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1840" windowHeight="13140"/>
  </bookViews>
  <sheets>
    <sheet name="UP TO DATE" sheetId="1" r:id="rId1"/>
    <sheet name="JULY 31" sheetId="22" r:id="rId2"/>
    <sheet name="JULY 29" sheetId="21" r:id="rId3"/>
    <sheet name="JULY 28" sheetId="20" r:id="rId4"/>
    <sheet name="JULY 25" sheetId="19" r:id="rId5"/>
    <sheet name="JULY 24" sheetId="18" r:id="rId6"/>
    <sheet name="JULY 23" sheetId="17" r:id="rId7"/>
    <sheet name="JULY 22" sheetId="16" r:id="rId8"/>
    <sheet name="JULY 21" sheetId="15" r:id="rId9"/>
    <sheet name="JULY 20" sheetId="14" r:id="rId10"/>
    <sheet name="JULY 19" sheetId="12" r:id="rId11"/>
    <sheet name="Sheet1" sheetId="13" r:id="rId12"/>
    <sheet name="JULY 18" sheetId="11" r:id="rId13"/>
    <sheet name="JULY 15" sheetId="10" r:id="rId14"/>
    <sheet name="JULY 14" sheetId="9" r:id="rId15"/>
    <sheet name="JULY 13" sheetId="8" r:id="rId16"/>
    <sheet name="JULY 12" sheetId="7" r:id="rId17"/>
    <sheet name="JULY 11" sheetId="6" r:id="rId18"/>
    <sheet name="JULY 10" sheetId="5" r:id="rId19"/>
    <sheet name="JULY 9" sheetId="4" r:id="rId20"/>
    <sheet name="JULY 8" sheetId="3" r:id="rId21"/>
    <sheet name="JULY 7" sheetId="2" r:id="rId22"/>
  </sheets>
  <definedNames>
    <definedName name="_xlnm.Print_Area" localSheetId="0">'UP TO DATE'!$A$4:$BX$49</definedName>
  </definedNames>
  <calcPr calcId="162913"/>
</workbook>
</file>

<file path=xl/calcChain.xml><?xml version="1.0" encoding="utf-8"?>
<calcChain xmlns="http://schemas.openxmlformats.org/spreadsheetml/2006/main">
  <c r="BU45" i="1" l="1"/>
  <c r="BY48" i="1"/>
  <c r="BU37" i="1"/>
  <c r="G76" i="22" l="1"/>
  <c r="I75" i="22"/>
  <c r="I74" i="22"/>
  <c r="I73" i="22"/>
  <c r="I72" i="22"/>
  <c r="H72" i="22"/>
  <c r="I71" i="22"/>
  <c r="H70" i="22"/>
  <c r="I70" i="22" s="1"/>
  <c r="I76" i="22" s="1"/>
  <c r="P64" i="22"/>
  <c r="BM61" i="22"/>
  <c r="BL61" i="22"/>
  <c r="BK61" i="22"/>
  <c r="BJ61" i="22"/>
  <c r="BJ64" i="22" s="1"/>
  <c r="BI61" i="22"/>
  <c r="BH61" i="22"/>
  <c r="BH64" i="22" s="1"/>
  <c r="BG61" i="22"/>
  <c r="BF61" i="22"/>
  <c r="BE61" i="22"/>
  <c r="BD61" i="22"/>
  <c r="BD64" i="22" s="1"/>
  <c r="BC61" i="22"/>
  <c r="BB61" i="22"/>
  <c r="BB64" i="22" s="1"/>
  <c r="BA61" i="22"/>
  <c r="AZ61" i="22"/>
  <c r="AZ64" i="22" s="1"/>
  <c r="AY61" i="22"/>
  <c r="AX61" i="22"/>
  <c r="AX64" i="22" s="1"/>
  <c r="AW61" i="22"/>
  <c r="AV61" i="22"/>
  <c r="AU61" i="22"/>
  <c r="AT61" i="22"/>
  <c r="AS61" i="22"/>
  <c r="AR61" i="22"/>
  <c r="AR64" i="22" s="1"/>
  <c r="AQ61" i="22"/>
  <c r="AP61" i="22"/>
  <c r="AP64" i="22" s="1"/>
  <c r="AO61" i="22"/>
  <c r="AN61" i="22"/>
  <c r="AN64" i="22" s="1"/>
  <c r="AM61" i="22"/>
  <c r="AL61" i="22"/>
  <c r="AK61" i="22"/>
  <c r="AJ61" i="22"/>
  <c r="AJ64" i="22" s="1"/>
  <c r="AI61" i="22"/>
  <c r="AH61" i="22"/>
  <c r="AH64" i="22" s="1"/>
  <c r="AF61" i="22"/>
  <c r="AF64" i="22" s="1"/>
  <c r="AE61" i="22"/>
  <c r="AD61" i="22"/>
  <c r="AD64" i="22" s="1"/>
  <c r="AC61" i="22"/>
  <c r="AB61" i="22"/>
  <c r="AB64" i="22" s="1"/>
  <c r="Z61" i="22"/>
  <c r="Z64" i="22" s="1"/>
  <c r="X61" i="22"/>
  <c r="W61" i="22"/>
  <c r="V61" i="22"/>
  <c r="V64" i="22" s="1"/>
  <c r="U61" i="22"/>
  <c r="T61" i="22"/>
  <c r="T64" i="22" s="1"/>
  <c r="S61" i="22"/>
  <c r="R61" i="22"/>
  <c r="R64" i="22" s="1"/>
  <c r="Q61" i="22"/>
  <c r="P61" i="22"/>
  <c r="O61" i="22"/>
  <c r="N61" i="22"/>
  <c r="N64" i="22" s="1"/>
  <c r="M61" i="22"/>
  <c r="L61" i="22"/>
  <c r="L64" i="22" s="1"/>
  <c r="J61" i="22"/>
  <c r="J64" i="22" s="1"/>
  <c r="I61" i="22"/>
  <c r="H61" i="22"/>
  <c r="G61" i="22"/>
  <c r="F61" i="22"/>
  <c r="F64" i="22" s="1"/>
  <c r="E61" i="22"/>
  <c r="D61" i="22"/>
  <c r="D64" i="22" s="1"/>
  <c r="BN60" i="22"/>
  <c r="Y60" i="22"/>
  <c r="BN59" i="22"/>
  <c r="BN61" i="22" s="1"/>
  <c r="BI59" i="22"/>
  <c r="AG59" i="22"/>
  <c r="AG61" i="22" s="1"/>
  <c r="AC59" i="22"/>
  <c r="AA59" i="22"/>
  <c r="AA61" i="22" s="1"/>
  <c r="Q59" i="22"/>
  <c r="K59" i="22"/>
  <c r="BO56" i="22"/>
  <c r="BN56" i="22"/>
  <c r="BO55" i="22"/>
  <c r="BN55" i="22"/>
  <c r="BS52" i="22"/>
  <c r="BQ52" i="22"/>
  <c r="BS51" i="22"/>
  <c r="BS50" i="22"/>
  <c r="BQ50" i="22"/>
  <c r="BQ51" i="22" s="1"/>
  <c r="BJ50" i="22"/>
  <c r="BH50" i="22"/>
  <c r="BD50" i="22"/>
  <c r="BB50" i="22"/>
  <c r="AZ50" i="22"/>
  <c r="AX50" i="22"/>
  <c r="AV50" i="22"/>
  <c r="AR50" i="22"/>
  <c r="AP50" i="22"/>
  <c r="AN50" i="22"/>
  <c r="AJ50" i="22"/>
  <c r="AH50" i="22"/>
  <c r="AF50" i="22"/>
  <c r="AD50" i="22"/>
  <c r="AB50" i="22"/>
  <c r="Z50" i="22"/>
  <c r="X50" i="22"/>
  <c r="X64" i="22" s="1"/>
  <c r="V50" i="22"/>
  <c r="T50" i="22"/>
  <c r="R50" i="22"/>
  <c r="P50" i="22"/>
  <c r="N50" i="22"/>
  <c r="L50" i="22"/>
  <c r="J50" i="22"/>
  <c r="H50" i="22"/>
  <c r="H64" i="22" s="1"/>
  <c r="F50" i="22"/>
  <c r="D50" i="22"/>
  <c r="BN49" i="22"/>
  <c r="BM49" i="22"/>
  <c r="BK49" i="22"/>
  <c r="BI49" i="22"/>
  <c r="BG49" i="22"/>
  <c r="BE49" i="22"/>
  <c r="BC49" i="22"/>
  <c r="BA49" i="22"/>
  <c r="AY49" i="22"/>
  <c r="AW49" i="22"/>
  <c r="AU49" i="22"/>
  <c r="AS49" i="22"/>
  <c r="AQ49" i="22"/>
  <c r="AM49" i="22"/>
  <c r="AK49" i="22"/>
  <c r="AI49" i="22"/>
  <c r="AE49" i="22"/>
  <c r="AC49" i="22"/>
  <c r="AA49" i="22"/>
  <c r="Y49" i="22"/>
  <c r="W49" i="22"/>
  <c r="U49" i="22"/>
  <c r="S49" i="22"/>
  <c r="Q49" i="22"/>
  <c r="O49" i="22"/>
  <c r="M49" i="22"/>
  <c r="K49" i="22"/>
  <c r="I49" i="22"/>
  <c r="BO49" i="22" s="1"/>
  <c r="BR49" i="22" s="1"/>
  <c r="BT49" i="22" s="1"/>
  <c r="BV49" i="22" s="1"/>
  <c r="G49" i="22"/>
  <c r="E49" i="22"/>
  <c r="BV48" i="22"/>
  <c r="BN48" i="22"/>
  <c r="BM48" i="22"/>
  <c r="BL48" i="22"/>
  <c r="BK48" i="22"/>
  <c r="BI48" i="22"/>
  <c r="BG48" i="22"/>
  <c r="BF48" i="22"/>
  <c r="BE48" i="22"/>
  <c r="BC48" i="22"/>
  <c r="BA48" i="22"/>
  <c r="AY48" i="22"/>
  <c r="AW48" i="22"/>
  <c r="AU48" i="22"/>
  <c r="AS48" i="22"/>
  <c r="AQ48" i="22"/>
  <c r="AO48" i="22"/>
  <c r="AM48" i="22"/>
  <c r="AK48" i="22"/>
  <c r="AI48" i="22"/>
  <c r="AG48" i="22"/>
  <c r="AE48" i="22"/>
  <c r="AC48" i="22"/>
  <c r="AA48" i="22"/>
  <c r="Y48" i="22"/>
  <c r="W48" i="22"/>
  <c r="U48" i="22"/>
  <c r="S48" i="22"/>
  <c r="Q48" i="22"/>
  <c r="O48" i="22"/>
  <c r="M48" i="22"/>
  <c r="K48" i="22"/>
  <c r="I48" i="22"/>
  <c r="G48" i="22"/>
  <c r="E48" i="22"/>
  <c r="BO48" i="22" s="1"/>
  <c r="BR48" i="22" s="1"/>
  <c r="BT48" i="22" s="1"/>
  <c r="BN47" i="22"/>
  <c r="BM47" i="22"/>
  <c r="BK47" i="22"/>
  <c r="BI47" i="22"/>
  <c r="BG47" i="22"/>
  <c r="BE47" i="22"/>
  <c r="BC47" i="22"/>
  <c r="BA47" i="22"/>
  <c r="AY47" i="22"/>
  <c r="AW47" i="22"/>
  <c r="AU47" i="22"/>
  <c r="AS47" i="22"/>
  <c r="AQ47" i="22"/>
  <c r="AO47" i="22"/>
  <c r="AM47" i="22"/>
  <c r="AK47" i="22"/>
  <c r="AI47" i="22"/>
  <c r="AG47" i="22"/>
  <c r="AE47" i="22"/>
  <c r="AC47" i="22"/>
  <c r="AA47" i="22"/>
  <c r="S47" i="22"/>
  <c r="BV46" i="22"/>
  <c r="BU46" i="22"/>
  <c r="BN46" i="22"/>
  <c r="BM46" i="22"/>
  <c r="BL46" i="22"/>
  <c r="BK46" i="22"/>
  <c r="BI46" i="22"/>
  <c r="BG46" i="22"/>
  <c r="BE46" i="22"/>
  <c r="BC46" i="22"/>
  <c r="BA46" i="22"/>
  <c r="AY46" i="22"/>
  <c r="AW46" i="22"/>
  <c r="AU46" i="22"/>
  <c r="AS46" i="22"/>
  <c r="AQ46" i="22"/>
  <c r="AO46" i="22"/>
  <c r="AM46" i="22"/>
  <c r="AK46" i="22"/>
  <c r="AI46" i="22"/>
  <c r="AG46" i="22"/>
  <c r="AE46" i="22"/>
  <c r="AC46" i="22"/>
  <c r="AA46" i="22"/>
  <c r="Y46" i="22"/>
  <c r="U46" i="22"/>
  <c r="S46" i="22"/>
  <c r="Q46" i="22"/>
  <c r="O46" i="22"/>
  <c r="M46" i="22"/>
  <c r="K46" i="22"/>
  <c r="I46" i="22"/>
  <c r="G46" i="22"/>
  <c r="E46" i="22"/>
  <c r="BO46" i="22" s="1"/>
  <c r="BR46" i="22" s="1"/>
  <c r="BT46" i="22" s="1"/>
  <c r="BN45" i="22"/>
  <c r="BM45" i="22"/>
  <c r="BK45" i="22"/>
  <c r="BI45" i="22"/>
  <c r="BG45" i="22"/>
  <c r="BE45" i="22"/>
  <c r="BC45" i="22"/>
  <c r="BA45" i="22"/>
  <c r="AY45" i="22"/>
  <c r="AW45" i="22"/>
  <c r="AU45" i="22"/>
  <c r="AS45" i="22"/>
  <c r="AQ45" i="22"/>
  <c r="AM45" i="22"/>
  <c r="AK45" i="22"/>
  <c r="AI45" i="22"/>
  <c r="BO45" i="22" s="1"/>
  <c r="BR45" i="22" s="1"/>
  <c r="BT45" i="22" s="1"/>
  <c r="BV45" i="22" s="1"/>
  <c r="AG45" i="22"/>
  <c r="AE45" i="22"/>
  <c r="AC45" i="22"/>
  <c r="BN44" i="22"/>
  <c r="BM44" i="22"/>
  <c r="BK44" i="22"/>
  <c r="BI44" i="22"/>
  <c r="BG44" i="22"/>
  <c r="BE44" i="22"/>
  <c r="BC44" i="22"/>
  <c r="BA44" i="22"/>
  <c r="AY44" i="22"/>
  <c r="AW44" i="22"/>
  <c r="AU44" i="22"/>
  <c r="AS44" i="22"/>
  <c r="AQ44" i="22"/>
  <c r="AO44" i="22"/>
  <c r="AM44" i="22"/>
  <c r="AK44" i="22"/>
  <c r="AI44" i="22"/>
  <c r="AG44" i="22"/>
  <c r="AE44" i="22"/>
  <c r="AC44" i="22"/>
  <c r="AA44" i="22"/>
  <c r="BN43" i="22"/>
  <c r="BM43" i="22"/>
  <c r="BK43" i="22"/>
  <c r="BI43" i="22"/>
  <c r="BG43" i="22"/>
  <c r="BE43" i="22"/>
  <c r="BC43" i="22"/>
  <c r="BA43" i="22"/>
  <c r="AY43" i="22"/>
  <c r="AW43" i="22"/>
  <c r="AU43" i="22"/>
  <c r="AS43" i="22"/>
  <c r="AQ43" i="22"/>
  <c r="AO43" i="22"/>
  <c r="AM43" i="22"/>
  <c r="AK43" i="22"/>
  <c r="AI43" i="22"/>
  <c r="AG43" i="22"/>
  <c r="AE43" i="22"/>
  <c r="AC43" i="22"/>
  <c r="BO43" i="22" s="1"/>
  <c r="BR43" i="22" s="1"/>
  <c r="BT43" i="22" s="1"/>
  <c r="BV43" i="22" s="1"/>
  <c r="AA43" i="22"/>
  <c r="BO42" i="22"/>
  <c r="BR42" i="22" s="1"/>
  <c r="BT42" i="22" s="1"/>
  <c r="BV42" i="22" s="1"/>
  <c r="BN42" i="22"/>
  <c r="BM42" i="22"/>
  <c r="BT41" i="22"/>
  <c r="BV41" i="22" s="1"/>
  <c r="BN41" i="22"/>
  <c r="BM41" i="22"/>
  <c r="BO41" i="22" s="1"/>
  <c r="BR41" i="22" s="1"/>
  <c r="BO40" i="22"/>
  <c r="BR40" i="22" s="1"/>
  <c r="BT40" i="22" s="1"/>
  <c r="BV40" i="22" s="1"/>
  <c r="BM40" i="22"/>
  <c r="BK40" i="22"/>
  <c r="BI40" i="22"/>
  <c r="BG40" i="22"/>
  <c r="BE40" i="22"/>
  <c r="BC40" i="22"/>
  <c r="BA40" i="22"/>
  <c r="AY40" i="22"/>
  <c r="AW40" i="22"/>
  <c r="AU40" i="22"/>
  <c r="AT40" i="22"/>
  <c r="BN40" i="22" s="1"/>
  <c r="AS40" i="22"/>
  <c r="AQ40" i="22"/>
  <c r="BN39" i="22"/>
  <c r="BM39" i="22"/>
  <c r="BK39" i="22"/>
  <c r="BI39" i="22"/>
  <c r="BG39" i="22"/>
  <c r="BE39" i="22"/>
  <c r="BC39" i="22"/>
  <c r="BA39" i="22"/>
  <c r="AY39" i="22"/>
  <c r="AW39" i="22"/>
  <c r="AU39" i="22"/>
  <c r="AS39" i="22"/>
  <c r="AQ39" i="22"/>
  <c r="AO39" i="22"/>
  <c r="AM39" i="22"/>
  <c r="AK39" i="22"/>
  <c r="AI39" i="22"/>
  <c r="AG39" i="22"/>
  <c r="AE39" i="22"/>
  <c r="AC39" i="22"/>
  <c r="AA39" i="22"/>
  <c r="Y39" i="22"/>
  <c r="W39" i="22"/>
  <c r="U39" i="22"/>
  <c r="S39" i="22"/>
  <c r="Q39" i="22"/>
  <c r="O39" i="22"/>
  <c r="M39" i="22"/>
  <c r="K39" i="22"/>
  <c r="I39" i="22"/>
  <c r="G39" i="22"/>
  <c r="E39" i="22"/>
  <c r="BU38" i="22"/>
  <c r="BU52" i="22" s="1"/>
  <c r="BN38" i="22"/>
  <c r="BM38" i="22"/>
  <c r="BK38" i="22"/>
  <c r="BI38" i="22"/>
  <c r="BG38" i="22"/>
  <c r="BE38" i="22"/>
  <c r="BC38" i="22"/>
  <c r="BA38" i="22"/>
  <c r="AY38" i="22"/>
  <c r="AW38" i="22"/>
  <c r="AU38" i="22"/>
  <c r="AS38" i="22"/>
  <c r="AQ38" i="22"/>
  <c r="AO38" i="22"/>
  <c r="AM38" i="22"/>
  <c r="AK38" i="22"/>
  <c r="AI38" i="22"/>
  <c r="AG38" i="22"/>
  <c r="AE38" i="22"/>
  <c r="AC38" i="22"/>
  <c r="AA38" i="22"/>
  <c r="Y38" i="22"/>
  <c r="W38" i="22"/>
  <c r="U38" i="22"/>
  <c r="S38" i="22"/>
  <c r="BO38" i="22" s="1"/>
  <c r="BR38" i="22" s="1"/>
  <c r="BT38" i="22" s="1"/>
  <c r="BV38" i="22" s="1"/>
  <c r="Q38" i="22"/>
  <c r="BN36" i="22"/>
  <c r="BM36" i="22"/>
  <c r="BK36" i="22"/>
  <c r="BI36" i="22"/>
  <c r="BG36" i="22"/>
  <c r="BE36" i="22"/>
  <c r="BC36" i="22"/>
  <c r="BA36" i="22"/>
  <c r="AY36" i="22"/>
  <c r="AW36" i="22"/>
  <c r="AU36" i="22"/>
  <c r="AS36" i="22"/>
  <c r="AQ36" i="22"/>
  <c r="AO36" i="22"/>
  <c r="AM36" i="22"/>
  <c r="AK36" i="22"/>
  <c r="AI36" i="22"/>
  <c r="AG36" i="22"/>
  <c r="AE36" i="22"/>
  <c r="AC36" i="22"/>
  <c r="AA36" i="22"/>
  <c r="Y36" i="22"/>
  <c r="W36" i="22"/>
  <c r="U36" i="22"/>
  <c r="S36" i="22"/>
  <c r="Q36" i="22"/>
  <c r="O36" i="22"/>
  <c r="M36" i="22"/>
  <c r="K36" i="22"/>
  <c r="I36" i="22"/>
  <c r="G36" i="22"/>
  <c r="E36" i="22"/>
  <c r="BM35" i="22"/>
  <c r="BK35" i="22"/>
  <c r="BI35" i="22"/>
  <c r="BH35" i="22"/>
  <c r="BN35" i="22" s="1"/>
  <c r="BG35" i="22"/>
  <c r="BE35" i="22"/>
  <c r="BC35" i="22"/>
  <c r="BA35" i="22"/>
  <c r="AY35" i="22"/>
  <c r="AW35" i="22"/>
  <c r="AU35" i="22"/>
  <c r="AQ35" i="22"/>
  <c r="BV34" i="22"/>
  <c r="BN34" i="22"/>
  <c r="BM34" i="22"/>
  <c r="BK34" i="22"/>
  <c r="BI34" i="22"/>
  <c r="AU34" i="22"/>
  <c r="AQ34" i="22"/>
  <c r="BO34" i="22" s="1"/>
  <c r="BR34" i="22" s="1"/>
  <c r="BT34" i="22" s="1"/>
  <c r="BM33" i="22"/>
  <c r="BK33" i="22"/>
  <c r="BI33" i="22"/>
  <c r="BH33" i="22"/>
  <c r="BN33" i="22" s="1"/>
  <c r="BG33" i="22"/>
  <c r="BE33" i="22"/>
  <c r="BC33" i="22"/>
  <c r="BA33" i="22"/>
  <c r="AY33" i="22"/>
  <c r="AW33" i="22"/>
  <c r="AU33" i="22"/>
  <c r="AS33" i="22"/>
  <c r="AQ33" i="22"/>
  <c r="AO33" i="22"/>
  <c r="BO33" i="22" s="1"/>
  <c r="BR33" i="22" s="1"/>
  <c r="BT33" i="22" s="1"/>
  <c r="BV33" i="22" s="1"/>
  <c r="BV31" i="22"/>
  <c r="BN31" i="22"/>
  <c r="BM31" i="22"/>
  <c r="BK31" i="22"/>
  <c r="BI31" i="22"/>
  <c r="BG31" i="22"/>
  <c r="BE31" i="22"/>
  <c r="BC31" i="22"/>
  <c r="BA31" i="22"/>
  <c r="AY31" i="22"/>
  <c r="AW31" i="22"/>
  <c r="AU31" i="22"/>
  <c r="AS31" i="22"/>
  <c r="AQ31" i="22"/>
  <c r="AO31" i="22"/>
  <c r="AM31" i="22"/>
  <c r="AK31" i="22"/>
  <c r="AI31" i="22"/>
  <c r="AE31" i="22"/>
  <c r="AC31" i="22"/>
  <c r="AA31" i="22"/>
  <c r="Y31" i="22"/>
  <c r="BO31" i="22" s="1"/>
  <c r="BR31" i="22" s="1"/>
  <c r="BT31" i="22" s="1"/>
  <c r="BN30" i="22"/>
  <c r="BM30" i="22"/>
  <c r="BK30" i="22"/>
  <c r="BI30" i="22"/>
  <c r="BG30" i="22"/>
  <c r="BE30" i="22"/>
  <c r="BC30" i="22"/>
  <c r="BA30" i="22"/>
  <c r="AY30" i="22"/>
  <c r="AW30" i="22"/>
  <c r="AU30" i="22"/>
  <c r="AS30" i="22"/>
  <c r="AQ30" i="22"/>
  <c r="AO30" i="22"/>
  <c r="AM30" i="22"/>
  <c r="AK30" i="22"/>
  <c r="AI30" i="22"/>
  <c r="AG30" i="22"/>
  <c r="AE30" i="22"/>
  <c r="AC30" i="22"/>
  <c r="BO30" i="22" s="1"/>
  <c r="BR30" i="22" s="1"/>
  <c r="BT30" i="22" s="1"/>
  <c r="BV30" i="22" s="1"/>
  <c r="AA30" i="22"/>
  <c r="Y30" i="22"/>
  <c r="W30" i="22"/>
  <c r="BN29" i="22"/>
  <c r="BM29" i="22"/>
  <c r="BK29" i="22"/>
  <c r="BI29" i="22"/>
  <c r="BG29" i="22"/>
  <c r="BE29" i="22"/>
  <c r="BC29" i="22"/>
  <c r="BA29" i="22"/>
  <c r="AY29" i="22"/>
  <c r="AW29" i="22"/>
  <c r="AU29" i="22"/>
  <c r="AS29" i="22"/>
  <c r="AQ29" i="22"/>
  <c r="AO29" i="22"/>
  <c r="AM29" i="22"/>
  <c r="AK29" i="22"/>
  <c r="AI29" i="22"/>
  <c r="AG29" i="22"/>
  <c r="AE29" i="22"/>
  <c r="AC29" i="22"/>
  <c r="AA29" i="22"/>
  <c r="Y29" i="22"/>
  <c r="W29" i="22"/>
  <c r="U29" i="22"/>
  <c r="S29" i="22"/>
  <c r="Q29" i="22"/>
  <c r="O29" i="22"/>
  <c r="M29" i="22"/>
  <c r="K29" i="22"/>
  <c r="I29" i="22"/>
  <c r="G29" i="22"/>
  <c r="E29" i="22"/>
  <c r="BO29" i="22" s="1"/>
  <c r="BR29" i="22" s="1"/>
  <c r="BT29" i="22" s="1"/>
  <c r="BV29" i="22" s="1"/>
  <c r="BT28" i="22"/>
  <c r="BV28" i="22" s="1"/>
  <c r="BN28" i="22"/>
  <c r="BM28" i="22"/>
  <c r="BO28" i="22" s="1"/>
  <c r="BR28" i="22" s="1"/>
  <c r="BI28" i="22"/>
  <c r="BN27" i="22"/>
  <c r="BM27" i="22"/>
  <c r="BK27" i="22"/>
  <c r="BI27" i="22"/>
  <c r="BG27" i="22"/>
  <c r="BE27" i="22"/>
  <c r="BC27" i="22"/>
  <c r="BA27" i="22"/>
  <c r="AY27" i="22"/>
  <c r="AW27" i="22"/>
  <c r="AU27" i="22"/>
  <c r="AS27" i="22"/>
  <c r="AQ27" i="22"/>
  <c r="AO27" i="22"/>
  <c r="AM27" i="22"/>
  <c r="AK27" i="22"/>
  <c r="AI27" i="22"/>
  <c r="AG27" i="22"/>
  <c r="AE27" i="22"/>
  <c r="AC27" i="22"/>
  <c r="AA27" i="22"/>
  <c r="Y27" i="22"/>
  <c r="W27" i="22"/>
  <c r="U27" i="22"/>
  <c r="S27" i="22"/>
  <c r="Q27" i="22"/>
  <c r="O27" i="22"/>
  <c r="M27" i="22"/>
  <c r="K27" i="22"/>
  <c r="I27" i="22"/>
  <c r="G27" i="22"/>
  <c r="E27" i="22"/>
  <c r="BN26" i="22"/>
  <c r="BM26" i="22"/>
  <c r="BK26" i="22"/>
  <c r="BI26" i="22"/>
  <c r="BG26" i="22"/>
  <c r="BE26" i="22"/>
  <c r="BC26" i="22"/>
  <c r="BA26" i="22"/>
  <c r="AY26" i="22"/>
  <c r="AW26" i="22"/>
  <c r="AU26" i="22"/>
  <c r="AS26" i="22"/>
  <c r="AQ26" i="22"/>
  <c r="AO26" i="22"/>
  <c r="AM26" i="22"/>
  <c r="AK26" i="22"/>
  <c r="AI26" i="22"/>
  <c r="AG26" i="22"/>
  <c r="AE26" i="22"/>
  <c r="AC26" i="22"/>
  <c r="AA26" i="22"/>
  <c r="Y26" i="22"/>
  <c r="W26" i="22"/>
  <c r="U26" i="22"/>
  <c r="S26" i="22"/>
  <c r="Q26" i="22"/>
  <c r="O26" i="22"/>
  <c r="M26" i="22"/>
  <c r="K26" i="22"/>
  <c r="I26" i="22"/>
  <c r="G26" i="22"/>
  <c r="E26" i="22"/>
  <c r="BN25" i="22"/>
  <c r="BM25" i="22"/>
  <c r="BK25" i="22"/>
  <c r="BI25" i="22"/>
  <c r="BG25" i="22"/>
  <c r="BE25" i="22"/>
  <c r="BC25" i="22"/>
  <c r="BA25" i="22"/>
  <c r="AY25" i="22"/>
  <c r="AW25" i="22"/>
  <c r="AU25" i="22"/>
  <c r="AS25" i="22"/>
  <c r="AQ25" i="22"/>
  <c r="AO25" i="22"/>
  <c r="AM25" i="22"/>
  <c r="AK25" i="22"/>
  <c r="AI25" i="22"/>
  <c r="AG25" i="22"/>
  <c r="AE25" i="22"/>
  <c r="AC25" i="22"/>
  <c r="Y25" i="22"/>
  <c r="BT24" i="22"/>
  <c r="BV24" i="22" s="1"/>
  <c r="BN24" i="22"/>
  <c r="BM24" i="22"/>
  <c r="BK24" i="22"/>
  <c r="BI24" i="22"/>
  <c r="BG24" i="22"/>
  <c r="BE24" i="22"/>
  <c r="BD24" i="22"/>
  <c r="BC24" i="22"/>
  <c r="BA24" i="22"/>
  <c r="AY24" i="22"/>
  <c r="AW24" i="22"/>
  <c r="AU24" i="22"/>
  <c r="AS24" i="22"/>
  <c r="AQ24" i="22"/>
  <c r="AO24" i="22"/>
  <c r="AK24" i="22"/>
  <c r="AI24" i="22"/>
  <c r="AG24" i="22"/>
  <c r="BO24" i="22" s="1"/>
  <c r="BR24" i="22" s="1"/>
  <c r="BN23" i="22"/>
  <c r="BM23" i="22"/>
  <c r="BK23" i="22"/>
  <c r="BI23" i="22"/>
  <c r="BG23" i="22"/>
  <c r="BE23" i="22"/>
  <c r="BC23" i="22"/>
  <c r="BA23" i="22"/>
  <c r="AY23" i="22"/>
  <c r="AW23" i="22"/>
  <c r="AU23" i="22"/>
  <c r="AS23" i="22"/>
  <c r="AQ23" i="22"/>
  <c r="AO23" i="22"/>
  <c r="AM23" i="22"/>
  <c r="AK23" i="22"/>
  <c r="AI23" i="22"/>
  <c r="AG23" i="22"/>
  <c r="AE23" i="22"/>
  <c r="AC23" i="22"/>
  <c r="AA23" i="22"/>
  <c r="Y23" i="22"/>
  <c r="BO23" i="22" s="1"/>
  <c r="BR23" i="22" s="1"/>
  <c r="BT23" i="22" s="1"/>
  <c r="BV23" i="22" s="1"/>
  <c r="W23" i="22"/>
  <c r="BN22" i="22"/>
  <c r="BM22" i="22"/>
  <c r="BK22" i="22"/>
  <c r="BG22" i="22"/>
  <c r="BE22" i="22"/>
  <c r="BC22" i="22"/>
  <c r="BA22" i="22"/>
  <c r="AY22" i="22"/>
  <c r="AW22" i="22"/>
  <c r="AU22" i="22"/>
  <c r="AS22" i="22"/>
  <c r="AQ22" i="22"/>
  <c r="AO22" i="22"/>
  <c r="AK22" i="22"/>
  <c r="AI22" i="22"/>
  <c r="AG22" i="22"/>
  <c r="BO22" i="22" s="1"/>
  <c r="BR22" i="22" s="1"/>
  <c r="BT22" i="22" s="1"/>
  <c r="BV22" i="22" s="1"/>
  <c r="AE22" i="22"/>
  <c r="BN21" i="22"/>
  <c r="BM21" i="22"/>
  <c r="BK21" i="22"/>
  <c r="BI21" i="22"/>
  <c r="BG21" i="22"/>
  <c r="BE21" i="22"/>
  <c r="BC21" i="22"/>
  <c r="BA21" i="22"/>
  <c r="AY21" i="22"/>
  <c r="AW21" i="22"/>
  <c r="AU21" i="22"/>
  <c r="AS21" i="22"/>
  <c r="AQ21" i="22"/>
  <c r="AO21" i="22"/>
  <c r="AM21" i="22"/>
  <c r="AK21" i="22"/>
  <c r="AI21" i="22"/>
  <c r="AG21" i="22"/>
  <c r="AE21" i="22"/>
  <c r="AC21" i="22"/>
  <c r="AA21" i="22"/>
  <c r="Y21" i="22"/>
  <c r="W21" i="22"/>
  <c r="U21" i="22"/>
  <c r="BO21" i="22" s="1"/>
  <c r="BR21" i="22" s="1"/>
  <c r="BT21" i="22" s="1"/>
  <c r="BV21" i="22" s="1"/>
  <c r="BN20" i="22"/>
  <c r="BM20" i="22"/>
  <c r="BK20" i="22"/>
  <c r="BI20" i="22"/>
  <c r="BG20" i="22"/>
  <c r="BE20" i="22"/>
  <c r="BC20" i="22"/>
  <c r="BA20" i="22"/>
  <c r="AW20" i="22"/>
  <c r="AU20" i="22"/>
  <c r="AS20" i="22"/>
  <c r="AQ20" i="22"/>
  <c r="AO20" i="22"/>
  <c r="AM20" i="22"/>
  <c r="AK20" i="22"/>
  <c r="AI20" i="22"/>
  <c r="BO20" i="22" s="1"/>
  <c r="BR20" i="22" s="1"/>
  <c r="BT20" i="22" s="1"/>
  <c r="BV20" i="22" s="1"/>
  <c r="AG20" i="22"/>
  <c r="AE20" i="22"/>
  <c r="BO18" i="22"/>
  <c r="BR18" i="22" s="1"/>
  <c r="BT18" i="22" s="1"/>
  <c r="BV18" i="22" s="1"/>
  <c r="BM18" i="22"/>
  <c r="BK18" i="22"/>
  <c r="BI18" i="22"/>
  <c r="BG18" i="22"/>
  <c r="BE18" i="22"/>
  <c r="BC18" i="22"/>
  <c r="BA18" i="22"/>
  <c r="AY18" i="22"/>
  <c r="AW18" i="22"/>
  <c r="AU18" i="22"/>
  <c r="AS18" i="22"/>
  <c r="AQ18" i="22"/>
  <c r="AO18" i="22"/>
  <c r="AM18" i="22"/>
  <c r="AL18" i="22"/>
  <c r="BN18" i="22" s="1"/>
  <c r="AK18" i="22"/>
  <c r="AI18" i="22"/>
  <c r="AG18" i="22"/>
  <c r="AE18" i="22"/>
  <c r="AC18" i="22"/>
  <c r="AA18" i="22"/>
  <c r="Y18" i="22"/>
  <c r="W18" i="22"/>
  <c r="U18" i="22"/>
  <c r="S18" i="22"/>
  <c r="Q18" i="22"/>
  <c r="O18" i="22"/>
  <c r="M18" i="22"/>
  <c r="K18" i="22"/>
  <c r="I18" i="22"/>
  <c r="G18" i="22"/>
  <c r="E18" i="22"/>
  <c r="BN17" i="22"/>
  <c r="BM17" i="22"/>
  <c r="BK17" i="22"/>
  <c r="BI17" i="22"/>
  <c r="BG17" i="22"/>
  <c r="BE17" i="22"/>
  <c r="BC17" i="22"/>
  <c r="BA17" i="22"/>
  <c r="AY17" i="22"/>
  <c r="AW17" i="22"/>
  <c r="AU17" i="22"/>
  <c r="AS17" i="22"/>
  <c r="AQ17" i="22"/>
  <c r="AO17" i="22"/>
  <c r="AM17" i="22"/>
  <c r="AK17" i="22"/>
  <c r="AI17" i="22"/>
  <c r="AG17" i="22"/>
  <c r="AE17" i="22"/>
  <c r="AC17" i="22"/>
  <c r="BO17" i="22" s="1"/>
  <c r="BR17" i="22" s="1"/>
  <c r="BT17" i="22" s="1"/>
  <c r="BV17" i="22" s="1"/>
  <c r="AA17" i="22"/>
  <c r="Y17" i="22"/>
  <c r="W17" i="22"/>
  <c r="BV16" i="22"/>
  <c r="BN16" i="22"/>
  <c r="BM16" i="22"/>
  <c r="BO16" i="22" s="1"/>
  <c r="BR16" i="22" s="1"/>
  <c r="BT16" i="22" s="1"/>
  <c r="BM15" i="22"/>
  <c r="BK15" i="22"/>
  <c r="BI15" i="22"/>
  <c r="BG15" i="22"/>
  <c r="BE15" i="22"/>
  <c r="BC15" i="22"/>
  <c r="BA15" i="22"/>
  <c r="AY15" i="22"/>
  <c r="AW15" i="22"/>
  <c r="AT15" i="22"/>
  <c r="AS15" i="22"/>
  <c r="AQ15" i="22"/>
  <c r="AO15" i="22"/>
  <c r="AM15" i="22"/>
  <c r="AK15" i="22"/>
  <c r="AI15" i="22"/>
  <c r="AG15" i="22"/>
  <c r="AE15" i="22"/>
  <c r="AC15" i="22"/>
  <c r="AA15" i="22"/>
  <c r="Y15" i="22"/>
  <c r="W15" i="22"/>
  <c r="U15" i="22"/>
  <c r="S15" i="22"/>
  <c r="BO14" i="22"/>
  <c r="BR14" i="22" s="1"/>
  <c r="BT14" i="22" s="1"/>
  <c r="BV14" i="22" s="1"/>
  <c r="BN14" i="22"/>
  <c r="BM14" i="22"/>
  <c r="BO13" i="22"/>
  <c r="BR13" i="22" s="1"/>
  <c r="BT13" i="22" s="1"/>
  <c r="BV13" i="22" s="1"/>
  <c r="BM13" i="22"/>
  <c r="BK13" i="22"/>
  <c r="BI13" i="22"/>
  <c r="BG13" i="22"/>
  <c r="BE13" i="22"/>
  <c r="BC13" i="22"/>
  <c r="BA13" i="22"/>
  <c r="AY13" i="22"/>
  <c r="AW13" i="22"/>
  <c r="AU13" i="22"/>
  <c r="AS13" i="22"/>
  <c r="AQ13" i="22"/>
  <c r="AO13" i="22"/>
  <c r="AM13" i="22"/>
  <c r="AL13" i="22"/>
  <c r="AK13" i="22"/>
  <c r="AI13" i="22"/>
  <c r="AG13" i="22"/>
  <c r="AE13" i="22"/>
  <c r="AC13" i="22"/>
  <c r="Y13" i="22"/>
  <c r="W13" i="22"/>
  <c r="U13" i="22"/>
  <c r="S13" i="22"/>
  <c r="Q13" i="22"/>
  <c r="O13" i="22"/>
  <c r="M13" i="22"/>
  <c r="K13" i="22"/>
  <c r="I13" i="22"/>
  <c r="G13" i="22"/>
  <c r="E13" i="22"/>
  <c r="BL12" i="22"/>
  <c r="BK12" i="22"/>
  <c r="BI12" i="22"/>
  <c r="BG12" i="22"/>
  <c r="BE12" i="22"/>
  <c r="BC12" i="22"/>
  <c r="BA12" i="22"/>
  <c r="AY12" i="22"/>
  <c r="AW12" i="22"/>
  <c r="AU12" i="22"/>
  <c r="AS12" i="22"/>
  <c r="AQ12" i="22"/>
  <c r="AO12" i="22"/>
  <c r="AO50" i="22" s="1"/>
  <c r="AM12" i="22"/>
  <c r="AK12" i="22"/>
  <c r="AI12" i="22"/>
  <c r="AG12" i="22"/>
  <c r="AE12" i="22"/>
  <c r="AC12" i="22"/>
  <c r="AA12" i="22"/>
  <c r="Y12" i="22"/>
  <c r="W12" i="22"/>
  <c r="U12" i="22"/>
  <c r="S12" i="22"/>
  <c r="Q12" i="22"/>
  <c r="O12" i="22"/>
  <c r="M12" i="22"/>
  <c r="K12" i="22"/>
  <c r="I12" i="22"/>
  <c r="G12" i="22"/>
  <c r="E12" i="22"/>
  <c r="BN10" i="22"/>
  <c r="BM10" i="22"/>
  <c r="BK10" i="22"/>
  <c r="BI10" i="22"/>
  <c r="BG10" i="22"/>
  <c r="BE10" i="22"/>
  <c r="BC10" i="22"/>
  <c r="BA10" i="22"/>
  <c r="AY10" i="22"/>
  <c r="AW10" i="22"/>
  <c r="AU10" i="22"/>
  <c r="AS10" i="22"/>
  <c r="AQ10" i="22"/>
  <c r="AO10" i="22"/>
  <c r="AM10" i="22"/>
  <c r="AK10" i="22"/>
  <c r="AI10" i="22"/>
  <c r="AG10" i="22"/>
  <c r="AE10" i="22"/>
  <c r="AC10" i="22"/>
  <c r="Y10" i="22"/>
  <c r="W10" i="22"/>
  <c r="U10" i="22"/>
  <c r="S10" i="22"/>
  <c r="O10" i="22"/>
  <c r="M10" i="22"/>
  <c r="K10" i="22"/>
  <c r="I10" i="22"/>
  <c r="G10" i="22"/>
  <c r="E10" i="22"/>
  <c r="BN9" i="22"/>
  <c r="BM9" i="22"/>
  <c r="BL9" i="22"/>
  <c r="BK9" i="22"/>
  <c r="BI9" i="22"/>
  <c r="BG9" i="22"/>
  <c r="BF9" i="22"/>
  <c r="BE9" i="22"/>
  <c r="BC9" i="22"/>
  <c r="BA9" i="22"/>
  <c r="AY9" i="22"/>
  <c r="AW9" i="22"/>
  <c r="AU9" i="22"/>
  <c r="AS9" i="22"/>
  <c r="AQ9" i="22"/>
  <c r="AO9" i="22"/>
  <c r="AM9" i="22"/>
  <c r="AK9" i="22"/>
  <c r="AI9" i="22"/>
  <c r="AG9" i="22"/>
  <c r="AE9" i="22"/>
  <c r="AC9" i="22"/>
  <c r="AA9" i="22"/>
  <c r="Y9" i="22"/>
  <c r="W9" i="22"/>
  <c r="U9" i="22"/>
  <c r="S9" i="22"/>
  <c r="Q9" i="22"/>
  <c r="O9" i="22"/>
  <c r="M9" i="22"/>
  <c r="K9" i="22"/>
  <c r="I9" i="22"/>
  <c r="G9" i="22"/>
  <c r="E9" i="22"/>
  <c r="BO9" i="22" s="1"/>
  <c r="BR9" i="22" s="1"/>
  <c r="BT9" i="22" s="1"/>
  <c r="BV9" i="22" s="1"/>
  <c r="BN8" i="22"/>
  <c r="BM8" i="22"/>
  <c r="BK8" i="22"/>
  <c r="BI8" i="22"/>
  <c r="BI50" i="22" s="1"/>
  <c r="BG8" i="22"/>
  <c r="BE8" i="22"/>
  <c r="BC8" i="22"/>
  <c r="BA8" i="22"/>
  <c r="AY8" i="22"/>
  <c r="AW8" i="22"/>
  <c r="AU8" i="22"/>
  <c r="AS8" i="22"/>
  <c r="AQ8" i="22"/>
  <c r="AO8" i="22"/>
  <c r="AM8" i="22"/>
  <c r="AK8" i="22"/>
  <c r="AI8" i="22"/>
  <c r="AG8" i="22"/>
  <c r="AE8" i="22"/>
  <c r="AC8" i="22"/>
  <c r="AA8" i="22"/>
  <c r="Y8" i="22"/>
  <c r="W8" i="22"/>
  <c r="U8" i="22"/>
  <c r="S8" i="22"/>
  <c r="Q8" i="22"/>
  <c r="O8" i="22"/>
  <c r="M8" i="22"/>
  <c r="K8" i="22"/>
  <c r="I8" i="22"/>
  <c r="G8" i="22"/>
  <c r="E8" i="22"/>
  <c r="BO8" i="22" s="1"/>
  <c r="BR8" i="22" s="1"/>
  <c r="BT8" i="22" s="1"/>
  <c r="BV8" i="22" s="1"/>
  <c r="BN7" i="22"/>
  <c r="BM7" i="22"/>
  <c r="BK7" i="22"/>
  <c r="BI7" i="22"/>
  <c r="BG7" i="22"/>
  <c r="BF7" i="22"/>
  <c r="BF50" i="22" s="1"/>
  <c r="BE7" i="22"/>
  <c r="BE50" i="22" s="1"/>
  <c r="BC7" i="22"/>
  <c r="BA7" i="22"/>
  <c r="BA50" i="22" s="1"/>
  <c r="AY7" i="22"/>
  <c r="AW7" i="22"/>
  <c r="AU7" i="22"/>
  <c r="AS7" i="22"/>
  <c r="AQ7" i="22"/>
  <c r="AO7" i="22"/>
  <c r="AM7" i="22"/>
  <c r="AK7" i="22"/>
  <c r="AI7" i="22"/>
  <c r="AG7" i="22"/>
  <c r="AG50" i="22" s="1"/>
  <c r="AE7" i="22"/>
  <c r="AC7" i="22"/>
  <c r="AC50" i="22" s="1"/>
  <c r="AA7" i="22"/>
  <c r="Y7" i="22"/>
  <c r="W7" i="22"/>
  <c r="U7" i="22"/>
  <c r="S7" i="22"/>
  <c r="Q7" i="22"/>
  <c r="Q50" i="22" s="1"/>
  <c r="Q64" i="22" s="1"/>
  <c r="O7" i="22"/>
  <c r="M7" i="22"/>
  <c r="M50" i="22" s="1"/>
  <c r="K7" i="22"/>
  <c r="I7" i="22"/>
  <c r="G7" i="22"/>
  <c r="E7" i="22"/>
  <c r="L5" i="22"/>
  <c r="N5" i="22" s="1"/>
  <c r="P5" i="22" s="1"/>
  <c r="R5" i="22" s="1"/>
  <c r="T5" i="22" s="1"/>
  <c r="V5" i="22" s="1"/>
  <c r="X5" i="22" s="1"/>
  <c r="Z5" i="22" s="1"/>
  <c r="AB5" i="22" s="1"/>
  <c r="AD5" i="22" s="1"/>
  <c r="AF5" i="22" s="1"/>
  <c r="AH5" i="22" s="1"/>
  <c r="AJ5" i="22" s="1"/>
  <c r="AL5" i="22" s="1"/>
  <c r="AN5" i="22" s="1"/>
  <c r="AP5" i="22" s="1"/>
  <c r="AR5" i="22" s="1"/>
  <c r="AT5" i="22" s="1"/>
  <c r="AV5" i="22" s="1"/>
  <c r="AX5" i="22" s="1"/>
  <c r="AZ5" i="22" s="1"/>
  <c r="BB5" i="22" s="1"/>
  <c r="BD5" i="22" s="1"/>
  <c r="BF5" i="22" s="1"/>
  <c r="BH5" i="22" s="1"/>
  <c r="BJ5" i="22" s="1"/>
  <c r="BL5" i="22" s="1"/>
  <c r="J5" i="22"/>
  <c r="F5" i="22"/>
  <c r="H5" i="22" s="1"/>
  <c r="M64" i="22" l="1"/>
  <c r="AV64" i="22"/>
  <c r="BL64" i="22"/>
  <c r="K50" i="22"/>
  <c r="AA50" i="22"/>
  <c r="AQ50" i="22"/>
  <c r="AY50" i="22"/>
  <c r="Y50" i="22"/>
  <c r="AO64" i="22"/>
  <c r="E50" i="22"/>
  <c r="E64" i="22" s="1"/>
  <c r="BO7" i="22"/>
  <c r="U50" i="22"/>
  <c r="AS50" i="22"/>
  <c r="BO47" i="22"/>
  <c r="BR47" i="22" s="1"/>
  <c r="BT47" i="22" s="1"/>
  <c r="BV47" i="22" s="1"/>
  <c r="BO60" i="22"/>
  <c r="Y61" i="22"/>
  <c r="Y64" i="22" s="1"/>
  <c r="S64" i="22"/>
  <c r="AC64" i="22"/>
  <c r="U64" i="22"/>
  <c r="S50" i="22"/>
  <c r="AI50" i="22"/>
  <c r="I50" i="22"/>
  <c r="I64" i="22" s="1"/>
  <c r="BO12" i="22"/>
  <c r="BR12" i="22" s="1"/>
  <c r="BT12" i="22" s="1"/>
  <c r="BV12" i="22" s="1"/>
  <c r="AW50" i="22"/>
  <c r="BN12" i="22"/>
  <c r="BN50" i="22" s="1"/>
  <c r="BN64" i="22" s="1"/>
  <c r="BM12" i="22"/>
  <c r="BM50" i="22" s="1"/>
  <c r="BM64" i="22" s="1"/>
  <c r="AK64" i="22"/>
  <c r="AK50" i="22"/>
  <c r="BG50" i="22"/>
  <c r="BG64" i="22" s="1"/>
  <c r="BL50" i="22"/>
  <c r="BU50" i="22"/>
  <c r="K61" i="22"/>
  <c r="K64" i="22" s="1"/>
  <c r="BO59" i="22"/>
  <c r="BO61" i="22" s="1"/>
  <c r="AG64" i="22"/>
  <c r="AL50" i="22"/>
  <c r="BN13" i="22"/>
  <c r="G64" i="22"/>
  <c r="AS64" i="22"/>
  <c r="BA64" i="22"/>
  <c r="BE64" i="22"/>
  <c r="BI64" i="22"/>
  <c r="G50" i="22"/>
  <c r="O50" i="22"/>
  <c r="O64" i="22" s="1"/>
  <c r="W50" i="22"/>
  <c r="W64" i="22" s="1"/>
  <c r="AE50" i="22"/>
  <c r="AE64" i="22" s="1"/>
  <c r="AM50" i="22"/>
  <c r="BC50" i="22"/>
  <c r="BO10" i="22"/>
  <c r="BR10" i="22" s="1"/>
  <c r="BT10" i="22" s="1"/>
  <c r="BV10" i="22" s="1"/>
  <c r="AT50" i="22"/>
  <c r="BN15" i="22"/>
  <c r="BO25" i="22"/>
  <c r="BR25" i="22" s="1"/>
  <c r="BT25" i="22" s="1"/>
  <c r="BV25" i="22" s="1"/>
  <c r="BO26" i="22"/>
  <c r="BR26" i="22" s="1"/>
  <c r="BT26" i="22" s="1"/>
  <c r="BV26" i="22" s="1"/>
  <c r="BO35" i="22"/>
  <c r="BR35" i="22" s="1"/>
  <c r="BT35" i="22" s="1"/>
  <c r="BV35" i="22" s="1"/>
  <c r="BO39" i="22"/>
  <c r="BR39" i="22" s="1"/>
  <c r="BT39" i="22" s="1"/>
  <c r="BV39" i="22" s="1"/>
  <c r="BO44" i="22"/>
  <c r="BR44" i="22" s="1"/>
  <c r="BT44" i="22" s="1"/>
  <c r="BV44" i="22" s="1"/>
  <c r="AA64" i="22"/>
  <c r="AL64" i="22"/>
  <c r="AT64" i="22"/>
  <c r="BF64" i="22"/>
  <c r="BO27" i="22"/>
  <c r="BR27" i="22" s="1"/>
  <c r="BT27" i="22" s="1"/>
  <c r="BV27" i="22" s="1"/>
  <c r="AW64" i="22"/>
  <c r="BK50" i="22"/>
  <c r="BK64" i="22" s="1"/>
  <c r="AU15" i="22"/>
  <c r="BO15" i="22" s="1"/>
  <c r="BR15" i="22" s="1"/>
  <c r="BT15" i="22" s="1"/>
  <c r="BV15" i="22" s="1"/>
  <c r="BO36" i="22"/>
  <c r="BR36" i="22" s="1"/>
  <c r="BT36" i="22" s="1"/>
  <c r="BV36" i="22" s="1"/>
  <c r="AI64" i="22"/>
  <c r="AM64" i="22"/>
  <c r="AQ64" i="22"/>
  <c r="AY64" i="22"/>
  <c r="BC64" i="22"/>
  <c r="BL47" i="1"/>
  <c r="AU50" i="22" l="1"/>
  <c r="AU64" i="22" s="1"/>
  <c r="BW10" i="22"/>
  <c r="BX10" i="22" s="1"/>
  <c r="BO50" i="22"/>
  <c r="BO64" i="22" s="1"/>
  <c r="BR7" i="22"/>
  <c r="BL8" i="1"/>
  <c r="BL11" i="1"/>
  <c r="BM45" i="1"/>
  <c r="BL45" i="1"/>
  <c r="BN41" i="1"/>
  <c r="BM41" i="1"/>
  <c r="BO41" i="1" s="1"/>
  <c r="BR41" i="1" s="1"/>
  <c r="BT41" i="1" s="1"/>
  <c r="BV41" i="1" s="1"/>
  <c r="BN40" i="1"/>
  <c r="BM40" i="1"/>
  <c r="BO40" i="1" s="1"/>
  <c r="BR40" i="1" s="1"/>
  <c r="BT40" i="1" s="1"/>
  <c r="BV40" i="1" s="1"/>
  <c r="BM20" i="1"/>
  <c r="BM15" i="1"/>
  <c r="BO15" i="1" s="1"/>
  <c r="BR15" i="1" s="1"/>
  <c r="BT15" i="1" s="1"/>
  <c r="BV15" i="1" s="1"/>
  <c r="BN15" i="1"/>
  <c r="BN13" i="1"/>
  <c r="BM13" i="1"/>
  <c r="BO13" i="1" s="1"/>
  <c r="BR13" i="1" s="1"/>
  <c r="BT13" i="1" s="1"/>
  <c r="BV13" i="1" s="1"/>
  <c r="BM48" i="1"/>
  <c r="BM47" i="1"/>
  <c r="BM46" i="1"/>
  <c r="BM44" i="1"/>
  <c r="BM43" i="1"/>
  <c r="BM42" i="1"/>
  <c r="BM39" i="1"/>
  <c r="BM38" i="1"/>
  <c r="BM37" i="1"/>
  <c r="BM35" i="1"/>
  <c r="BM34" i="1"/>
  <c r="BM33" i="1"/>
  <c r="BM32" i="1"/>
  <c r="BM30" i="1"/>
  <c r="BM29" i="1"/>
  <c r="BM28" i="1"/>
  <c r="BM27" i="1"/>
  <c r="BM26" i="1"/>
  <c r="BM25" i="1"/>
  <c r="BM24" i="1"/>
  <c r="BM23" i="1"/>
  <c r="BM22" i="1"/>
  <c r="BM21" i="1"/>
  <c r="BM19" i="1"/>
  <c r="BM17" i="1"/>
  <c r="BM16" i="1"/>
  <c r="BM14" i="1"/>
  <c r="BM12" i="1"/>
  <c r="BM11" i="1"/>
  <c r="BM9" i="1"/>
  <c r="BM8" i="1"/>
  <c r="BM7" i="1"/>
  <c r="BM6" i="1"/>
  <c r="BT7" i="22" l="1"/>
  <c r="BR52" i="22"/>
  <c r="BR50" i="22"/>
  <c r="BO27" i="1"/>
  <c r="BR27" i="1" s="1"/>
  <c r="BT27" i="1" s="1"/>
  <c r="BV27" i="1" s="1"/>
  <c r="BN27" i="1"/>
  <c r="BI27" i="1"/>
  <c r="BR51" i="22" l="1"/>
  <c r="BT50" i="22"/>
  <c r="BT51" i="22" s="1"/>
  <c r="BT52" i="22"/>
  <c r="BW9" i="22"/>
  <c r="BW11" i="22" s="1"/>
  <c r="BV7" i="22"/>
  <c r="BK48" i="1"/>
  <c r="BK47" i="1"/>
  <c r="BK46" i="1"/>
  <c r="BK45" i="1"/>
  <c r="BK44" i="1"/>
  <c r="BK43" i="1"/>
  <c r="BK42" i="1"/>
  <c r="BK39" i="1"/>
  <c r="BK38" i="1"/>
  <c r="BK37" i="1"/>
  <c r="BK35" i="1"/>
  <c r="BK34" i="1"/>
  <c r="BK33" i="1"/>
  <c r="BK32" i="1"/>
  <c r="BK30" i="1"/>
  <c r="BK29" i="1"/>
  <c r="BK28" i="1"/>
  <c r="BK26" i="1"/>
  <c r="BK25" i="1"/>
  <c r="BK24" i="1"/>
  <c r="BK23" i="1"/>
  <c r="BK22" i="1"/>
  <c r="BK21" i="1"/>
  <c r="BK20" i="1"/>
  <c r="BK19" i="1"/>
  <c r="BK17" i="1"/>
  <c r="BK16" i="1"/>
  <c r="BK14" i="1"/>
  <c r="BK12" i="1"/>
  <c r="BK11" i="1"/>
  <c r="BK9" i="1"/>
  <c r="BK8" i="1"/>
  <c r="BK7" i="1"/>
  <c r="BK6" i="1"/>
  <c r="BV52" i="22" l="1"/>
  <c r="BX9" i="22"/>
  <c r="BX11" i="22" s="1"/>
  <c r="BV50" i="22"/>
  <c r="BV51" i="22" s="1"/>
  <c r="BI26" i="21"/>
  <c r="BO26" i="21"/>
  <c r="BN26" i="21"/>
  <c r="G72" i="21" l="1"/>
  <c r="I71" i="21"/>
  <c r="I70" i="21"/>
  <c r="I69" i="21"/>
  <c r="H68" i="21"/>
  <c r="I68" i="21" s="1"/>
  <c r="I67" i="21"/>
  <c r="H66" i="21"/>
  <c r="I66" i="21" s="1"/>
  <c r="I72" i="21" s="1"/>
  <c r="AZ60" i="21"/>
  <c r="AJ60" i="21"/>
  <c r="AB60" i="21"/>
  <c r="T60" i="21"/>
  <c r="L60" i="21"/>
  <c r="D60" i="21"/>
  <c r="BM57" i="21"/>
  <c r="BL57" i="21"/>
  <c r="BK57" i="21"/>
  <c r="BJ57" i="21"/>
  <c r="BH57" i="21"/>
  <c r="BG57" i="21"/>
  <c r="BF57" i="21"/>
  <c r="BE57" i="21"/>
  <c r="BD57" i="21"/>
  <c r="BC57" i="21"/>
  <c r="BB57" i="21"/>
  <c r="BB60" i="21" s="1"/>
  <c r="BA57" i="21"/>
  <c r="AZ57" i="21"/>
  <c r="AY57" i="21"/>
  <c r="AX57" i="21"/>
  <c r="AX60" i="21" s="1"/>
  <c r="AW57" i="21"/>
  <c r="AV57" i="21"/>
  <c r="AV60" i="21" s="1"/>
  <c r="AU57" i="21"/>
  <c r="AT57" i="21"/>
  <c r="AS57" i="21"/>
  <c r="AR57" i="21"/>
  <c r="AQ57" i="21"/>
  <c r="AP57" i="21"/>
  <c r="AP60" i="21" s="1"/>
  <c r="AO57" i="21"/>
  <c r="AN57" i="21"/>
  <c r="AN60" i="21" s="1"/>
  <c r="AM57" i="21"/>
  <c r="AL57" i="21"/>
  <c r="AK57" i="21"/>
  <c r="AJ57" i="21"/>
  <c r="AI57" i="21"/>
  <c r="AH57" i="21"/>
  <c r="AH60" i="21" s="1"/>
  <c r="AF57" i="21"/>
  <c r="AE57" i="21"/>
  <c r="AD57" i="21"/>
  <c r="AD60" i="21" s="1"/>
  <c r="AB57" i="21"/>
  <c r="Z57" i="21"/>
  <c r="Z60" i="21" s="1"/>
  <c r="X57" i="21"/>
  <c r="X60" i="21" s="1"/>
  <c r="W57" i="21"/>
  <c r="V57" i="21"/>
  <c r="V60" i="21" s="1"/>
  <c r="U57" i="21"/>
  <c r="T57" i="21"/>
  <c r="S57" i="21"/>
  <c r="R57" i="21"/>
  <c r="R60" i="21" s="1"/>
  <c r="P57" i="21"/>
  <c r="P60" i="21" s="1"/>
  <c r="O57" i="21"/>
  <c r="N57" i="21"/>
  <c r="N60" i="21" s="1"/>
  <c r="M57" i="21"/>
  <c r="L57" i="21"/>
  <c r="K57" i="21"/>
  <c r="J57" i="21"/>
  <c r="J60" i="21" s="1"/>
  <c r="I57" i="21"/>
  <c r="H57" i="21"/>
  <c r="H60" i="21" s="1"/>
  <c r="G57" i="21"/>
  <c r="F57" i="21"/>
  <c r="F60" i="21" s="1"/>
  <c r="E57" i="21"/>
  <c r="D57" i="21"/>
  <c r="BO56" i="21"/>
  <c r="BN56" i="21"/>
  <c r="Y56" i="21"/>
  <c r="Y57" i="21" s="1"/>
  <c r="BN55" i="21"/>
  <c r="BN57" i="21" s="1"/>
  <c r="BI55" i="21"/>
  <c r="BI57" i="21" s="1"/>
  <c r="AG55" i="21"/>
  <c r="AG57" i="21" s="1"/>
  <c r="AC55" i="21"/>
  <c r="AC57" i="21" s="1"/>
  <c r="AA55" i="21"/>
  <c r="AA57" i="21" s="1"/>
  <c r="Q55" i="21"/>
  <c r="Q57" i="21" s="1"/>
  <c r="K55" i="21"/>
  <c r="BO52" i="21"/>
  <c r="BN52" i="21"/>
  <c r="BO51" i="21"/>
  <c r="BN51" i="21"/>
  <c r="BS48" i="21"/>
  <c r="BQ48" i="21"/>
  <c r="BS47" i="21"/>
  <c r="BS46" i="21"/>
  <c r="BQ46" i="21"/>
  <c r="BQ47" i="21" s="1"/>
  <c r="BM46" i="21"/>
  <c r="BL46" i="21"/>
  <c r="BK46" i="21"/>
  <c r="BJ46" i="21"/>
  <c r="BD46" i="21"/>
  <c r="BB46" i="21"/>
  <c r="AZ46" i="21"/>
  <c r="AX46" i="21"/>
  <c r="AV46" i="21"/>
  <c r="AR46" i="21"/>
  <c r="AR60" i="21" s="1"/>
  <c r="AP46" i="21"/>
  <c r="AN46" i="21"/>
  <c r="AJ46" i="21"/>
  <c r="AH46" i="21"/>
  <c r="AF46" i="21"/>
  <c r="AD46" i="21"/>
  <c r="AB46" i="21"/>
  <c r="Z46" i="21"/>
  <c r="X46" i="21"/>
  <c r="V46" i="21"/>
  <c r="T46" i="21"/>
  <c r="R46" i="21"/>
  <c r="P46" i="21"/>
  <c r="N46" i="21"/>
  <c r="L46" i="21"/>
  <c r="J46" i="21"/>
  <c r="H46" i="21"/>
  <c r="F46" i="21"/>
  <c r="D46" i="21"/>
  <c r="BN45" i="21"/>
  <c r="BI45" i="21"/>
  <c r="BG45" i="21"/>
  <c r="BE45" i="21"/>
  <c r="BC45" i="21"/>
  <c r="BA45" i="21"/>
  <c r="AY45" i="21"/>
  <c r="AW45" i="21"/>
  <c r="AU45" i="21"/>
  <c r="AS45" i="21"/>
  <c r="AQ45" i="21"/>
  <c r="AM45" i="21"/>
  <c r="AK45" i="21"/>
  <c r="AI45" i="21"/>
  <c r="AE45" i="21"/>
  <c r="AC45" i="21"/>
  <c r="AA45" i="21"/>
  <c r="Y45" i="21"/>
  <c r="W45" i="21"/>
  <c r="U45" i="21"/>
  <c r="S45" i="21"/>
  <c r="Q45" i="21"/>
  <c r="O45" i="21"/>
  <c r="M45" i="21"/>
  <c r="K45" i="21"/>
  <c r="I45" i="21"/>
  <c r="G45" i="21"/>
  <c r="E45" i="21"/>
  <c r="BI44" i="21"/>
  <c r="BF44" i="21"/>
  <c r="BE44" i="21"/>
  <c r="BC44" i="21"/>
  <c r="BA44" i="21"/>
  <c r="AY44" i="21"/>
  <c r="AW44" i="21"/>
  <c r="AU44" i="21"/>
  <c r="AS44" i="21"/>
  <c r="AQ44" i="21"/>
  <c r="AO44" i="21"/>
  <c r="AM44" i="21"/>
  <c r="AK44" i="21"/>
  <c r="AI44" i="21"/>
  <c r="AG44" i="21"/>
  <c r="AE44" i="21"/>
  <c r="AC44" i="21"/>
  <c r="AA44" i="21"/>
  <c r="Y44" i="21"/>
  <c r="W44" i="21"/>
  <c r="U44" i="21"/>
  <c r="S44" i="21"/>
  <c r="Q44" i="21"/>
  <c r="O44" i="21"/>
  <c r="M44" i="21"/>
  <c r="K44" i="21"/>
  <c r="I44" i="21"/>
  <c r="G44" i="21"/>
  <c r="E44" i="21"/>
  <c r="BN43" i="21"/>
  <c r="BI43" i="21"/>
  <c r="BG43" i="21"/>
  <c r="BE43" i="21"/>
  <c r="BC43" i="21"/>
  <c r="BA43" i="21"/>
  <c r="AY43" i="21"/>
  <c r="AW43" i="21"/>
  <c r="AU43" i="21"/>
  <c r="AS43" i="21"/>
  <c r="AQ43" i="21"/>
  <c r="AO43" i="21"/>
  <c r="AM43" i="21"/>
  <c r="AK43" i="21"/>
  <c r="AI43" i="21"/>
  <c r="AG43" i="21"/>
  <c r="AE43" i="21"/>
  <c r="AC43" i="21"/>
  <c r="AA43" i="21"/>
  <c r="S43" i="21"/>
  <c r="BU42" i="21"/>
  <c r="BU48" i="21" s="1"/>
  <c r="BN42" i="21"/>
  <c r="BI42" i="21"/>
  <c r="BG42" i="21"/>
  <c r="BE42" i="21"/>
  <c r="BC42" i="21"/>
  <c r="BA42" i="21"/>
  <c r="AY42" i="21"/>
  <c r="AW42" i="21"/>
  <c r="AU42" i="21"/>
  <c r="AS42" i="21"/>
  <c r="AQ42" i="21"/>
  <c r="AO42" i="21"/>
  <c r="AM42" i="21"/>
  <c r="AK42" i="21"/>
  <c r="AI42" i="21"/>
  <c r="AG42" i="21"/>
  <c r="AE42" i="21"/>
  <c r="AC42" i="21"/>
  <c r="AA42" i="21"/>
  <c r="Y42" i="21"/>
  <c r="U42" i="21"/>
  <c r="S42" i="21"/>
  <c r="Q42" i="21"/>
  <c r="O42" i="21"/>
  <c r="M42" i="21"/>
  <c r="K42" i="21"/>
  <c r="I42" i="21"/>
  <c r="G42" i="21"/>
  <c r="E42" i="21"/>
  <c r="BN41" i="21"/>
  <c r="BI41" i="21"/>
  <c r="BG41" i="21"/>
  <c r="BE41" i="21"/>
  <c r="BC41" i="21"/>
  <c r="BA41" i="21"/>
  <c r="AY41" i="21"/>
  <c r="AW41" i="21"/>
  <c r="AU41" i="21"/>
  <c r="AS41" i="21"/>
  <c r="AQ41" i="21"/>
  <c r="AM41" i="21"/>
  <c r="AK41" i="21"/>
  <c r="AI41" i="21"/>
  <c r="AG41" i="21"/>
  <c r="AE41" i="21"/>
  <c r="BO41" i="21" s="1"/>
  <c r="BR41" i="21" s="1"/>
  <c r="BT41" i="21" s="1"/>
  <c r="BV41" i="21" s="1"/>
  <c r="AC41" i="21"/>
  <c r="BN40" i="21"/>
  <c r="BI40" i="21"/>
  <c r="BG40" i="21"/>
  <c r="BE40" i="21"/>
  <c r="BC40" i="21"/>
  <c r="BA40" i="21"/>
  <c r="AY40" i="21"/>
  <c r="AW40" i="21"/>
  <c r="AU40" i="21"/>
  <c r="AS40" i="21"/>
  <c r="AQ40" i="21"/>
  <c r="AO40" i="21"/>
  <c r="AM40" i="21"/>
  <c r="AK40" i="21"/>
  <c r="AI40" i="21"/>
  <c r="AG40" i="21"/>
  <c r="AE40" i="21"/>
  <c r="AC40" i="21"/>
  <c r="AA40" i="21"/>
  <c r="BN39" i="21"/>
  <c r="BI39" i="21"/>
  <c r="BG39" i="21"/>
  <c r="BE39" i="21"/>
  <c r="BC39" i="21"/>
  <c r="BA39" i="21"/>
  <c r="AY39" i="21"/>
  <c r="AW39" i="21"/>
  <c r="AU39" i="21"/>
  <c r="AS39" i="21"/>
  <c r="AQ39" i="21"/>
  <c r="AO39" i="21"/>
  <c r="AM39" i="21"/>
  <c r="AK39" i="21"/>
  <c r="AI39" i="21"/>
  <c r="AG39" i="21"/>
  <c r="BO39" i="21" s="1"/>
  <c r="BR39" i="21" s="1"/>
  <c r="BT39" i="21" s="1"/>
  <c r="BV39" i="21" s="1"/>
  <c r="AE39" i="21"/>
  <c r="AC39" i="21"/>
  <c r="AA39" i="21"/>
  <c r="BN38" i="21"/>
  <c r="BI38" i="21"/>
  <c r="BG38" i="21"/>
  <c r="BE38" i="21"/>
  <c r="BC38" i="21"/>
  <c r="BA38" i="21"/>
  <c r="AY38" i="21"/>
  <c r="AW38" i="21"/>
  <c r="AU38" i="21"/>
  <c r="AT38" i="21"/>
  <c r="AS38" i="21"/>
  <c r="AQ38" i="21"/>
  <c r="BO38" i="21" s="1"/>
  <c r="BR38" i="21" s="1"/>
  <c r="BT38" i="21" s="1"/>
  <c r="BV38" i="21" s="1"/>
  <c r="BN37" i="21"/>
  <c r="BI37" i="21"/>
  <c r="BG37" i="21"/>
  <c r="BE37" i="21"/>
  <c r="BC37" i="21"/>
  <c r="BA37" i="21"/>
  <c r="AY37" i="21"/>
  <c r="AW37" i="21"/>
  <c r="AU37" i="21"/>
  <c r="AS37" i="21"/>
  <c r="AQ37" i="21"/>
  <c r="AO37" i="21"/>
  <c r="AM37" i="21"/>
  <c r="AK37" i="21"/>
  <c r="AI37" i="21"/>
  <c r="AG37" i="21"/>
  <c r="AE37" i="21"/>
  <c r="AC37" i="21"/>
  <c r="AA37" i="21"/>
  <c r="Y37" i="21"/>
  <c r="W37" i="21"/>
  <c r="U37" i="21"/>
  <c r="S37" i="21"/>
  <c r="Q37" i="21"/>
  <c r="O37" i="21"/>
  <c r="M37" i="21"/>
  <c r="K37" i="21"/>
  <c r="I37" i="21"/>
  <c r="G37" i="21"/>
  <c r="BO37" i="21" s="1"/>
  <c r="BR37" i="21" s="1"/>
  <c r="BT37" i="21" s="1"/>
  <c r="BV37" i="21" s="1"/>
  <c r="E37" i="21"/>
  <c r="BU36" i="21"/>
  <c r="BU46" i="21" s="1"/>
  <c r="BN36" i="21"/>
  <c r="BI36" i="21"/>
  <c r="BG36" i="21"/>
  <c r="BE36" i="21"/>
  <c r="BC36" i="21"/>
  <c r="BA36" i="21"/>
  <c r="AY36" i="21"/>
  <c r="AW36" i="21"/>
  <c r="AU36" i="21"/>
  <c r="AS36" i="21"/>
  <c r="AQ36" i="21"/>
  <c r="AO36" i="21"/>
  <c r="AM36" i="21"/>
  <c r="AK36" i="21"/>
  <c r="AI36" i="21"/>
  <c r="AG36" i="21"/>
  <c r="AE36" i="21"/>
  <c r="AC36" i="21"/>
  <c r="AA36" i="21"/>
  <c r="Y36" i="21"/>
  <c r="W36" i="21"/>
  <c r="U36" i="21"/>
  <c r="S36" i="21"/>
  <c r="Q36" i="21"/>
  <c r="BN34" i="21"/>
  <c r="BI34" i="21"/>
  <c r="BG34" i="21"/>
  <c r="BE34" i="21"/>
  <c r="BC34" i="21"/>
  <c r="BA34" i="21"/>
  <c r="AY34" i="21"/>
  <c r="AW34" i="21"/>
  <c r="AU34" i="21"/>
  <c r="AS34" i="21"/>
  <c r="AQ34" i="21"/>
  <c r="AO34" i="21"/>
  <c r="AM34" i="21"/>
  <c r="AK34" i="21"/>
  <c r="AI34" i="21"/>
  <c r="AG34" i="21"/>
  <c r="AE34" i="21"/>
  <c r="AC34" i="21"/>
  <c r="AA34" i="21"/>
  <c r="Y34" i="21"/>
  <c r="W34" i="21"/>
  <c r="U34" i="21"/>
  <c r="S34" i="21"/>
  <c r="Q34" i="21"/>
  <c r="O34" i="21"/>
  <c r="M34" i="21"/>
  <c r="K34" i="21"/>
  <c r="I34" i="21"/>
  <c r="G34" i="21"/>
  <c r="E34" i="21"/>
  <c r="BI33" i="21"/>
  <c r="BH33" i="21"/>
  <c r="BN33" i="21" s="1"/>
  <c r="BG33" i="21"/>
  <c r="BE33" i="21"/>
  <c r="BC33" i="21"/>
  <c r="BA33" i="21"/>
  <c r="AY33" i="21"/>
  <c r="AW33" i="21"/>
  <c r="AU33" i="21"/>
  <c r="AQ33" i="21"/>
  <c r="BO33" i="21" s="1"/>
  <c r="BR33" i="21" s="1"/>
  <c r="BT33" i="21" s="1"/>
  <c r="BV33" i="21" s="1"/>
  <c r="BN32" i="21"/>
  <c r="BI32" i="21"/>
  <c r="AU32" i="21"/>
  <c r="AQ32" i="21"/>
  <c r="BO32" i="21" s="1"/>
  <c r="BR31" i="21"/>
  <c r="BT31" i="21" s="1"/>
  <c r="BV31" i="21" s="1"/>
  <c r="BI31" i="21"/>
  <c r="BH31" i="21"/>
  <c r="BN31" i="21" s="1"/>
  <c r="BG31" i="21"/>
  <c r="BE31" i="21"/>
  <c r="BC31" i="21"/>
  <c r="BA31" i="21"/>
  <c r="AY31" i="21"/>
  <c r="AW31" i="21"/>
  <c r="AU31" i="21"/>
  <c r="AS31" i="21"/>
  <c r="AQ31" i="21"/>
  <c r="BO31" i="21" s="1"/>
  <c r="AO31" i="21"/>
  <c r="BN29" i="21"/>
  <c r="BI29" i="21"/>
  <c r="BG29" i="21"/>
  <c r="BE29" i="21"/>
  <c r="BC29" i="21"/>
  <c r="BA29" i="21"/>
  <c r="AY29" i="21"/>
  <c r="AW29" i="21"/>
  <c r="AU29" i="21"/>
  <c r="AS29" i="21"/>
  <c r="AQ29" i="21"/>
  <c r="AO29" i="21"/>
  <c r="AM29" i="21"/>
  <c r="AK29" i="21"/>
  <c r="AI29" i="21"/>
  <c r="AE29" i="21"/>
  <c r="AC29" i="21"/>
  <c r="AA29" i="21"/>
  <c r="Y29" i="21"/>
  <c r="BN28" i="21"/>
  <c r="BI28" i="21"/>
  <c r="BG28" i="21"/>
  <c r="BE28" i="21"/>
  <c r="BC28" i="21"/>
  <c r="BA28" i="21"/>
  <c r="AY28" i="21"/>
  <c r="AW28" i="21"/>
  <c r="AU28" i="21"/>
  <c r="AS28" i="21"/>
  <c r="AQ28" i="21"/>
  <c r="AO28" i="21"/>
  <c r="AM28" i="21"/>
  <c r="AK28" i="21"/>
  <c r="AI28" i="21"/>
  <c r="AG28" i="21"/>
  <c r="AE28" i="21"/>
  <c r="AC28" i="21"/>
  <c r="AA28" i="21"/>
  <c r="Y28" i="21"/>
  <c r="W28" i="21"/>
  <c r="BN27" i="21"/>
  <c r="BI27" i="21"/>
  <c r="BG27" i="21"/>
  <c r="BE27" i="21"/>
  <c r="BC27" i="21"/>
  <c r="BA27" i="21"/>
  <c r="AY27" i="21"/>
  <c r="AW27" i="21"/>
  <c r="AU27" i="21"/>
  <c r="AS27" i="21"/>
  <c r="AQ27" i="21"/>
  <c r="AO27" i="21"/>
  <c r="AM27" i="21"/>
  <c r="AK27" i="21"/>
  <c r="AI27" i="21"/>
  <c r="AG27" i="21"/>
  <c r="AE27" i="21"/>
  <c r="AC27" i="21"/>
  <c r="AA27" i="21"/>
  <c r="Y27" i="21"/>
  <c r="W27" i="21"/>
  <c r="U27" i="21"/>
  <c r="S27" i="21"/>
  <c r="Q27" i="21"/>
  <c r="O27" i="21"/>
  <c r="M27" i="21"/>
  <c r="K27" i="21"/>
  <c r="I27" i="21"/>
  <c r="G27" i="21"/>
  <c r="E27" i="21"/>
  <c r="BN25" i="21"/>
  <c r="BI25" i="21"/>
  <c r="BG25" i="21"/>
  <c r="BE25" i="21"/>
  <c r="BC25" i="21"/>
  <c r="BA25" i="21"/>
  <c r="AY25" i="21"/>
  <c r="AW25" i="21"/>
  <c r="AU25" i="21"/>
  <c r="AS25" i="21"/>
  <c r="AQ25" i="21"/>
  <c r="AO25" i="21"/>
  <c r="AM25" i="21"/>
  <c r="AK25" i="21"/>
  <c r="AI25" i="21"/>
  <c r="AG25" i="21"/>
  <c r="AE25" i="21"/>
  <c r="AC25" i="21"/>
  <c r="AA25" i="21"/>
  <c r="Y25" i="21"/>
  <c r="W25" i="21"/>
  <c r="U25" i="21"/>
  <c r="S25" i="21"/>
  <c r="Q25" i="21"/>
  <c r="O25" i="21"/>
  <c r="M25" i="21"/>
  <c r="K25" i="21"/>
  <c r="I25" i="21"/>
  <c r="G25" i="21"/>
  <c r="BO25" i="21" s="1"/>
  <c r="BR25" i="21" s="1"/>
  <c r="BT25" i="21" s="1"/>
  <c r="BV25" i="21" s="1"/>
  <c r="E25" i="21"/>
  <c r="BN24" i="21"/>
  <c r="BI24" i="21"/>
  <c r="BG24" i="21"/>
  <c r="BE24" i="21"/>
  <c r="BC24" i="21"/>
  <c r="BA24" i="21"/>
  <c r="AY24" i="21"/>
  <c r="AW24" i="21"/>
  <c r="AU24" i="21"/>
  <c r="AS24" i="21"/>
  <c r="AQ24" i="21"/>
  <c r="AO24" i="21"/>
  <c r="AM24" i="21"/>
  <c r="AK24" i="21"/>
  <c r="AI24" i="21"/>
  <c r="AG24" i="21"/>
  <c r="AE24" i="21"/>
  <c r="AC24" i="21"/>
  <c r="AA24" i="21"/>
  <c r="Y24" i="21"/>
  <c r="W24" i="21"/>
  <c r="U24" i="21"/>
  <c r="S24" i="21"/>
  <c r="Q24" i="21"/>
  <c r="O24" i="21"/>
  <c r="M24" i="21"/>
  <c r="K24" i="21"/>
  <c r="I24" i="21"/>
  <c r="G24" i="21"/>
  <c r="E24" i="21"/>
  <c r="BO24" i="21" s="1"/>
  <c r="BR24" i="21" s="1"/>
  <c r="BT24" i="21" s="1"/>
  <c r="BV24" i="21" s="1"/>
  <c r="BN23" i="21"/>
  <c r="BI23" i="21"/>
  <c r="BG23" i="21"/>
  <c r="BE23" i="21"/>
  <c r="BC23" i="21"/>
  <c r="BA23" i="21"/>
  <c r="AY23" i="21"/>
  <c r="AW23" i="21"/>
  <c r="AU23" i="21"/>
  <c r="AS23" i="21"/>
  <c r="AQ23" i="21"/>
  <c r="AO23" i="21"/>
  <c r="AM23" i="21"/>
  <c r="AK23" i="21"/>
  <c r="AI23" i="21"/>
  <c r="AG23" i="21"/>
  <c r="AE23" i="21"/>
  <c r="AC23" i="21"/>
  <c r="Y23" i="21"/>
  <c r="BI22" i="21"/>
  <c r="BG22" i="21"/>
  <c r="BE22" i="21"/>
  <c r="BD22" i="21"/>
  <c r="BN22" i="21" s="1"/>
  <c r="BC22" i="21"/>
  <c r="BA22" i="21"/>
  <c r="AY22" i="21"/>
  <c r="AW22" i="21"/>
  <c r="AU22" i="21"/>
  <c r="AS22" i="21"/>
  <c r="AQ22" i="21"/>
  <c r="AO22" i="21"/>
  <c r="AK22" i="21"/>
  <c r="AI22" i="21"/>
  <c r="AG22" i="21"/>
  <c r="BN21" i="21"/>
  <c r="BI21" i="21"/>
  <c r="BG21" i="21"/>
  <c r="BE21" i="21"/>
  <c r="BC21" i="21"/>
  <c r="BA21" i="21"/>
  <c r="AY21" i="21"/>
  <c r="AW21" i="21"/>
  <c r="AU21" i="21"/>
  <c r="AS21" i="21"/>
  <c r="AQ21" i="21"/>
  <c r="AO21" i="21"/>
  <c r="AM21" i="21"/>
  <c r="AK21" i="21"/>
  <c r="AI21" i="21"/>
  <c r="AG21" i="21"/>
  <c r="AE21" i="21"/>
  <c r="AC21" i="21"/>
  <c r="AA21" i="21"/>
  <c r="Y21" i="21"/>
  <c r="W21" i="21"/>
  <c r="BN20" i="21"/>
  <c r="BG20" i="21"/>
  <c r="BE20" i="21"/>
  <c r="BC20" i="21"/>
  <c r="BA20" i="21"/>
  <c r="AY20" i="21"/>
  <c r="AW20" i="21"/>
  <c r="AU20" i="21"/>
  <c r="AS20" i="21"/>
  <c r="AQ20" i="21"/>
  <c r="AO20" i="21"/>
  <c r="AK20" i="21"/>
  <c r="AI20" i="21"/>
  <c r="AG20" i="21"/>
  <c r="AE20" i="21"/>
  <c r="BN19" i="21"/>
  <c r="BI19" i="21"/>
  <c r="BG19" i="21"/>
  <c r="BE19" i="21"/>
  <c r="BC19" i="21"/>
  <c r="BA19" i="21"/>
  <c r="AY19" i="21"/>
  <c r="AW19" i="21"/>
  <c r="AU19" i="21"/>
  <c r="AS19" i="21"/>
  <c r="AQ19" i="21"/>
  <c r="AO19" i="21"/>
  <c r="AM19" i="21"/>
  <c r="AK19" i="21"/>
  <c r="AI19" i="21"/>
  <c r="AG19" i="21"/>
  <c r="AE19" i="21"/>
  <c r="AC19" i="21"/>
  <c r="AA19" i="21"/>
  <c r="Y19" i="21"/>
  <c r="W19" i="21"/>
  <c r="U19" i="21"/>
  <c r="BN18" i="21"/>
  <c r="BI18" i="21"/>
  <c r="BG18" i="21"/>
  <c r="BE18" i="21"/>
  <c r="BC18" i="21"/>
  <c r="BA18" i="21"/>
  <c r="AW18" i="21"/>
  <c r="AU18" i="21"/>
  <c r="AS18" i="21"/>
  <c r="AQ18" i="21"/>
  <c r="AO18" i="21"/>
  <c r="AM18" i="21"/>
  <c r="AK18" i="21"/>
  <c r="AI18" i="21"/>
  <c r="AG18" i="21"/>
  <c r="AE18" i="21"/>
  <c r="BO18" i="21" s="1"/>
  <c r="BR18" i="21" s="1"/>
  <c r="BT18" i="21" s="1"/>
  <c r="BV18" i="21" s="1"/>
  <c r="BI16" i="21"/>
  <c r="BG16" i="21"/>
  <c r="BE16" i="21"/>
  <c r="BC16" i="21"/>
  <c r="BA16" i="21"/>
  <c r="AY16" i="21"/>
  <c r="AW16" i="21"/>
  <c r="AU16" i="21"/>
  <c r="AS16" i="21"/>
  <c r="AQ16" i="21"/>
  <c r="AO16" i="21"/>
  <c r="AM16" i="21"/>
  <c r="AL16" i="21"/>
  <c r="BN16" i="21" s="1"/>
  <c r="AK16" i="21"/>
  <c r="AI16" i="21"/>
  <c r="AG16" i="21"/>
  <c r="AE16" i="21"/>
  <c r="AC16" i="21"/>
  <c r="AA16" i="21"/>
  <c r="Y16" i="21"/>
  <c r="W16" i="21"/>
  <c r="U16" i="21"/>
  <c r="S16" i="21"/>
  <c r="Q16" i="21"/>
  <c r="O16" i="21"/>
  <c r="M16" i="21"/>
  <c r="K16" i="21"/>
  <c r="I16" i="21"/>
  <c r="G16" i="21"/>
  <c r="E16" i="21"/>
  <c r="BN15" i="21"/>
  <c r="BI15" i="21"/>
  <c r="BG15" i="21"/>
  <c r="BE15" i="21"/>
  <c r="BC15" i="21"/>
  <c r="BA15" i="21"/>
  <c r="AY15" i="21"/>
  <c r="AW15" i="21"/>
  <c r="AU15" i="21"/>
  <c r="AS15" i="21"/>
  <c r="AQ15" i="21"/>
  <c r="AO15" i="21"/>
  <c r="AM15" i="21"/>
  <c r="AK15" i="21"/>
  <c r="AI15" i="21"/>
  <c r="AG15" i="21"/>
  <c r="AE15" i="21"/>
  <c r="AC15" i="21"/>
  <c r="AA15" i="21"/>
  <c r="Y15" i="21"/>
  <c r="W15" i="21"/>
  <c r="BI14" i="21"/>
  <c r="BG14" i="21"/>
  <c r="BE14" i="21"/>
  <c r="BC14" i="21"/>
  <c r="BA14" i="21"/>
  <c r="AY14" i="21"/>
  <c r="AW14" i="21"/>
  <c r="AT14" i="21"/>
  <c r="AS14" i="21"/>
  <c r="AQ14" i="21"/>
  <c r="AO14" i="21"/>
  <c r="AM14" i="21"/>
  <c r="AK14" i="21"/>
  <c r="AI14" i="21"/>
  <c r="AG14" i="21"/>
  <c r="AE14" i="21"/>
  <c r="AC14" i="21"/>
  <c r="AA14" i="21"/>
  <c r="Y14" i="21"/>
  <c r="W14" i="21"/>
  <c r="U14" i="21"/>
  <c r="S14" i="21"/>
  <c r="BI13" i="21"/>
  <c r="BG13" i="21"/>
  <c r="BE13" i="21"/>
  <c r="BC13" i="21"/>
  <c r="BA13" i="21"/>
  <c r="AY13" i="21"/>
  <c r="AW13" i="21"/>
  <c r="AU13" i="21"/>
  <c r="AS13" i="21"/>
  <c r="AQ13" i="21"/>
  <c r="AO13" i="21"/>
  <c r="AM13" i="21"/>
  <c r="AL13" i="21"/>
  <c r="AK13" i="21"/>
  <c r="AI13" i="21"/>
  <c r="AG13" i="21"/>
  <c r="AE13" i="21"/>
  <c r="AC13" i="21"/>
  <c r="Y13" i="21"/>
  <c r="W13" i="21"/>
  <c r="U13" i="21"/>
  <c r="S13" i="21"/>
  <c r="Q13" i="21"/>
  <c r="O13" i="21"/>
  <c r="M13" i="21"/>
  <c r="K13" i="21"/>
  <c r="I13" i="21"/>
  <c r="G13" i="21"/>
  <c r="E13" i="21"/>
  <c r="BN12" i="21"/>
  <c r="BI12" i="21"/>
  <c r="BG12" i="21"/>
  <c r="BE12" i="21"/>
  <c r="BC12" i="21"/>
  <c r="BA12" i="21"/>
  <c r="AY12" i="21"/>
  <c r="AW12" i="21"/>
  <c r="AU12" i="21"/>
  <c r="AS12" i="21"/>
  <c r="AQ12" i="21"/>
  <c r="AO12" i="21"/>
  <c r="AM12" i="21"/>
  <c r="AM46" i="21" s="1"/>
  <c r="AK12" i="21"/>
  <c r="AI12" i="21"/>
  <c r="AG12" i="21"/>
  <c r="AE12" i="21"/>
  <c r="AC12" i="21"/>
  <c r="AA12" i="21"/>
  <c r="Y12" i="21"/>
  <c r="W12" i="21"/>
  <c r="U12" i="21"/>
  <c r="S12" i="21"/>
  <c r="Q12" i="21"/>
  <c r="O12" i="21"/>
  <c r="M12" i="21"/>
  <c r="K12" i="21"/>
  <c r="I12" i="21"/>
  <c r="G12" i="21"/>
  <c r="BO12" i="21" s="1"/>
  <c r="BR12" i="21" s="1"/>
  <c r="BT12" i="21" s="1"/>
  <c r="BV12" i="21" s="1"/>
  <c r="E12" i="21"/>
  <c r="BN10" i="21"/>
  <c r="BI10" i="21"/>
  <c r="BG10" i="21"/>
  <c r="BE10" i="21"/>
  <c r="BC10" i="21"/>
  <c r="BA10" i="21"/>
  <c r="AY10" i="21"/>
  <c r="AY46" i="21" s="1"/>
  <c r="AW10" i="21"/>
  <c r="AU10" i="21"/>
  <c r="AS10" i="21"/>
  <c r="AQ10" i="21"/>
  <c r="AO10" i="21"/>
  <c r="AM10" i="21"/>
  <c r="AK10" i="21"/>
  <c r="AI10" i="21"/>
  <c r="AG10" i="21"/>
  <c r="AE10" i="21"/>
  <c r="AC10" i="21"/>
  <c r="Y10" i="21"/>
  <c r="W10" i="21"/>
  <c r="U10" i="21"/>
  <c r="S10" i="21"/>
  <c r="O10" i="21"/>
  <c r="M10" i="21"/>
  <c r="K10" i="21"/>
  <c r="I10" i="21"/>
  <c r="G10" i="21"/>
  <c r="E10" i="21"/>
  <c r="BI9" i="21"/>
  <c r="BF9" i="21"/>
  <c r="BG9" i="21" s="1"/>
  <c r="BE9" i="21"/>
  <c r="BC9" i="21"/>
  <c r="BA9" i="21"/>
  <c r="AY9" i="21"/>
  <c r="AW9" i="21"/>
  <c r="AU9" i="21"/>
  <c r="AS9" i="21"/>
  <c r="AQ9" i="21"/>
  <c r="AO9" i="21"/>
  <c r="AM9" i="21"/>
  <c r="AK9" i="21"/>
  <c r="AI9" i="21"/>
  <c r="AG9" i="21"/>
  <c r="AE9" i="21"/>
  <c r="AC9" i="21"/>
  <c r="AA9" i="21"/>
  <c r="Y9" i="21"/>
  <c r="W9" i="21"/>
  <c r="U9" i="21"/>
  <c r="S9" i="21"/>
  <c r="Q9" i="21"/>
  <c r="O9" i="21"/>
  <c r="M9" i="21"/>
  <c r="K9" i="21"/>
  <c r="I9" i="21"/>
  <c r="BO9" i="21" s="1"/>
  <c r="BR9" i="21" s="1"/>
  <c r="BT9" i="21" s="1"/>
  <c r="G9" i="21"/>
  <c r="E9" i="21"/>
  <c r="BN8" i="21"/>
  <c r="BI8" i="21"/>
  <c r="BG8" i="21"/>
  <c r="BE8" i="21"/>
  <c r="BC8" i="21"/>
  <c r="BA8" i="21"/>
  <c r="AY8" i="21"/>
  <c r="AW8" i="21"/>
  <c r="AU8" i="21"/>
  <c r="AS8" i="21"/>
  <c r="AQ8" i="21"/>
  <c r="AO8" i="21"/>
  <c r="AM8" i="21"/>
  <c r="AK8" i="21"/>
  <c r="AI8" i="21"/>
  <c r="AG8" i="21"/>
  <c r="AE8" i="21"/>
  <c r="AC8" i="21"/>
  <c r="AA8" i="21"/>
  <c r="Y8" i="21"/>
  <c r="W8" i="21"/>
  <c r="U8" i="21"/>
  <c r="S8" i="21"/>
  <c r="Q8" i="21"/>
  <c r="O8" i="21"/>
  <c r="M8" i="21"/>
  <c r="K8" i="21"/>
  <c r="I8" i="21"/>
  <c r="G8" i="21"/>
  <c r="E8" i="21"/>
  <c r="BI7" i="21"/>
  <c r="BF7" i="21"/>
  <c r="BG7" i="21" s="1"/>
  <c r="BE7" i="21"/>
  <c r="BC7" i="21"/>
  <c r="BA7" i="21"/>
  <c r="AY7" i="21"/>
  <c r="AW7" i="21"/>
  <c r="AU7" i="21"/>
  <c r="AS7" i="21"/>
  <c r="AQ7" i="21"/>
  <c r="AO7" i="21"/>
  <c r="AM7" i="21"/>
  <c r="AK7" i="21"/>
  <c r="AI7" i="21"/>
  <c r="AG7" i="21"/>
  <c r="AE7" i="21"/>
  <c r="AC7" i="21"/>
  <c r="AA7" i="21"/>
  <c r="Y7" i="21"/>
  <c r="W7" i="21"/>
  <c r="U7" i="21"/>
  <c r="S7" i="21"/>
  <c r="Q7" i="21"/>
  <c r="O7" i="21"/>
  <c r="M7" i="21"/>
  <c r="K7" i="21"/>
  <c r="K46" i="21" s="1"/>
  <c r="I7" i="21"/>
  <c r="G7" i="21"/>
  <c r="E7" i="21"/>
  <c r="BO7" i="21" s="1"/>
  <c r="F5" i="21"/>
  <c r="H5" i="21" s="1"/>
  <c r="J5" i="21" s="1"/>
  <c r="L5" i="21" s="1"/>
  <c r="N5" i="21" s="1"/>
  <c r="P5" i="21" s="1"/>
  <c r="R5" i="21" s="1"/>
  <c r="T5" i="21" s="1"/>
  <c r="V5" i="21" s="1"/>
  <c r="X5" i="21" s="1"/>
  <c r="Z5" i="21" s="1"/>
  <c r="AB5" i="21" s="1"/>
  <c r="AD5" i="21" s="1"/>
  <c r="AF5" i="21" s="1"/>
  <c r="AH5" i="21" s="1"/>
  <c r="AJ5" i="21" s="1"/>
  <c r="AL5" i="21" s="1"/>
  <c r="AN5" i="21" s="1"/>
  <c r="AP5" i="21" s="1"/>
  <c r="AR5" i="21" s="1"/>
  <c r="AT5" i="21" s="1"/>
  <c r="AV5" i="21" s="1"/>
  <c r="AX5" i="21" s="1"/>
  <c r="AZ5" i="21" s="1"/>
  <c r="BB5" i="21" s="1"/>
  <c r="BD5" i="21" s="1"/>
  <c r="BF5" i="21" s="1"/>
  <c r="BH5" i="21" s="1"/>
  <c r="BJ5" i="21" s="1"/>
  <c r="BL5" i="21" s="1"/>
  <c r="BN33" i="1"/>
  <c r="BI33" i="1"/>
  <c r="AQ33" i="1"/>
  <c r="AU33" i="1"/>
  <c r="BI34" i="1"/>
  <c r="BH34" i="1"/>
  <c r="BI32" i="1"/>
  <c r="BH32" i="1"/>
  <c r="BI48" i="1"/>
  <c r="BI47" i="1"/>
  <c r="BI46" i="1"/>
  <c r="BI45" i="1"/>
  <c r="BI44" i="1"/>
  <c r="BI43" i="1"/>
  <c r="BI42" i="1"/>
  <c r="BI39" i="1"/>
  <c r="BI38" i="1"/>
  <c r="BI37" i="1"/>
  <c r="BI35" i="1"/>
  <c r="BI30" i="1"/>
  <c r="BI29" i="1"/>
  <c r="BI28" i="1"/>
  <c r="BI26" i="1"/>
  <c r="BI25" i="1"/>
  <c r="BI24" i="1"/>
  <c r="BI23" i="1"/>
  <c r="BI22" i="1"/>
  <c r="BI20" i="1"/>
  <c r="BI19" i="1"/>
  <c r="BI17" i="1"/>
  <c r="BI16" i="1"/>
  <c r="BI14" i="1"/>
  <c r="BI12" i="1"/>
  <c r="BI11" i="1"/>
  <c r="BI9" i="1"/>
  <c r="BI8" i="1"/>
  <c r="BI7" i="1"/>
  <c r="BI6" i="1"/>
  <c r="BO33" i="1" l="1"/>
  <c r="BR33" i="1" s="1"/>
  <c r="BT33" i="1" s="1"/>
  <c r="BV33" i="1" s="1"/>
  <c r="BL60" i="21"/>
  <c r="BM60" i="21"/>
  <c r="BJ60" i="21"/>
  <c r="BO19" i="21"/>
  <c r="BR19" i="21" s="1"/>
  <c r="BT19" i="21" s="1"/>
  <c r="BV19" i="21" s="1"/>
  <c r="BO42" i="21"/>
  <c r="BR42" i="21" s="1"/>
  <c r="BT42" i="21" s="1"/>
  <c r="BV42" i="21" s="1"/>
  <c r="BO15" i="21"/>
  <c r="BR15" i="21" s="1"/>
  <c r="BT15" i="21" s="1"/>
  <c r="BV15" i="21" s="1"/>
  <c r="BO16" i="21"/>
  <c r="BR16" i="21" s="1"/>
  <c r="BT16" i="21" s="1"/>
  <c r="BV16" i="21" s="1"/>
  <c r="BO22" i="21"/>
  <c r="BR22" i="21" s="1"/>
  <c r="BT22" i="21" s="1"/>
  <c r="BV22" i="21" s="1"/>
  <c r="BO13" i="21"/>
  <c r="BR13" i="21" s="1"/>
  <c r="BT13" i="21" s="1"/>
  <c r="BV13" i="21" s="1"/>
  <c r="BO27" i="21"/>
  <c r="BR27" i="21" s="1"/>
  <c r="BT27" i="21" s="1"/>
  <c r="BV27" i="21" s="1"/>
  <c r="BO28" i="21"/>
  <c r="BR28" i="21" s="1"/>
  <c r="BT28" i="21" s="1"/>
  <c r="BV28" i="21" s="1"/>
  <c r="AA46" i="21"/>
  <c r="AA60" i="21" s="1"/>
  <c r="BO23" i="21"/>
  <c r="BR23" i="21" s="1"/>
  <c r="BT23" i="21" s="1"/>
  <c r="BV23" i="21" s="1"/>
  <c r="BO45" i="21"/>
  <c r="BR45" i="21" s="1"/>
  <c r="BT45" i="21" s="1"/>
  <c r="BV45" i="21" s="1"/>
  <c r="BO20" i="21"/>
  <c r="BR20" i="21" s="1"/>
  <c r="BT20" i="21" s="1"/>
  <c r="BV20" i="21" s="1"/>
  <c r="BV9" i="21"/>
  <c r="AF60" i="21"/>
  <c r="I46" i="21"/>
  <c r="I60" i="21" s="1"/>
  <c r="Q46" i="21"/>
  <c r="Q60" i="21" s="1"/>
  <c r="Y46" i="21"/>
  <c r="AG46" i="21"/>
  <c r="AG60" i="21" s="1"/>
  <c r="AO46" i="21"/>
  <c r="AO60" i="21" s="1"/>
  <c r="AW46" i="21"/>
  <c r="BE46" i="21"/>
  <c r="BE60" i="21" s="1"/>
  <c r="BN14" i="21"/>
  <c r="AU14" i="21"/>
  <c r="AU46" i="21" s="1"/>
  <c r="AU60" i="21" s="1"/>
  <c r="AT46" i="21"/>
  <c r="AT60" i="21"/>
  <c r="BF60" i="21"/>
  <c r="BK60" i="21"/>
  <c r="K60" i="21"/>
  <c r="BD60" i="21"/>
  <c r="BR7" i="21"/>
  <c r="BG44" i="21"/>
  <c r="BG46" i="21" s="1"/>
  <c r="BG60" i="21" s="1"/>
  <c r="BN44" i="21"/>
  <c r="S46" i="21"/>
  <c r="AI46" i="21"/>
  <c r="AI60" i="21" s="1"/>
  <c r="AQ46" i="21"/>
  <c r="G46" i="21"/>
  <c r="G60" i="21" s="1"/>
  <c r="O46" i="21"/>
  <c r="O60" i="21" s="1"/>
  <c r="W46" i="21"/>
  <c r="W60" i="21" s="1"/>
  <c r="AE46" i="21"/>
  <c r="AE60" i="21" s="1"/>
  <c r="BC46" i="21"/>
  <c r="BC60" i="21" s="1"/>
  <c r="S60" i="21"/>
  <c r="AM60" i="21"/>
  <c r="AQ60" i="21"/>
  <c r="AY60" i="21"/>
  <c r="E46" i="21"/>
  <c r="E60" i="21" s="1"/>
  <c r="M46" i="21"/>
  <c r="M60" i="21" s="1"/>
  <c r="U46" i="21"/>
  <c r="U60" i="21" s="1"/>
  <c r="AC46" i="21"/>
  <c r="AK46" i="21"/>
  <c r="AS46" i="21"/>
  <c r="BA46" i="21"/>
  <c r="BA60" i="21" s="1"/>
  <c r="BO8" i="21"/>
  <c r="BR8" i="21" s="1"/>
  <c r="BT8" i="21" s="1"/>
  <c r="BV8" i="21" s="1"/>
  <c r="BO29" i="21"/>
  <c r="BR29" i="21" s="1"/>
  <c r="BT29" i="21" s="1"/>
  <c r="BV29" i="21" s="1"/>
  <c r="BO34" i="21"/>
  <c r="BR34" i="21" s="1"/>
  <c r="BT34" i="21" s="1"/>
  <c r="BV34" i="21" s="1"/>
  <c r="BO36" i="21"/>
  <c r="BR36" i="21" s="1"/>
  <c r="BT36" i="21" s="1"/>
  <c r="BV36" i="21" s="1"/>
  <c r="BH46" i="21"/>
  <c r="BH60" i="21" s="1"/>
  <c r="AC60" i="21"/>
  <c r="BO55" i="21"/>
  <c r="BO57" i="21" s="1"/>
  <c r="BF46" i="21"/>
  <c r="BN7" i="21"/>
  <c r="BO21" i="21"/>
  <c r="BR21" i="21" s="1"/>
  <c r="BT21" i="21" s="1"/>
  <c r="BV21" i="21" s="1"/>
  <c r="BI46" i="21"/>
  <c r="BI60" i="21" s="1"/>
  <c r="BN9" i="21"/>
  <c r="BO10" i="21"/>
  <c r="BR10" i="21" s="1"/>
  <c r="BT10" i="21" s="1"/>
  <c r="BV10" i="21" s="1"/>
  <c r="BN13" i="21"/>
  <c r="AL46" i="21"/>
  <c r="AL60" i="21" s="1"/>
  <c r="BO40" i="21"/>
  <c r="BR40" i="21" s="1"/>
  <c r="BT40" i="21" s="1"/>
  <c r="BV40" i="21" s="1"/>
  <c r="BO43" i="21"/>
  <c r="BR43" i="21" s="1"/>
  <c r="BT43" i="21" s="1"/>
  <c r="BV43" i="21" s="1"/>
  <c r="Y60" i="21"/>
  <c r="AK60" i="21"/>
  <c r="AS60" i="21"/>
  <c r="AW60" i="21"/>
  <c r="BF8" i="1"/>
  <c r="BT7" i="21" l="1"/>
  <c r="BO14" i="21"/>
  <c r="BR14" i="21" s="1"/>
  <c r="BT14" i="21" s="1"/>
  <c r="BV14" i="21" s="1"/>
  <c r="BO44" i="21"/>
  <c r="BR44" i="21" s="1"/>
  <c r="BT44" i="21" s="1"/>
  <c r="BV44" i="21" s="1"/>
  <c r="BN46" i="21"/>
  <c r="BN60" i="21" s="1"/>
  <c r="BW10" i="21"/>
  <c r="BX10" i="21" s="1"/>
  <c r="BE23" i="1"/>
  <c r="BD23" i="1"/>
  <c r="BT48" i="21" l="1"/>
  <c r="BV7" i="21"/>
  <c r="BT46" i="21"/>
  <c r="BW9" i="21"/>
  <c r="BW11" i="21" s="1"/>
  <c r="BR48" i="21"/>
  <c r="BO46" i="21"/>
  <c r="BO60" i="21" s="1"/>
  <c r="BR46" i="21"/>
  <c r="BF6" i="1"/>
  <c r="BF47" i="1"/>
  <c r="BR47" i="21" l="1"/>
  <c r="BT47" i="21"/>
  <c r="BV46" i="21"/>
  <c r="BX9" i="21"/>
  <c r="BX11" i="21" s="1"/>
  <c r="BV48" i="21"/>
  <c r="G66" i="20"/>
  <c r="I65" i="20"/>
  <c r="I64" i="20"/>
  <c r="I63" i="20"/>
  <c r="H62" i="20"/>
  <c r="I62" i="20" s="1"/>
  <c r="I61" i="20"/>
  <c r="H60" i="20"/>
  <c r="I60" i="20" s="1"/>
  <c r="BM51" i="20"/>
  <c r="BL51" i="20"/>
  <c r="BK51" i="20"/>
  <c r="BJ51" i="20"/>
  <c r="BH51" i="20"/>
  <c r="BG51" i="20"/>
  <c r="BF51" i="20"/>
  <c r="BE51" i="20"/>
  <c r="BD51" i="20"/>
  <c r="BC51" i="20"/>
  <c r="BB51" i="20"/>
  <c r="BA51" i="20"/>
  <c r="AZ51" i="20"/>
  <c r="AY51" i="20"/>
  <c r="AX51" i="20"/>
  <c r="AW51" i="20"/>
  <c r="AV51" i="20"/>
  <c r="AU51" i="20"/>
  <c r="AT51" i="20"/>
  <c r="AS51" i="20"/>
  <c r="AR51" i="20"/>
  <c r="AQ51" i="20"/>
  <c r="AP51" i="20"/>
  <c r="AO51" i="20"/>
  <c r="AN51" i="20"/>
  <c r="AM51" i="20"/>
  <c r="AL51" i="20"/>
  <c r="AK51" i="20"/>
  <c r="AJ51" i="20"/>
  <c r="AI51" i="20"/>
  <c r="AH51" i="20"/>
  <c r="AF51" i="20"/>
  <c r="AE51" i="20"/>
  <c r="AD51" i="20"/>
  <c r="AB51" i="20"/>
  <c r="Z51" i="20"/>
  <c r="X51" i="20"/>
  <c r="W51" i="20"/>
  <c r="V51" i="20"/>
  <c r="U51" i="20"/>
  <c r="T51" i="20"/>
  <c r="S51" i="20"/>
  <c r="R51" i="20"/>
  <c r="P51" i="20"/>
  <c r="O51" i="20"/>
  <c r="N51" i="20"/>
  <c r="M51" i="20"/>
  <c r="L51" i="20"/>
  <c r="J51" i="20"/>
  <c r="I51" i="20"/>
  <c r="H51" i="20"/>
  <c r="G51" i="20"/>
  <c r="F51" i="20"/>
  <c r="E51" i="20"/>
  <c r="D51" i="20"/>
  <c r="BN50" i="20"/>
  <c r="Y50" i="20"/>
  <c r="Y51" i="20" s="1"/>
  <c r="BN49" i="20"/>
  <c r="BI49" i="20"/>
  <c r="BI51" i="20" s="1"/>
  <c r="AG49" i="20"/>
  <c r="AG51" i="20" s="1"/>
  <c r="AC49" i="20"/>
  <c r="AC51" i="20" s="1"/>
  <c r="AA49" i="20"/>
  <c r="AA51" i="20" s="1"/>
  <c r="Q49" i="20"/>
  <c r="Q51" i="20" s="1"/>
  <c r="K49" i="20"/>
  <c r="BO46" i="20"/>
  <c r="BN46" i="20"/>
  <c r="BO45" i="20"/>
  <c r="BN45" i="20"/>
  <c r="BS42" i="20"/>
  <c r="BQ42" i="20"/>
  <c r="BS40" i="20"/>
  <c r="BQ40" i="20"/>
  <c r="BM40" i="20"/>
  <c r="BL40" i="20"/>
  <c r="BK40" i="20"/>
  <c r="BJ40" i="20"/>
  <c r="BI40" i="20"/>
  <c r="BH40" i="20"/>
  <c r="BF40" i="20"/>
  <c r="BD40" i="20"/>
  <c r="BB40" i="20"/>
  <c r="AZ40" i="20"/>
  <c r="AX40" i="20"/>
  <c r="AV40" i="20"/>
  <c r="AR40" i="20"/>
  <c r="AP40" i="20"/>
  <c r="AN40" i="20"/>
  <c r="AJ40" i="20"/>
  <c r="AH40" i="20"/>
  <c r="AF40" i="20"/>
  <c r="AD40" i="20"/>
  <c r="AB40" i="20"/>
  <c r="Z40" i="20"/>
  <c r="X40" i="20"/>
  <c r="V40" i="20"/>
  <c r="T40" i="20"/>
  <c r="R40" i="20"/>
  <c r="P40" i="20"/>
  <c r="N40" i="20"/>
  <c r="L40" i="20"/>
  <c r="J40" i="20"/>
  <c r="H40" i="20"/>
  <c r="F40" i="20"/>
  <c r="D40" i="20"/>
  <c r="BN39" i="20"/>
  <c r="BG39" i="20"/>
  <c r="BE39" i="20"/>
  <c r="BC39" i="20"/>
  <c r="BA39" i="20"/>
  <c r="AY39" i="20"/>
  <c r="AW39" i="20"/>
  <c r="AU39" i="20"/>
  <c r="AS39" i="20"/>
  <c r="AQ39" i="20"/>
  <c r="AM39" i="20"/>
  <c r="AK39" i="20"/>
  <c r="AI39" i="20"/>
  <c r="AE39" i="20"/>
  <c r="AC39" i="20"/>
  <c r="AA39" i="20"/>
  <c r="Y39" i="20"/>
  <c r="W39" i="20"/>
  <c r="U39" i="20"/>
  <c r="S39" i="20"/>
  <c r="Q39" i="20"/>
  <c r="O39" i="20"/>
  <c r="M39" i="20"/>
  <c r="K39" i="20"/>
  <c r="I39" i="20"/>
  <c r="G39" i="20"/>
  <c r="E39" i="20"/>
  <c r="BN38" i="20"/>
  <c r="BG38" i="20"/>
  <c r="BE38" i="20"/>
  <c r="BC38" i="20"/>
  <c r="BA38" i="20"/>
  <c r="AY38" i="20"/>
  <c r="AW38" i="20"/>
  <c r="AU38" i="20"/>
  <c r="AS38" i="20"/>
  <c r="AQ38" i="20"/>
  <c r="AO38" i="20"/>
  <c r="AM38" i="20"/>
  <c r="AK38" i="20"/>
  <c r="AI38" i="20"/>
  <c r="AG38" i="20"/>
  <c r="AE38" i="20"/>
  <c r="AC38" i="20"/>
  <c r="AA38" i="20"/>
  <c r="Y38" i="20"/>
  <c r="W38" i="20"/>
  <c r="U38" i="20"/>
  <c r="S38" i="20"/>
  <c r="Q38" i="20"/>
  <c r="O38" i="20"/>
  <c r="M38" i="20"/>
  <c r="K38" i="20"/>
  <c r="I38" i="20"/>
  <c r="G38" i="20"/>
  <c r="E38" i="20"/>
  <c r="BN37" i="20"/>
  <c r="BG37" i="20"/>
  <c r="BE37" i="20"/>
  <c r="BC37" i="20"/>
  <c r="BA37" i="20"/>
  <c r="AY37" i="20"/>
  <c r="AW37" i="20"/>
  <c r="AU37" i="20"/>
  <c r="AS37" i="20"/>
  <c r="AQ37" i="20"/>
  <c r="AO37" i="20"/>
  <c r="AM37" i="20"/>
  <c r="AK37" i="20"/>
  <c r="AI37" i="20"/>
  <c r="AG37" i="20"/>
  <c r="AE37" i="20"/>
  <c r="AC37" i="20"/>
  <c r="AA37" i="20"/>
  <c r="S37" i="20"/>
  <c r="BU36" i="20"/>
  <c r="BN36" i="20"/>
  <c r="BG36" i="20"/>
  <c r="BE36" i="20"/>
  <c r="BC36" i="20"/>
  <c r="BA36" i="20"/>
  <c r="AY36" i="20"/>
  <c r="AW36" i="20"/>
  <c r="AU36" i="20"/>
  <c r="AS36" i="20"/>
  <c r="AQ36" i="20"/>
  <c r="AO36" i="20"/>
  <c r="AM36" i="20"/>
  <c r="AK36" i="20"/>
  <c r="AI36" i="20"/>
  <c r="AG36" i="20"/>
  <c r="AE36" i="20"/>
  <c r="AC36" i="20"/>
  <c r="AA36" i="20"/>
  <c r="Y36" i="20"/>
  <c r="U36" i="20"/>
  <c r="S36" i="20"/>
  <c r="Q36" i="20"/>
  <c r="O36" i="20"/>
  <c r="M36" i="20"/>
  <c r="K36" i="20"/>
  <c r="I36" i="20"/>
  <c r="G36" i="20"/>
  <c r="E36" i="20"/>
  <c r="BN35" i="20"/>
  <c r="BG35" i="20"/>
  <c r="BE35" i="20"/>
  <c r="BC35" i="20"/>
  <c r="BA35" i="20"/>
  <c r="AY35" i="20"/>
  <c r="AW35" i="20"/>
  <c r="AU35" i="20"/>
  <c r="AS35" i="20"/>
  <c r="AQ35" i="20"/>
  <c r="AM35" i="20"/>
  <c r="AK35" i="20"/>
  <c r="AI35" i="20"/>
  <c r="AG35" i="20"/>
  <c r="AE35" i="20"/>
  <c r="AC35" i="20"/>
  <c r="BN34" i="20"/>
  <c r="BG34" i="20"/>
  <c r="BE34" i="20"/>
  <c r="BC34" i="20"/>
  <c r="BA34" i="20"/>
  <c r="AY34" i="20"/>
  <c r="AW34" i="20"/>
  <c r="AU34" i="20"/>
  <c r="AS34" i="20"/>
  <c r="AQ34" i="20"/>
  <c r="AO34" i="20"/>
  <c r="AM34" i="20"/>
  <c r="AK34" i="20"/>
  <c r="AI34" i="20"/>
  <c r="AG34" i="20"/>
  <c r="AE34" i="20"/>
  <c r="AC34" i="20"/>
  <c r="AA34" i="20"/>
  <c r="BN33" i="20"/>
  <c r="BG33" i="20"/>
  <c r="BE33" i="20"/>
  <c r="BC33" i="20"/>
  <c r="BA33" i="20"/>
  <c r="AY33" i="20"/>
  <c r="AW33" i="20"/>
  <c r="AU33" i="20"/>
  <c r="AS33" i="20"/>
  <c r="AQ33" i="20"/>
  <c r="AO33" i="20"/>
  <c r="AM33" i="20"/>
  <c r="AK33" i="20"/>
  <c r="AI33" i="20"/>
  <c r="AG33" i="20"/>
  <c r="AE33" i="20"/>
  <c r="AC33" i="20"/>
  <c r="AA33" i="20"/>
  <c r="BG32" i="20"/>
  <c r="BE32" i="20"/>
  <c r="BC32" i="20"/>
  <c r="BA32" i="20"/>
  <c r="AY32" i="20"/>
  <c r="AW32" i="20"/>
  <c r="AU32" i="20"/>
  <c r="AT32" i="20"/>
  <c r="BN32" i="20" s="1"/>
  <c r="AS32" i="20"/>
  <c r="AQ32" i="20"/>
  <c r="BN31" i="20"/>
  <c r="BG31" i="20"/>
  <c r="BE31" i="20"/>
  <c r="BC31" i="20"/>
  <c r="BA31" i="20"/>
  <c r="AY31" i="20"/>
  <c r="AW31" i="20"/>
  <c r="AU31" i="20"/>
  <c r="AS31" i="20"/>
  <c r="AQ31" i="20"/>
  <c r="AO31" i="20"/>
  <c r="AM31" i="20"/>
  <c r="AK31" i="20"/>
  <c r="AI31" i="20"/>
  <c r="AG31" i="20"/>
  <c r="AE31" i="20"/>
  <c r="AC31" i="20"/>
  <c r="AA31" i="20"/>
  <c r="Y31" i="20"/>
  <c r="W31" i="20"/>
  <c r="U31" i="20"/>
  <c r="S31" i="20"/>
  <c r="Q31" i="20"/>
  <c r="O31" i="20"/>
  <c r="M31" i="20"/>
  <c r="K31" i="20"/>
  <c r="I31" i="20"/>
  <c r="G31" i="20"/>
  <c r="E31" i="20"/>
  <c r="BU30" i="20"/>
  <c r="BN30" i="20"/>
  <c r="BG30" i="20"/>
  <c r="BE30" i="20"/>
  <c r="BC30" i="20"/>
  <c r="BA30" i="20"/>
  <c r="AY30" i="20"/>
  <c r="AW30" i="20"/>
  <c r="AU30" i="20"/>
  <c r="AS30" i="20"/>
  <c r="AQ30" i="20"/>
  <c r="AO30" i="20"/>
  <c r="AM30" i="20"/>
  <c r="AK30" i="20"/>
  <c r="AI30" i="20"/>
  <c r="AG30" i="20"/>
  <c r="AE30" i="20"/>
  <c r="AC30" i="20"/>
  <c r="AA30" i="20"/>
  <c r="Y30" i="20"/>
  <c r="W30" i="20"/>
  <c r="U30" i="20"/>
  <c r="S30" i="20"/>
  <c r="Q30" i="20"/>
  <c r="BN29" i="20"/>
  <c r="BG29" i="20"/>
  <c r="BE29" i="20"/>
  <c r="BC29" i="20"/>
  <c r="BA29" i="20"/>
  <c r="AY29" i="20"/>
  <c r="AW29" i="20"/>
  <c r="AU29" i="20"/>
  <c r="AS29" i="20"/>
  <c r="AQ29" i="20"/>
  <c r="AO29" i="20"/>
  <c r="AM29" i="20"/>
  <c r="AK29" i="20"/>
  <c r="AI29" i="20"/>
  <c r="AG29" i="20"/>
  <c r="AE29" i="20"/>
  <c r="AC29" i="20"/>
  <c r="AA29" i="20"/>
  <c r="Y29" i="20"/>
  <c r="W29" i="20"/>
  <c r="U29" i="20"/>
  <c r="S29" i="20"/>
  <c r="Q29" i="20"/>
  <c r="O29" i="20"/>
  <c r="M29" i="20"/>
  <c r="K29" i="20"/>
  <c r="I29" i="20"/>
  <c r="G29" i="20"/>
  <c r="E29" i="20"/>
  <c r="BN28" i="20"/>
  <c r="BG28" i="20"/>
  <c r="BE28" i="20"/>
  <c r="BC28" i="20"/>
  <c r="BA28" i="20"/>
  <c r="AY28" i="20"/>
  <c r="AW28" i="20"/>
  <c r="AU28" i="20"/>
  <c r="AQ28" i="20"/>
  <c r="BO28" i="20" s="1"/>
  <c r="BR28" i="20" s="1"/>
  <c r="BT28" i="20" s="1"/>
  <c r="BV28" i="20" s="1"/>
  <c r="BN27" i="20"/>
  <c r="BG27" i="20"/>
  <c r="BE27" i="20"/>
  <c r="BC27" i="20"/>
  <c r="BA27" i="20"/>
  <c r="AY27" i="20"/>
  <c r="AW27" i="20"/>
  <c r="AU27" i="20"/>
  <c r="BO27" i="20" s="1"/>
  <c r="BR27" i="20" s="1"/>
  <c r="BT27" i="20" s="1"/>
  <c r="BV27" i="20" s="1"/>
  <c r="AS27" i="20"/>
  <c r="AQ27" i="20"/>
  <c r="AO27" i="20"/>
  <c r="BN26" i="20"/>
  <c r="BG26" i="20"/>
  <c r="BE26" i="20"/>
  <c r="BC26" i="20"/>
  <c r="BA26" i="20"/>
  <c r="AY26" i="20"/>
  <c r="AW26" i="20"/>
  <c r="AU26" i="20"/>
  <c r="AS26" i="20"/>
  <c r="AQ26" i="20"/>
  <c r="AO26" i="20"/>
  <c r="AM26" i="20"/>
  <c r="AK26" i="20"/>
  <c r="AI26" i="20"/>
  <c r="AE26" i="20"/>
  <c r="AC26" i="20"/>
  <c r="AA26" i="20"/>
  <c r="Y26" i="20"/>
  <c r="BN25" i="20"/>
  <c r="BG25" i="20"/>
  <c r="BE25" i="20"/>
  <c r="BC25" i="20"/>
  <c r="BA25" i="20"/>
  <c r="AY25" i="20"/>
  <c r="AW25" i="20"/>
  <c r="AU25" i="20"/>
  <c r="AS25" i="20"/>
  <c r="AQ25" i="20"/>
  <c r="AO25" i="20"/>
  <c r="AM25" i="20"/>
  <c r="AK25" i="20"/>
  <c r="AI25" i="20"/>
  <c r="AG25" i="20"/>
  <c r="AE25" i="20"/>
  <c r="AC25" i="20"/>
  <c r="AA25" i="20"/>
  <c r="Y25" i="20"/>
  <c r="W25" i="20"/>
  <c r="BN24" i="20"/>
  <c r="BG24" i="20"/>
  <c r="BE24" i="20"/>
  <c r="BC24" i="20"/>
  <c r="BA24" i="20"/>
  <c r="AY24" i="20"/>
  <c r="AW24" i="20"/>
  <c r="AU24" i="20"/>
  <c r="AS24" i="20"/>
  <c r="AQ24" i="20"/>
  <c r="AO24" i="20"/>
  <c r="AM24" i="20"/>
  <c r="AK24" i="20"/>
  <c r="AI24" i="20"/>
  <c r="AG24" i="20"/>
  <c r="AE24" i="20"/>
  <c r="AC24" i="20"/>
  <c r="AA24" i="20"/>
  <c r="Y24" i="20"/>
  <c r="W24" i="20"/>
  <c r="U24" i="20"/>
  <c r="S24" i="20"/>
  <c r="Q24" i="20"/>
  <c r="O24" i="20"/>
  <c r="M24" i="20"/>
  <c r="K24" i="20"/>
  <c r="I24" i="20"/>
  <c r="G24" i="20"/>
  <c r="E24" i="20"/>
  <c r="BN23" i="20"/>
  <c r="BG23" i="20"/>
  <c r="BE23" i="20"/>
  <c r="BC23" i="20"/>
  <c r="BA23" i="20"/>
  <c r="AY23" i="20"/>
  <c r="AW23" i="20"/>
  <c r="AU23" i="20"/>
  <c r="AS23" i="20"/>
  <c r="AQ23" i="20"/>
  <c r="AO23" i="20"/>
  <c r="AM23" i="20"/>
  <c r="AK23" i="20"/>
  <c r="AI23" i="20"/>
  <c r="AG23" i="20"/>
  <c r="AE23" i="20"/>
  <c r="AC23" i="20"/>
  <c r="AA23" i="20"/>
  <c r="Y23" i="20"/>
  <c r="W23" i="20"/>
  <c r="U23" i="20"/>
  <c r="S23" i="20"/>
  <c r="Q23" i="20"/>
  <c r="O23" i="20"/>
  <c r="M23" i="20"/>
  <c r="K23" i="20"/>
  <c r="I23" i="20"/>
  <c r="G23" i="20"/>
  <c r="E23" i="20"/>
  <c r="BN22" i="20"/>
  <c r="BG22" i="20"/>
  <c r="BE22" i="20"/>
  <c r="BC22" i="20"/>
  <c r="BA22" i="20"/>
  <c r="AY22" i="20"/>
  <c r="AW22" i="20"/>
  <c r="AU22" i="20"/>
  <c r="AS22" i="20"/>
  <c r="AQ22" i="20"/>
  <c r="AO22" i="20"/>
  <c r="AM22" i="20"/>
  <c r="AK22" i="20"/>
  <c r="AI22" i="20"/>
  <c r="AG22" i="20"/>
  <c r="AE22" i="20"/>
  <c r="AC22" i="20"/>
  <c r="AA22" i="20"/>
  <c r="Y22" i="20"/>
  <c r="W22" i="20"/>
  <c r="U22" i="20"/>
  <c r="S22" i="20"/>
  <c r="Q22" i="20"/>
  <c r="O22" i="20"/>
  <c r="M22" i="20"/>
  <c r="K22" i="20"/>
  <c r="I22" i="20"/>
  <c r="G22" i="20"/>
  <c r="E22" i="20"/>
  <c r="BO22" i="20" s="1"/>
  <c r="BR22" i="20" s="1"/>
  <c r="BT22" i="20" s="1"/>
  <c r="BV22" i="20" s="1"/>
  <c r="BN21" i="20"/>
  <c r="BG21" i="20"/>
  <c r="BE21" i="20"/>
  <c r="BC21" i="20"/>
  <c r="BA21" i="20"/>
  <c r="AY21" i="20"/>
  <c r="AW21" i="20"/>
  <c r="AU21" i="20"/>
  <c r="AS21" i="20"/>
  <c r="AQ21" i="20"/>
  <c r="AO21" i="20"/>
  <c r="AM21" i="20"/>
  <c r="AK21" i="20"/>
  <c r="AI21" i="20"/>
  <c r="AG21" i="20"/>
  <c r="AE21" i="20"/>
  <c r="BO21" i="20" s="1"/>
  <c r="BR21" i="20" s="1"/>
  <c r="BT21" i="20" s="1"/>
  <c r="BV21" i="20" s="1"/>
  <c r="AC21" i="20"/>
  <c r="Y21" i="20"/>
  <c r="BN20" i="20"/>
  <c r="BG20" i="20"/>
  <c r="BE20" i="20"/>
  <c r="BC20" i="20"/>
  <c r="BA20" i="20"/>
  <c r="AY20" i="20"/>
  <c r="AW20" i="20"/>
  <c r="AU20" i="20"/>
  <c r="AS20" i="20"/>
  <c r="AQ20" i="20"/>
  <c r="AO20" i="20"/>
  <c r="AK20" i="20"/>
  <c r="AI20" i="20"/>
  <c r="AG20" i="20"/>
  <c r="BN19" i="20"/>
  <c r="BG19" i="20"/>
  <c r="BE19" i="20"/>
  <c r="BC19" i="20"/>
  <c r="BA19" i="20"/>
  <c r="AY19" i="20"/>
  <c r="AW19" i="20"/>
  <c r="AU19" i="20"/>
  <c r="AS19" i="20"/>
  <c r="AQ19" i="20"/>
  <c r="AO19" i="20"/>
  <c r="AM19" i="20"/>
  <c r="AK19" i="20"/>
  <c r="AI19" i="20"/>
  <c r="AG19" i="20"/>
  <c r="AE19" i="20"/>
  <c r="AC19" i="20"/>
  <c r="AA19" i="20"/>
  <c r="Y19" i="20"/>
  <c r="W19" i="20"/>
  <c r="BN18" i="20"/>
  <c r="BG18" i="20"/>
  <c r="BE18" i="20"/>
  <c r="BC18" i="20"/>
  <c r="BA18" i="20"/>
  <c r="AY18" i="20"/>
  <c r="AW18" i="20"/>
  <c r="AU18" i="20"/>
  <c r="AS18" i="20"/>
  <c r="AQ18" i="20"/>
  <c r="AO18" i="20"/>
  <c r="AK18" i="20"/>
  <c r="AI18" i="20"/>
  <c r="AG18" i="20"/>
  <c r="AE18" i="20"/>
  <c r="BN17" i="20"/>
  <c r="BG17" i="20"/>
  <c r="BE17" i="20"/>
  <c r="BC17" i="20"/>
  <c r="BA17" i="20"/>
  <c r="AY17" i="20"/>
  <c r="AW17" i="20"/>
  <c r="AU17" i="20"/>
  <c r="AS17" i="20"/>
  <c r="AQ17" i="20"/>
  <c r="AO17" i="20"/>
  <c r="AM17" i="20"/>
  <c r="AK17" i="20"/>
  <c r="AI17" i="20"/>
  <c r="AG17" i="20"/>
  <c r="AE17" i="20"/>
  <c r="AC17" i="20"/>
  <c r="AA17" i="20"/>
  <c r="Y17" i="20"/>
  <c r="W17" i="20"/>
  <c r="U17" i="20"/>
  <c r="BN16" i="20"/>
  <c r="BG16" i="20"/>
  <c r="BE16" i="20"/>
  <c r="BC16" i="20"/>
  <c r="BA16" i="20"/>
  <c r="AW16" i="20"/>
  <c r="AU16" i="20"/>
  <c r="AS16" i="20"/>
  <c r="AQ16" i="20"/>
  <c r="AO16" i="20"/>
  <c r="AM16" i="20"/>
  <c r="AK16" i="20"/>
  <c r="AI16" i="20"/>
  <c r="AG16" i="20"/>
  <c r="AE16" i="20"/>
  <c r="BG15" i="20"/>
  <c r="BE15" i="20"/>
  <c r="BC15" i="20"/>
  <c r="BA15" i="20"/>
  <c r="AY15" i="20"/>
  <c r="AW15" i="20"/>
  <c r="AU15" i="20"/>
  <c r="AS15" i="20"/>
  <c r="AQ15" i="20"/>
  <c r="AO15" i="20"/>
  <c r="AM15" i="20"/>
  <c r="AL15" i="20"/>
  <c r="BN15" i="20" s="1"/>
  <c r="AK15" i="20"/>
  <c r="AI15" i="20"/>
  <c r="AG15" i="20"/>
  <c r="AE15" i="20"/>
  <c r="AC15" i="20"/>
  <c r="AA15" i="20"/>
  <c r="Y15" i="20"/>
  <c r="W15" i="20"/>
  <c r="U15" i="20"/>
  <c r="S15" i="20"/>
  <c r="Q15" i="20"/>
  <c r="O15" i="20"/>
  <c r="M15" i="20"/>
  <c r="K15" i="20"/>
  <c r="I15" i="20"/>
  <c r="G15" i="20"/>
  <c r="E15" i="20"/>
  <c r="BN14" i="20"/>
  <c r="BG14" i="20"/>
  <c r="BE14" i="20"/>
  <c r="BC14" i="20"/>
  <c r="BA14" i="20"/>
  <c r="AY14" i="20"/>
  <c r="AW14" i="20"/>
  <c r="AU14" i="20"/>
  <c r="AS14" i="20"/>
  <c r="AQ14" i="20"/>
  <c r="AO14" i="20"/>
  <c r="AM14" i="20"/>
  <c r="AK14" i="20"/>
  <c r="AI14" i="20"/>
  <c r="AG14" i="20"/>
  <c r="AE14" i="20"/>
  <c r="AC14" i="20"/>
  <c r="AA14" i="20"/>
  <c r="Y14" i="20"/>
  <c r="W14" i="20"/>
  <c r="BG13" i="20"/>
  <c r="BE13" i="20"/>
  <c r="BC13" i="20"/>
  <c r="BA13" i="20"/>
  <c r="AY13" i="20"/>
  <c r="AW13" i="20"/>
  <c r="AT13" i="20"/>
  <c r="BN13" i="20" s="1"/>
  <c r="AS13" i="20"/>
  <c r="AQ13" i="20"/>
  <c r="AO13" i="20"/>
  <c r="AM13" i="20"/>
  <c r="AK13" i="20"/>
  <c r="AI13" i="20"/>
  <c r="AG13" i="20"/>
  <c r="AE13" i="20"/>
  <c r="AC13" i="20"/>
  <c r="AA13" i="20"/>
  <c r="Y13" i="20"/>
  <c r="W13" i="20"/>
  <c r="U13" i="20"/>
  <c r="S13" i="20"/>
  <c r="BG12" i="20"/>
  <c r="BE12" i="20"/>
  <c r="BC12" i="20"/>
  <c r="BA12" i="20"/>
  <c r="AY12" i="20"/>
  <c r="AW12" i="20"/>
  <c r="AU12" i="20"/>
  <c r="AS12" i="20"/>
  <c r="AQ12" i="20"/>
  <c r="AO12" i="20"/>
  <c r="AM12" i="20"/>
  <c r="AL12" i="20"/>
  <c r="BN12" i="20" s="1"/>
  <c r="AK12" i="20"/>
  <c r="AI12" i="20"/>
  <c r="AG12" i="20"/>
  <c r="AE12" i="20"/>
  <c r="AC12" i="20"/>
  <c r="Y12" i="20"/>
  <c r="W12" i="20"/>
  <c r="U12" i="20"/>
  <c r="S12" i="20"/>
  <c r="Q12" i="20"/>
  <c r="O12" i="20"/>
  <c r="M12" i="20"/>
  <c r="K12" i="20"/>
  <c r="I12" i="20"/>
  <c r="G12" i="20"/>
  <c r="E12" i="20"/>
  <c r="BN11" i="20"/>
  <c r="BG11" i="20"/>
  <c r="BE11" i="20"/>
  <c r="BC11" i="20"/>
  <c r="BA11" i="20"/>
  <c r="AY11" i="20"/>
  <c r="AW11" i="20"/>
  <c r="AU11" i="20"/>
  <c r="AS11" i="20"/>
  <c r="AQ11" i="20"/>
  <c r="AO11" i="20"/>
  <c r="AM11" i="20"/>
  <c r="AK11" i="20"/>
  <c r="AI11" i="20"/>
  <c r="AG11" i="20"/>
  <c r="AE11" i="20"/>
  <c r="AC11" i="20"/>
  <c r="AA11" i="20"/>
  <c r="Y11" i="20"/>
  <c r="W11" i="20"/>
  <c r="U11" i="20"/>
  <c r="S11" i="20"/>
  <c r="Q11" i="20"/>
  <c r="O11" i="20"/>
  <c r="M11" i="20"/>
  <c r="K11" i="20"/>
  <c r="I11" i="20"/>
  <c r="G11" i="20"/>
  <c r="E11" i="20"/>
  <c r="BN10" i="20"/>
  <c r="BG10" i="20"/>
  <c r="BE10" i="20"/>
  <c r="BC10" i="20"/>
  <c r="BA10" i="20"/>
  <c r="AY10" i="20"/>
  <c r="AW10" i="20"/>
  <c r="AU10" i="20"/>
  <c r="AS10" i="20"/>
  <c r="AQ10" i="20"/>
  <c r="AO10" i="20"/>
  <c r="AM10" i="20"/>
  <c r="AK10" i="20"/>
  <c r="AI10" i="20"/>
  <c r="AG10" i="20"/>
  <c r="AE10" i="20"/>
  <c r="AC10" i="20"/>
  <c r="Y10" i="20"/>
  <c r="W10" i="20"/>
  <c r="U10" i="20"/>
  <c r="S10" i="20"/>
  <c r="O10" i="20"/>
  <c r="M10" i="20"/>
  <c r="K10" i="20"/>
  <c r="I10" i="20"/>
  <c r="G10" i="20"/>
  <c r="E10" i="20"/>
  <c r="BN9" i="20"/>
  <c r="BG9" i="20"/>
  <c r="BE9" i="20"/>
  <c r="BC9" i="20"/>
  <c r="BA9" i="20"/>
  <c r="AY9" i="20"/>
  <c r="AW9" i="20"/>
  <c r="AU9" i="20"/>
  <c r="AS9" i="20"/>
  <c r="AQ9" i="20"/>
  <c r="AO9" i="20"/>
  <c r="AM9" i="20"/>
  <c r="AK9" i="20"/>
  <c r="AI9" i="20"/>
  <c r="AG9" i="20"/>
  <c r="AE9" i="20"/>
  <c r="AC9" i="20"/>
  <c r="AA9" i="20"/>
  <c r="Y9" i="20"/>
  <c r="W9" i="20"/>
  <c r="U9" i="20"/>
  <c r="S9" i="20"/>
  <c r="Q9" i="20"/>
  <c r="O9" i="20"/>
  <c r="M9" i="20"/>
  <c r="K9" i="20"/>
  <c r="I9" i="20"/>
  <c r="G9" i="20"/>
  <c r="E9" i="20"/>
  <c r="BN8" i="20"/>
  <c r="BG8" i="20"/>
  <c r="BE8" i="20"/>
  <c r="BC8" i="20"/>
  <c r="BA8" i="20"/>
  <c r="AY8" i="20"/>
  <c r="AW8" i="20"/>
  <c r="AU8" i="20"/>
  <c r="AS8" i="20"/>
  <c r="AQ8" i="20"/>
  <c r="AO8" i="20"/>
  <c r="AM8" i="20"/>
  <c r="AK8" i="20"/>
  <c r="AI8" i="20"/>
  <c r="AG8" i="20"/>
  <c r="AE8" i="20"/>
  <c r="AC8" i="20"/>
  <c r="AA8" i="20"/>
  <c r="Y8" i="20"/>
  <c r="W8" i="20"/>
  <c r="U8" i="20"/>
  <c r="S8" i="20"/>
  <c r="Q8" i="20"/>
  <c r="O8" i="20"/>
  <c r="M8" i="20"/>
  <c r="K8" i="20"/>
  <c r="I8" i="20"/>
  <c r="G8" i="20"/>
  <c r="E8" i="20"/>
  <c r="BN7" i="20"/>
  <c r="BG7" i="20"/>
  <c r="BE7" i="20"/>
  <c r="BC7" i="20"/>
  <c r="BA7" i="20"/>
  <c r="AY7" i="20"/>
  <c r="AW7" i="20"/>
  <c r="AU7" i="20"/>
  <c r="AS7" i="20"/>
  <c r="AQ7" i="20"/>
  <c r="AO7" i="20"/>
  <c r="AM7" i="20"/>
  <c r="AK7" i="20"/>
  <c r="AI7" i="20"/>
  <c r="AG7" i="20"/>
  <c r="AE7" i="20"/>
  <c r="AC7" i="20"/>
  <c r="AA7" i="20"/>
  <c r="Y7" i="20"/>
  <c r="W7" i="20"/>
  <c r="U7" i="20"/>
  <c r="S7" i="20"/>
  <c r="Q7" i="20"/>
  <c r="O7" i="20"/>
  <c r="M7" i="20"/>
  <c r="K7" i="20"/>
  <c r="I7" i="20"/>
  <c r="G7" i="20"/>
  <c r="E7" i="20"/>
  <c r="N5" i="20"/>
  <c r="P5" i="20" s="1"/>
  <c r="R5" i="20" s="1"/>
  <c r="T5" i="20" s="1"/>
  <c r="V5" i="20" s="1"/>
  <c r="X5" i="20" s="1"/>
  <c r="Z5" i="20" s="1"/>
  <c r="AB5" i="20" s="1"/>
  <c r="AD5" i="20" s="1"/>
  <c r="AF5" i="20" s="1"/>
  <c r="AH5" i="20" s="1"/>
  <c r="AJ5" i="20" s="1"/>
  <c r="AL5" i="20" s="1"/>
  <c r="AN5" i="20" s="1"/>
  <c r="AP5" i="20" s="1"/>
  <c r="AR5" i="20" s="1"/>
  <c r="AT5" i="20" s="1"/>
  <c r="AV5" i="20" s="1"/>
  <c r="AX5" i="20" s="1"/>
  <c r="AZ5" i="20" s="1"/>
  <c r="BB5" i="20" s="1"/>
  <c r="BD5" i="20" s="1"/>
  <c r="BH5" i="20" s="1"/>
  <c r="BJ5" i="20" s="1"/>
  <c r="BL5" i="20" s="1"/>
  <c r="F5" i="20"/>
  <c r="H5" i="20" s="1"/>
  <c r="J5" i="20" s="1"/>
  <c r="L5" i="20" s="1"/>
  <c r="BG48" i="1"/>
  <c r="BG47" i="1"/>
  <c r="BG46" i="1"/>
  <c r="BG45" i="1"/>
  <c r="BG44" i="1"/>
  <c r="BG43" i="1"/>
  <c r="BG42" i="1"/>
  <c r="BG39" i="1"/>
  <c r="BG38" i="1"/>
  <c r="BG37" i="1"/>
  <c r="BG35" i="1"/>
  <c r="BG34" i="1"/>
  <c r="BG32" i="1"/>
  <c r="BG30" i="1"/>
  <c r="BG29" i="1"/>
  <c r="BG28" i="1"/>
  <c r="BG26" i="1"/>
  <c r="BG25" i="1"/>
  <c r="BG24" i="1"/>
  <c r="BG23" i="1"/>
  <c r="BG22" i="1"/>
  <c r="BG21" i="1"/>
  <c r="BG20" i="1"/>
  <c r="BG19" i="1"/>
  <c r="BG17" i="1"/>
  <c r="BG16" i="1"/>
  <c r="BG14" i="1"/>
  <c r="BG12" i="1"/>
  <c r="BG11" i="1"/>
  <c r="BG9" i="1"/>
  <c r="BG8" i="1"/>
  <c r="BG7" i="1"/>
  <c r="BG6" i="1"/>
  <c r="BE48" i="1"/>
  <c r="BE47" i="1"/>
  <c r="BE46" i="1"/>
  <c r="BE45" i="1"/>
  <c r="BE44" i="1"/>
  <c r="BE43" i="1"/>
  <c r="BE42" i="1"/>
  <c r="BE39" i="1"/>
  <c r="BE38" i="1"/>
  <c r="BE37" i="1"/>
  <c r="BE35" i="1"/>
  <c r="BE34" i="1"/>
  <c r="BE32" i="1"/>
  <c r="BE30" i="1"/>
  <c r="BE29" i="1"/>
  <c r="BE28" i="1"/>
  <c r="BE26" i="1"/>
  <c r="BE25" i="1"/>
  <c r="BE24" i="1"/>
  <c r="BE22" i="1"/>
  <c r="BE21" i="1"/>
  <c r="BE20" i="1"/>
  <c r="BE19" i="1"/>
  <c r="BE17" i="1"/>
  <c r="BE16" i="1"/>
  <c r="BE14" i="1"/>
  <c r="BE12" i="1"/>
  <c r="BE11" i="1"/>
  <c r="BE9" i="1"/>
  <c r="BE8" i="1"/>
  <c r="BE7" i="1"/>
  <c r="BE6" i="1"/>
  <c r="BC48" i="1"/>
  <c r="BC47" i="1"/>
  <c r="BC46" i="1"/>
  <c r="BC45" i="1"/>
  <c r="BC44" i="1"/>
  <c r="BC43" i="1"/>
  <c r="BC42" i="1"/>
  <c r="BC39" i="1"/>
  <c r="BC38" i="1"/>
  <c r="BC37" i="1"/>
  <c r="BC35" i="1"/>
  <c r="BC34" i="1"/>
  <c r="BC32" i="1"/>
  <c r="BC30" i="1"/>
  <c r="BC29" i="1"/>
  <c r="BC28" i="1"/>
  <c r="BC26" i="1"/>
  <c r="BC25" i="1"/>
  <c r="BC24" i="1"/>
  <c r="BC23" i="1"/>
  <c r="BC22" i="1"/>
  <c r="BC21" i="1"/>
  <c r="BC20" i="1"/>
  <c r="BC19" i="1"/>
  <c r="BC17" i="1"/>
  <c r="BC16" i="1"/>
  <c r="BC14" i="1"/>
  <c r="BC12" i="1"/>
  <c r="BC11" i="1"/>
  <c r="BC9" i="1"/>
  <c r="BC8" i="1"/>
  <c r="BC7" i="1"/>
  <c r="BC6" i="1"/>
  <c r="BV47" i="21" l="1"/>
  <c r="G40" i="20"/>
  <c r="AE40" i="20"/>
  <c r="BC40" i="20"/>
  <c r="O40" i="20"/>
  <c r="W40" i="20"/>
  <c r="AM40" i="20"/>
  <c r="AU13" i="20"/>
  <c r="AU40" i="20" s="1"/>
  <c r="AU54" i="20" s="1"/>
  <c r="BO38" i="20"/>
  <c r="BR38" i="20" s="1"/>
  <c r="BT38" i="20" s="1"/>
  <c r="BV38" i="20" s="1"/>
  <c r="BQ41" i="20"/>
  <c r="BO49" i="20"/>
  <c r="BN51" i="20"/>
  <c r="L54" i="20"/>
  <c r="P54" i="20"/>
  <c r="AF54" i="20"/>
  <c r="I66" i="20"/>
  <c r="BO12" i="20"/>
  <c r="BR12" i="20" s="1"/>
  <c r="BT12" i="20" s="1"/>
  <c r="BV12" i="20" s="1"/>
  <c r="N54" i="20"/>
  <c r="AD54" i="20"/>
  <c r="BS41" i="20"/>
  <c r="BO33" i="20"/>
  <c r="BR33" i="20" s="1"/>
  <c r="BT33" i="20" s="1"/>
  <c r="BV33" i="20" s="1"/>
  <c r="BO34" i="20"/>
  <c r="BR34" i="20" s="1"/>
  <c r="BT34" i="20" s="1"/>
  <c r="BV34" i="20" s="1"/>
  <c r="Z54" i="20"/>
  <c r="BO8" i="20"/>
  <c r="BR8" i="20" s="1"/>
  <c r="BT8" i="20" s="1"/>
  <c r="BV8" i="20" s="1"/>
  <c r="BO9" i="20"/>
  <c r="BR9" i="20" s="1"/>
  <c r="BT9" i="20" s="1"/>
  <c r="BV9" i="20" s="1"/>
  <c r="BO32" i="20"/>
  <c r="BR32" i="20" s="1"/>
  <c r="BT32" i="20" s="1"/>
  <c r="BV32" i="20" s="1"/>
  <c r="BO37" i="20"/>
  <c r="BR37" i="20" s="1"/>
  <c r="BT37" i="20" s="1"/>
  <c r="BV37" i="20" s="1"/>
  <c r="BI54" i="20"/>
  <c r="D54" i="20"/>
  <c r="H54" i="20"/>
  <c r="R54" i="20"/>
  <c r="V54" i="20"/>
  <c r="AB54" i="20"/>
  <c r="AH54" i="20"/>
  <c r="BK54" i="20"/>
  <c r="BO23" i="20"/>
  <c r="BR23" i="20" s="1"/>
  <c r="BT23" i="20" s="1"/>
  <c r="BV23" i="20" s="1"/>
  <c r="BO24" i="20"/>
  <c r="BR24" i="20" s="1"/>
  <c r="BT24" i="20" s="1"/>
  <c r="BV24" i="20" s="1"/>
  <c r="AL40" i="20"/>
  <c r="AL54" i="20" s="1"/>
  <c r="AT40" i="20"/>
  <c r="AT54" i="20" s="1"/>
  <c r="BL54" i="20"/>
  <c r="E40" i="20"/>
  <c r="E54" i="20" s="1"/>
  <c r="M40" i="20"/>
  <c r="BO10" i="20"/>
  <c r="BR10" i="20" s="1"/>
  <c r="BT10" i="20" s="1"/>
  <c r="BV10" i="20" s="1"/>
  <c r="BO14" i="20"/>
  <c r="BR14" i="20" s="1"/>
  <c r="BT14" i="20" s="1"/>
  <c r="BV14" i="20" s="1"/>
  <c r="BO15" i="20"/>
  <c r="BR15" i="20" s="1"/>
  <c r="BT15" i="20" s="1"/>
  <c r="BV15" i="20" s="1"/>
  <c r="BO16" i="20"/>
  <c r="BR16" i="20" s="1"/>
  <c r="BT16" i="20" s="1"/>
  <c r="BV16" i="20" s="1"/>
  <c r="BO17" i="20"/>
  <c r="BR17" i="20" s="1"/>
  <c r="BT17" i="20" s="1"/>
  <c r="BV17" i="20" s="1"/>
  <c r="BO18" i="20"/>
  <c r="BR18" i="20" s="1"/>
  <c r="BT18" i="20" s="1"/>
  <c r="BV18" i="20" s="1"/>
  <c r="BO19" i="20"/>
  <c r="BR19" i="20" s="1"/>
  <c r="BT19" i="20" s="1"/>
  <c r="BV19" i="20" s="1"/>
  <c r="BO20" i="20"/>
  <c r="BR20" i="20" s="1"/>
  <c r="BT20" i="20" s="1"/>
  <c r="BV20" i="20" s="1"/>
  <c r="BO26" i="20"/>
  <c r="BR26" i="20" s="1"/>
  <c r="BT26" i="20" s="1"/>
  <c r="BV26" i="20" s="1"/>
  <c r="BO39" i="20"/>
  <c r="BR39" i="20" s="1"/>
  <c r="BT39" i="20" s="1"/>
  <c r="BV39" i="20" s="1"/>
  <c r="F54" i="20"/>
  <c r="J54" i="20"/>
  <c r="T54" i="20"/>
  <c r="X54" i="20"/>
  <c r="AJ54" i="20"/>
  <c r="AN54" i="20"/>
  <c r="AR54" i="20"/>
  <c r="AV54" i="20"/>
  <c r="AZ54" i="20"/>
  <c r="BD54" i="20"/>
  <c r="BH54" i="20"/>
  <c r="BM54" i="20"/>
  <c r="BN40" i="20"/>
  <c r="I40" i="20"/>
  <c r="Y40" i="20"/>
  <c r="Y54" i="20" s="1"/>
  <c r="AO40" i="20"/>
  <c r="AO54" i="20" s="1"/>
  <c r="BE40" i="20"/>
  <c r="BE54" i="20" s="1"/>
  <c r="BO29" i="20"/>
  <c r="BR29" i="20" s="1"/>
  <c r="BT29" i="20" s="1"/>
  <c r="BV29" i="20" s="1"/>
  <c r="G54" i="20"/>
  <c r="BJ54" i="20"/>
  <c r="O54" i="20"/>
  <c r="AE54" i="20"/>
  <c r="K40" i="20"/>
  <c r="S40" i="20"/>
  <c r="S54" i="20" s="1"/>
  <c r="AA40" i="20"/>
  <c r="AA54" i="20" s="1"/>
  <c r="AI40" i="20"/>
  <c r="AI54" i="20" s="1"/>
  <c r="AQ40" i="20"/>
  <c r="AY40" i="20"/>
  <c r="AY54" i="20" s="1"/>
  <c r="BG40" i="20"/>
  <c r="BG54" i="20" s="1"/>
  <c r="BO11" i="20"/>
  <c r="BR11" i="20" s="1"/>
  <c r="BT11" i="20" s="1"/>
  <c r="BV11" i="20" s="1"/>
  <c r="BU40" i="20"/>
  <c r="BU42" i="20"/>
  <c r="BO35" i="20"/>
  <c r="BR35" i="20" s="1"/>
  <c r="BT35" i="20" s="1"/>
  <c r="BV35" i="20" s="1"/>
  <c r="M54" i="20"/>
  <c r="AP54" i="20"/>
  <c r="AX54" i="20"/>
  <c r="BB54" i="20"/>
  <c r="BF54" i="20"/>
  <c r="Q40" i="20"/>
  <c r="Q54" i="20" s="1"/>
  <c r="AG40" i="20"/>
  <c r="AG54" i="20" s="1"/>
  <c r="AW40" i="20"/>
  <c r="AW54" i="20" s="1"/>
  <c r="U40" i="20"/>
  <c r="U54" i="20" s="1"/>
  <c r="AC40" i="20"/>
  <c r="AC54" i="20" s="1"/>
  <c r="AK40" i="20"/>
  <c r="AK54" i="20" s="1"/>
  <c r="AS40" i="20"/>
  <c r="AS54" i="20" s="1"/>
  <c r="BA40" i="20"/>
  <c r="BA54" i="20" s="1"/>
  <c r="BO25" i="20"/>
  <c r="BR25" i="20" s="1"/>
  <c r="BT25" i="20" s="1"/>
  <c r="BV25" i="20" s="1"/>
  <c r="BO30" i="20"/>
  <c r="BR30" i="20" s="1"/>
  <c r="BT30" i="20" s="1"/>
  <c r="BV30" i="20" s="1"/>
  <c r="BO31" i="20"/>
  <c r="BR31" i="20" s="1"/>
  <c r="BT31" i="20" s="1"/>
  <c r="BV31" i="20" s="1"/>
  <c r="BO36" i="20"/>
  <c r="BR36" i="20" s="1"/>
  <c r="BT36" i="20" s="1"/>
  <c r="BV36" i="20" s="1"/>
  <c r="I54" i="20"/>
  <c r="W54" i="20"/>
  <c r="AM54" i="20"/>
  <c r="AQ54" i="20"/>
  <c r="BC54" i="20"/>
  <c r="BO50" i="20"/>
  <c r="BO51" i="20" s="1"/>
  <c r="K51" i="20"/>
  <c r="K54" i="20" s="1"/>
  <c r="BO7" i="20"/>
  <c r="W37" i="1"/>
  <c r="AO37" i="1"/>
  <c r="BW10" i="20" l="1"/>
  <c r="BX10" i="20" s="1"/>
  <c r="BN54" i="20"/>
  <c r="BO13" i="20"/>
  <c r="BR13" i="20" s="1"/>
  <c r="BT13" i="20" s="1"/>
  <c r="BV13" i="20" s="1"/>
  <c r="BR7" i="20"/>
  <c r="BO40" i="20" l="1"/>
  <c r="BO54" i="20" s="1"/>
  <c r="BR40" i="20"/>
  <c r="BR42" i="20"/>
  <c r="BT7" i="20"/>
  <c r="BV7" i="20" l="1"/>
  <c r="BT40" i="20"/>
  <c r="BW9" i="20"/>
  <c r="BT42" i="20"/>
  <c r="BR41" i="20"/>
  <c r="BN44" i="1"/>
  <c r="BN34" i="1"/>
  <c r="BN32" i="1"/>
  <c r="BN30" i="1"/>
  <c r="BN23" i="1"/>
  <c r="BN21" i="1"/>
  <c r="BO39" i="19"/>
  <c r="BN39" i="19"/>
  <c r="BO36" i="19"/>
  <c r="BN36" i="19"/>
  <c r="BO31" i="19"/>
  <c r="BN31" i="19"/>
  <c r="BO30" i="19"/>
  <c r="BN30" i="19"/>
  <c r="BO28" i="19"/>
  <c r="BN28" i="19"/>
  <c r="BO22" i="19"/>
  <c r="BN22" i="19"/>
  <c r="BO20" i="19"/>
  <c r="BN20" i="19"/>
  <c r="BQ2" i="19"/>
  <c r="BQ44" i="19"/>
  <c r="BS44" i="19"/>
  <c r="BS45" i="19" s="1"/>
  <c r="BU44" i="19"/>
  <c r="BQ45" i="19"/>
  <c r="BQ46" i="19"/>
  <c r="BS46" i="19"/>
  <c r="BU46" i="19"/>
  <c r="G70" i="19"/>
  <c r="I69" i="19"/>
  <c r="I68" i="19"/>
  <c r="I67" i="19"/>
  <c r="H66" i="19"/>
  <c r="I66" i="19" s="1"/>
  <c r="I65" i="19"/>
  <c r="H64" i="19"/>
  <c r="I64" i="19" s="1"/>
  <c r="BM55" i="19"/>
  <c r="BL55" i="19"/>
  <c r="BK55" i="19"/>
  <c r="BJ55" i="19"/>
  <c r="BH55" i="19"/>
  <c r="BG55" i="19"/>
  <c r="BF55" i="19"/>
  <c r="BE55" i="19"/>
  <c r="BD55" i="19"/>
  <c r="BC55" i="19"/>
  <c r="BB55" i="19"/>
  <c r="BA55" i="19"/>
  <c r="AZ55" i="19"/>
  <c r="AY55" i="19"/>
  <c r="AX55" i="19"/>
  <c r="AW55" i="19"/>
  <c r="AV55" i="19"/>
  <c r="AU55" i="19"/>
  <c r="AT55" i="19"/>
  <c r="AS55" i="19"/>
  <c r="AR55" i="19"/>
  <c r="AQ55" i="19"/>
  <c r="AP55" i="19"/>
  <c r="AO55" i="19"/>
  <c r="AN55" i="19"/>
  <c r="AM55" i="19"/>
  <c r="AL55" i="19"/>
  <c r="AK55" i="19"/>
  <c r="AJ55" i="19"/>
  <c r="AI55" i="19"/>
  <c r="AH55" i="19"/>
  <c r="AF55" i="19"/>
  <c r="AE55" i="19"/>
  <c r="AD55" i="19"/>
  <c r="AB55" i="19"/>
  <c r="Z55" i="19"/>
  <c r="X55" i="19"/>
  <c r="W55" i="19"/>
  <c r="V55" i="19"/>
  <c r="U55" i="19"/>
  <c r="T55" i="19"/>
  <c r="S55" i="19"/>
  <c r="R55" i="19"/>
  <c r="P55" i="19"/>
  <c r="O55" i="19"/>
  <c r="N55" i="19"/>
  <c r="M55" i="19"/>
  <c r="L55" i="19"/>
  <c r="J55" i="19"/>
  <c r="I55" i="19"/>
  <c r="H55" i="19"/>
  <c r="G55" i="19"/>
  <c r="F55" i="19"/>
  <c r="E55" i="19"/>
  <c r="D55" i="19"/>
  <c r="BN54" i="19"/>
  <c r="BN55" i="19" s="1"/>
  <c r="Y54" i="19"/>
  <c r="Y55" i="19" s="1"/>
  <c r="BN53" i="19"/>
  <c r="BI53" i="19"/>
  <c r="BI55" i="19" s="1"/>
  <c r="AG53" i="19"/>
  <c r="AG55" i="19" s="1"/>
  <c r="AC53" i="19"/>
  <c r="AC55" i="19" s="1"/>
  <c r="AA53" i="19"/>
  <c r="AA55" i="19" s="1"/>
  <c r="Q53" i="19"/>
  <c r="Q55" i="19" s="1"/>
  <c r="K53" i="19"/>
  <c r="BO50" i="19"/>
  <c r="BN50" i="19"/>
  <c r="BO49" i="19"/>
  <c r="BN49" i="19"/>
  <c r="BM44" i="19"/>
  <c r="BL44" i="19"/>
  <c r="BK44" i="19"/>
  <c r="BJ44" i="19"/>
  <c r="BI44" i="19"/>
  <c r="BH44" i="19"/>
  <c r="BG44" i="19"/>
  <c r="BF44" i="19"/>
  <c r="BE44" i="19"/>
  <c r="BD44" i="19"/>
  <c r="BC44" i="19"/>
  <c r="BB44" i="19"/>
  <c r="AZ44" i="19"/>
  <c r="AX44" i="19"/>
  <c r="AV44" i="19"/>
  <c r="AR44" i="19"/>
  <c r="AP44" i="19"/>
  <c r="AN44" i="19"/>
  <c r="AJ44" i="19"/>
  <c r="AH44" i="19"/>
  <c r="AF44" i="19"/>
  <c r="AD44" i="19"/>
  <c r="AB44" i="19"/>
  <c r="Z44" i="19"/>
  <c r="X44" i="19"/>
  <c r="V44" i="19"/>
  <c r="T44" i="19"/>
  <c r="R44" i="19"/>
  <c r="P44" i="19"/>
  <c r="N44" i="19"/>
  <c r="L44" i="19"/>
  <c r="J44" i="19"/>
  <c r="H44" i="19"/>
  <c r="F44" i="19"/>
  <c r="D44" i="19"/>
  <c r="BN43" i="19"/>
  <c r="BA43" i="19"/>
  <c r="AY43" i="19"/>
  <c r="AW43" i="19"/>
  <c r="AU43" i="19"/>
  <c r="AS43" i="19"/>
  <c r="AQ43" i="19"/>
  <c r="AM43" i="19"/>
  <c r="AK43" i="19"/>
  <c r="AI43" i="19"/>
  <c r="AE43" i="19"/>
  <c r="AC43" i="19"/>
  <c r="AA43" i="19"/>
  <c r="Y43" i="19"/>
  <c r="W43" i="19"/>
  <c r="U43" i="19"/>
  <c r="S43" i="19"/>
  <c r="Q43" i="19"/>
  <c r="O43" i="19"/>
  <c r="M43" i="19"/>
  <c r="K43" i="19"/>
  <c r="I43" i="19"/>
  <c r="G43" i="19"/>
  <c r="E43" i="19"/>
  <c r="BN42" i="19"/>
  <c r="BA42" i="19"/>
  <c r="AY42" i="19"/>
  <c r="AW42" i="19"/>
  <c r="AU42" i="19"/>
  <c r="AS42" i="19"/>
  <c r="AQ42" i="19"/>
  <c r="AO42" i="19"/>
  <c r="AM42" i="19"/>
  <c r="AK42" i="19"/>
  <c r="AI42" i="19"/>
  <c r="AG42" i="19"/>
  <c r="AE42" i="19"/>
  <c r="AC42" i="19"/>
  <c r="AA42" i="19"/>
  <c r="Y42" i="19"/>
  <c r="W42" i="19"/>
  <c r="U42" i="19"/>
  <c r="S42" i="19"/>
  <c r="Q42" i="19"/>
  <c r="O42" i="19"/>
  <c r="M42" i="19"/>
  <c r="K42" i="19"/>
  <c r="I42" i="19"/>
  <c r="G42" i="19"/>
  <c r="E42" i="19"/>
  <c r="BN41" i="19"/>
  <c r="BA41" i="19"/>
  <c r="AY41" i="19"/>
  <c r="AW41" i="19"/>
  <c r="AU41" i="19"/>
  <c r="AS41" i="19"/>
  <c r="AQ41" i="19"/>
  <c r="AO41" i="19"/>
  <c r="AM41" i="19"/>
  <c r="AK41" i="19"/>
  <c r="AI41" i="19"/>
  <c r="AG41" i="19"/>
  <c r="AE41" i="19"/>
  <c r="AC41" i="19"/>
  <c r="AA41" i="19"/>
  <c r="S41" i="19"/>
  <c r="BN40" i="19"/>
  <c r="BA40" i="19"/>
  <c r="AY40" i="19"/>
  <c r="AW40" i="19"/>
  <c r="AU40" i="19"/>
  <c r="AS40" i="19"/>
  <c r="AQ40" i="19"/>
  <c r="AO40" i="19"/>
  <c r="AM40" i="19"/>
  <c r="AK40" i="19"/>
  <c r="AI40" i="19"/>
  <c r="AG40" i="19"/>
  <c r="AE40" i="19"/>
  <c r="AC40" i="19"/>
  <c r="AA40" i="19"/>
  <c r="Y40" i="19"/>
  <c r="U40" i="19"/>
  <c r="S40" i="19"/>
  <c r="Q40" i="19"/>
  <c r="O40" i="19"/>
  <c r="M40" i="19"/>
  <c r="K40" i="19"/>
  <c r="I40" i="19"/>
  <c r="G40" i="19"/>
  <c r="E40" i="19"/>
  <c r="BA39" i="19"/>
  <c r="AY39" i="19"/>
  <c r="AW39" i="19"/>
  <c r="AU39" i="19"/>
  <c r="AS39" i="19"/>
  <c r="AQ39" i="19"/>
  <c r="AM39" i="19"/>
  <c r="AK39" i="19"/>
  <c r="AI39" i="19"/>
  <c r="AG39" i="19"/>
  <c r="AE39" i="19"/>
  <c r="AC39" i="19"/>
  <c r="BN38" i="19"/>
  <c r="BA38" i="19"/>
  <c r="AY38" i="19"/>
  <c r="AW38" i="19"/>
  <c r="AU38" i="19"/>
  <c r="AS38" i="19"/>
  <c r="AQ38" i="19"/>
  <c r="AO38" i="19"/>
  <c r="AM38" i="19"/>
  <c r="AK38" i="19"/>
  <c r="AI38" i="19"/>
  <c r="AG38" i="19"/>
  <c r="AE38" i="19"/>
  <c r="AC38" i="19"/>
  <c r="AA38" i="19"/>
  <c r="BN37" i="19"/>
  <c r="BA37" i="19"/>
  <c r="AY37" i="19"/>
  <c r="AW37" i="19"/>
  <c r="AU37" i="19"/>
  <c r="AS37" i="19"/>
  <c r="AQ37" i="19"/>
  <c r="AO37" i="19"/>
  <c r="AM37" i="19"/>
  <c r="AK37" i="19"/>
  <c r="AI37" i="19"/>
  <c r="AG37" i="19"/>
  <c r="AE37" i="19"/>
  <c r="AC37" i="19"/>
  <c r="AA37" i="19"/>
  <c r="BA36" i="19"/>
  <c r="AY36" i="19"/>
  <c r="AW36" i="19"/>
  <c r="AU36" i="19"/>
  <c r="AT36" i="19"/>
  <c r="AS36" i="19"/>
  <c r="AQ36" i="19"/>
  <c r="BN35" i="19"/>
  <c r="BA35" i="19"/>
  <c r="AY35" i="19"/>
  <c r="AW35" i="19"/>
  <c r="AU35" i="19"/>
  <c r="AS35" i="19"/>
  <c r="AQ35" i="19"/>
  <c r="AO35" i="19"/>
  <c r="AM35" i="19"/>
  <c r="AK35" i="19"/>
  <c r="AI35" i="19"/>
  <c r="AG35" i="19"/>
  <c r="AE35" i="19"/>
  <c r="AC35" i="19"/>
  <c r="AA35" i="19"/>
  <c r="Y35" i="19"/>
  <c r="W35" i="19"/>
  <c r="U35" i="19"/>
  <c r="S35" i="19"/>
  <c r="Q35" i="19"/>
  <c r="O35" i="19"/>
  <c r="M35" i="19"/>
  <c r="K35" i="19"/>
  <c r="I35" i="19"/>
  <c r="G35" i="19"/>
  <c r="E35" i="19"/>
  <c r="BN34" i="19"/>
  <c r="BA34" i="19"/>
  <c r="AY34" i="19"/>
  <c r="AW34" i="19"/>
  <c r="AU34" i="19"/>
  <c r="AS34" i="19"/>
  <c r="AQ34" i="19"/>
  <c r="AO34" i="19"/>
  <c r="AM34" i="19"/>
  <c r="AK34" i="19"/>
  <c r="AI34" i="19"/>
  <c r="AG34" i="19"/>
  <c r="AE34" i="19"/>
  <c r="AC34" i="19"/>
  <c r="AA34" i="19"/>
  <c r="Y34" i="19"/>
  <c r="W34" i="19"/>
  <c r="U34" i="19"/>
  <c r="S34" i="19"/>
  <c r="Q34" i="19"/>
  <c r="BN32" i="19"/>
  <c r="BA32" i="19"/>
  <c r="AY32" i="19"/>
  <c r="AW32" i="19"/>
  <c r="AU32" i="19"/>
  <c r="AS32" i="19"/>
  <c r="AQ32" i="19"/>
  <c r="AO32" i="19"/>
  <c r="AM32" i="19"/>
  <c r="AK32" i="19"/>
  <c r="AI32" i="19"/>
  <c r="AG32" i="19"/>
  <c r="AE32" i="19"/>
  <c r="AC32" i="19"/>
  <c r="AA32" i="19"/>
  <c r="Y32" i="19"/>
  <c r="W32" i="19"/>
  <c r="U32" i="19"/>
  <c r="S32" i="19"/>
  <c r="Q32" i="19"/>
  <c r="O32" i="19"/>
  <c r="M32" i="19"/>
  <c r="K32" i="19"/>
  <c r="I32" i="19"/>
  <c r="G32" i="19"/>
  <c r="E32" i="19"/>
  <c r="BA31" i="19"/>
  <c r="AY31" i="19"/>
  <c r="AW31" i="19"/>
  <c r="AU31" i="19"/>
  <c r="AQ31" i="19"/>
  <c r="BA30" i="19"/>
  <c r="AY30" i="19"/>
  <c r="AW30" i="19"/>
  <c r="AU30" i="19"/>
  <c r="AS30" i="19"/>
  <c r="AQ30" i="19"/>
  <c r="AO30" i="19"/>
  <c r="BA28" i="19"/>
  <c r="AY28" i="19"/>
  <c r="AW28" i="19"/>
  <c r="AU28" i="19"/>
  <c r="AS28" i="19"/>
  <c r="AQ28" i="19"/>
  <c r="AO28" i="19"/>
  <c r="AM28" i="19"/>
  <c r="AK28" i="19"/>
  <c r="AI28" i="19"/>
  <c r="AE28" i="19"/>
  <c r="AC28" i="19"/>
  <c r="AA28" i="19"/>
  <c r="Y28" i="19"/>
  <c r="BN27" i="19"/>
  <c r="BA27" i="19"/>
  <c r="AY27" i="19"/>
  <c r="AW27" i="19"/>
  <c r="AU27" i="19"/>
  <c r="AS27" i="19"/>
  <c r="AQ27" i="19"/>
  <c r="AO27" i="19"/>
  <c r="AM27" i="19"/>
  <c r="AK27" i="19"/>
  <c r="AI27" i="19"/>
  <c r="AG27" i="19"/>
  <c r="AE27" i="19"/>
  <c r="AC27" i="19"/>
  <c r="AA27" i="19"/>
  <c r="Y27" i="19"/>
  <c r="W27" i="19"/>
  <c r="BN26" i="19"/>
  <c r="BA26" i="19"/>
  <c r="AY26" i="19"/>
  <c r="AW26" i="19"/>
  <c r="AU26" i="19"/>
  <c r="AS26" i="19"/>
  <c r="AQ26" i="19"/>
  <c r="AO26" i="19"/>
  <c r="AM26" i="19"/>
  <c r="AK26" i="19"/>
  <c r="AI26" i="19"/>
  <c r="AG26" i="19"/>
  <c r="AE26" i="19"/>
  <c r="AC26" i="19"/>
  <c r="AA26" i="19"/>
  <c r="Y26" i="19"/>
  <c r="W26" i="19"/>
  <c r="U26" i="19"/>
  <c r="S26" i="19"/>
  <c r="Q26" i="19"/>
  <c r="O26" i="19"/>
  <c r="M26" i="19"/>
  <c r="K26" i="19"/>
  <c r="I26" i="19"/>
  <c r="G26" i="19"/>
  <c r="E26" i="19"/>
  <c r="BN25" i="19"/>
  <c r="BA25" i="19"/>
  <c r="AY25" i="19"/>
  <c r="AW25" i="19"/>
  <c r="AU25" i="19"/>
  <c r="AS25" i="19"/>
  <c r="AQ25" i="19"/>
  <c r="AO25" i="19"/>
  <c r="AM25" i="19"/>
  <c r="AK25" i="19"/>
  <c r="AI25" i="19"/>
  <c r="AG25" i="19"/>
  <c r="AE25" i="19"/>
  <c r="AC25" i="19"/>
  <c r="AA25" i="19"/>
  <c r="Y25" i="19"/>
  <c r="W25" i="19"/>
  <c r="U25" i="19"/>
  <c r="S25" i="19"/>
  <c r="Q25" i="19"/>
  <c r="O25" i="19"/>
  <c r="M25" i="19"/>
  <c r="K25" i="19"/>
  <c r="I25" i="19"/>
  <c r="G25" i="19"/>
  <c r="E25" i="19"/>
  <c r="BN24" i="19"/>
  <c r="BA24" i="19"/>
  <c r="AY24" i="19"/>
  <c r="AW24" i="19"/>
  <c r="AU24" i="19"/>
  <c r="AS24" i="19"/>
  <c r="AQ24" i="19"/>
  <c r="AO24" i="19"/>
  <c r="AM24" i="19"/>
  <c r="AK24" i="19"/>
  <c r="AI24" i="19"/>
  <c r="AG24" i="19"/>
  <c r="AE24" i="19"/>
  <c r="AC24" i="19"/>
  <c r="AA24" i="19"/>
  <c r="Y24" i="19"/>
  <c r="W24" i="19"/>
  <c r="U24" i="19"/>
  <c r="S24" i="19"/>
  <c r="Q24" i="19"/>
  <c r="O24" i="19"/>
  <c r="M24" i="19"/>
  <c r="K24" i="19"/>
  <c r="I24" i="19"/>
  <c r="G24" i="19"/>
  <c r="E24" i="19"/>
  <c r="BN23" i="19"/>
  <c r="BA23" i="19"/>
  <c r="AY23" i="19"/>
  <c r="AW23" i="19"/>
  <c r="AU23" i="19"/>
  <c r="AS23" i="19"/>
  <c r="AQ23" i="19"/>
  <c r="AO23" i="19"/>
  <c r="AM23" i="19"/>
  <c r="AK23" i="19"/>
  <c r="AI23" i="19"/>
  <c r="AG23" i="19"/>
  <c r="AE23" i="19"/>
  <c r="AC23" i="19"/>
  <c r="Y23" i="19"/>
  <c r="BA22" i="19"/>
  <c r="AY22" i="19"/>
  <c r="AW22" i="19"/>
  <c r="AU22" i="19"/>
  <c r="AS22" i="19"/>
  <c r="AQ22" i="19"/>
  <c r="AO22" i="19"/>
  <c r="AK22" i="19"/>
  <c r="AI22" i="19"/>
  <c r="AG22" i="19"/>
  <c r="BN21" i="19"/>
  <c r="BA21" i="19"/>
  <c r="AY21" i="19"/>
  <c r="AW21" i="19"/>
  <c r="AU21" i="19"/>
  <c r="AS21" i="19"/>
  <c r="AQ21" i="19"/>
  <c r="AO21" i="19"/>
  <c r="AM21" i="19"/>
  <c r="AK21" i="19"/>
  <c r="AI21" i="19"/>
  <c r="AG21" i="19"/>
  <c r="AE21" i="19"/>
  <c r="AC21" i="19"/>
  <c r="AA21" i="19"/>
  <c r="Y21" i="19"/>
  <c r="W21" i="19"/>
  <c r="BA20" i="19"/>
  <c r="AY20" i="19"/>
  <c r="AW20" i="19"/>
  <c r="AU20" i="19"/>
  <c r="AS20" i="19"/>
  <c r="AQ20" i="19"/>
  <c r="AO20" i="19"/>
  <c r="AK20" i="19"/>
  <c r="AI20" i="19"/>
  <c r="AG20" i="19"/>
  <c r="AE20" i="19"/>
  <c r="BN19" i="19"/>
  <c r="BA19" i="19"/>
  <c r="AY19" i="19"/>
  <c r="AW19" i="19"/>
  <c r="AU19" i="19"/>
  <c r="AS19" i="19"/>
  <c r="AQ19" i="19"/>
  <c r="AO19" i="19"/>
  <c r="AM19" i="19"/>
  <c r="AK19" i="19"/>
  <c r="AI19" i="19"/>
  <c r="AG19" i="19"/>
  <c r="AE19" i="19"/>
  <c r="AC19" i="19"/>
  <c r="AA19" i="19"/>
  <c r="Y19" i="19"/>
  <c r="W19" i="19"/>
  <c r="U19" i="19"/>
  <c r="BN18" i="19"/>
  <c r="BA18" i="19"/>
  <c r="AW18" i="19"/>
  <c r="AU18" i="19"/>
  <c r="AS18" i="19"/>
  <c r="AQ18" i="19"/>
  <c r="AO18" i="19"/>
  <c r="AM18" i="19"/>
  <c r="AK18" i="19"/>
  <c r="AI18" i="19"/>
  <c r="AG18" i="19"/>
  <c r="AE18" i="19"/>
  <c r="BA16" i="19"/>
  <c r="AY16" i="19"/>
  <c r="AW16" i="19"/>
  <c r="AU16" i="19"/>
  <c r="AS16" i="19"/>
  <c r="AQ16" i="19"/>
  <c r="AO16" i="19"/>
  <c r="AM16" i="19"/>
  <c r="AL16" i="19"/>
  <c r="BN16" i="19" s="1"/>
  <c r="AK16" i="19"/>
  <c r="AI16" i="19"/>
  <c r="AG16" i="19"/>
  <c r="AE16" i="19"/>
  <c r="AC16" i="19"/>
  <c r="AA16" i="19"/>
  <c r="Y16" i="19"/>
  <c r="W16" i="19"/>
  <c r="U16" i="19"/>
  <c r="S16" i="19"/>
  <c r="Q16" i="19"/>
  <c r="O16" i="19"/>
  <c r="M16" i="19"/>
  <c r="K16" i="19"/>
  <c r="I16" i="19"/>
  <c r="G16" i="19"/>
  <c r="E16" i="19"/>
  <c r="BN15" i="19"/>
  <c r="BA15" i="19"/>
  <c r="AY15" i="19"/>
  <c r="AW15" i="19"/>
  <c r="AU15" i="19"/>
  <c r="AS15" i="19"/>
  <c r="AQ15" i="19"/>
  <c r="AO15" i="19"/>
  <c r="AM15" i="19"/>
  <c r="AK15" i="19"/>
  <c r="AI15" i="19"/>
  <c r="AG15" i="19"/>
  <c r="AE15" i="19"/>
  <c r="AC15" i="19"/>
  <c r="AA15" i="19"/>
  <c r="Y15" i="19"/>
  <c r="W15" i="19"/>
  <c r="BA14" i="19"/>
  <c r="AY14" i="19"/>
  <c r="AW14" i="19"/>
  <c r="AT14" i="19"/>
  <c r="AS14" i="19"/>
  <c r="AQ14" i="19"/>
  <c r="AO14" i="19"/>
  <c r="AM14" i="19"/>
  <c r="AK14" i="19"/>
  <c r="AI14" i="19"/>
  <c r="AG14" i="19"/>
  <c r="AE14" i="19"/>
  <c r="AC14" i="19"/>
  <c r="AA14" i="19"/>
  <c r="Y14" i="19"/>
  <c r="W14" i="19"/>
  <c r="U14" i="19"/>
  <c r="S14" i="19"/>
  <c r="BA13" i="19"/>
  <c r="AY13" i="19"/>
  <c r="AW13" i="19"/>
  <c r="AU13" i="19"/>
  <c r="AS13" i="19"/>
  <c r="AQ13" i="19"/>
  <c r="AO13" i="19"/>
  <c r="AM13" i="19"/>
  <c r="AL13" i="19"/>
  <c r="AK13" i="19"/>
  <c r="AI13" i="19"/>
  <c r="AG13" i="19"/>
  <c r="AE13" i="19"/>
  <c r="AC13" i="19"/>
  <c r="Y13" i="19"/>
  <c r="W13" i="19"/>
  <c r="U13" i="19"/>
  <c r="S13" i="19"/>
  <c r="Q13" i="19"/>
  <c r="O13" i="19"/>
  <c r="M13" i="19"/>
  <c r="K13" i="19"/>
  <c r="I13" i="19"/>
  <c r="G13" i="19"/>
  <c r="E13" i="19"/>
  <c r="BN12" i="19"/>
  <c r="BA12" i="19"/>
  <c r="AY12" i="19"/>
  <c r="AW12" i="19"/>
  <c r="AU12" i="19"/>
  <c r="AS12" i="19"/>
  <c r="AQ12" i="19"/>
  <c r="AO12" i="19"/>
  <c r="AM12" i="19"/>
  <c r="AK12" i="19"/>
  <c r="AI12" i="19"/>
  <c r="AG12" i="19"/>
  <c r="AE12" i="19"/>
  <c r="AC12" i="19"/>
  <c r="AA12" i="19"/>
  <c r="Y12" i="19"/>
  <c r="W12" i="19"/>
  <c r="U12" i="19"/>
  <c r="S12" i="19"/>
  <c r="Q12" i="19"/>
  <c r="O12" i="19"/>
  <c r="M12" i="19"/>
  <c r="K12" i="19"/>
  <c r="I12" i="19"/>
  <c r="G12" i="19"/>
  <c r="E12" i="19"/>
  <c r="BN10" i="19"/>
  <c r="BA10" i="19"/>
  <c r="AY10" i="19"/>
  <c r="AW10" i="19"/>
  <c r="AU10" i="19"/>
  <c r="AS10" i="19"/>
  <c r="AQ10" i="19"/>
  <c r="AO10" i="19"/>
  <c r="AM10" i="19"/>
  <c r="AK10" i="19"/>
  <c r="AI10" i="19"/>
  <c r="AG10" i="19"/>
  <c r="AE10" i="19"/>
  <c r="AC10" i="19"/>
  <c r="Y10" i="19"/>
  <c r="W10" i="19"/>
  <c r="U10" i="19"/>
  <c r="S10" i="19"/>
  <c r="O10" i="19"/>
  <c r="M10" i="19"/>
  <c r="K10" i="19"/>
  <c r="I10" i="19"/>
  <c r="G10" i="19"/>
  <c r="E10" i="19"/>
  <c r="BN9" i="19"/>
  <c r="BA9" i="19"/>
  <c r="AY9" i="19"/>
  <c r="AW9" i="19"/>
  <c r="AU9" i="19"/>
  <c r="AS9" i="19"/>
  <c r="AQ9" i="19"/>
  <c r="AO9" i="19"/>
  <c r="AM9" i="19"/>
  <c r="AK9" i="19"/>
  <c r="AI9" i="19"/>
  <c r="AG9" i="19"/>
  <c r="AE9" i="19"/>
  <c r="AC9" i="19"/>
  <c r="AA9" i="19"/>
  <c r="Y9" i="19"/>
  <c r="W9" i="19"/>
  <c r="U9" i="19"/>
  <c r="S9" i="19"/>
  <c r="Q9" i="19"/>
  <c r="O9" i="19"/>
  <c r="M9" i="19"/>
  <c r="K9" i="19"/>
  <c r="I9" i="19"/>
  <c r="G9" i="19"/>
  <c r="E9" i="19"/>
  <c r="BN8" i="19"/>
  <c r="BA8" i="19"/>
  <c r="AY8" i="19"/>
  <c r="AW8" i="19"/>
  <c r="AU8" i="19"/>
  <c r="AS8" i="19"/>
  <c r="AQ8" i="19"/>
  <c r="AO8" i="19"/>
  <c r="AM8" i="19"/>
  <c r="AK8" i="19"/>
  <c r="AI8" i="19"/>
  <c r="AG8" i="19"/>
  <c r="AE8" i="19"/>
  <c r="AC8" i="19"/>
  <c r="AA8" i="19"/>
  <c r="Y8" i="19"/>
  <c r="W8" i="19"/>
  <c r="U8" i="19"/>
  <c r="S8" i="19"/>
  <c r="Q8" i="19"/>
  <c r="O8" i="19"/>
  <c r="M8" i="19"/>
  <c r="K8" i="19"/>
  <c r="I8" i="19"/>
  <c r="G8" i="19"/>
  <c r="E8" i="19"/>
  <c r="BN7" i="19"/>
  <c r="BA7" i="19"/>
  <c r="AY7" i="19"/>
  <c r="AW7" i="19"/>
  <c r="AU7" i="19"/>
  <c r="AS7" i="19"/>
  <c r="AQ7" i="19"/>
  <c r="AO7" i="19"/>
  <c r="AM7" i="19"/>
  <c r="AK7" i="19"/>
  <c r="AI7" i="19"/>
  <c r="AG7" i="19"/>
  <c r="AE7" i="19"/>
  <c r="AC7" i="19"/>
  <c r="AA7" i="19"/>
  <c r="Y7" i="19"/>
  <c r="W7" i="19"/>
  <c r="U7" i="19"/>
  <c r="S7" i="19"/>
  <c r="Q7" i="19"/>
  <c r="O7" i="19"/>
  <c r="M7" i="19"/>
  <c r="K7" i="19"/>
  <c r="I7" i="19"/>
  <c r="G7" i="19"/>
  <c r="E7" i="19"/>
  <c r="F5" i="19"/>
  <c r="H5" i="19" s="1"/>
  <c r="J5" i="19" s="1"/>
  <c r="L5" i="19" s="1"/>
  <c r="N5" i="19" s="1"/>
  <c r="P5" i="19" s="1"/>
  <c r="R5" i="19" s="1"/>
  <c r="T5" i="19" s="1"/>
  <c r="V5" i="19" s="1"/>
  <c r="X5" i="19" s="1"/>
  <c r="Z5" i="19" s="1"/>
  <c r="AB5" i="19" s="1"/>
  <c r="AD5" i="19" s="1"/>
  <c r="AF5" i="19" s="1"/>
  <c r="AH5" i="19" s="1"/>
  <c r="AJ5" i="19" s="1"/>
  <c r="AL5" i="19" s="1"/>
  <c r="AN5" i="19" s="1"/>
  <c r="AP5" i="19" s="1"/>
  <c r="AR5" i="19" s="1"/>
  <c r="AT5" i="19" s="1"/>
  <c r="AV5" i="19" s="1"/>
  <c r="AX5" i="19" s="1"/>
  <c r="AZ5" i="19" s="1"/>
  <c r="BB5" i="19" s="1"/>
  <c r="BD5" i="19" s="1"/>
  <c r="BF5" i="19" s="1"/>
  <c r="BH5" i="19" s="1"/>
  <c r="BJ5" i="19" s="1"/>
  <c r="BL5" i="19" s="1"/>
  <c r="AC44" i="1"/>
  <c r="AE44" i="1"/>
  <c r="AG44" i="1"/>
  <c r="AI44" i="1"/>
  <c r="AK44" i="1"/>
  <c r="AM44" i="1"/>
  <c r="AQ44" i="1"/>
  <c r="AS44" i="1"/>
  <c r="AU44" i="1"/>
  <c r="AW44" i="1"/>
  <c r="AY44" i="1"/>
  <c r="BA44" i="1"/>
  <c r="BA48" i="1"/>
  <c r="BA47" i="1"/>
  <c r="BA46" i="1"/>
  <c r="BA45" i="1"/>
  <c r="BA43" i="1"/>
  <c r="BA42" i="1"/>
  <c r="BA39" i="1"/>
  <c r="BA38" i="1"/>
  <c r="BA37" i="1"/>
  <c r="BA35" i="1"/>
  <c r="BA34" i="1"/>
  <c r="BA32" i="1"/>
  <c r="BA30" i="1"/>
  <c r="BA29" i="1"/>
  <c r="BA28" i="1"/>
  <c r="BA26" i="1"/>
  <c r="BA25" i="1"/>
  <c r="BA24" i="1"/>
  <c r="BA23" i="1"/>
  <c r="BA22" i="1"/>
  <c r="BA21" i="1"/>
  <c r="BA20" i="1"/>
  <c r="BA19" i="1"/>
  <c r="BA17" i="1"/>
  <c r="BA16" i="1"/>
  <c r="BA14" i="1"/>
  <c r="BA12" i="1"/>
  <c r="BA11" i="1"/>
  <c r="BA7" i="1"/>
  <c r="BA8" i="1"/>
  <c r="BA9" i="1"/>
  <c r="BA6" i="1"/>
  <c r="BO32" i="18"/>
  <c r="BN32" i="18"/>
  <c r="BO28" i="18"/>
  <c r="BN28" i="18"/>
  <c r="BO27" i="18"/>
  <c r="BN27" i="18"/>
  <c r="BO26" i="18"/>
  <c r="BN26" i="18"/>
  <c r="BO20" i="18"/>
  <c r="BN20" i="18"/>
  <c r="BO18" i="18"/>
  <c r="BN18" i="18"/>
  <c r="G65" i="18"/>
  <c r="I64" i="18"/>
  <c r="I63" i="18"/>
  <c r="I62" i="18"/>
  <c r="I61" i="18"/>
  <c r="H61" i="18"/>
  <c r="I60" i="18"/>
  <c r="I59" i="18"/>
  <c r="I65" i="18" s="1"/>
  <c r="H59" i="18"/>
  <c r="BM50" i="18"/>
  <c r="BL50" i="18"/>
  <c r="BK50" i="18"/>
  <c r="BJ50" i="18"/>
  <c r="BH50" i="18"/>
  <c r="BG50" i="18"/>
  <c r="BF50" i="18"/>
  <c r="BE50" i="18"/>
  <c r="BD50" i="18"/>
  <c r="BC50" i="18"/>
  <c r="BB50" i="18"/>
  <c r="BA50" i="18"/>
  <c r="AZ50" i="18"/>
  <c r="AY50" i="18"/>
  <c r="AX50" i="18"/>
  <c r="AW50" i="18"/>
  <c r="AV50" i="18"/>
  <c r="AU50" i="18"/>
  <c r="AT50" i="18"/>
  <c r="AS50" i="18"/>
  <c r="AR50" i="18"/>
  <c r="AQ50" i="18"/>
  <c r="AP50" i="18"/>
  <c r="AO50" i="18"/>
  <c r="AN50" i="18"/>
  <c r="AM50" i="18"/>
  <c r="AL50" i="18"/>
  <c r="AK50" i="18"/>
  <c r="AJ50" i="18"/>
  <c r="AI50" i="18"/>
  <c r="AH50" i="18"/>
  <c r="AF50" i="18"/>
  <c r="AE50" i="18"/>
  <c r="AD50" i="18"/>
  <c r="AB50" i="18"/>
  <c r="AB53" i="18" s="1"/>
  <c r="Z50" i="18"/>
  <c r="X50" i="18"/>
  <c r="W50" i="18"/>
  <c r="V50" i="18"/>
  <c r="U50" i="18"/>
  <c r="T50" i="18"/>
  <c r="S50" i="18"/>
  <c r="R50" i="18"/>
  <c r="P50" i="18"/>
  <c r="O50" i="18"/>
  <c r="N50" i="18"/>
  <c r="M50" i="18"/>
  <c r="L50" i="18"/>
  <c r="J50" i="18"/>
  <c r="I50" i="18"/>
  <c r="H50" i="18"/>
  <c r="G50" i="18"/>
  <c r="F50" i="18"/>
  <c r="E50" i="18"/>
  <c r="D50" i="18"/>
  <c r="D53" i="18" s="1"/>
  <c r="BN49" i="18"/>
  <c r="Y49" i="18"/>
  <c r="Y50" i="18" s="1"/>
  <c r="BN48" i="18"/>
  <c r="BI48" i="18"/>
  <c r="BI50" i="18" s="1"/>
  <c r="BI53" i="18" s="1"/>
  <c r="AG48" i="18"/>
  <c r="AG50" i="18" s="1"/>
  <c r="AC48" i="18"/>
  <c r="AC50" i="18" s="1"/>
  <c r="AA48" i="18"/>
  <c r="AA50" i="18" s="1"/>
  <c r="Q48" i="18"/>
  <c r="Q50" i="18" s="1"/>
  <c r="K48" i="18"/>
  <c r="BO45" i="18"/>
  <c r="BN45" i="18"/>
  <c r="BO44" i="18"/>
  <c r="BN44" i="18"/>
  <c r="BM39" i="18"/>
  <c r="BL39" i="18"/>
  <c r="BK39" i="18"/>
  <c r="BJ39" i="18"/>
  <c r="BI39" i="18"/>
  <c r="BH39" i="18"/>
  <c r="BG39" i="18"/>
  <c r="BF39" i="18"/>
  <c r="BE39" i="18"/>
  <c r="BD39" i="18"/>
  <c r="BC39" i="18"/>
  <c r="BB39" i="18"/>
  <c r="BA39" i="18"/>
  <c r="AZ39" i="18"/>
  <c r="AX39" i="18"/>
  <c r="AV39" i="18"/>
  <c r="AR39" i="18"/>
  <c r="AP39" i="18"/>
  <c r="AN39" i="18"/>
  <c r="AJ39" i="18"/>
  <c r="AH39" i="18"/>
  <c r="AF39" i="18"/>
  <c r="AD39" i="18"/>
  <c r="AB39" i="18"/>
  <c r="Z39" i="18"/>
  <c r="X39" i="18"/>
  <c r="V39" i="18"/>
  <c r="T39" i="18"/>
  <c r="R39" i="18"/>
  <c r="P39" i="18"/>
  <c r="N39" i="18"/>
  <c r="L39" i="18"/>
  <c r="J39" i="18"/>
  <c r="H39" i="18"/>
  <c r="F39" i="18"/>
  <c r="D39" i="18"/>
  <c r="BN38" i="18"/>
  <c r="AY38" i="18"/>
  <c r="AW38" i="18"/>
  <c r="AU38" i="18"/>
  <c r="AS38" i="18"/>
  <c r="AQ38" i="18"/>
  <c r="AM38" i="18"/>
  <c r="AK38" i="18"/>
  <c r="AI38" i="18"/>
  <c r="AE38" i="18"/>
  <c r="AC38" i="18"/>
  <c r="AA38" i="18"/>
  <c r="Y38" i="18"/>
  <c r="W38" i="18"/>
  <c r="U38" i="18"/>
  <c r="S38" i="18"/>
  <c r="Q38" i="18"/>
  <c r="O38" i="18"/>
  <c r="M38" i="18"/>
  <c r="K38" i="18"/>
  <c r="I38" i="18"/>
  <c r="G38" i="18"/>
  <c r="E38" i="18"/>
  <c r="BN37" i="18"/>
  <c r="AY37" i="18"/>
  <c r="AW37" i="18"/>
  <c r="AU37" i="18"/>
  <c r="AS37" i="18"/>
  <c r="AQ37" i="18"/>
  <c r="AO37" i="18"/>
  <c r="AM37" i="18"/>
  <c r="AK37" i="18"/>
  <c r="AI37" i="18"/>
  <c r="AG37" i="18"/>
  <c r="AE37" i="18"/>
  <c r="AC37" i="18"/>
  <c r="AA37" i="18"/>
  <c r="Y37" i="18"/>
  <c r="W37" i="18"/>
  <c r="U37" i="18"/>
  <c r="S37" i="18"/>
  <c r="Q37" i="18"/>
  <c r="O37" i="18"/>
  <c r="M37" i="18"/>
  <c r="K37" i="18"/>
  <c r="I37" i="18"/>
  <c r="G37" i="18"/>
  <c r="E37" i="18"/>
  <c r="BN36" i="18"/>
  <c r="AY36" i="18"/>
  <c r="AW36" i="18"/>
  <c r="AU36" i="18"/>
  <c r="AS36" i="18"/>
  <c r="AQ36" i="18"/>
  <c r="AO36" i="18"/>
  <c r="AM36" i="18"/>
  <c r="AK36" i="18"/>
  <c r="AI36" i="18"/>
  <c r="AG36" i="18"/>
  <c r="AE36" i="18"/>
  <c r="AC36" i="18"/>
  <c r="AA36" i="18"/>
  <c r="S36" i="18"/>
  <c r="BN35" i="18"/>
  <c r="AY35" i="18"/>
  <c r="AW35" i="18"/>
  <c r="AU35" i="18"/>
  <c r="AS35" i="18"/>
  <c r="AQ35" i="18"/>
  <c r="AO35" i="18"/>
  <c r="AM35" i="18"/>
  <c r="AK35" i="18"/>
  <c r="AI35" i="18"/>
  <c r="AG35" i="18"/>
  <c r="AE35" i="18"/>
  <c r="AC35" i="18"/>
  <c r="AA35" i="18"/>
  <c r="Y35" i="18"/>
  <c r="U35" i="18"/>
  <c r="S35" i="18"/>
  <c r="Q35" i="18"/>
  <c r="O35" i="18"/>
  <c r="M35" i="18"/>
  <c r="K35" i="18"/>
  <c r="I35" i="18"/>
  <c r="G35" i="18"/>
  <c r="E35" i="18"/>
  <c r="BN34" i="18"/>
  <c r="AY34" i="18"/>
  <c r="AW34" i="18"/>
  <c r="AU34" i="18"/>
  <c r="AS34" i="18"/>
  <c r="AQ34" i="18"/>
  <c r="AO34" i="18"/>
  <c r="AM34" i="18"/>
  <c r="AK34" i="18"/>
  <c r="AI34" i="18"/>
  <c r="AG34" i="18"/>
  <c r="AE34" i="18"/>
  <c r="AC34" i="18"/>
  <c r="AA34" i="18"/>
  <c r="BN33" i="18"/>
  <c r="AY33" i="18"/>
  <c r="AW33" i="18"/>
  <c r="AU33" i="18"/>
  <c r="AS33" i="18"/>
  <c r="AQ33" i="18"/>
  <c r="AO33" i="18"/>
  <c r="AM33" i="18"/>
  <c r="AK33" i="18"/>
  <c r="AI33" i="18"/>
  <c r="AG33" i="18"/>
  <c r="AE33" i="18"/>
  <c r="AC33" i="18"/>
  <c r="AA33" i="18"/>
  <c r="AY32" i="18"/>
  <c r="AW32" i="18"/>
  <c r="AU32" i="18"/>
  <c r="AT32" i="18"/>
  <c r="AS32" i="18"/>
  <c r="AQ32" i="18"/>
  <c r="BN31" i="18"/>
  <c r="AY31" i="18"/>
  <c r="AW31" i="18"/>
  <c r="AU31" i="18"/>
  <c r="AS31" i="18"/>
  <c r="AQ31" i="18"/>
  <c r="AO31" i="18"/>
  <c r="AM31" i="18"/>
  <c r="AK31" i="18"/>
  <c r="AI31" i="18"/>
  <c r="AG31" i="18"/>
  <c r="AE31" i="18"/>
  <c r="AC31" i="18"/>
  <c r="AA31" i="18"/>
  <c r="Y31" i="18"/>
  <c r="W31" i="18"/>
  <c r="U31" i="18"/>
  <c r="S31" i="18"/>
  <c r="Q31" i="18"/>
  <c r="O31" i="18"/>
  <c r="M31" i="18"/>
  <c r="K31" i="18"/>
  <c r="I31" i="18"/>
  <c r="G31" i="18"/>
  <c r="E31" i="18"/>
  <c r="BN30" i="18"/>
  <c r="AY30" i="18"/>
  <c r="AW30" i="18"/>
  <c r="AU30" i="18"/>
  <c r="AS30" i="18"/>
  <c r="AQ30" i="18"/>
  <c r="AO30" i="18"/>
  <c r="AM30" i="18"/>
  <c r="AK30" i="18"/>
  <c r="AI30" i="18"/>
  <c r="AG30" i="18"/>
  <c r="AE30" i="18"/>
  <c r="AC30" i="18"/>
  <c r="AA30" i="18"/>
  <c r="Y30" i="18"/>
  <c r="W30" i="18"/>
  <c r="U30" i="18"/>
  <c r="S30" i="18"/>
  <c r="Q30" i="18"/>
  <c r="BN29" i="18"/>
  <c r="AY29" i="18"/>
  <c r="AW29" i="18"/>
  <c r="AU29" i="18"/>
  <c r="AS29" i="18"/>
  <c r="AQ29" i="18"/>
  <c r="AO29" i="18"/>
  <c r="AM29" i="18"/>
  <c r="AK29" i="18"/>
  <c r="AI29" i="18"/>
  <c r="AG29" i="18"/>
  <c r="AE29" i="18"/>
  <c r="AC29" i="18"/>
  <c r="AA29" i="18"/>
  <c r="Y29" i="18"/>
  <c r="W29" i="18"/>
  <c r="U29" i="18"/>
  <c r="S29" i="18"/>
  <c r="Q29" i="18"/>
  <c r="O29" i="18"/>
  <c r="M29" i="18"/>
  <c r="K29" i="18"/>
  <c r="I29" i="18"/>
  <c r="G29" i="18"/>
  <c r="E29" i="18"/>
  <c r="AY28" i="18"/>
  <c r="AW28" i="18"/>
  <c r="AU28" i="18"/>
  <c r="AQ28" i="18"/>
  <c r="AY27" i="18"/>
  <c r="AW27" i="18"/>
  <c r="AU27" i="18"/>
  <c r="AS27" i="18"/>
  <c r="AQ27" i="18"/>
  <c r="AO27" i="18"/>
  <c r="AY26" i="18"/>
  <c r="AW26" i="18"/>
  <c r="AU26" i="18"/>
  <c r="AS26" i="18"/>
  <c r="AQ26" i="18"/>
  <c r="AO26" i="18"/>
  <c r="AM26" i="18"/>
  <c r="AK26" i="18"/>
  <c r="AI26" i="18"/>
  <c r="AE26" i="18"/>
  <c r="AC26" i="18"/>
  <c r="AA26" i="18"/>
  <c r="Y26" i="18"/>
  <c r="BN25" i="18"/>
  <c r="AY25" i="18"/>
  <c r="AW25" i="18"/>
  <c r="AU25" i="18"/>
  <c r="AS25" i="18"/>
  <c r="AQ25" i="18"/>
  <c r="AO25" i="18"/>
  <c r="AM25" i="18"/>
  <c r="AK25" i="18"/>
  <c r="AI25" i="18"/>
  <c r="AG25" i="18"/>
  <c r="AE25" i="18"/>
  <c r="AC25" i="18"/>
  <c r="AA25" i="18"/>
  <c r="Y25" i="18"/>
  <c r="W25" i="18"/>
  <c r="BN24" i="18"/>
  <c r="AY24" i="18"/>
  <c r="AW24" i="18"/>
  <c r="AU24" i="18"/>
  <c r="AS24" i="18"/>
  <c r="AQ24" i="18"/>
  <c r="AO24" i="18"/>
  <c r="AM24" i="18"/>
  <c r="AK24" i="18"/>
  <c r="AI24" i="18"/>
  <c r="AG24" i="18"/>
  <c r="AE24" i="18"/>
  <c r="AC24" i="18"/>
  <c r="AA24" i="18"/>
  <c r="Y24" i="18"/>
  <c r="W24" i="18"/>
  <c r="U24" i="18"/>
  <c r="S24" i="18"/>
  <c r="Q24" i="18"/>
  <c r="O24" i="18"/>
  <c r="M24" i="18"/>
  <c r="K24" i="18"/>
  <c r="I24" i="18"/>
  <c r="G24" i="18"/>
  <c r="E24" i="18"/>
  <c r="BN23" i="18"/>
  <c r="AY23" i="18"/>
  <c r="AW23" i="18"/>
  <c r="AU23" i="18"/>
  <c r="AS23" i="18"/>
  <c r="AQ23" i="18"/>
  <c r="AO23" i="18"/>
  <c r="AM23" i="18"/>
  <c r="AK23" i="18"/>
  <c r="AI23" i="18"/>
  <c r="AG23" i="18"/>
  <c r="AE23" i="18"/>
  <c r="AC23" i="18"/>
  <c r="AA23" i="18"/>
  <c r="Y23" i="18"/>
  <c r="W23" i="18"/>
  <c r="U23" i="18"/>
  <c r="S23" i="18"/>
  <c r="Q23" i="18"/>
  <c r="O23" i="18"/>
  <c r="M23" i="18"/>
  <c r="K23" i="18"/>
  <c r="I23" i="18"/>
  <c r="G23" i="18"/>
  <c r="E23" i="18"/>
  <c r="BN22" i="18"/>
  <c r="AY22" i="18"/>
  <c r="AW22" i="18"/>
  <c r="AU22" i="18"/>
  <c r="AS22" i="18"/>
  <c r="AQ22" i="18"/>
  <c r="AO22" i="18"/>
  <c r="AM22" i="18"/>
  <c r="AK22" i="18"/>
  <c r="AI22" i="18"/>
  <c r="AG22" i="18"/>
  <c r="AE22" i="18"/>
  <c r="AC22" i="18"/>
  <c r="AA22" i="18"/>
  <c r="Y22" i="18"/>
  <c r="W22" i="18"/>
  <c r="U22" i="18"/>
  <c r="S22" i="18"/>
  <c r="Q22" i="18"/>
  <c r="O22" i="18"/>
  <c r="M22" i="18"/>
  <c r="K22" i="18"/>
  <c r="I22" i="18"/>
  <c r="G22" i="18"/>
  <c r="E22" i="18"/>
  <c r="BN21" i="18"/>
  <c r="AY21" i="18"/>
  <c r="AW21" i="18"/>
  <c r="AU21" i="18"/>
  <c r="AS21" i="18"/>
  <c r="AQ21" i="18"/>
  <c r="AO21" i="18"/>
  <c r="AM21" i="18"/>
  <c r="AK21" i="18"/>
  <c r="AI21" i="18"/>
  <c r="AG21" i="18"/>
  <c r="AE21" i="18"/>
  <c r="AC21" i="18"/>
  <c r="Y21" i="18"/>
  <c r="AY20" i="18"/>
  <c r="AW20" i="18"/>
  <c r="AU20" i="18"/>
  <c r="AS20" i="18"/>
  <c r="AQ20" i="18"/>
  <c r="AO20" i="18"/>
  <c r="AK20" i="18"/>
  <c r="AI20" i="18"/>
  <c r="AG20" i="18"/>
  <c r="BN19" i="18"/>
  <c r="AY19" i="18"/>
  <c r="AW19" i="18"/>
  <c r="AU19" i="18"/>
  <c r="AS19" i="18"/>
  <c r="AQ19" i="18"/>
  <c r="AO19" i="18"/>
  <c r="AM19" i="18"/>
  <c r="AK19" i="18"/>
  <c r="AI19" i="18"/>
  <c r="AG19" i="18"/>
  <c r="AE19" i="18"/>
  <c r="AC19" i="18"/>
  <c r="AA19" i="18"/>
  <c r="Y19" i="18"/>
  <c r="W19" i="18"/>
  <c r="AY18" i="18"/>
  <c r="AW18" i="18"/>
  <c r="AU18" i="18"/>
  <c r="AS18" i="18"/>
  <c r="AQ18" i="18"/>
  <c r="AO18" i="18"/>
  <c r="AK18" i="18"/>
  <c r="AI18" i="18"/>
  <c r="AG18" i="18"/>
  <c r="AE18" i="18"/>
  <c r="BN17" i="18"/>
  <c r="AY17" i="18"/>
  <c r="AW17" i="18"/>
  <c r="AU17" i="18"/>
  <c r="AS17" i="18"/>
  <c r="AQ17" i="18"/>
  <c r="AO17" i="18"/>
  <c r="AM17" i="18"/>
  <c r="AK17" i="18"/>
  <c r="AI17" i="18"/>
  <c r="AG17" i="18"/>
  <c r="AE17" i="18"/>
  <c r="AC17" i="18"/>
  <c r="AA17" i="18"/>
  <c r="Y17" i="18"/>
  <c r="W17" i="18"/>
  <c r="U17" i="18"/>
  <c r="BN16" i="18"/>
  <c r="AW16" i="18"/>
  <c r="AU16" i="18"/>
  <c r="AS16" i="18"/>
  <c r="AQ16" i="18"/>
  <c r="AO16" i="18"/>
  <c r="AM16" i="18"/>
  <c r="AK16" i="18"/>
  <c r="AI16" i="18"/>
  <c r="AG16" i="18"/>
  <c r="AE16" i="18"/>
  <c r="AY15" i="18"/>
  <c r="AW15" i="18"/>
  <c r="AU15" i="18"/>
  <c r="AS15" i="18"/>
  <c r="AQ15" i="18"/>
  <c r="AO15" i="18"/>
  <c r="AM15" i="18"/>
  <c r="AL15" i="18"/>
  <c r="AK15" i="18"/>
  <c r="AI15" i="18"/>
  <c r="AG15" i="18"/>
  <c r="AE15" i="18"/>
  <c r="AC15" i="18"/>
  <c r="AA15" i="18"/>
  <c r="Y15" i="18"/>
  <c r="W15" i="18"/>
  <c r="U15" i="18"/>
  <c r="S15" i="18"/>
  <c r="Q15" i="18"/>
  <c r="O15" i="18"/>
  <c r="M15" i="18"/>
  <c r="K15" i="18"/>
  <c r="I15" i="18"/>
  <c r="G15" i="18"/>
  <c r="E15" i="18"/>
  <c r="BN14" i="18"/>
  <c r="AY14" i="18"/>
  <c r="AW14" i="18"/>
  <c r="AU14" i="18"/>
  <c r="AS14" i="18"/>
  <c r="AQ14" i="18"/>
  <c r="AO14" i="18"/>
  <c r="AM14" i="18"/>
  <c r="AK14" i="18"/>
  <c r="AI14" i="18"/>
  <c r="AG14" i="18"/>
  <c r="AE14" i="18"/>
  <c r="AC14" i="18"/>
  <c r="AA14" i="18"/>
  <c r="Y14" i="18"/>
  <c r="W14" i="18"/>
  <c r="AY13" i="18"/>
  <c r="AW13" i="18"/>
  <c r="AT13" i="18"/>
  <c r="AU13" i="18" s="1"/>
  <c r="AS13" i="18"/>
  <c r="AQ13" i="18"/>
  <c r="AO13" i="18"/>
  <c r="AM13" i="18"/>
  <c r="AK13" i="18"/>
  <c r="AI13" i="18"/>
  <c r="AG13" i="18"/>
  <c r="AE13" i="18"/>
  <c r="AC13" i="18"/>
  <c r="AA13" i="18"/>
  <c r="Y13" i="18"/>
  <c r="W13" i="18"/>
  <c r="U13" i="18"/>
  <c r="S13" i="18"/>
  <c r="AY12" i="18"/>
  <c r="AW12" i="18"/>
  <c r="AU12" i="18"/>
  <c r="AS12" i="18"/>
  <c r="AQ12" i="18"/>
  <c r="AO12" i="18"/>
  <c r="AM12" i="18"/>
  <c r="AL12" i="18"/>
  <c r="BN12" i="18" s="1"/>
  <c r="AK12" i="18"/>
  <c r="AI12" i="18"/>
  <c r="AG12" i="18"/>
  <c r="AE12" i="18"/>
  <c r="AC12" i="18"/>
  <c r="Y12" i="18"/>
  <c r="W12" i="18"/>
  <c r="U12" i="18"/>
  <c r="S12" i="18"/>
  <c r="Q12" i="18"/>
  <c r="O12" i="18"/>
  <c r="M12" i="18"/>
  <c r="K12" i="18"/>
  <c r="I12" i="18"/>
  <c r="G12" i="18"/>
  <c r="E12" i="18"/>
  <c r="BN11" i="18"/>
  <c r="AY11" i="18"/>
  <c r="AW11" i="18"/>
  <c r="AU11" i="18"/>
  <c r="AS11" i="18"/>
  <c r="AQ11" i="18"/>
  <c r="AO11" i="18"/>
  <c r="AM11" i="18"/>
  <c r="AK11" i="18"/>
  <c r="AI11" i="18"/>
  <c r="AG11" i="18"/>
  <c r="AE11" i="18"/>
  <c r="AC11" i="18"/>
  <c r="AA11" i="18"/>
  <c r="Y11" i="18"/>
  <c r="W11" i="18"/>
  <c r="U11" i="18"/>
  <c r="S11" i="18"/>
  <c r="Q11" i="18"/>
  <c r="O11" i="18"/>
  <c r="M11" i="18"/>
  <c r="K11" i="18"/>
  <c r="I11" i="18"/>
  <c r="G11" i="18"/>
  <c r="E11" i="18"/>
  <c r="BN10" i="18"/>
  <c r="AY10" i="18"/>
  <c r="AW10" i="18"/>
  <c r="AU10" i="18"/>
  <c r="AS10" i="18"/>
  <c r="AQ10" i="18"/>
  <c r="AO10" i="18"/>
  <c r="AM10" i="18"/>
  <c r="AK10" i="18"/>
  <c r="AI10" i="18"/>
  <c r="AG10" i="18"/>
  <c r="AE10" i="18"/>
  <c r="AC10" i="18"/>
  <c r="Y10" i="18"/>
  <c r="W10" i="18"/>
  <c r="U10" i="18"/>
  <c r="S10" i="18"/>
  <c r="O10" i="18"/>
  <c r="M10" i="18"/>
  <c r="K10" i="18"/>
  <c r="I10" i="18"/>
  <c r="G10" i="18"/>
  <c r="E10" i="18"/>
  <c r="BN9" i="18"/>
  <c r="AY9" i="18"/>
  <c r="AW9" i="18"/>
  <c r="AU9" i="18"/>
  <c r="AS9" i="18"/>
  <c r="AQ9" i="18"/>
  <c r="AO9" i="18"/>
  <c r="AM9" i="18"/>
  <c r="AK9" i="18"/>
  <c r="AI9" i="18"/>
  <c r="AG9" i="18"/>
  <c r="AE9" i="18"/>
  <c r="AC9" i="18"/>
  <c r="AA9" i="18"/>
  <c r="Y9" i="18"/>
  <c r="W9" i="18"/>
  <c r="U9" i="18"/>
  <c r="S9" i="18"/>
  <c r="Q9" i="18"/>
  <c r="O9" i="18"/>
  <c r="M9" i="18"/>
  <c r="K9" i="18"/>
  <c r="I9" i="18"/>
  <c r="G9" i="18"/>
  <c r="E9" i="18"/>
  <c r="BN8" i="18"/>
  <c r="AY8" i="18"/>
  <c r="AW8" i="18"/>
  <c r="AU8" i="18"/>
  <c r="AS8" i="18"/>
  <c r="AQ8" i="18"/>
  <c r="AO8" i="18"/>
  <c r="AM8" i="18"/>
  <c r="AK8" i="18"/>
  <c r="AI8" i="18"/>
  <c r="AG8" i="18"/>
  <c r="AE8" i="18"/>
  <c r="AC8" i="18"/>
  <c r="AA8" i="18"/>
  <c r="Y8" i="18"/>
  <c r="W8" i="18"/>
  <c r="U8" i="18"/>
  <c r="S8" i="18"/>
  <c r="Q8" i="18"/>
  <c r="O8" i="18"/>
  <c r="M8" i="18"/>
  <c r="K8" i="18"/>
  <c r="I8" i="18"/>
  <c r="G8" i="18"/>
  <c r="E8" i="18"/>
  <c r="BN7" i="18"/>
  <c r="AY7" i="18"/>
  <c r="AW7" i="18"/>
  <c r="AU7" i="18"/>
  <c r="AS7" i="18"/>
  <c r="AQ7" i="18"/>
  <c r="AO7" i="18"/>
  <c r="AM7" i="18"/>
  <c r="AK7" i="18"/>
  <c r="AI7" i="18"/>
  <c r="AG7" i="18"/>
  <c r="AE7" i="18"/>
  <c r="AC7" i="18"/>
  <c r="AA7" i="18"/>
  <c r="Y7" i="18"/>
  <c r="W7" i="18"/>
  <c r="U7" i="18"/>
  <c r="S7" i="18"/>
  <c r="Q7" i="18"/>
  <c r="O7" i="18"/>
  <c r="M7" i="18"/>
  <c r="K7" i="18"/>
  <c r="I7" i="18"/>
  <c r="G7" i="18"/>
  <c r="E7" i="18"/>
  <c r="J5" i="18"/>
  <c r="L5" i="18" s="1"/>
  <c r="N5" i="18" s="1"/>
  <c r="P5" i="18" s="1"/>
  <c r="R5" i="18" s="1"/>
  <c r="T5" i="18" s="1"/>
  <c r="V5" i="18" s="1"/>
  <c r="X5" i="18" s="1"/>
  <c r="Z5" i="18" s="1"/>
  <c r="AB5" i="18" s="1"/>
  <c r="AD5" i="18" s="1"/>
  <c r="AF5" i="18" s="1"/>
  <c r="AH5" i="18" s="1"/>
  <c r="AJ5" i="18" s="1"/>
  <c r="AL5" i="18" s="1"/>
  <c r="AN5" i="18" s="1"/>
  <c r="AP5" i="18" s="1"/>
  <c r="AR5" i="18" s="1"/>
  <c r="AT5" i="18" s="1"/>
  <c r="AV5" i="18" s="1"/>
  <c r="AZ5" i="18" s="1"/>
  <c r="BB5" i="18" s="1"/>
  <c r="BD5" i="18" s="1"/>
  <c r="BF5" i="18" s="1"/>
  <c r="BH5" i="18" s="1"/>
  <c r="BJ5" i="18" s="1"/>
  <c r="BL5" i="18" s="1"/>
  <c r="F5" i="18"/>
  <c r="H5" i="18" s="1"/>
  <c r="AY14" i="1"/>
  <c r="AY48" i="1"/>
  <c r="AY47" i="1"/>
  <c r="AY46" i="1"/>
  <c r="AY45" i="1"/>
  <c r="AY43" i="1"/>
  <c r="AY42" i="1"/>
  <c r="AY39" i="1"/>
  <c r="AY38" i="1"/>
  <c r="AY37" i="1"/>
  <c r="AY35" i="1"/>
  <c r="AY34" i="1"/>
  <c r="AY32" i="1"/>
  <c r="AY30" i="1"/>
  <c r="AY29" i="1"/>
  <c r="AY28" i="1"/>
  <c r="AY26" i="1"/>
  <c r="AY25" i="1"/>
  <c r="AY24" i="1"/>
  <c r="AY23" i="1"/>
  <c r="AY22" i="1"/>
  <c r="AY21" i="1"/>
  <c r="AY20" i="1"/>
  <c r="AY17" i="1"/>
  <c r="AY16" i="1"/>
  <c r="AY12" i="1"/>
  <c r="AY11" i="1"/>
  <c r="AY7" i="1"/>
  <c r="AY8" i="1"/>
  <c r="AY9" i="1"/>
  <c r="AY6" i="1"/>
  <c r="BO44" i="1" l="1"/>
  <c r="BR44" i="1" s="1"/>
  <c r="BT44" i="1" s="1"/>
  <c r="BV44" i="1" s="1"/>
  <c r="BT41" i="20"/>
  <c r="BV40" i="20"/>
  <c r="BV42" i="20"/>
  <c r="BX9" i="20"/>
  <c r="BO53" i="19"/>
  <c r="L58" i="19"/>
  <c r="P58" i="19"/>
  <c r="AF58" i="19"/>
  <c r="BE58" i="19"/>
  <c r="I70" i="19"/>
  <c r="Z58" i="19"/>
  <c r="BJ58" i="19"/>
  <c r="I44" i="19"/>
  <c r="Q44" i="19"/>
  <c r="Q58" i="19" s="1"/>
  <c r="Y44" i="19"/>
  <c r="AG44" i="19"/>
  <c r="AO44" i="19"/>
  <c r="AW44" i="19"/>
  <c r="AW58" i="19" s="1"/>
  <c r="BO8" i="19"/>
  <c r="BR8" i="19" s="1"/>
  <c r="BT8" i="19" s="1"/>
  <c r="BV8" i="19" s="1"/>
  <c r="BO9" i="19"/>
  <c r="BR9" i="19" s="1"/>
  <c r="BT9" i="19" s="1"/>
  <c r="BO10" i="19"/>
  <c r="BR10" i="19" s="1"/>
  <c r="BT10" i="19" s="1"/>
  <c r="BV10" i="19" s="1"/>
  <c r="BO43" i="19"/>
  <c r="BR43" i="19" s="1"/>
  <c r="BT43" i="19" s="1"/>
  <c r="BV43" i="19" s="1"/>
  <c r="BI58" i="19"/>
  <c r="D58" i="19"/>
  <c r="H58" i="19"/>
  <c r="R58" i="19"/>
  <c r="V58" i="19"/>
  <c r="AB58" i="19"/>
  <c r="AH58" i="19"/>
  <c r="AP58" i="19"/>
  <c r="AX58" i="19"/>
  <c r="BB58" i="19"/>
  <c r="BF58" i="19"/>
  <c r="BK58" i="19"/>
  <c r="K44" i="19"/>
  <c r="S44" i="19"/>
  <c r="S58" i="19" s="1"/>
  <c r="BO26" i="19"/>
  <c r="BR26" i="19" s="1"/>
  <c r="BT26" i="19" s="1"/>
  <c r="BV26" i="19" s="1"/>
  <c r="N58" i="19"/>
  <c r="AD58" i="19"/>
  <c r="BC58" i="19"/>
  <c r="BG58" i="19"/>
  <c r="BL58" i="19"/>
  <c r="BO12" i="19"/>
  <c r="BR12" i="19" s="1"/>
  <c r="BT12" i="19" s="1"/>
  <c r="BV12" i="19" s="1"/>
  <c r="BO13" i="19"/>
  <c r="BR13" i="19" s="1"/>
  <c r="BT13" i="19" s="1"/>
  <c r="BV13" i="19" s="1"/>
  <c r="BO16" i="19"/>
  <c r="BR16" i="19" s="1"/>
  <c r="BT16" i="19" s="1"/>
  <c r="BV16" i="19" s="1"/>
  <c r="BO19" i="19"/>
  <c r="BR19" i="19" s="1"/>
  <c r="BT19" i="19" s="1"/>
  <c r="BV19" i="19" s="1"/>
  <c r="BO21" i="19"/>
  <c r="BR21" i="19" s="1"/>
  <c r="BT21" i="19" s="1"/>
  <c r="BV21" i="19" s="1"/>
  <c r="BO27" i="19"/>
  <c r="BR27" i="19" s="1"/>
  <c r="BT27" i="19" s="1"/>
  <c r="BV27" i="19" s="1"/>
  <c r="BO32" i="19"/>
  <c r="BR32" i="19" s="1"/>
  <c r="BT32" i="19" s="1"/>
  <c r="BV32" i="19" s="1"/>
  <c r="BO34" i="19"/>
  <c r="BR34" i="19" s="1"/>
  <c r="BT34" i="19" s="1"/>
  <c r="BV34" i="19" s="1"/>
  <c r="BO35" i="19"/>
  <c r="BR35" i="19" s="1"/>
  <c r="BT35" i="19" s="1"/>
  <c r="BV35" i="19" s="1"/>
  <c r="BO37" i="19"/>
  <c r="BR37" i="19" s="1"/>
  <c r="BT37" i="19" s="1"/>
  <c r="BV37" i="19" s="1"/>
  <c r="BO38" i="19"/>
  <c r="BR38" i="19" s="1"/>
  <c r="BT38" i="19" s="1"/>
  <c r="BV38" i="19" s="1"/>
  <c r="BO40" i="19"/>
  <c r="BR40" i="19" s="1"/>
  <c r="BT40" i="19" s="1"/>
  <c r="BV40" i="19" s="1"/>
  <c r="BO41" i="19"/>
  <c r="BR41" i="19" s="1"/>
  <c r="BT41" i="19" s="1"/>
  <c r="BV41" i="19" s="1"/>
  <c r="BO42" i="19"/>
  <c r="BR42" i="19" s="1"/>
  <c r="BT42" i="19" s="1"/>
  <c r="BV42" i="19" s="1"/>
  <c r="F58" i="19"/>
  <c r="J58" i="19"/>
  <c r="T58" i="19"/>
  <c r="X58" i="19"/>
  <c r="AJ58" i="19"/>
  <c r="AN58" i="19"/>
  <c r="AR58" i="19"/>
  <c r="AV58" i="19"/>
  <c r="AZ58" i="19"/>
  <c r="BD58" i="19"/>
  <c r="BH58" i="19"/>
  <c r="BM58" i="19"/>
  <c r="AI44" i="19"/>
  <c r="AI58" i="19" s="1"/>
  <c r="AL44" i="19"/>
  <c r="AL58" i="19" s="1"/>
  <c r="BN13" i="19"/>
  <c r="AT44" i="19"/>
  <c r="AT58" i="19" s="1"/>
  <c r="BN14" i="19"/>
  <c r="AU14" i="19"/>
  <c r="AU44" i="19" s="1"/>
  <c r="AU58" i="19" s="1"/>
  <c r="BO25" i="19"/>
  <c r="BR25" i="19" s="1"/>
  <c r="BT25" i="19" s="1"/>
  <c r="BV25" i="19" s="1"/>
  <c r="AA44" i="19"/>
  <c r="AQ44" i="19"/>
  <c r="E44" i="19"/>
  <c r="E58" i="19" s="1"/>
  <c r="M44" i="19"/>
  <c r="M58" i="19" s="1"/>
  <c r="U44" i="19"/>
  <c r="U58" i="19" s="1"/>
  <c r="AC44" i="19"/>
  <c r="AK44" i="19"/>
  <c r="AK58" i="19" s="1"/>
  <c r="AS44" i="19"/>
  <c r="AS58" i="19" s="1"/>
  <c r="BA44" i="19"/>
  <c r="BO23" i="19"/>
  <c r="BR23" i="19" s="1"/>
  <c r="BT23" i="19" s="1"/>
  <c r="BV23" i="19" s="1"/>
  <c r="AA58" i="19"/>
  <c r="I58" i="19"/>
  <c r="AQ58" i="19"/>
  <c r="BO7" i="19"/>
  <c r="BR7" i="19" s="1"/>
  <c r="AG58" i="19"/>
  <c r="AO58" i="19"/>
  <c r="BA58" i="19"/>
  <c r="AY44" i="19"/>
  <c r="AY58" i="19" s="1"/>
  <c r="G44" i="19"/>
  <c r="G58" i="19" s="1"/>
  <c r="O44" i="19"/>
  <c r="W44" i="19"/>
  <c r="W58" i="19" s="1"/>
  <c r="AE44" i="19"/>
  <c r="AM44" i="19"/>
  <c r="AM58" i="19" s="1"/>
  <c r="BO15" i="19"/>
  <c r="BR15" i="19" s="1"/>
  <c r="BT15" i="19" s="1"/>
  <c r="BV15" i="19" s="1"/>
  <c r="BO18" i="19"/>
  <c r="BR18" i="19" s="1"/>
  <c r="BT18" i="19" s="1"/>
  <c r="BV18" i="19" s="1"/>
  <c r="BO24" i="19"/>
  <c r="BR24" i="19" s="1"/>
  <c r="BT24" i="19" s="1"/>
  <c r="BV24" i="19" s="1"/>
  <c r="AC58" i="19"/>
  <c r="Y58" i="19"/>
  <c r="O58" i="19"/>
  <c r="AE58" i="19"/>
  <c r="BO54" i="19"/>
  <c r="BO55" i="19" s="1"/>
  <c r="K55" i="19"/>
  <c r="K58" i="19" s="1"/>
  <c r="BO16" i="18"/>
  <c r="BO24" i="18"/>
  <c r="BO30" i="18"/>
  <c r="BO38" i="18"/>
  <c r="BO36" i="18"/>
  <c r="AL39" i="18"/>
  <c r="BO17" i="18"/>
  <c r="BO21" i="18"/>
  <c r="BO23" i="18"/>
  <c r="BO29" i="18"/>
  <c r="BO31" i="18"/>
  <c r="BO33" i="18"/>
  <c r="BN50" i="18"/>
  <c r="BN15" i="18"/>
  <c r="H53" i="18"/>
  <c r="BK53" i="18"/>
  <c r="I39" i="18"/>
  <c r="I53" i="18" s="1"/>
  <c r="Q39" i="18"/>
  <c r="Y39" i="18"/>
  <c r="AG39" i="18"/>
  <c r="AG53" i="18" s="1"/>
  <c r="AO39" i="18"/>
  <c r="AO53" i="18" s="1"/>
  <c r="AW39" i="18"/>
  <c r="BO8" i="18"/>
  <c r="BO9" i="18"/>
  <c r="BC53" i="18"/>
  <c r="BG53" i="18"/>
  <c r="BL53" i="18"/>
  <c r="K39" i="18"/>
  <c r="BO13" i="18"/>
  <c r="AT39" i="18"/>
  <c r="F53" i="18"/>
  <c r="J53" i="18"/>
  <c r="T53" i="18"/>
  <c r="X53" i="18"/>
  <c r="AJ53" i="18"/>
  <c r="AN53" i="18"/>
  <c r="AR53" i="18"/>
  <c r="AV53" i="18"/>
  <c r="AZ53" i="18"/>
  <c r="BD53" i="18"/>
  <c r="BH53" i="18"/>
  <c r="BM53" i="18"/>
  <c r="E39" i="18"/>
  <c r="E53" i="18" s="1"/>
  <c r="M39" i="18"/>
  <c r="M53" i="18" s="1"/>
  <c r="U39" i="18"/>
  <c r="U53" i="18" s="1"/>
  <c r="BO10" i="18"/>
  <c r="BO12" i="18"/>
  <c r="BO35" i="18"/>
  <c r="BO48" i="18"/>
  <c r="L53" i="18"/>
  <c r="P53" i="18"/>
  <c r="Z53" i="18"/>
  <c r="AF53" i="18"/>
  <c r="BA53" i="18"/>
  <c r="BE53" i="18"/>
  <c r="BJ53" i="18"/>
  <c r="AA39" i="18"/>
  <c r="AQ39" i="18"/>
  <c r="AQ53" i="18" s="1"/>
  <c r="BO11" i="18"/>
  <c r="BO25" i="18"/>
  <c r="Q53" i="18"/>
  <c r="R53" i="18"/>
  <c r="V53" i="18"/>
  <c r="AH53" i="18"/>
  <c r="AL53" i="18"/>
  <c r="AP53" i="18"/>
  <c r="AT53" i="18"/>
  <c r="AX53" i="18"/>
  <c r="BB53" i="18"/>
  <c r="BF53" i="18"/>
  <c r="AW53" i="18"/>
  <c r="S39" i="18"/>
  <c r="S53" i="18" s="1"/>
  <c r="AI39" i="18"/>
  <c r="AY39" i="18"/>
  <c r="AY53" i="18" s="1"/>
  <c r="AC39" i="18"/>
  <c r="AC53" i="18" s="1"/>
  <c r="AK39" i="18"/>
  <c r="AK53" i="18" s="1"/>
  <c r="AS39" i="18"/>
  <c r="AS53" i="18" s="1"/>
  <c r="BO14" i="18"/>
  <c r="BO19" i="18"/>
  <c r="BO34" i="18"/>
  <c r="BO37" i="18"/>
  <c r="AA53" i="18"/>
  <c r="N53" i="18"/>
  <c r="AD53" i="18"/>
  <c r="AI53" i="18"/>
  <c r="G39" i="18"/>
  <c r="G53" i="18" s="1"/>
  <c r="O39" i="18"/>
  <c r="O53" i="18" s="1"/>
  <c r="W39" i="18"/>
  <c r="W53" i="18" s="1"/>
  <c r="AE39" i="18"/>
  <c r="AE53" i="18" s="1"/>
  <c r="AM39" i="18"/>
  <c r="AM53" i="18" s="1"/>
  <c r="AU39" i="18"/>
  <c r="AU53" i="18" s="1"/>
  <c r="BO15" i="18"/>
  <c r="BO22" i="18"/>
  <c r="Y53" i="18"/>
  <c r="BO49" i="18"/>
  <c r="K50" i="18"/>
  <c r="BN13" i="18"/>
  <c r="BN39" i="18" s="1"/>
  <c r="BN53" i="18" s="1"/>
  <c r="BO7" i="18"/>
  <c r="AG25" i="1"/>
  <c r="BV41" i="20" l="1"/>
  <c r="BT7" i="19"/>
  <c r="BV9" i="19"/>
  <c r="BW10" i="19"/>
  <c r="BX10" i="19" s="1"/>
  <c r="BO14" i="19"/>
  <c r="BN44" i="19"/>
  <c r="BN58" i="19" s="1"/>
  <c r="K53" i="18"/>
  <c r="BO50" i="18"/>
  <c r="BO39" i="18"/>
  <c r="BO53" i="18" s="1"/>
  <c r="BN28" i="17"/>
  <c r="BN27" i="17"/>
  <c r="BN26" i="17"/>
  <c r="BN20" i="17"/>
  <c r="BN18" i="17"/>
  <c r="G65" i="17"/>
  <c r="I64" i="17"/>
  <c r="I63" i="17"/>
  <c r="I62" i="17"/>
  <c r="H61" i="17"/>
  <c r="I61" i="17" s="1"/>
  <c r="I60" i="17"/>
  <c r="H59" i="17"/>
  <c r="I59" i="17" s="1"/>
  <c r="BM50" i="17"/>
  <c r="BL50" i="17"/>
  <c r="BK50" i="17"/>
  <c r="BJ50" i="17"/>
  <c r="BH50" i="17"/>
  <c r="BG50" i="17"/>
  <c r="BF50" i="17"/>
  <c r="BE50" i="17"/>
  <c r="BD50" i="17"/>
  <c r="BC50" i="17"/>
  <c r="BB50" i="17"/>
  <c r="BA50" i="17"/>
  <c r="AZ50" i="17"/>
  <c r="AY50" i="17"/>
  <c r="AX50" i="17"/>
  <c r="AW50" i="17"/>
  <c r="AV50" i="17"/>
  <c r="AU50" i="17"/>
  <c r="AT50" i="17"/>
  <c r="AS50" i="17"/>
  <c r="AR50" i="17"/>
  <c r="AQ50" i="17"/>
  <c r="AP50" i="17"/>
  <c r="AO50" i="17"/>
  <c r="AN50" i="17"/>
  <c r="AM50" i="17"/>
  <c r="AL50" i="17"/>
  <c r="AK50" i="17"/>
  <c r="AJ50" i="17"/>
  <c r="AI50" i="17"/>
  <c r="AH50" i="17"/>
  <c r="AF50" i="17"/>
  <c r="AE50" i="17"/>
  <c r="AD50" i="17"/>
  <c r="AB50" i="17"/>
  <c r="Z50" i="17"/>
  <c r="X50" i="17"/>
  <c r="W50" i="17"/>
  <c r="V50" i="17"/>
  <c r="U50" i="17"/>
  <c r="T50" i="17"/>
  <c r="S50" i="17"/>
  <c r="R50" i="17"/>
  <c r="P50" i="17"/>
  <c r="O50" i="17"/>
  <c r="N50" i="17"/>
  <c r="M50" i="17"/>
  <c r="L50" i="17"/>
  <c r="J50" i="17"/>
  <c r="I50" i="17"/>
  <c r="H50" i="17"/>
  <c r="G50" i="17"/>
  <c r="F50" i="17"/>
  <c r="E50" i="17"/>
  <c r="D50" i="17"/>
  <c r="BO49" i="17"/>
  <c r="BN49" i="17"/>
  <c r="Y49" i="17"/>
  <c r="Y50" i="17" s="1"/>
  <c r="BN48" i="17"/>
  <c r="BI48" i="17"/>
  <c r="BI50" i="17" s="1"/>
  <c r="AG48" i="17"/>
  <c r="AG50" i="17" s="1"/>
  <c r="AC48" i="17"/>
  <c r="AC50" i="17" s="1"/>
  <c r="AA48" i="17"/>
  <c r="AA50" i="17" s="1"/>
  <c r="Q48" i="17"/>
  <c r="Q50" i="17" s="1"/>
  <c r="K48" i="17"/>
  <c r="BO45" i="17"/>
  <c r="BN45" i="17"/>
  <c r="BO44" i="17"/>
  <c r="BN44" i="17"/>
  <c r="BU41" i="17"/>
  <c r="BS41" i="17"/>
  <c r="BQ41" i="17"/>
  <c r="BU39" i="17"/>
  <c r="BS39" i="17"/>
  <c r="BQ39" i="17"/>
  <c r="BM39" i="17"/>
  <c r="BL39" i="17"/>
  <c r="BK39" i="17"/>
  <c r="BJ39" i="17"/>
  <c r="BI39" i="17"/>
  <c r="BH39" i="17"/>
  <c r="BG39" i="17"/>
  <c r="BF39" i="17"/>
  <c r="BE39" i="17"/>
  <c r="BD39" i="17"/>
  <c r="BC39" i="17"/>
  <c r="BB39" i="17"/>
  <c r="BA39" i="17"/>
  <c r="AZ39" i="17"/>
  <c r="AY39" i="17"/>
  <c r="AX39" i="17"/>
  <c r="AV39" i="17"/>
  <c r="AR39" i="17"/>
  <c r="AP39" i="17"/>
  <c r="AN39" i="17"/>
  <c r="AJ39" i="17"/>
  <c r="AH39" i="17"/>
  <c r="AF39" i="17"/>
  <c r="AD39" i="17"/>
  <c r="AB39" i="17"/>
  <c r="Z39" i="17"/>
  <c r="X39" i="17"/>
  <c r="V39" i="17"/>
  <c r="T39" i="17"/>
  <c r="R39" i="17"/>
  <c r="P39" i="17"/>
  <c r="N39" i="17"/>
  <c r="L39" i="17"/>
  <c r="J39" i="17"/>
  <c r="H39" i="17"/>
  <c r="F39" i="17"/>
  <c r="D39" i="17"/>
  <c r="BN38" i="17"/>
  <c r="AW38" i="17"/>
  <c r="AU38" i="17"/>
  <c r="AS38" i="17"/>
  <c r="AQ38" i="17"/>
  <c r="AM38" i="17"/>
  <c r="AK38" i="17"/>
  <c r="AI38" i="17"/>
  <c r="AE38" i="17"/>
  <c r="AC38" i="17"/>
  <c r="AA38" i="17"/>
  <c r="Y38" i="17"/>
  <c r="W38" i="17"/>
  <c r="U38" i="17"/>
  <c r="S38" i="17"/>
  <c r="Q38" i="17"/>
  <c r="O38" i="17"/>
  <c r="M38" i="17"/>
  <c r="K38" i="17"/>
  <c r="I38" i="17"/>
  <c r="G38" i="17"/>
  <c r="E38" i="17"/>
  <c r="BN37" i="17"/>
  <c r="AW37" i="17"/>
  <c r="AU37" i="17"/>
  <c r="AS37" i="17"/>
  <c r="AQ37" i="17"/>
  <c r="AO37" i="17"/>
  <c r="AM37" i="17"/>
  <c r="AK37" i="17"/>
  <c r="AI37" i="17"/>
  <c r="AG37" i="17"/>
  <c r="AE37" i="17"/>
  <c r="AC37" i="17"/>
  <c r="AA37" i="17"/>
  <c r="Y37" i="17"/>
  <c r="W37" i="17"/>
  <c r="U37" i="17"/>
  <c r="S37" i="17"/>
  <c r="Q37" i="17"/>
  <c r="O37" i="17"/>
  <c r="M37" i="17"/>
  <c r="K37" i="17"/>
  <c r="I37" i="17"/>
  <c r="G37" i="17"/>
  <c r="E37" i="17"/>
  <c r="BN36" i="17"/>
  <c r="AW36" i="17"/>
  <c r="AU36" i="17"/>
  <c r="AS36" i="17"/>
  <c r="AQ36" i="17"/>
  <c r="AO36" i="17"/>
  <c r="AM36" i="17"/>
  <c r="AK36" i="17"/>
  <c r="AI36" i="17"/>
  <c r="AG36" i="17"/>
  <c r="AE36" i="17"/>
  <c r="AC36" i="17"/>
  <c r="AA36" i="17"/>
  <c r="S36" i="17"/>
  <c r="BN35" i="17"/>
  <c r="AW35" i="17"/>
  <c r="AU35" i="17"/>
  <c r="AS35" i="17"/>
  <c r="AQ35" i="17"/>
  <c r="AO35" i="17"/>
  <c r="AM35" i="17"/>
  <c r="AK35" i="17"/>
  <c r="AI35" i="17"/>
  <c r="AG35" i="17"/>
  <c r="AE35" i="17"/>
  <c r="AC35" i="17"/>
  <c r="AA35" i="17"/>
  <c r="Y35" i="17"/>
  <c r="U35" i="17"/>
  <c r="S35" i="17"/>
  <c r="Q35" i="17"/>
  <c r="O35" i="17"/>
  <c r="M35" i="17"/>
  <c r="K35" i="17"/>
  <c r="I35" i="17"/>
  <c r="G35" i="17"/>
  <c r="E35" i="17"/>
  <c r="BN34" i="17"/>
  <c r="AW34" i="17"/>
  <c r="AU34" i="17"/>
  <c r="AS34" i="17"/>
  <c r="AQ34" i="17"/>
  <c r="AO34" i="17"/>
  <c r="AM34" i="17"/>
  <c r="AK34" i="17"/>
  <c r="AI34" i="17"/>
  <c r="AG34" i="17"/>
  <c r="AE34" i="17"/>
  <c r="AC34" i="17"/>
  <c r="AA34" i="17"/>
  <c r="BN33" i="17"/>
  <c r="AW33" i="17"/>
  <c r="AU33" i="17"/>
  <c r="AS33" i="17"/>
  <c r="AQ33" i="17"/>
  <c r="AO33" i="17"/>
  <c r="AM33" i="17"/>
  <c r="AK33" i="17"/>
  <c r="AI33" i="17"/>
  <c r="AG33" i="17"/>
  <c r="AE33" i="17"/>
  <c r="AC33" i="17"/>
  <c r="AA33" i="17"/>
  <c r="AW32" i="17"/>
  <c r="AU32" i="17"/>
  <c r="AT32" i="17"/>
  <c r="BN32" i="17" s="1"/>
  <c r="AS32" i="17"/>
  <c r="AQ32" i="17"/>
  <c r="BO32" i="17" s="1"/>
  <c r="BN31" i="17"/>
  <c r="AW31" i="17"/>
  <c r="AU31" i="17"/>
  <c r="AS31" i="17"/>
  <c r="AQ31" i="17"/>
  <c r="AO31" i="17"/>
  <c r="AM31" i="17"/>
  <c r="AK31" i="17"/>
  <c r="AI31" i="17"/>
  <c r="AG31" i="17"/>
  <c r="AE31" i="17"/>
  <c r="AC31" i="17"/>
  <c r="AA31" i="17"/>
  <c r="Y31" i="17"/>
  <c r="W31" i="17"/>
  <c r="U31" i="17"/>
  <c r="S31" i="17"/>
  <c r="Q31" i="17"/>
  <c r="O31" i="17"/>
  <c r="M31" i="17"/>
  <c r="K31" i="17"/>
  <c r="I31" i="17"/>
  <c r="G31" i="17"/>
  <c r="E31" i="17"/>
  <c r="BN30" i="17"/>
  <c r="AW30" i="17"/>
  <c r="AU30" i="17"/>
  <c r="AS30" i="17"/>
  <c r="AQ30" i="17"/>
  <c r="AO30" i="17"/>
  <c r="AM30" i="17"/>
  <c r="AK30" i="17"/>
  <c r="AI30" i="17"/>
  <c r="AG30" i="17"/>
  <c r="AE30" i="17"/>
  <c r="AC30" i="17"/>
  <c r="AA30" i="17"/>
  <c r="Y30" i="17"/>
  <c r="W30" i="17"/>
  <c r="U30" i="17"/>
  <c r="S30" i="17"/>
  <c r="Q30" i="17"/>
  <c r="BN29" i="17"/>
  <c r="AW29" i="17"/>
  <c r="AU29" i="17"/>
  <c r="AS29" i="17"/>
  <c r="AQ29" i="17"/>
  <c r="AO29" i="17"/>
  <c r="AM29" i="17"/>
  <c r="AK29" i="17"/>
  <c r="AI29" i="17"/>
  <c r="AG29" i="17"/>
  <c r="AE29" i="17"/>
  <c r="AC29" i="17"/>
  <c r="AA29" i="17"/>
  <c r="Y29" i="17"/>
  <c r="W29" i="17"/>
  <c r="U29" i="17"/>
  <c r="S29" i="17"/>
  <c r="Q29" i="17"/>
  <c r="O29" i="17"/>
  <c r="M29" i="17"/>
  <c r="K29" i="17"/>
  <c r="I29" i="17"/>
  <c r="G29" i="17"/>
  <c r="E29" i="17"/>
  <c r="AW28" i="17"/>
  <c r="AU28" i="17"/>
  <c r="AQ28" i="17"/>
  <c r="BO28" i="17" s="1"/>
  <c r="AW27" i="17"/>
  <c r="AU27" i="17"/>
  <c r="AS27" i="17"/>
  <c r="AQ27" i="17"/>
  <c r="AO27" i="17"/>
  <c r="BO27" i="17" s="1"/>
  <c r="AW26" i="17"/>
  <c r="AU26" i="17"/>
  <c r="AS26" i="17"/>
  <c r="AQ26" i="17"/>
  <c r="AO26" i="17"/>
  <c r="AM26" i="17"/>
  <c r="AK26" i="17"/>
  <c r="AI26" i="17"/>
  <c r="AE26" i="17"/>
  <c r="AC26" i="17"/>
  <c r="AA26" i="17"/>
  <c r="Y26" i="17"/>
  <c r="BO26" i="17" s="1"/>
  <c r="BN25" i="17"/>
  <c r="AW25" i="17"/>
  <c r="AU25" i="17"/>
  <c r="AS25" i="17"/>
  <c r="AQ25" i="17"/>
  <c r="AO25" i="17"/>
  <c r="AM25" i="17"/>
  <c r="AK25" i="17"/>
  <c r="AI25" i="17"/>
  <c r="AG25" i="17"/>
  <c r="AE25" i="17"/>
  <c r="AC25" i="17"/>
  <c r="AA25" i="17"/>
  <c r="Y25" i="17"/>
  <c r="W25" i="17"/>
  <c r="BN24" i="17"/>
  <c r="AW24" i="17"/>
  <c r="AU24" i="17"/>
  <c r="AS24" i="17"/>
  <c r="AQ24" i="17"/>
  <c r="AO24" i="17"/>
  <c r="AM24" i="17"/>
  <c r="AK24" i="17"/>
  <c r="AI24" i="17"/>
  <c r="AG24" i="17"/>
  <c r="AE24" i="17"/>
  <c r="AC24" i="17"/>
  <c r="AA24" i="17"/>
  <c r="Y24" i="17"/>
  <c r="W24" i="17"/>
  <c r="U24" i="17"/>
  <c r="S24" i="17"/>
  <c r="Q24" i="17"/>
  <c r="O24" i="17"/>
  <c r="M24" i="17"/>
  <c r="K24" i="17"/>
  <c r="I24" i="17"/>
  <c r="G24" i="17"/>
  <c r="E24" i="17"/>
  <c r="BN23" i="17"/>
  <c r="AW23" i="17"/>
  <c r="AU23" i="17"/>
  <c r="AS23" i="17"/>
  <c r="AQ23" i="17"/>
  <c r="AO23" i="17"/>
  <c r="AM23" i="17"/>
  <c r="AK23" i="17"/>
  <c r="AI23" i="17"/>
  <c r="AG23" i="17"/>
  <c r="AE23" i="17"/>
  <c r="AC23" i="17"/>
  <c r="AA23" i="17"/>
  <c r="Y23" i="17"/>
  <c r="W23" i="17"/>
  <c r="U23" i="17"/>
  <c r="S23" i="17"/>
  <c r="Q23" i="17"/>
  <c r="O23" i="17"/>
  <c r="M23" i="17"/>
  <c r="K23" i="17"/>
  <c r="I23" i="17"/>
  <c r="G23" i="17"/>
  <c r="E23" i="17"/>
  <c r="BN22" i="17"/>
  <c r="AW22" i="17"/>
  <c r="AU22" i="17"/>
  <c r="AS22" i="17"/>
  <c r="AQ22" i="17"/>
  <c r="AO22" i="17"/>
  <c r="AM22" i="17"/>
  <c r="AK22" i="17"/>
  <c r="AI22" i="17"/>
  <c r="AG22" i="17"/>
  <c r="AE22" i="17"/>
  <c r="AC22" i="17"/>
  <c r="AA22" i="17"/>
  <c r="Y22" i="17"/>
  <c r="W22" i="17"/>
  <c r="U22" i="17"/>
  <c r="S22" i="17"/>
  <c r="Q22" i="17"/>
  <c r="O22" i="17"/>
  <c r="M22" i="17"/>
  <c r="K22" i="17"/>
  <c r="I22" i="17"/>
  <c r="G22" i="17"/>
  <c r="E22" i="17"/>
  <c r="BN21" i="17"/>
  <c r="AW21" i="17"/>
  <c r="AU21" i="17"/>
  <c r="AS21" i="17"/>
  <c r="AQ21" i="17"/>
  <c r="AO21" i="17"/>
  <c r="AM21" i="17"/>
  <c r="AK21" i="17"/>
  <c r="AI21" i="17"/>
  <c r="AG21" i="17"/>
  <c r="AE21" i="17"/>
  <c r="AC21" i="17"/>
  <c r="Y21" i="17"/>
  <c r="AW20" i="17"/>
  <c r="AU20" i="17"/>
  <c r="AS20" i="17"/>
  <c r="AQ20" i="17"/>
  <c r="AO20" i="17"/>
  <c r="AK20" i="17"/>
  <c r="AI20" i="17"/>
  <c r="AG20" i="17"/>
  <c r="BO20" i="17" s="1"/>
  <c r="BN19" i="17"/>
  <c r="AW19" i="17"/>
  <c r="AU19" i="17"/>
  <c r="AS19" i="17"/>
  <c r="AQ19" i="17"/>
  <c r="AO19" i="17"/>
  <c r="AM19" i="17"/>
  <c r="AK19" i="17"/>
  <c r="AI19" i="17"/>
  <c r="AG19" i="17"/>
  <c r="AE19" i="17"/>
  <c r="AC19" i="17"/>
  <c r="AA19" i="17"/>
  <c r="Y19" i="17"/>
  <c r="W19" i="17"/>
  <c r="AW18" i="17"/>
  <c r="AU18" i="17"/>
  <c r="AS18" i="17"/>
  <c r="AQ18" i="17"/>
  <c r="AO18" i="17"/>
  <c r="AK18" i="17"/>
  <c r="AI18" i="17"/>
  <c r="AG18" i="17"/>
  <c r="AE18" i="17"/>
  <c r="BO18" i="17" s="1"/>
  <c r="BN17" i="17"/>
  <c r="AW17" i="17"/>
  <c r="AU17" i="17"/>
  <c r="AS17" i="17"/>
  <c r="AQ17" i="17"/>
  <c r="AO17" i="17"/>
  <c r="AM17" i="17"/>
  <c r="AK17" i="17"/>
  <c r="AI17" i="17"/>
  <c r="AG17" i="17"/>
  <c r="AE17" i="17"/>
  <c r="AC17" i="17"/>
  <c r="AA17" i="17"/>
  <c r="Y17" i="17"/>
  <c r="W17" i="17"/>
  <c r="U17" i="17"/>
  <c r="BN16" i="17"/>
  <c r="AW16" i="17"/>
  <c r="AU16" i="17"/>
  <c r="AS16" i="17"/>
  <c r="AQ16" i="17"/>
  <c r="AO16" i="17"/>
  <c r="AM16" i="17"/>
  <c r="AK16" i="17"/>
  <c r="AI16" i="17"/>
  <c r="AG16" i="17"/>
  <c r="AE16" i="17"/>
  <c r="AW15" i="17"/>
  <c r="AU15" i="17"/>
  <c r="AS15" i="17"/>
  <c r="AQ15" i="17"/>
  <c r="AO15" i="17"/>
  <c r="AM15" i="17"/>
  <c r="AL15" i="17"/>
  <c r="BN15" i="17" s="1"/>
  <c r="AK15" i="17"/>
  <c r="AI15" i="17"/>
  <c r="AG15" i="17"/>
  <c r="AE15" i="17"/>
  <c r="AC15" i="17"/>
  <c r="AA15" i="17"/>
  <c r="Y15" i="17"/>
  <c r="W15" i="17"/>
  <c r="U15" i="17"/>
  <c r="S15" i="17"/>
  <c r="Q15" i="17"/>
  <c r="O15" i="17"/>
  <c r="M15" i="17"/>
  <c r="K15" i="17"/>
  <c r="I15" i="17"/>
  <c r="G15" i="17"/>
  <c r="E15" i="17"/>
  <c r="BN14" i="17"/>
  <c r="AW14" i="17"/>
  <c r="AU14" i="17"/>
  <c r="AS14" i="17"/>
  <c r="AQ14" i="17"/>
  <c r="AO14" i="17"/>
  <c r="AM14" i="17"/>
  <c r="AK14" i="17"/>
  <c r="AI14" i="17"/>
  <c r="AG14" i="17"/>
  <c r="AE14" i="17"/>
  <c r="AC14" i="17"/>
  <c r="AA14" i="17"/>
  <c r="Y14" i="17"/>
  <c r="W14" i="17"/>
  <c r="AW13" i="17"/>
  <c r="AT13" i="17"/>
  <c r="AU13" i="17" s="1"/>
  <c r="AS13" i="17"/>
  <c r="AQ13" i="17"/>
  <c r="AO13" i="17"/>
  <c r="AM13" i="17"/>
  <c r="AK13" i="17"/>
  <c r="AI13" i="17"/>
  <c r="AG13" i="17"/>
  <c r="AE13" i="17"/>
  <c r="AC13" i="17"/>
  <c r="AA13" i="17"/>
  <c r="Y13" i="17"/>
  <c r="W13" i="17"/>
  <c r="U13" i="17"/>
  <c r="S13" i="17"/>
  <c r="AW12" i="17"/>
  <c r="AU12" i="17"/>
  <c r="AS12" i="17"/>
  <c r="AQ12" i="17"/>
  <c r="AO12" i="17"/>
  <c r="AM12" i="17"/>
  <c r="AL12" i="17"/>
  <c r="BN12" i="17" s="1"/>
  <c r="AK12" i="17"/>
  <c r="AI12" i="17"/>
  <c r="AG12" i="17"/>
  <c r="AE12" i="17"/>
  <c r="AC12" i="17"/>
  <c r="Y12" i="17"/>
  <c r="W12" i="17"/>
  <c r="U12" i="17"/>
  <c r="S12" i="17"/>
  <c r="Q12" i="17"/>
  <c r="O12" i="17"/>
  <c r="M12" i="17"/>
  <c r="K12" i="17"/>
  <c r="I12" i="17"/>
  <c r="G12" i="17"/>
  <c r="E12" i="17"/>
  <c r="BN11" i="17"/>
  <c r="AW11" i="17"/>
  <c r="AU11" i="17"/>
  <c r="AS11" i="17"/>
  <c r="AQ11" i="17"/>
  <c r="AO11" i="17"/>
  <c r="AM11" i="17"/>
  <c r="AK11" i="17"/>
  <c r="AI11" i="17"/>
  <c r="AG11" i="17"/>
  <c r="AE11" i="17"/>
  <c r="AC11" i="17"/>
  <c r="AA11" i="17"/>
  <c r="Y11" i="17"/>
  <c r="W11" i="17"/>
  <c r="U11" i="17"/>
  <c r="S11" i="17"/>
  <c r="Q11" i="17"/>
  <c r="O11" i="17"/>
  <c r="M11" i="17"/>
  <c r="K11" i="17"/>
  <c r="I11" i="17"/>
  <c r="G11" i="17"/>
  <c r="E11" i="17"/>
  <c r="BN10" i="17"/>
  <c r="AW10" i="17"/>
  <c r="AU10" i="17"/>
  <c r="AS10" i="17"/>
  <c r="AQ10" i="17"/>
  <c r="AO10" i="17"/>
  <c r="AM10" i="17"/>
  <c r="AK10" i="17"/>
  <c r="AI10" i="17"/>
  <c r="AG10" i="17"/>
  <c r="AE10" i="17"/>
  <c r="AC10" i="17"/>
  <c r="Y10" i="17"/>
  <c r="W10" i="17"/>
  <c r="U10" i="17"/>
  <c r="S10" i="17"/>
  <c r="O10" i="17"/>
  <c r="M10" i="17"/>
  <c r="K10" i="17"/>
  <c r="I10" i="17"/>
  <c r="G10" i="17"/>
  <c r="E10" i="17"/>
  <c r="BN9" i="17"/>
  <c r="AW9" i="17"/>
  <c r="AU9" i="17"/>
  <c r="AS9" i="17"/>
  <c r="AQ9" i="17"/>
  <c r="AO9" i="17"/>
  <c r="AM9" i="17"/>
  <c r="AK9" i="17"/>
  <c r="AI9" i="17"/>
  <c r="AG9" i="17"/>
  <c r="AE9" i="17"/>
  <c r="AC9" i="17"/>
  <c r="AA9" i="17"/>
  <c r="Y9" i="17"/>
  <c r="W9" i="17"/>
  <c r="U9" i="17"/>
  <c r="S9" i="17"/>
  <c r="Q9" i="17"/>
  <c r="O9" i="17"/>
  <c r="M9" i="17"/>
  <c r="K9" i="17"/>
  <c r="I9" i="17"/>
  <c r="G9" i="17"/>
  <c r="E9" i="17"/>
  <c r="BN8" i="17"/>
  <c r="AW8" i="17"/>
  <c r="AU8" i="17"/>
  <c r="AS8" i="17"/>
  <c r="AQ8" i="17"/>
  <c r="AO8" i="17"/>
  <c r="AM8" i="17"/>
  <c r="AK8" i="17"/>
  <c r="AI8" i="17"/>
  <c r="AG8" i="17"/>
  <c r="AE8" i="17"/>
  <c r="AC8" i="17"/>
  <c r="AA8" i="17"/>
  <c r="Y8" i="17"/>
  <c r="W8" i="17"/>
  <c r="U8" i="17"/>
  <c r="S8" i="17"/>
  <c r="Q8" i="17"/>
  <c r="O8" i="17"/>
  <c r="M8" i="17"/>
  <c r="K8" i="17"/>
  <c r="I8" i="17"/>
  <c r="G8" i="17"/>
  <c r="E8" i="17"/>
  <c r="BN7" i="17"/>
  <c r="AW7" i="17"/>
  <c r="AU7" i="17"/>
  <c r="AS7" i="17"/>
  <c r="AQ7" i="17"/>
  <c r="AO7" i="17"/>
  <c r="AM7" i="17"/>
  <c r="AK7" i="17"/>
  <c r="AI7" i="17"/>
  <c r="AG7" i="17"/>
  <c r="AE7" i="17"/>
  <c r="AC7" i="17"/>
  <c r="AA7" i="17"/>
  <c r="Y7" i="17"/>
  <c r="W7" i="17"/>
  <c r="U7" i="17"/>
  <c r="S7" i="17"/>
  <c r="Q7" i="17"/>
  <c r="O7" i="17"/>
  <c r="M7" i="17"/>
  <c r="K7" i="17"/>
  <c r="I7" i="17"/>
  <c r="G7" i="17"/>
  <c r="E7" i="17"/>
  <c r="F5" i="17"/>
  <c r="H5" i="17" s="1"/>
  <c r="J5" i="17" s="1"/>
  <c r="L5" i="17" s="1"/>
  <c r="N5" i="17" s="1"/>
  <c r="P5" i="17" s="1"/>
  <c r="R5" i="17" s="1"/>
  <c r="T5" i="17" s="1"/>
  <c r="V5" i="17" s="1"/>
  <c r="X5" i="17" s="1"/>
  <c r="Z5" i="17" s="1"/>
  <c r="AB5" i="17" s="1"/>
  <c r="AD5" i="17" s="1"/>
  <c r="AF5" i="17" s="1"/>
  <c r="AH5" i="17" s="1"/>
  <c r="AJ5" i="17" s="1"/>
  <c r="AL5" i="17" s="1"/>
  <c r="AN5" i="17" s="1"/>
  <c r="AP5" i="17" s="1"/>
  <c r="AR5" i="17" s="1"/>
  <c r="AT5" i="17" s="1"/>
  <c r="AX5" i="17" s="1"/>
  <c r="AZ5" i="17" s="1"/>
  <c r="BB5" i="17" s="1"/>
  <c r="BD5" i="17" s="1"/>
  <c r="BF5" i="17" s="1"/>
  <c r="BH5" i="17" s="1"/>
  <c r="BJ5" i="17" s="1"/>
  <c r="BL5" i="17" s="1"/>
  <c r="BQ2" i="17"/>
  <c r="AW34" i="1"/>
  <c r="AQ34" i="1"/>
  <c r="BO34" i="1" s="1"/>
  <c r="BR34" i="1" s="1"/>
  <c r="BT34" i="1" s="1"/>
  <c r="BV34" i="1" s="1"/>
  <c r="AU34" i="1"/>
  <c r="BN30" i="16"/>
  <c r="BO30" i="16"/>
  <c r="BO37" i="16"/>
  <c r="BR37" i="16" s="1"/>
  <c r="BT37" i="16" s="1"/>
  <c r="BV37" i="16" s="1"/>
  <c r="BN37" i="16"/>
  <c r="BO32" i="16"/>
  <c r="BR32" i="16" s="1"/>
  <c r="BT32" i="16" s="1"/>
  <c r="BV32" i="16" s="1"/>
  <c r="BN32" i="16"/>
  <c r="BO24" i="16"/>
  <c r="BR24" i="16" s="1"/>
  <c r="BT24" i="16" s="1"/>
  <c r="BV24" i="16" s="1"/>
  <c r="BN24" i="16"/>
  <c r="BO22" i="16"/>
  <c r="BR22" i="16" s="1"/>
  <c r="BT22" i="16" s="1"/>
  <c r="BV22" i="16" s="1"/>
  <c r="BN22" i="16"/>
  <c r="G70" i="16"/>
  <c r="I69" i="16"/>
  <c r="I68" i="16"/>
  <c r="I67" i="16"/>
  <c r="H66" i="16"/>
  <c r="I66" i="16" s="1"/>
  <c r="I65" i="16"/>
  <c r="H64" i="16"/>
  <c r="I64" i="16" s="1"/>
  <c r="BN55" i="16"/>
  <c r="BM55" i="16"/>
  <c r="BM58" i="16" s="1"/>
  <c r="BL55" i="16"/>
  <c r="BL58" i="16" s="1"/>
  <c r="BK55" i="16"/>
  <c r="BJ55" i="16"/>
  <c r="BJ58" i="16" s="1"/>
  <c r="BH55" i="16"/>
  <c r="BH58" i="16" s="1"/>
  <c r="BG55" i="16"/>
  <c r="BF55" i="16"/>
  <c r="BF58" i="16" s="1"/>
  <c r="BE55" i="16"/>
  <c r="BE58" i="16" s="1"/>
  <c r="BD55" i="16"/>
  <c r="BD58" i="16" s="1"/>
  <c r="BC55" i="16"/>
  <c r="BB55" i="16"/>
  <c r="BB58" i="16" s="1"/>
  <c r="BA55" i="16"/>
  <c r="BA58" i="16" s="1"/>
  <c r="AZ55" i="16"/>
  <c r="AZ58" i="16" s="1"/>
  <c r="AY55" i="16"/>
  <c r="AX55" i="16"/>
  <c r="AW55" i="16"/>
  <c r="AV55" i="16"/>
  <c r="AV58" i="16" s="1"/>
  <c r="AU55" i="16"/>
  <c r="AT55" i="16"/>
  <c r="AT58" i="16" s="1"/>
  <c r="AS55" i="16"/>
  <c r="AR55" i="16"/>
  <c r="AR58" i="16" s="1"/>
  <c r="AQ55" i="16"/>
  <c r="AP55" i="16"/>
  <c r="AP58" i="16" s="1"/>
  <c r="AO55" i="16"/>
  <c r="AN55" i="16"/>
  <c r="AN58" i="16" s="1"/>
  <c r="AM55" i="16"/>
  <c r="AL55" i="16"/>
  <c r="AK55" i="16"/>
  <c r="AJ55" i="16"/>
  <c r="AJ58" i="16" s="1"/>
  <c r="AI55" i="16"/>
  <c r="AH55" i="16"/>
  <c r="AF55" i="16"/>
  <c r="AF58" i="16" s="1"/>
  <c r="AE55" i="16"/>
  <c r="AD55" i="16"/>
  <c r="AD58" i="16" s="1"/>
  <c r="AB55" i="16"/>
  <c r="AB58" i="16" s="1"/>
  <c r="AA55" i="16"/>
  <c r="Z55" i="16"/>
  <c r="Z58" i="16" s="1"/>
  <c r="X55" i="16"/>
  <c r="X58" i="16" s="1"/>
  <c r="W55" i="16"/>
  <c r="V55" i="16"/>
  <c r="V58" i="16" s="1"/>
  <c r="U55" i="16"/>
  <c r="T55" i="16"/>
  <c r="T58" i="16" s="1"/>
  <c r="S55" i="16"/>
  <c r="R55" i="16"/>
  <c r="R58" i="16" s="1"/>
  <c r="P55" i="16"/>
  <c r="P58" i="16" s="1"/>
  <c r="O55" i="16"/>
  <c r="N55" i="16"/>
  <c r="N58" i="16" s="1"/>
  <c r="M55" i="16"/>
  <c r="L55" i="16"/>
  <c r="L58" i="16" s="1"/>
  <c r="K55" i="16"/>
  <c r="J55" i="16"/>
  <c r="J58" i="16" s="1"/>
  <c r="I55" i="16"/>
  <c r="H55" i="16"/>
  <c r="H58" i="16" s="1"/>
  <c r="G55" i="16"/>
  <c r="F55" i="16"/>
  <c r="F58" i="16" s="1"/>
  <c r="E55" i="16"/>
  <c r="D55" i="16"/>
  <c r="D58" i="16" s="1"/>
  <c r="BO54" i="16"/>
  <c r="BN54" i="16"/>
  <c r="Y54" i="16"/>
  <c r="Y55" i="16" s="1"/>
  <c r="BN53" i="16"/>
  <c r="BI53" i="16"/>
  <c r="BI55" i="16" s="1"/>
  <c r="BI58" i="16" s="1"/>
  <c r="AG53" i="16"/>
  <c r="AG55" i="16" s="1"/>
  <c r="AC53" i="16"/>
  <c r="AC55" i="16" s="1"/>
  <c r="AA53" i="16"/>
  <c r="Q53" i="16"/>
  <c r="K53" i="16"/>
  <c r="BO50" i="16"/>
  <c r="BN50" i="16"/>
  <c r="BO49" i="16"/>
  <c r="BN49" i="16"/>
  <c r="BU46" i="16"/>
  <c r="BS46" i="16"/>
  <c r="BQ46" i="16"/>
  <c r="BU44" i="16"/>
  <c r="BS44" i="16"/>
  <c r="BQ44" i="16"/>
  <c r="BM44" i="16"/>
  <c r="BL44" i="16"/>
  <c r="BK44" i="16"/>
  <c r="BJ44" i="16"/>
  <c r="BI44" i="16"/>
  <c r="BH44" i="16"/>
  <c r="BG44" i="16"/>
  <c r="BF44" i="16"/>
  <c r="BE44" i="16"/>
  <c r="BD44" i="16"/>
  <c r="BC44" i="16"/>
  <c r="BB44" i="16"/>
  <c r="BA44" i="16"/>
  <c r="AZ44" i="16"/>
  <c r="AY44" i="16"/>
  <c r="AX44" i="16"/>
  <c r="AX58" i="16" s="1"/>
  <c r="AV44" i="16"/>
  <c r="AT44" i="16"/>
  <c r="AR44" i="16"/>
  <c r="AP44" i="16"/>
  <c r="AN44" i="16"/>
  <c r="AM44" i="16"/>
  <c r="AJ44" i="16"/>
  <c r="AH44" i="16"/>
  <c r="AH58" i="16" s="1"/>
  <c r="AF44" i="16"/>
  <c r="AD44" i="16"/>
  <c r="AB44" i="16"/>
  <c r="Z44" i="16"/>
  <c r="X44" i="16"/>
  <c r="W44" i="16"/>
  <c r="V44" i="16"/>
  <c r="T44" i="16"/>
  <c r="R44" i="16"/>
  <c r="P44" i="16"/>
  <c r="N44" i="16"/>
  <c r="L44" i="16"/>
  <c r="J44" i="16"/>
  <c r="H44" i="16"/>
  <c r="F44" i="16"/>
  <c r="D44" i="16"/>
  <c r="BN43" i="16"/>
  <c r="AW43" i="16"/>
  <c r="AU43" i="16"/>
  <c r="AS43" i="16"/>
  <c r="AQ43" i="16"/>
  <c r="AM43" i="16"/>
  <c r="AK43" i="16"/>
  <c r="AI43" i="16"/>
  <c r="AE43" i="16"/>
  <c r="AC43" i="16"/>
  <c r="AA43" i="16"/>
  <c r="Y43" i="16"/>
  <c r="W43" i="16"/>
  <c r="U43" i="16"/>
  <c r="S43" i="16"/>
  <c r="Q43" i="16"/>
  <c r="O43" i="16"/>
  <c r="M43" i="16"/>
  <c r="K43" i="16"/>
  <c r="I43" i="16"/>
  <c r="G43" i="16"/>
  <c r="E43" i="16"/>
  <c r="BN42" i="16"/>
  <c r="AW42" i="16"/>
  <c r="AU42" i="16"/>
  <c r="AS42" i="16"/>
  <c r="AQ42" i="16"/>
  <c r="AO42" i="16"/>
  <c r="AM42" i="16"/>
  <c r="AK42" i="16"/>
  <c r="AI42" i="16"/>
  <c r="AG42" i="16"/>
  <c r="AE42" i="16"/>
  <c r="AC42" i="16"/>
  <c r="AA42" i="16"/>
  <c r="Y42" i="16"/>
  <c r="W42" i="16"/>
  <c r="U42" i="16"/>
  <c r="S42" i="16"/>
  <c r="Q42" i="16"/>
  <c r="O42" i="16"/>
  <c r="M42" i="16"/>
  <c r="K42" i="16"/>
  <c r="I42" i="16"/>
  <c r="G42" i="16"/>
  <c r="E42" i="16"/>
  <c r="BO42" i="16" s="1"/>
  <c r="BR42" i="16" s="1"/>
  <c r="BT42" i="16" s="1"/>
  <c r="BV42" i="16" s="1"/>
  <c r="BN41" i="16"/>
  <c r="AW41" i="16"/>
  <c r="AU41" i="16"/>
  <c r="AS41" i="16"/>
  <c r="AQ41" i="16"/>
  <c r="AO41" i="16"/>
  <c r="AM41" i="16"/>
  <c r="AK41" i="16"/>
  <c r="AI41" i="16"/>
  <c r="AG41" i="16"/>
  <c r="AE41" i="16"/>
  <c r="AC41" i="16"/>
  <c r="BO41" i="16" s="1"/>
  <c r="BR41" i="16" s="1"/>
  <c r="BT41" i="16" s="1"/>
  <c r="BV41" i="16" s="1"/>
  <c r="AA41" i="16"/>
  <c r="S41" i="16"/>
  <c r="BN40" i="16"/>
  <c r="AW40" i="16"/>
  <c r="AU40" i="16"/>
  <c r="AS40" i="16"/>
  <c r="AQ40" i="16"/>
  <c r="AO40" i="16"/>
  <c r="AM40" i="16"/>
  <c r="AK40" i="16"/>
  <c r="AI40" i="16"/>
  <c r="AG40" i="16"/>
  <c r="AE40" i="16"/>
  <c r="AC40" i="16"/>
  <c r="AA40" i="16"/>
  <c r="Y40" i="16"/>
  <c r="U40" i="16"/>
  <c r="S40" i="16"/>
  <c r="Q40" i="16"/>
  <c r="O40" i="16"/>
  <c r="M40" i="16"/>
  <c r="K40" i="16"/>
  <c r="I40" i="16"/>
  <c r="G40" i="16"/>
  <c r="BO40" i="16" s="1"/>
  <c r="BR40" i="16" s="1"/>
  <c r="BT40" i="16" s="1"/>
  <c r="BV40" i="16" s="1"/>
  <c r="E40" i="16"/>
  <c r="BN39" i="16"/>
  <c r="AW39" i="16"/>
  <c r="AU39" i="16"/>
  <c r="AS39" i="16"/>
  <c r="AQ39" i="16"/>
  <c r="AO39" i="16"/>
  <c r="AM39" i="16"/>
  <c r="AK39" i="16"/>
  <c r="AI39" i="16"/>
  <c r="AG39" i="16"/>
  <c r="AE39" i="16"/>
  <c r="AC39" i="16"/>
  <c r="AA39" i="16"/>
  <c r="BO39" i="16" s="1"/>
  <c r="BR39" i="16" s="1"/>
  <c r="BT39" i="16" s="1"/>
  <c r="BV39" i="16" s="1"/>
  <c r="BN38" i="16"/>
  <c r="AW38" i="16"/>
  <c r="AU38" i="16"/>
  <c r="AS38" i="16"/>
  <c r="AQ38" i="16"/>
  <c r="AO38" i="16"/>
  <c r="AM38" i="16"/>
  <c r="AK38" i="16"/>
  <c r="AI38" i="16"/>
  <c r="AG38" i="16"/>
  <c r="AE38" i="16"/>
  <c r="AC38" i="16"/>
  <c r="AA38" i="16"/>
  <c r="AW37" i="16"/>
  <c r="AU37" i="16"/>
  <c r="AT37" i="16"/>
  <c r="AS37" i="16"/>
  <c r="AQ37" i="16"/>
  <c r="BN36" i="16"/>
  <c r="AW36" i="16"/>
  <c r="AU36" i="16"/>
  <c r="AS36" i="16"/>
  <c r="AQ36" i="16"/>
  <c r="AO36" i="16"/>
  <c r="AM36" i="16"/>
  <c r="AK36" i="16"/>
  <c r="AI36" i="16"/>
  <c r="AG36" i="16"/>
  <c r="AE36" i="16"/>
  <c r="AC36" i="16"/>
  <c r="AA36" i="16"/>
  <c r="Y36" i="16"/>
  <c r="W36" i="16"/>
  <c r="U36" i="16"/>
  <c r="S36" i="16"/>
  <c r="Q36" i="16"/>
  <c r="O36" i="16"/>
  <c r="M36" i="16"/>
  <c r="K36" i="16"/>
  <c r="I36" i="16"/>
  <c r="G36" i="16"/>
  <c r="E36" i="16"/>
  <c r="BO36" i="16" s="1"/>
  <c r="BR36" i="16" s="1"/>
  <c r="BT36" i="16" s="1"/>
  <c r="BV36" i="16" s="1"/>
  <c r="BN35" i="16"/>
  <c r="AW35" i="16"/>
  <c r="AU35" i="16"/>
  <c r="AS35" i="16"/>
  <c r="AQ35" i="16"/>
  <c r="AO35" i="16"/>
  <c r="AM35" i="16"/>
  <c r="AK35" i="16"/>
  <c r="AI35" i="16"/>
  <c r="AG35" i="16"/>
  <c r="AE35" i="16"/>
  <c r="AC35" i="16"/>
  <c r="AA35" i="16"/>
  <c r="Y35" i="16"/>
  <c r="W35" i="16"/>
  <c r="U35" i="16"/>
  <c r="BO35" i="16" s="1"/>
  <c r="BR35" i="16" s="1"/>
  <c r="BT35" i="16" s="1"/>
  <c r="BV35" i="16" s="1"/>
  <c r="S35" i="16"/>
  <c r="Q35" i="16"/>
  <c r="BN33" i="16"/>
  <c r="AW33" i="16"/>
  <c r="AU33" i="16"/>
  <c r="AS33" i="16"/>
  <c r="AQ33" i="16"/>
  <c r="AO33" i="16"/>
  <c r="AM33" i="16"/>
  <c r="AK33" i="16"/>
  <c r="AI33" i="16"/>
  <c r="AG33" i="16"/>
  <c r="AE33" i="16"/>
  <c r="AC33" i="16"/>
  <c r="AA33" i="16"/>
  <c r="Y33" i="16"/>
  <c r="W33" i="16"/>
  <c r="U33" i="16"/>
  <c r="S33" i="16"/>
  <c r="Q33" i="16"/>
  <c r="O33" i="16"/>
  <c r="M33" i="16"/>
  <c r="K33" i="16"/>
  <c r="I33" i="16"/>
  <c r="G33" i="16"/>
  <c r="E33" i="16"/>
  <c r="BO33" i="16" s="1"/>
  <c r="BR33" i="16" s="1"/>
  <c r="BT33" i="16" s="1"/>
  <c r="BV33" i="16" s="1"/>
  <c r="AW32" i="16"/>
  <c r="AU32" i="16"/>
  <c r="AS32" i="16"/>
  <c r="AQ32" i="16"/>
  <c r="AO32" i="16"/>
  <c r="AW30" i="16"/>
  <c r="AU30" i="16"/>
  <c r="AS30" i="16"/>
  <c r="AQ30" i="16"/>
  <c r="AO30" i="16"/>
  <c r="AM30" i="16"/>
  <c r="AK30" i="16"/>
  <c r="AI30" i="16"/>
  <c r="AE30" i="16"/>
  <c r="AC30" i="16"/>
  <c r="AA30" i="16"/>
  <c r="Y30" i="16"/>
  <c r="BN29" i="16"/>
  <c r="AW29" i="16"/>
  <c r="AU29" i="16"/>
  <c r="AS29" i="16"/>
  <c r="AQ29" i="16"/>
  <c r="AO29" i="16"/>
  <c r="AM29" i="16"/>
  <c r="AK29" i="16"/>
  <c r="AI29" i="16"/>
  <c r="AG29" i="16"/>
  <c r="AE29" i="16"/>
  <c r="AC29" i="16"/>
  <c r="AA29" i="16"/>
  <c r="BO29" i="16" s="1"/>
  <c r="BR29" i="16" s="1"/>
  <c r="BT29" i="16" s="1"/>
  <c r="BV29" i="16" s="1"/>
  <c r="Y29" i="16"/>
  <c r="W29" i="16"/>
  <c r="BN28" i="16"/>
  <c r="AW28" i="16"/>
  <c r="AU28" i="16"/>
  <c r="AS28" i="16"/>
  <c r="AQ28" i="16"/>
  <c r="AO28" i="16"/>
  <c r="AM28" i="16"/>
  <c r="AK28" i="16"/>
  <c r="AI28" i="16"/>
  <c r="AG28" i="16"/>
  <c r="AE28" i="16"/>
  <c r="AC28" i="16"/>
  <c r="AA28" i="16"/>
  <c r="Y28" i="16"/>
  <c r="W28" i="16"/>
  <c r="U28" i="16"/>
  <c r="S28" i="16"/>
  <c r="Q28" i="16"/>
  <c r="O28" i="16"/>
  <c r="M28" i="16"/>
  <c r="K28" i="16"/>
  <c r="I28" i="16"/>
  <c r="G28" i="16"/>
  <c r="E28" i="16"/>
  <c r="BO28" i="16" s="1"/>
  <c r="BR28" i="16" s="1"/>
  <c r="BT28" i="16" s="1"/>
  <c r="BV28" i="16" s="1"/>
  <c r="BN27" i="16"/>
  <c r="AW27" i="16"/>
  <c r="AU27" i="16"/>
  <c r="AS27" i="16"/>
  <c r="AQ27" i="16"/>
  <c r="AO27" i="16"/>
  <c r="AM27" i="16"/>
  <c r="AK27" i="16"/>
  <c r="AI27" i="16"/>
  <c r="AG27" i="16"/>
  <c r="AE27" i="16"/>
  <c r="AC27" i="16"/>
  <c r="AA27" i="16"/>
  <c r="Y27" i="16"/>
  <c r="W27" i="16"/>
  <c r="U27" i="16"/>
  <c r="S27" i="16"/>
  <c r="Q27" i="16"/>
  <c r="O27" i="16"/>
  <c r="M27" i="16"/>
  <c r="K27" i="16"/>
  <c r="I27" i="16"/>
  <c r="G27" i="16"/>
  <c r="E27" i="16"/>
  <c r="BN26" i="16"/>
  <c r="AW26" i="16"/>
  <c r="AU26" i="16"/>
  <c r="AS26" i="16"/>
  <c r="AQ26" i="16"/>
  <c r="AO26" i="16"/>
  <c r="AM26" i="16"/>
  <c r="AK26" i="16"/>
  <c r="AI26" i="16"/>
  <c r="AG26" i="16"/>
  <c r="AE26" i="16"/>
  <c r="AC26" i="16"/>
  <c r="AA26" i="16"/>
  <c r="Y26" i="16"/>
  <c r="W26" i="16"/>
  <c r="U26" i="16"/>
  <c r="S26" i="16"/>
  <c r="Q26" i="16"/>
  <c r="O26" i="16"/>
  <c r="M26" i="16"/>
  <c r="K26" i="16"/>
  <c r="I26" i="16"/>
  <c r="G26" i="16"/>
  <c r="E26" i="16"/>
  <c r="BO26" i="16" s="1"/>
  <c r="BR26" i="16" s="1"/>
  <c r="BT26" i="16" s="1"/>
  <c r="BV26" i="16" s="1"/>
  <c r="BN25" i="16"/>
  <c r="AW25" i="16"/>
  <c r="AU25" i="16"/>
  <c r="AS25" i="16"/>
  <c r="AQ25" i="16"/>
  <c r="AO25" i="16"/>
  <c r="AM25" i="16"/>
  <c r="AK25" i="16"/>
  <c r="AI25" i="16"/>
  <c r="AG25" i="16"/>
  <c r="AE25" i="16"/>
  <c r="AC25" i="16"/>
  <c r="Y25" i="16"/>
  <c r="AW24" i="16"/>
  <c r="AU24" i="16"/>
  <c r="AS24" i="16"/>
  <c r="AQ24" i="16"/>
  <c r="AO24" i="16"/>
  <c r="AK24" i="16"/>
  <c r="AI24" i="16"/>
  <c r="AG24" i="16"/>
  <c r="BN23" i="16"/>
  <c r="AW23" i="16"/>
  <c r="AU23" i="16"/>
  <c r="AS23" i="16"/>
  <c r="AQ23" i="16"/>
  <c r="AO23" i="16"/>
  <c r="AM23" i="16"/>
  <c r="AK23" i="16"/>
  <c r="AI23" i="16"/>
  <c r="AG23" i="16"/>
  <c r="AE23" i="16"/>
  <c r="AC23" i="16"/>
  <c r="BO23" i="16" s="1"/>
  <c r="BR23" i="16" s="1"/>
  <c r="BT23" i="16" s="1"/>
  <c r="BV23" i="16" s="1"/>
  <c r="AA23" i="16"/>
  <c r="Y23" i="16"/>
  <c r="W23" i="16"/>
  <c r="AW22" i="16"/>
  <c r="AU22" i="16"/>
  <c r="AS22" i="16"/>
  <c r="AQ22" i="16"/>
  <c r="AO22" i="16"/>
  <c r="AK22" i="16"/>
  <c r="AI22" i="16"/>
  <c r="AG22" i="16"/>
  <c r="AE22" i="16"/>
  <c r="BN21" i="16"/>
  <c r="AW21" i="16"/>
  <c r="AU21" i="16"/>
  <c r="AS21" i="16"/>
  <c r="AQ21" i="16"/>
  <c r="AO21" i="16"/>
  <c r="AM21" i="16"/>
  <c r="AK21" i="16"/>
  <c r="AI21" i="16"/>
  <c r="AG21" i="16"/>
  <c r="AE21" i="16"/>
  <c r="AC21" i="16"/>
  <c r="AA21" i="16"/>
  <c r="Y21" i="16"/>
  <c r="W21" i="16"/>
  <c r="U21" i="16"/>
  <c r="BO21" i="16" s="1"/>
  <c r="BR21" i="16" s="1"/>
  <c r="BT21" i="16" s="1"/>
  <c r="BV21" i="16" s="1"/>
  <c r="BN20" i="16"/>
  <c r="AW20" i="16"/>
  <c r="AU20" i="16"/>
  <c r="AS20" i="16"/>
  <c r="AQ20" i="16"/>
  <c r="AO20" i="16"/>
  <c r="AM20" i="16"/>
  <c r="AK20" i="16"/>
  <c r="BO20" i="16" s="1"/>
  <c r="BR20" i="16" s="1"/>
  <c r="BT20" i="16" s="1"/>
  <c r="BV20" i="16" s="1"/>
  <c r="AI20" i="16"/>
  <c r="AG20" i="16"/>
  <c r="AE20" i="16"/>
  <c r="BN18" i="16"/>
  <c r="AW18" i="16"/>
  <c r="AU18" i="16"/>
  <c r="AS18" i="16"/>
  <c r="AQ18" i="16"/>
  <c r="AO18" i="16"/>
  <c r="AM18" i="16"/>
  <c r="AL18" i="16"/>
  <c r="AK18" i="16"/>
  <c r="AI18" i="16"/>
  <c r="AG18" i="16"/>
  <c r="AE18" i="16"/>
  <c r="AC18" i="16"/>
  <c r="AA18" i="16"/>
  <c r="Y18" i="16"/>
  <c r="W18" i="16"/>
  <c r="U18" i="16"/>
  <c r="S18" i="16"/>
  <c r="Q18" i="16"/>
  <c r="O18" i="16"/>
  <c r="M18" i="16"/>
  <c r="K18" i="16"/>
  <c r="I18" i="16"/>
  <c r="G18" i="16"/>
  <c r="E18" i="16"/>
  <c r="BN17" i="16"/>
  <c r="AW17" i="16"/>
  <c r="AU17" i="16"/>
  <c r="AS17" i="16"/>
  <c r="AQ17" i="16"/>
  <c r="AO17" i="16"/>
  <c r="AM17" i="16"/>
  <c r="AK17" i="16"/>
  <c r="AI17" i="16"/>
  <c r="AG17" i="16"/>
  <c r="AE17" i="16"/>
  <c r="AC17" i="16"/>
  <c r="BO17" i="16" s="1"/>
  <c r="BR17" i="16" s="1"/>
  <c r="BT17" i="16" s="1"/>
  <c r="BV17" i="16" s="1"/>
  <c r="AA17" i="16"/>
  <c r="Y17" i="16"/>
  <c r="W17" i="16"/>
  <c r="BN16" i="16"/>
  <c r="AW16" i="16"/>
  <c r="AT16" i="16"/>
  <c r="AU16" i="16" s="1"/>
  <c r="AS16" i="16"/>
  <c r="AQ16" i="16"/>
  <c r="AQ44" i="16" s="1"/>
  <c r="AO16" i="16"/>
  <c r="AM16" i="16"/>
  <c r="AK16" i="16"/>
  <c r="AI16" i="16"/>
  <c r="AI44" i="16" s="1"/>
  <c r="AG16" i="16"/>
  <c r="AE16" i="16"/>
  <c r="AC16" i="16"/>
  <c r="AA16" i="16"/>
  <c r="AA44" i="16" s="1"/>
  <c r="Y16" i="16"/>
  <c r="W16" i="16"/>
  <c r="U16" i="16"/>
  <c r="S16" i="16"/>
  <c r="AW15" i="16"/>
  <c r="AU15" i="16"/>
  <c r="AS15" i="16"/>
  <c r="AQ15" i="16"/>
  <c r="AO15" i="16"/>
  <c r="AM15" i="16"/>
  <c r="AL15" i="16"/>
  <c r="BN15" i="16" s="1"/>
  <c r="BN44" i="16" s="1"/>
  <c r="AK15" i="16"/>
  <c r="AI15" i="16"/>
  <c r="AG15" i="16"/>
  <c r="AE15" i="16"/>
  <c r="AC15" i="16"/>
  <c r="Y15" i="16"/>
  <c r="W15" i="16"/>
  <c r="U15" i="16"/>
  <c r="S15" i="16"/>
  <c r="Q15" i="16"/>
  <c r="O15" i="16"/>
  <c r="M15" i="16"/>
  <c r="K15" i="16"/>
  <c r="I15" i="16"/>
  <c r="G15" i="16"/>
  <c r="E15" i="16"/>
  <c r="BO15" i="16" s="1"/>
  <c r="BR15" i="16" s="1"/>
  <c r="BT15" i="16" s="1"/>
  <c r="BV15" i="16" s="1"/>
  <c r="BN14" i="16"/>
  <c r="AW14" i="16"/>
  <c r="AU14" i="16"/>
  <c r="AS14" i="16"/>
  <c r="AQ14" i="16"/>
  <c r="AO14" i="16"/>
  <c r="AM14" i="16"/>
  <c r="AK14" i="16"/>
  <c r="AI14" i="16"/>
  <c r="AG14" i="16"/>
  <c r="AE14" i="16"/>
  <c r="AC14" i="16"/>
  <c r="AA14" i="16"/>
  <c r="Y14" i="16"/>
  <c r="W14" i="16"/>
  <c r="U14" i="16"/>
  <c r="S14" i="16"/>
  <c r="Q14" i="16"/>
  <c r="O14" i="16"/>
  <c r="M14" i="16"/>
  <c r="K14" i="16"/>
  <c r="I14" i="16"/>
  <c r="G14" i="16"/>
  <c r="E14" i="16"/>
  <c r="BO14" i="16" s="1"/>
  <c r="BR14" i="16" s="1"/>
  <c r="BT14" i="16" s="1"/>
  <c r="BV14" i="16" s="1"/>
  <c r="BN12" i="16"/>
  <c r="AW12" i="16"/>
  <c r="AU12" i="16"/>
  <c r="AS12" i="16"/>
  <c r="AQ12" i="16"/>
  <c r="AO12" i="16"/>
  <c r="AM12" i="16"/>
  <c r="AK12" i="16"/>
  <c r="AI12" i="16"/>
  <c r="AG12" i="16"/>
  <c r="AE12" i="16"/>
  <c r="AC12" i="16"/>
  <c r="Y12" i="16"/>
  <c r="W12" i="16"/>
  <c r="U12" i="16"/>
  <c r="S12" i="16"/>
  <c r="O12" i="16"/>
  <c r="M12" i="16"/>
  <c r="K12" i="16"/>
  <c r="K44" i="16" s="1"/>
  <c r="I12" i="16"/>
  <c r="BO12" i="16" s="1"/>
  <c r="BR12" i="16" s="1"/>
  <c r="BT12" i="16" s="1"/>
  <c r="BV12" i="16" s="1"/>
  <c r="G12" i="16"/>
  <c r="E12" i="16"/>
  <c r="BN11" i="16"/>
  <c r="AW11" i="16"/>
  <c r="AU11" i="16"/>
  <c r="AS11" i="16"/>
  <c r="AQ11" i="16"/>
  <c r="AO11" i="16"/>
  <c r="AM11" i="16"/>
  <c r="AK11" i="16"/>
  <c r="AI11" i="16"/>
  <c r="AG11" i="16"/>
  <c r="AE11" i="16"/>
  <c r="AC11" i="16"/>
  <c r="AA11" i="16"/>
  <c r="Y11" i="16"/>
  <c r="W11" i="16"/>
  <c r="U11" i="16"/>
  <c r="S11" i="16"/>
  <c r="Q11" i="16"/>
  <c r="O11" i="16"/>
  <c r="M11" i="16"/>
  <c r="K11" i="16"/>
  <c r="I11" i="16"/>
  <c r="G11" i="16"/>
  <c r="E11" i="16"/>
  <c r="BO11" i="16" s="1"/>
  <c r="BR11" i="16" s="1"/>
  <c r="BT11" i="16" s="1"/>
  <c r="BN10" i="16"/>
  <c r="AW10" i="16"/>
  <c r="AU10" i="16"/>
  <c r="AS10" i="16"/>
  <c r="AQ10" i="16"/>
  <c r="AO10" i="16"/>
  <c r="AM10" i="16"/>
  <c r="AK10" i="16"/>
  <c r="AI10" i="16"/>
  <c r="AG10" i="16"/>
  <c r="AE10" i="16"/>
  <c r="AC10" i="16"/>
  <c r="AA10" i="16"/>
  <c r="Y10" i="16"/>
  <c r="W10" i="16"/>
  <c r="U10" i="16"/>
  <c r="S10" i="16"/>
  <c r="Q10" i="16"/>
  <c r="O10" i="16"/>
  <c r="M10" i="16"/>
  <c r="K10" i="16"/>
  <c r="I10" i="16"/>
  <c r="G10" i="16"/>
  <c r="E10" i="16"/>
  <c r="BO10" i="16" s="1"/>
  <c r="BR10" i="16" s="1"/>
  <c r="BT10" i="16" s="1"/>
  <c r="BV10" i="16" s="1"/>
  <c r="BN9" i="16"/>
  <c r="AW9" i="16"/>
  <c r="AU9" i="16"/>
  <c r="AS9" i="16"/>
  <c r="AQ9" i="16"/>
  <c r="AO9" i="16"/>
  <c r="AM9" i="16"/>
  <c r="AK9" i="16"/>
  <c r="AI9" i="16"/>
  <c r="AG9" i="16"/>
  <c r="AE9" i="16"/>
  <c r="AC9" i="16"/>
  <c r="AA9" i="16"/>
  <c r="Y9" i="16"/>
  <c r="W9" i="16"/>
  <c r="U9" i="16"/>
  <c r="S9" i="16"/>
  <c r="Q9" i="16"/>
  <c r="O9" i="16"/>
  <c r="M9" i="16"/>
  <c r="K9" i="16"/>
  <c r="I9" i="16"/>
  <c r="G9" i="16"/>
  <c r="E9" i="16"/>
  <c r="BO9" i="16" s="1"/>
  <c r="BR9" i="16" s="1"/>
  <c r="BT9" i="16" s="1"/>
  <c r="BV9" i="16" s="1"/>
  <c r="BN8" i="16"/>
  <c r="AW8" i="16"/>
  <c r="AU8" i="16"/>
  <c r="AS8" i="16"/>
  <c r="AQ8" i="16"/>
  <c r="AO8" i="16"/>
  <c r="AM8" i="16"/>
  <c r="AK8" i="16"/>
  <c r="AI8" i="16"/>
  <c r="AG8" i="16"/>
  <c r="AE8" i="16"/>
  <c r="AC8" i="16"/>
  <c r="AA8" i="16"/>
  <c r="Y8" i="16"/>
  <c r="W8" i="16"/>
  <c r="U8" i="16"/>
  <c r="S8" i="16"/>
  <c r="Q8" i="16"/>
  <c r="O8" i="16"/>
  <c r="M8" i="16"/>
  <c r="K8" i="16"/>
  <c r="I8" i="16"/>
  <c r="G8" i="16"/>
  <c r="E8" i="16"/>
  <c r="BO8" i="16" s="1"/>
  <c r="BR8" i="16" s="1"/>
  <c r="BT8" i="16" s="1"/>
  <c r="BV8" i="16" s="1"/>
  <c r="BN7" i="16"/>
  <c r="AW7" i="16"/>
  <c r="AU7" i="16"/>
  <c r="AU44" i="16" s="1"/>
  <c r="AS7" i="16"/>
  <c r="AS44" i="16" s="1"/>
  <c r="AQ7" i="16"/>
  <c r="AO7" i="16"/>
  <c r="AM7" i="16"/>
  <c r="AK7" i="16"/>
  <c r="AK44" i="16" s="1"/>
  <c r="AI7" i="16"/>
  <c r="AG7" i="16"/>
  <c r="AE7" i="16"/>
  <c r="AE44" i="16" s="1"/>
  <c r="AC7" i="16"/>
  <c r="AC44" i="16" s="1"/>
  <c r="AA7" i="16"/>
  <c r="Y7" i="16"/>
  <c r="W7" i="16"/>
  <c r="U7" i="16"/>
  <c r="U44" i="16" s="1"/>
  <c r="S7" i="16"/>
  <c r="Q7" i="16"/>
  <c r="O7" i="16"/>
  <c r="O44" i="16" s="1"/>
  <c r="M7" i="16"/>
  <c r="M44" i="16" s="1"/>
  <c r="K7" i="16"/>
  <c r="I7" i="16"/>
  <c r="G7" i="16"/>
  <c r="E7" i="16"/>
  <c r="E44" i="16" s="1"/>
  <c r="F5" i="16"/>
  <c r="H5" i="16" s="1"/>
  <c r="J5" i="16" s="1"/>
  <c r="L5" i="16" s="1"/>
  <c r="N5" i="16" s="1"/>
  <c r="P5" i="16" s="1"/>
  <c r="R5" i="16" s="1"/>
  <c r="T5" i="16" s="1"/>
  <c r="V5" i="16" s="1"/>
  <c r="X5" i="16" s="1"/>
  <c r="Z5" i="16" s="1"/>
  <c r="AB5" i="16" s="1"/>
  <c r="AD5" i="16" s="1"/>
  <c r="AF5" i="16" s="1"/>
  <c r="AH5" i="16" s="1"/>
  <c r="AJ5" i="16" s="1"/>
  <c r="AL5" i="16" s="1"/>
  <c r="AN5" i="16" s="1"/>
  <c r="AP5" i="16" s="1"/>
  <c r="AR5" i="16" s="1"/>
  <c r="AT5" i="16" s="1"/>
  <c r="AV5" i="16" s="1"/>
  <c r="AX5" i="16" s="1"/>
  <c r="AZ5" i="16" s="1"/>
  <c r="BB5" i="16" s="1"/>
  <c r="BD5" i="16" s="1"/>
  <c r="BF5" i="16" s="1"/>
  <c r="BH5" i="16" s="1"/>
  <c r="BJ5" i="16" s="1"/>
  <c r="BL5" i="16" s="1"/>
  <c r="BQ2" i="16"/>
  <c r="AU39" i="1"/>
  <c r="AT39" i="1"/>
  <c r="BN39" i="1" s="1"/>
  <c r="AQ39" i="1"/>
  <c r="AS39" i="1"/>
  <c r="AW39" i="1"/>
  <c r="AU30" i="1"/>
  <c r="Y30" i="1"/>
  <c r="AA30" i="1"/>
  <c r="AC30" i="1"/>
  <c r="AE30" i="1"/>
  <c r="AI30" i="1"/>
  <c r="AK30" i="1"/>
  <c r="AM30" i="1"/>
  <c r="AO30" i="1"/>
  <c r="AQ30" i="1"/>
  <c r="AS30" i="1"/>
  <c r="AW30" i="1"/>
  <c r="AT14" i="1"/>
  <c r="G68" i="15"/>
  <c r="I67" i="15"/>
  <c r="I66" i="15"/>
  <c r="I65" i="15"/>
  <c r="I64" i="15"/>
  <c r="H64" i="15"/>
  <c r="I63" i="15"/>
  <c r="I62" i="15"/>
  <c r="I68" i="15" s="1"/>
  <c r="H62" i="15"/>
  <c r="BM53" i="15"/>
  <c r="BM56" i="15" s="1"/>
  <c r="BL53" i="15"/>
  <c r="BL56" i="15" s="1"/>
  <c r="BK53" i="15"/>
  <c r="BK56" i="15" s="1"/>
  <c r="BJ53" i="15"/>
  <c r="BJ56" i="15" s="1"/>
  <c r="BH53" i="15"/>
  <c r="BH56" i="15" s="1"/>
  <c r="BG53" i="15"/>
  <c r="BG56" i="15" s="1"/>
  <c r="BF53" i="15"/>
  <c r="BF56" i="15" s="1"/>
  <c r="BE53" i="15"/>
  <c r="BE56" i="15" s="1"/>
  <c r="BD53" i="15"/>
  <c r="BD56" i="15" s="1"/>
  <c r="BC53" i="15"/>
  <c r="BC56" i="15" s="1"/>
  <c r="BB53" i="15"/>
  <c r="BB56" i="15" s="1"/>
  <c r="BA53" i="15"/>
  <c r="BA56" i="15" s="1"/>
  <c r="AZ53" i="15"/>
  <c r="AZ56" i="15" s="1"/>
  <c r="AY53" i="15"/>
  <c r="AY56" i="15" s="1"/>
  <c r="AX53" i="15"/>
  <c r="AX56" i="15" s="1"/>
  <c r="AW53" i="15"/>
  <c r="AV53" i="15"/>
  <c r="AV56" i="15" s="1"/>
  <c r="AU53" i="15"/>
  <c r="AT53" i="15"/>
  <c r="AT56" i="15" s="1"/>
  <c r="AS53" i="15"/>
  <c r="AR53" i="15"/>
  <c r="AR56" i="15" s="1"/>
  <c r="AQ53" i="15"/>
  <c r="AP53" i="15"/>
  <c r="AP56" i="15" s="1"/>
  <c r="AO53" i="15"/>
  <c r="AN53" i="15"/>
  <c r="AN56" i="15" s="1"/>
  <c r="AM53" i="15"/>
  <c r="AL53" i="15"/>
  <c r="AK53" i="15"/>
  <c r="AJ53" i="15"/>
  <c r="AJ56" i="15" s="1"/>
  <c r="AI53" i="15"/>
  <c r="AH53" i="15"/>
  <c r="AH56" i="15" s="1"/>
  <c r="AF53" i="15"/>
  <c r="AF56" i="15" s="1"/>
  <c r="AE53" i="15"/>
  <c r="AD53" i="15"/>
  <c r="AD56" i="15" s="1"/>
  <c r="AB53" i="15"/>
  <c r="AB56" i="15" s="1"/>
  <c r="Z53" i="15"/>
  <c r="Z56" i="15" s="1"/>
  <c r="X53" i="15"/>
  <c r="X56" i="15" s="1"/>
  <c r="W53" i="15"/>
  <c r="V53" i="15"/>
  <c r="V56" i="15" s="1"/>
  <c r="U53" i="15"/>
  <c r="T53" i="15"/>
  <c r="T56" i="15" s="1"/>
  <c r="S53" i="15"/>
  <c r="R53" i="15"/>
  <c r="R56" i="15" s="1"/>
  <c r="P53" i="15"/>
  <c r="P56" i="15" s="1"/>
  <c r="O53" i="15"/>
  <c r="N53" i="15"/>
  <c r="N56" i="15" s="1"/>
  <c r="M53" i="15"/>
  <c r="M56" i="15" s="1"/>
  <c r="L53" i="15"/>
  <c r="L56" i="15" s="1"/>
  <c r="J53" i="15"/>
  <c r="J56" i="15" s="1"/>
  <c r="I53" i="15"/>
  <c r="H53" i="15"/>
  <c r="H56" i="15" s="1"/>
  <c r="G53" i="15"/>
  <c r="F53" i="15"/>
  <c r="F56" i="15" s="1"/>
  <c r="E53" i="15"/>
  <c r="D53" i="15"/>
  <c r="D56" i="15" s="1"/>
  <c r="BN52" i="15"/>
  <c r="BN53" i="15" s="1"/>
  <c r="Y52" i="15"/>
  <c r="Y53" i="15" s="1"/>
  <c r="BN51" i="15"/>
  <c r="BI51" i="15"/>
  <c r="BI53" i="15" s="1"/>
  <c r="BI56" i="15" s="1"/>
  <c r="AG51" i="15"/>
  <c r="AG53" i="15" s="1"/>
  <c r="AC51" i="15"/>
  <c r="AC53" i="15" s="1"/>
  <c r="AA51" i="15"/>
  <c r="AA53" i="15" s="1"/>
  <c r="Q51" i="15"/>
  <c r="Q53" i="15" s="1"/>
  <c r="K51" i="15"/>
  <c r="BO51" i="15" s="1"/>
  <c r="BO48" i="15"/>
  <c r="BN48" i="15"/>
  <c r="BO47" i="15"/>
  <c r="BN47" i="15"/>
  <c r="BU44" i="15"/>
  <c r="BS44" i="15"/>
  <c r="BQ44" i="15"/>
  <c r="BQ43" i="15"/>
  <c r="BU42" i="15"/>
  <c r="BS42" i="15"/>
  <c r="BS43" i="15" s="1"/>
  <c r="BQ42" i="15"/>
  <c r="BM42" i="15"/>
  <c r="BL42" i="15"/>
  <c r="BK42" i="15"/>
  <c r="BJ42" i="15"/>
  <c r="BI42" i="15"/>
  <c r="BH42" i="15"/>
  <c r="BG42" i="15"/>
  <c r="BF42" i="15"/>
  <c r="BE42" i="15"/>
  <c r="BD42" i="15"/>
  <c r="BC42" i="15"/>
  <c r="BB42" i="15"/>
  <c r="BA42" i="15"/>
  <c r="AZ42" i="15"/>
  <c r="AY42" i="15"/>
  <c r="AX42" i="15"/>
  <c r="AV42" i="15"/>
  <c r="AT42" i="15"/>
  <c r="AR42" i="15"/>
  <c r="AP42" i="15"/>
  <c r="AN42" i="15"/>
  <c r="AJ42" i="15"/>
  <c r="AH42" i="15"/>
  <c r="AF42" i="15"/>
  <c r="AD42" i="15"/>
  <c r="AB42" i="15"/>
  <c r="Z42" i="15"/>
  <c r="X42" i="15"/>
  <c r="V42" i="15"/>
  <c r="T42" i="15"/>
  <c r="R42" i="15"/>
  <c r="P42" i="15"/>
  <c r="N42" i="15"/>
  <c r="L42" i="15"/>
  <c r="J42" i="15"/>
  <c r="H42" i="15"/>
  <c r="F42" i="15"/>
  <c r="D42" i="15"/>
  <c r="BN41" i="15"/>
  <c r="AW41" i="15"/>
  <c r="AU41" i="15"/>
  <c r="AS41" i="15"/>
  <c r="AQ41" i="15"/>
  <c r="AM41" i="15"/>
  <c r="AK41" i="15"/>
  <c r="AI41" i="15"/>
  <c r="AE41" i="15"/>
  <c r="AC41" i="15"/>
  <c r="AA41" i="15"/>
  <c r="Y41" i="15"/>
  <c r="W41" i="15"/>
  <c r="U41" i="15"/>
  <c r="S41" i="15"/>
  <c r="Q41" i="15"/>
  <c r="O41" i="15"/>
  <c r="M41" i="15"/>
  <c r="K41" i="15"/>
  <c r="I41" i="15"/>
  <c r="G41" i="15"/>
  <c r="E41" i="15"/>
  <c r="BO41" i="15" s="1"/>
  <c r="BR41" i="15" s="1"/>
  <c r="BT41" i="15" s="1"/>
  <c r="BV41" i="15" s="1"/>
  <c r="BN40" i="15"/>
  <c r="AW40" i="15"/>
  <c r="AU40" i="15"/>
  <c r="AS40" i="15"/>
  <c r="AQ40" i="15"/>
  <c r="AO40" i="15"/>
  <c r="AM40" i="15"/>
  <c r="AK40" i="15"/>
  <c r="AI40" i="15"/>
  <c r="AG40" i="15"/>
  <c r="AE40" i="15"/>
  <c r="AC40" i="15"/>
  <c r="AA40" i="15"/>
  <c r="Y40" i="15"/>
  <c r="W40" i="15"/>
  <c r="U40" i="15"/>
  <c r="S40" i="15"/>
  <c r="Q40" i="15"/>
  <c r="O40" i="15"/>
  <c r="M40" i="15"/>
  <c r="K40" i="15"/>
  <c r="I40" i="15"/>
  <c r="G40" i="15"/>
  <c r="E40" i="15"/>
  <c r="BO40" i="15" s="1"/>
  <c r="BR40" i="15" s="1"/>
  <c r="BT40" i="15" s="1"/>
  <c r="BV40" i="15" s="1"/>
  <c r="BN39" i="15"/>
  <c r="AW39" i="15"/>
  <c r="AU39" i="15"/>
  <c r="AS39" i="15"/>
  <c r="AQ39" i="15"/>
  <c r="AO39" i="15"/>
  <c r="AM39" i="15"/>
  <c r="AK39" i="15"/>
  <c r="AI39" i="15"/>
  <c r="AG39" i="15"/>
  <c r="AE39" i="15"/>
  <c r="AC39" i="15"/>
  <c r="BO39" i="15" s="1"/>
  <c r="BR39" i="15" s="1"/>
  <c r="BT39" i="15" s="1"/>
  <c r="BV39" i="15" s="1"/>
  <c r="AA39" i="15"/>
  <c r="S39" i="15"/>
  <c r="BN38" i="15"/>
  <c r="AW38" i="15"/>
  <c r="AU38" i="15"/>
  <c r="AS38" i="15"/>
  <c r="AQ38" i="15"/>
  <c r="AO38" i="15"/>
  <c r="AM38" i="15"/>
  <c r="AK38" i="15"/>
  <c r="AI38" i="15"/>
  <c r="AG38" i="15"/>
  <c r="AE38" i="15"/>
  <c r="AC38" i="15"/>
  <c r="AA38" i="15"/>
  <c r="Y38" i="15"/>
  <c r="U38" i="15"/>
  <c r="S38" i="15"/>
  <c r="Q38" i="15"/>
  <c r="O38" i="15"/>
  <c r="M38" i="15"/>
  <c r="K38" i="15"/>
  <c r="I38" i="15"/>
  <c r="G38" i="15"/>
  <c r="E38" i="15"/>
  <c r="BO38" i="15" s="1"/>
  <c r="BR38" i="15" s="1"/>
  <c r="BT38" i="15" s="1"/>
  <c r="BV38" i="15" s="1"/>
  <c r="BN37" i="15"/>
  <c r="AW37" i="15"/>
  <c r="AU37" i="15"/>
  <c r="AS37" i="15"/>
  <c r="AQ37" i="15"/>
  <c r="AO37" i="15"/>
  <c r="AM37" i="15"/>
  <c r="AK37" i="15"/>
  <c r="AI37" i="15"/>
  <c r="AG37" i="15"/>
  <c r="AE37" i="15"/>
  <c r="AC37" i="15"/>
  <c r="AA37" i="15"/>
  <c r="BO37" i="15" s="1"/>
  <c r="BR37" i="15" s="1"/>
  <c r="BT37" i="15" s="1"/>
  <c r="BV37" i="15" s="1"/>
  <c r="BN36" i="15"/>
  <c r="AW36" i="15"/>
  <c r="AU36" i="15"/>
  <c r="AS36" i="15"/>
  <c r="AQ36" i="15"/>
  <c r="AO36" i="15"/>
  <c r="AM36" i="15"/>
  <c r="AK36" i="15"/>
  <c r="AI36" i="15"/>
  <c r="AG36" i="15"/>
  <c r="AE36" i="15"/>
  <c r="AC36" i="15"/>
  <c r="AA36" i="15"/>
  <c r="BO36" i="15" s="1"/>
  <c r="BR36" i="15" s="1"/>
  <c r="BT36" i="15" s="1"/>
  <c r="BV36" i="15" s="1"/>
  <c r="BN35" i="15"/>
  <c r="AW35" i="15"/>
  <c r="AU35" i="15"/>
  <c r="AS35" i="15"/>
  <c r="AQ35" i="15"/>
  <c r="AO35" i="15"/>
  <c r="AM35" i="15"/>
  <c r="AK35" i="15"/>
  <c r="AI35" i="15"/>
  <c r="AG35" i="15"/>
  <c r="AE35" i="15"/>
  <c r="AC35" i="15"/>
  <c r="AA35" i="15"/>
  <c r="Y35" i="15"/>
  <c r="W35" i="15"/>
  <c r="U35" i="15"/>
  <c r="S35" i="15"/>
  <c r="Q35" i="15"/>
  <c r="O35" i="15"/>
  <c r="M35" i="15"/>
  <c r="K35" i="15"/>
  <c r="I35" i="15"/>
  <c r="G35" i="15"/>
  <c r="E35" i="15"/>
  <c r="BO35" i="15" s="1"/>
  <c r="BR35" i="15" s="1"/>
  <c r="BT35" i="15" s="1"/>
  <c r="BV35" i="15" s="1"/>
  <c r="BN34" i="15"/>
  <c r="AW34" i="15"/>
  <c r="AU34" i="15"/>
  <c r="AS34" i="15"/>
  <c r="AQ34" i="15"/>
  <c r="AO34" i="15"/>
  <c r="AM34" i="15"/>
  <c r="AK34" i="15"/>
  <c r="AI34" i="15"/>
  <c r="AG34" i="15"/>
  <c r="AE34" i="15"/>
  <c r="AC34" i="15"/>
  <c r="AA34" i="15"/>
  <c r="Y34" i="15"/>
  <c r="W34" i="15"/>
  <c r="U34" i="15"/>
  <c r="S34" i="15"/>
  <c r="Q34" i="15"/>
  <c r="BO34" i="15" s="1"/>
  <c r="BR34" i="15" s="1"/>
  <c r="BT34" i="15" s="1"/>
  <c r="BV34" i="15" s="1"/>
  <c r="BN32" i="15"/>
  <c r="AW32" i="15"/>
  <c r="AU32" i="15"/>
  <c r="AS32" i="15"/>
  <c r="AQ32" i="15"/>
  <c r="AO32" i="15"/>
  <c r="AM32" i="15"/>
  <c r="AK32" i="15"/>
  <c r="AI32" i="15"/>
  <c r="AG32" i="15"/>
  <c r="AE32" i="15"/>
  <c r="AC32" i="15"/>
  <c r="AA32" i="15"/>
  <c r="Y32" i="15"/>
  <c r="W32" i="15"/>
  <c r="U32" i="15"/>
  <c r="S32" i="15"/>
  <c r="Q32" i="15"/>
  <c r="O32" i="15"/>
  <c r="M32" i="15"/>
  <c r="K32" i="15"/>
  <c r="I32" i="15"/>
  <c r="G32" i="15"/>
  <c r="E32" i="15"/>
  <c r="BO32" i="15" s="1"/>
  <c r="BR32" i="15" s="1"/>
  <c r="BT32" i="15" s="1"/>
  <c r="BV32" i="15" s="1"/>
  <c r="AW31" i="15"/>
  <c r="AU31" i="15"/>
  <c r="AS31" i="15"/>
  <c r="AQ31" i="15"/>
  <c r="AO31" i="15"/>
  <c r="BN29" i="15"/>
  <c r="AW29" i="15"/>
  <c r="AU29" i="15"/>
  <c r="AS29" i="15"/>
  <c r="AQ29" i="15"/>
  <c r="AO29" i="15"/>
  <c r="AM29" i="15"/>
  <c r="AK29" i="15"/>
  <c r="AI29" i="15"/>
  <c r="AG29" i="15"/>
  <c r="AE29" i="15"/>
  <c r="AC29" i="15"/>
  <c r="AA29" i="15"/>
  <c r="Y29" i="15"/>
  <c r="BO29" i="15" s="1"/>
  <c r="BR29" i="15" s="1"/>
  <c r="BT29" i="15" s="1"/>
  <c r="BV29" i="15" s="1"/>
  <c r="W29" i="15"/>
  <c r="BN28" i="15"/>
  <c r="AW28" i="15"/>
  <c r="AU28" i="15"/>
  <c r="AS28" i="15"/>
  <c r="AQ28" i="15"/>
  <c r="AO28" i="15"/>
  <c r="AM28" i="15"/>
  <c r="AK28" i="15"/>
  <c r="AI28" i="15"/>
  <c r="AG28" i="15"/>
  <c r="AE28" i="15"/>
  <c r="AC28" i="15"/>
  <c r="AA28" i="15"/>
  <c r="Y28" i="15"/>
  <c r="W28" i="15"/>
  <c r="U28" i="15"/>
  <c r="S28" i="15"/>
  <c r="Q28" i="15"/>
  <c r="O28" i="15"/>
  <c r="M28" i="15"/>
  <c r="K28" i="15"/>
  <c r="I28" i="15"/>
  <c r="G28" i="15"/>
  <c r="E28" i="15"/>
  <c r="BO28" i="15" s="1"/>
  <c r="BR28" i="15" s="1"/>
  <c r="BT28" i="15" s="1"/>
  <c r="BV28" i="15" s="1"/>
  <c r="BN27" i="15"/>
  <c r="AW27" i="15"/>
  <c r="AU27" i="15"/>
  <c r="AS27" i="15"/>
  <c r="AQ27" i="15"/>
  <c r="AO27" i="15"/>
  <c r="AM27" i="15"/>
  <c r="AK27" i="15"/>
  <c r="AI27" i="15"/>
  <c r="AG27" i="15"/>
  <c r="AE27" i="15"/>
  <c r="AC27" i="15"/>
  <c r="AA27" i="15"/>
  <c r="Y27" i="15"/>
  <c r="W27" i="15"/>
  <c r="U27" i="15"/>
  <c r="S27" i="15"/>
  <c r="Q27" i="15"/>
  <c r="O27" i="15"/>
  <c r="M27" i="15"/>
  <c r="K27" i="15"/>
  <c r="I27" i="15"/>
  <c r="G27" i="15"/>
  <c r="E27" i="15"/>
  <c r="BO27" i="15" s="1"/>
  <c r="BR27" i="15" s="1"/>
  <c r="BT27" i="15" s="1"/>
  <c r="BV27" i="15" s="1"/>
  <c r="BN26" i="15"/>
  <c r="AW26" i="15"/>
  <c r="AU26" i="15"/>
  <c r="AS26" i="15"/>
  <c r="AQ26" i="15"/>
  <c r="AO26" i="15"/>
  <c r="AM26" i="15"/>
  <c r="AK26" i="15"/>
  <c r="AI26" i="15"/>
  <c r="AG26" i="15"/>
  <c r="AE26" i="15"/>
  <c r="AC26" i="15"/>
  <c r="AA26" i="15"/>
  <c r="Y26" i="15"/>
  <c r="W26" i="15"/>
  <c r="U26" i="15"/>
  <c r="S26" i="15"/>
  <c r="Q26" i="15"/>
  <c r="O26" i="15"/>
  <c r="M26" i="15"/>
  <c r="K26" i="15"/>
  <c r="I26" i="15"/>
  <c r="G26" i="15"/>
  <c r="E26" i="15"/>
  <c r="BO26" i="15" s="1"/>
  <c r="BR26" i="15" s="1"/>
  <c r="BT26" i="15" s="1"/>
  <c r="BV26" i="15" s="1"/>
  <c r="BN25" i="15"/>
  <c r="AW25" i="15"/>
  <c r="AU25" i="15"/>
  <c r="AS25" i="15"/>
  <c r="AQ25" i="15"/>
  <c r="AO25" i="15"/>
  <c r="AM25" i="15"/>
  <c r="AK25" i="15"/>
  <c r="AI25" i="15"/>
  <c r="AG25" i="15"/>
  <c r="AE25" i="15"/>
  <c r="AC25" i="15"/>
  <c r="BO25" i="15" s="1"/>
  <c r="BR25" i="15" s="1"/>
  <c r="BT25" i="15" s="1"/>
  <c r="BV25" i="15" s="1"/>
  <c r="Y25" i="15"/>
  <c r="AW24" i="15"/>
  <c r="AU24" i="15"/>
  <c r="AS24" i="15"/>
  <c r="AQ24" i="15"/>
  <c r="AO24" i="15"/>
  <c r="AK24" i="15"/>
  <c r="AI24" i="15"/>
  <c r="AG24" i="15"/>
  <c r="BN23" i="15"/>
  <c r="AW23" i="15"/>
  <c r="AU23" i="15"/>
  <c r="AS23" i="15"/>
  <c r="AQ23" i="15"/>
  <c r="AO23" i="15"/>
  <c r="AM23" i="15"/>
  <c r="AK23" i="15"/>
  <c r="AI23" i="15"/>
  <c r="AG23" i="15"/>
  <c r="AE23" i="15"/>
  <c r="AC23" i="15"/>
  <c r="AA23" i="15"/>
  <c r="Y23" i="15"/>
  <c r="W23" i="15"/>
  <c r="BO23" i="15" s="1"/>
  <c r="BR23" i="15" s="1"/>
  <c r="BT23" i="15" s="1"/>
  <c r="BV23" i="15" s="1"/>
  <c r="AW22" i="15"/>
  <c r="AU22" i="15"/>
  <c r="AS22" i="15"/>
  <c r="AQ22" i="15"/>
  <c r="AO22" i="15"/>
  <c r="AK22" i="15"/>
  <c r="AI22" i="15"/>
  <c r="AG22" i="15"/>
  <c r="AE22" i="15"/>
  <c r="BN21" i="15"/>
  <c r="AW21" i="15"/>
  <c r="AU21" i="15"/>
  <c r="AS21" i="15"/>
  <c r="AQ21" i="15"/>
  <c r="AO21" i="15"/>
  <c r="AM21" i="15"/>
  <c r="AK21" i="15"/>
  <c r="AI21" i="15"/>
  <c r="AG21" i="15"/>
  <c r="AE21" i="15"/>
  <c r="AC21" i="15"/>
  <c r="AA21" i="15"/>
  <c r="Y21" i="15"/>
  <c r="W21" i="15"/>
  <c r="U21" i="15"/>
  <c r="BO21" i="15" s="1"/>
  <c r="BR21" i="15" s="1"/>
  <c r="BT21" i="15" s="1"/>
  <c r="BV21" i="15" s="1"/>
  <c r="BN20" i="15"/>
  <c r="AW20" i="15"/>
  <c r="AU20" i="15"/>
  <c r="AS20" i="15"/>
  <c r="AQ20" i="15"/>
  <c r="AO20" i="15"/>
  <c r="AM20" i="15"/>
  <c r="AK20" i="15"/>
  <c r="AI20" i="15"/>
  <c r="AG20" i="15"/>
  <c r="AE20" i="15"/>
  <c r="BO20" i="15" s="1"/>
  <c r="BR20" i="15" s="1"/>
  <c r="BT20" i="15" s="1"/>
  <c r="BV20" i="15" s="1"/>
  <c r="AW18" i="15"/>
  <c r="AU18" i="15"/>
  <c r="AS18" i="15"/>
  <c r="AQ18" i="15"/>
  <c r="AO18" i="15"/>
  <c r="AM18" i="15"/>
  <c r="AL18" i="15"/>
  <c r="BN18" i="15" s="1"/>
  <c r="AK18" i="15"/>
  <c r="AI18" i="15"/>
  <c r="AG18" i="15"/>
  <c r="AE18" i="15"/>
  <c r="AC18" i="15"/>
  <c r="AA18" i="15"/>
  <c r="Y18" i="15"/>
  <c r="W18" i="15"/>
  <c r="U18" i="15"/>
  <c r="S18" i="15"/>
  <c r="Q18" i="15"/>
  <c r="O18" i="15"/>
  <c r="M18" i="15"/>
  <c r="K18" i="15"/>
  <c r="I18" i="15"/>
  <c r="G18" i="15"/>
  <c r="BO18" i="15" s="1"/>
  <c r="BR18" i="15" s="1"/>
  <c r="BT18" i="15" s="1"/>
  <c r="BV18" i="15" s="1"/>
  <c r="E18" i="15"/>
  <c r="BN17" i="15"/>
  <c r="AW17" i="15"/>
  <c r="AU17" i="15"/>
  <c r="AS17" i="15"/>
  <c r="AQ17" i="15"/>
  <c r="AO17" i="15"/>
  <c r="AM17" i="15"/>
  <c r="AK17" i="15"/>
  <c r="AI17" i="15"/>
  <c r="AG17" i="15"/>
  <c r="AE17" i="15"/>
  <c r="AC17" i="15"/>
  <c r="AA17" i="15"/>
  <c r="Y17" i="15"/>
  <c r="W17" i="15"/>
  <c r="BO17" i="15" s="1"/>
  <c r="BR17" i="15" s="1"/>
  <c r="BT17" i="15" s="1"/>
  <c r="BV17" i="15" s="1"/>
  <c r="BN16" i="15"/>
  <c r="AW16" i="15"/>
  <c r="AU16" i="15"/>
  <c r="AS16" i="15"/>
  <c r="AQ16" i="15"/>
  <c r="AO16" i="15"/>
  <c r="AM16" i="15"/>
  <c r="AK16" i="15"/>
  <c r="AI16" i="15"/>
  <c r="AG16" i="15"/>
  <c r="AE16" i="15"/>
  <c r="AC16" i="15"/>
  <c r="AA16" i="15"/>
  <c r="Y16" i="15"/>
  <c r="W16" i="15"/>
  <c r="U16" i="15"/>
  <c r="BO16" i="15" s="1"/>
  <c r="BR16" i="15" s="1"/>
  <c r="BT16" i="15" s="1"/>
  <c r="BV16" i="15" s="1"/>
  <c r="S16" i="15"/>
  <c r="AW15" i="15"/>
  <c r="AU15" i="15"/>
  <c r="AS15" i="15"/>
  <c r="AQ15" i="15"/>
  <c r="AO15" i="15"/>
  <c r="AM15" i="15"/>
  <c r="AL15" i="15"/>
  <c r="BN15" i="15" s="1"/>
  <c r="AK15" i="15"/>
  <c r="AI15" i="15"/>
  <c r="AG15" i="15"/>
  <c r="AE15" i="15"/>
  <c r="AC15" i="15"/>
  <c r="Y15" i="15"/>
  <c r="W15" i="15"/>
  <c r="U15" i="15"/>
  <c r="S15" i="15"/>
  <c r="Q15" i="15"/>
  <c r="O15" i="15"/>
  <c r="M15" i="15"/>
  <c r="K15" i="15"/>
  <c r="I15" i="15"/>
  <c r="G15" i="15"/>
  <c r="E15" i="15"/>
  <c r="BO15" i="15" s="1"/>
  <c r="BR15" i="15" s="1"/>
  <c r="BT15" i="15" s="1"/>
  <c r="BV15" i="15" s="1"/>
  <c r="BN14" i="15"/>
  <c r="AW14" i="15"/>
  <c r="AU14" i="15"/>
  <c r="AS14" i="15"/>
  <c r="AQ14" i="15"/>
  <c r="AO14" i="15"/>
  <c r="AM14" i="15"/>
  <c r="AK14" i="15"/>
  <c r="AI14" i="15"/>
  <c r="AG14" i="15"/>
  <c r="AE14" i="15"/>
  <c r="AC14" i="15"/>
  <c r="AA14" i="15"/>
  <c r="Y14" i="15"/>
  <c r="W14" i="15"/>
  <c r="U14" i="15"/>
  <c r="S14" i="15"/>
  <c r="Q14" i="15"/>
  <c r="O14" i="15"/>
  <c r="M14" i="15"/>
  <c r="K14" i="15"/>
  <c r="I14" i="15"/>
  <c r="G14" i="15"/>
  <c r="E14" i="15"/>
  <c r="BO14" i="15" s="1"/>
  <c r="BR14" i="15" s="1"/>
  <c r="BT14" i="15" s="1"/>
  <c r="BV14" i="15" s="1"/>
  <c r="BN12" i="15"/>
  <c r="AW12" i="15"/>
  <c r="AU12" i="15"/>
  <c r="AS12" i="15"/>
  <c r="AQ12" i="15"/>
  <c r="AO12" i="15"/>
  <c r="AM12" i="15"/>
  <c r="AK12" i="15"/>
  <c r="AI12" i="15"/>
  <c r="AG12" i="15"/>
  <c r="AE12" i="15"/>
  <c r="AC12" i="15"/>
  <c r="Y12" i="15"/>
  <c r="W12" i="15"/>
  <c r="U12" i="15"/>
  <c r="S12" i="15"/>
  <c r="O12" i="15"/>
  <c r="M12" i="15"/>
  <c r="K12" i="15"/>
  <c r="I12" i="15"/>
  <c r="G12" i="15"/>
  <c r="BO12" i="15" s="1"/>
  <c r="BR12" i="15" s="1"/>
  <c r="BT12" i="15" s="1"/>
  <c r="BV12" i="15" s="1"/>
  <c r="E12" i="15"/>
  <c r="BN11" i="15"/>
  <c r="AW11" i="15"/>
  <c r="AU11" i="15"/>
  <c r="AS11" i="15"/>
  <c r="AQ11" i="15"/>
  <c r="AO11" i="15"/>
  <c r="AM11" i="15"/>
  <c r="AK11" i="15"/>
  <c r="AI11" i="15"/>
  <c r="AG11" i="15"/>
  <c r="AE11" i="15"/>
  <c r="AC11" i="15"/>
  <c r="AA11" i="15"/>
  <c r="Y11" i="15"/>
  <c r="W11" i="15"/>
  <c r="U11" i="15"/>
  <c r="S11" i="15"/>
  <c r="Q11" i="15"/>
  <c r="O11" i="15"/>
  <c r="M11" i="15"/>
  <c r="K11" i="15"/>
  <c r="I11" i="15"/>
  <c r="G11" i="15"/>
  <c r="E11" i="15"/>
  <c r="BO11" i="15" s="1"/>
  <c r="BR11" i="15" s="1"/>
  <c r="BT11" i="15" s="1"/>
  <c r="BN10" i="15"/>
  <c r="AW10" i="15"/>
  <c r="AU10" i="15"/>
  <c r="AS10" i="15"/>
  <c r="AQ10" i="15"/>
  <c r="AO10" i="15"/>
  <c r="AM10" i="15"/>
  <c r="AK10" i="15"/>
  <c r="AI10" i="15"/>
  <c r="AG10" i="15"/>
  <c r="AE10" i="15"/>
  <c r="AC10" i="15"/>
  <c r="AA10" i="15"/>
  <c r="Y10" i="15"/>
  <c r="W10" i="15"/>
  <c r="U10" i="15"/>
  <c r="S10" i="15"/>
  <c r="Q10" i="15"/>
  <c r="O10" i="15"/>
  <c r="M10" i="15"/>
  <c r="K10" i="15"/>
  <c r="I10" i="15"/>
  <c r="G10" i="15"/>
  <c r="E10" i="15"/>
  <c r="BO10" i="15" s="1"/>
  <c r="BR10" i="15" s="1"/>
  <c r="BT10" i="15" s="1"/>
  <c r="BV10" i="15" s="1"/>
  <c r="BN9" i="15"/>
  <c r="AW9" i="15"/>
  <c r="AU9" i="15"/>
  <c r="AS9" i="15"/>
  <c r="AQ9" i="15"/>
  <c r="AO9" i="15"/>
  <c r="AM9" i="15"/>
  <c r="AK9" i="15"/>
  <c r="AI9" i="15"/>
  <c r="AG9" i="15"/>
  <c r="AE9" i="15"/>
  <c r="AC9" i="15"/>
  <c r="AA9" i="15"/>
  <c r="Y9" i="15"/>
  <c r="W9" i="15"/>
  <c r="U9" i="15"/>
  <c r="S9" i="15"/>
  <c r="Q9" i="15"/>
  <c r="O9" i="15"/>
  <c r="M9" i="15"/>
  <c r="K9" i="15"/>
  <c r="I9" i="15"/>
  <c r="G9" i="15"/>
  <c r="E9" i="15"/>
  <c r="BO9" i="15" s="1"/>
  <c r="BR9" i="15" s="1"/>
  <c r="BT9" i="15" s="1"/>
  <c r="BV9" i="15" s="1"/>
  <c r="BN8" i="15"/>
  <c r="AW8" i="15"/>
  <c r="AU8" i="15"/>
  <c r="AS8" i="15"/>
  <c r="AQ8" i="15"/>
  <c r="AO8" i="15"/>
  <c r="AM8" i="15"/>
  <c r="AK8" i="15"/>
  <c r="AI8" i="15"/>
  <c r="AG8" i="15"/>
  <c r="AE8" i="15"/>
  <c r="AC8" i="15"/>
  <c r="AA8" i="15"/>
  <c r="Y8" i="15"/>
  <c r="W8" i="15"/>
  <c r="U8" i="15"/>
  <c r="S8" i="15"/>
  <c r="Q8" i="15"/>
  <c r="O8" i="15"/>
  <c r="M8" i="15"/>
  <c r="K8" i="15"/>
  <c r="I8" i="15"/>
  <c r="G8" i="15"/>
  <c r="E8" i="15"/>
  <c r="BO8" i="15" s="1"/>
  <c r="BR8" i="15" s="1"/>
  <c r="BT8" i="15" s="1"/>
  <c r="BV8" i="15" s="1"/>
  <c r="BN7" i="15"/>
  <c r="AW7" i="15"/>
  <c r="AW42" i="15" s="1"/>
  <c r="AU7" i="15"/>
  <c r="AU42" i="15" s="1"/>
  <c r="AS7" i="15"/>
  <c r="AS42" i="15" s="1"/>
  <c r="AQ7" i="15"/>
  <c r="AQ42" i="15" s="1"/>
  <c r="AO7" i="15"/>
  <c r="AO42" i="15" s="1"/>
  <c r="AM7" i="15"/>
  <c r="AM42" i="15" s="1"/>
  <c r="AK7" i="15"/>
  <c r="AK42" i="15" s="1"/>
  <c r="AI7" i="15"/>
  <c r="AI42" i="15" s="1"/>
  <c r="AG7" i="15"/>
  <c r="AG42" i="15" s="1"/>
  <c r="AE7" i="15"/>
  <c r="AE42" i="15" s="1"/>
  <c r="AC7" i="15"/>
  <c r="AC42" i="15" s="1"/>
  <c r="AA7" i="15"/>
  <c r="AA42" i="15" s="1"/>
  <c r="Y7" i="15"/>
  <c r="Y42" i="15" s="1"/>
  <c r="W7" i="15"/>
  <c r="W42" i="15" s="1"/>
  <c r="U7" i="15"/>
  <c r="U42" i="15" s="1"/>
  <c r="S7" i="15"/>
  <c r="S42" i="15" s="1"/>
  <c r="Q7" i="15"/>
  <c r="Q42" i="15" s="1"/>
  <c r="O7" i="15"/>
  <c r="O42" i="15" s="1"/>
  <c r="M7" i="15"/>
  <c r="M42" i="15" s="1"/>
  <c r="K7" i="15"/>
  <c r="K42" i="15" s="1"/>
  <c r="I7" i="15"/>
  <c r="I42" i="15" s="1"/>
  <c r="G7" i="15"/>
  <c r="G42" i="15" s="1"/>
  <c r="E7" i="15"/>
  <c r="E42" i="15" s="1"/>
  <c r="H5" i="15"/>
  <c r="J5" i="15" s="1"/>
  <c r="L5" i="15" s="1"/>
  <c r="N5" i="15" s="1"/>
  <c r="P5" i="15" s="1"/>
  <c r="R5" i="15" s="1"/>
  <c r="T5" i="15" s="1"/>
  <c r="V5" i="15" s="1"/>
  <c r="X5" i="15" s="1"/>
  <c r="Z5" i="15" s="1"/>
  <c r="AB5" i="15" s="1"/>
  <c r="AD5" i="15" s="1"/>
  <c r="AF5" i="15" s="1"/>
  <c r="AH5" i="15" s="1"/>
  <c r="AJ5" i="15" s="1"/>
  <c r="AL5" i="15" s="1"/>
  <c r="AN5" i="15" s="1"/>
  <c r="AP5" i="15" s="1"/>
  <c r="AR5" i="15" s="1"/>
  <c r="AT5" i="15" s="1"/>
  <c r="AV5" i="15" s="1"/>
  <c r="AX5" i="15" s="1"/>
  <c r="AZ5" i="15" s="1"/>
  <c r="BB5" i="15" s="1"/>
  <c r="BD5" i="15" s="1"/>
  <c r="BF5" i="15" s="1"/>
  <c r="BH5" i="15" s="1"/>
  <c r="BJ5" i="15" s="1"/>
  <c r="BL5" i="15" s="1"/>
  <c r="F5" i="15"/>
  <c r="BQ2" i="15"/>
  <c r="AG23" i="1"/>
  <c r="AI23" i="1"/>
  <c r="AK23" i="1"/>
  <c r="AO23" i="1"/>
  <c r="AQ23" i="1"/>
  <c r="AS23" i="1"/>
  <c r="AU23" i="1"/>
  <c r="AW23" i="1"/>
  <c r="AW48" i="1"/>
  <c r="AW47" i="1"/>
  <c r="AW46" i="1"/>
  <c r="AW45" i="1"/>
  <c r="AW43" i="1"/>
  <c r="AW42" i="1"/>
  <c r="AW38" i="1"/>
  <c r="AW37" i="1"/>
  <c r="AW35" i="1"/>
  <c r="AW32" i="1"/>
  <c r="AW29" i="1"/>
  <c r="AW28" i="1"/>
  <c r="AW26" i="1"/>
  <c r="AW25" i="1"/>
  <c r="AW24" i="1"/>
  <c r="AW22" i="1"/>
  <c r="AW21" i="1"/>
  <c r="AW20" i="1"/>
  <c r="AW19" i="1"/>
  <c r="AW17" i="1"/>
  <c r="AW16" i="1"/>
  <c r="AW14" i="1"/>
  <c r="AW12" i="1"/>
  <c r="AW11" i="1"/>
  <c r="AW9" i="1"/>
  <c r="AW8" i="1"/>
  <c r="AW7" i="1"/>
  <c r="AW6" i="1"/>
  <c r="AU48" i="1"/>
  <c r="AU47" i="1"/>
  <c r="AU46" i="1"/>
  <c r="AU45" i="1"/>
  <c r="AU43" i="1"/>
  <c r="AU42" i="1"/>
  <c r="AU38" i="1"/>
  <c r="AU37" i="1"/>
  <c r="AU35" i="1"/>
  <c r="AU32" i="1"/>
  <c r="AU29" i="1"/>
  <c r="AU28" i="1"/>
  <c r="AU26" i="1"/>
  <c r="AU25" i="1"/>
  <c r="AU24" i="1"/>
  <c r="AU22" i="1"/>
  <c r="AU21" i="1"/>
  <c r="AU20" i="1"/>
  <c r="AU19" i="1"/>
  <c r="AU17" i="1"/>
  <c r="AU16" i="1"/>
  <c r="AU14" i="1"/>
  <c r="AU12" i="1"/>
  <c r="AU11" i="1"/>
  <c r="AU9" i="1"/>
  <c r="AU8" i="1"/>
  <c r="AU7" i="1"/>
  <c r="AU6" i="1"/>
  <c r="AS48" i="1"/>
  <c r="AS47" i="1"/>
  <c r="AS46" i="1"/>
  <c r="AS45" i="1"/>
  <c r="AS43" i="1"/>
  <c r="AS42" i="1"/>
  <c r="AS38" i="1"/>
  <c r="AS37" i="1"/>
  <c r="AS35" i="1"/>
  <c r="AS32" i="1"/>
  <c r="AS29" i="1"/>
  <c r="AS28" i="1"/>
  <c r="AS26" i="1"/>
  <c r="AS25" i="1"/>
  <c r="AS24" i="1"/>
  <c r="AS22" i="1"/>
  <c r="AS21" i="1"/>
  <c r="AS20" i="1"/>
  <c r="AS19" i="1"/>
  <c r="AS17" i="1"/>
  <c r="AS16" i="1"/>
  <c r="AS14" i="1"/>
  <c r="AS12" i="1"/>
  <c r="AS11" i="1"/>
  <c r="AS9" i="1"/>
  <c r="AS8" i="1"/>
  <c r="AS7" i="1"/>
  <c r="AS6" i="1"/>
  <c r="BO39" i="1" l="1"/>
  <c r="BR39" i="1" s="1"/>
  <c r="BT39" i="1" s="1"/>
  <c r="BV39" i="1" s="1"/>
  <c r="BO23" i="1"/>
  <c r="BR23" i="1" s="1"/>
  <c r="BT23" i="1" s="1"/>
  <c r="BV23" i="1" s="1"/>
  <c r="BO30" i="1"/>
  <c r="BR30" i="1" s="1"/>
  <c r="BT30" i="1" s="1"/>
  <c r="BV30" i="1" s="1"/>
  <c r="BO44" i="19"/>
  <c r="BO58" i="19" s="1"/>
  <c r="BR14" i="19"/>
  <c r="BW9" i="19"/>
  <c r="BW11" i="19" s="1"/>
  <c r="BV7" i="19"/>
  <c r="P53" i="17"/>
  <c r="AF53" i="17"/>
  <c r="BS40" i="17"/>
  <c r="BI53" i="17"/>
  <c r="BE53" i="17"/>
  <c r="I65" i="17"/>
  <c r="BN13" i="17"/>
  <c r="BQ40" i="17"/>
  <c r="H53" i="17"/>
  <c r="L53" i="17"/>
  <c r="BA53" i="17"/>
  <c r="BO14" i="17"/>
  <c r="BR14" i="17" s="1"/>
  <c r="BT14" i="17" s="1"/>
  <c r="BV14" i="17" s="1"/>
  <c r="BO13" i="17"/>
  <c r="BR13" i="17" s="1"/>
  <c r="BT13" i="17" s="1"/>
  <c r="BV13" i="17" s="1"/>
  <c r="BO16" i="17"/>
  <c r="BR16" i="17" s="1"/>
  <c r="BT16" i="17" s="1"/>
  <c r="BV16" i="17" s="1"/>
  <c r="BO19" i="17"/>
  <c r="BR19" i="17" s="1"/>
  <c r="BT19" i="17" s="1"/>
  <c r="BV19" i="17" s="1"/>
  <c r="BO22" i="17"/>
  <c r="BR22" i="17" s="1"/>
  <c r="BT22" i="17" s="1"/>
  <c r="BV22" i="17" s="1"/>
  <c r="D53" i="17"/>
  <c r="E39" i="17"/>
  <c r="E53" i="17" s="1"/>
  <c r="M39" i="17"/>
  <c r="M53" i="17" s="1"/>
  <c r="U39" i="17"/>
  <c r="U53" i="17" s="1"/>
  <c r="AC39" i="17"/>
  <c r="AK39" i="17"/>
  <c r="AS39" i="17"/>
  <c r="AS53" i="17" s="1"/>
  <c r="BO9" i="17"/>
  <c r="BR9" i="17" s="1"/>
  <c r="BT9" i="17" s="1"/>
  <c r="BO25" i="17"/>
  <c r="BR25" i="17" s="1"/>
  <c r="BT25" i="17" s="1"/>
  <c r="BV25" i="17" s="1"/>
  <c r="BO30" i="17"/>
  <c r="BR30" i="17" s="1"/>
  <c r="BT30" i="17" s="1"/>
  <c r="BV30" i="17" s="1"/>
  <c r="BO31" i="17"/>
  <c r="BR31" i="17" s="1"/>
  <c r="BT31" i="17" s="1"/>
  <c r="BV31" i="17" s="1"/>
  <c r="BO35" i="17"/>
  <c r="BR35" i="17" s="1"/>
  <c r="BT35" i="17" s="1"/>
  <c r="BV35" i="17" s="1"/>
  <c r="AL39" i="17"/>
  <c r="AT39" i="17"/>
  <c r="AT53" i="17" s="1"/>
  <c r="N53" i="17"/>
  <c r="W53" i="17"/>
  <c r="AD53" i="17"/>
  <c r="AY53" i="17"/>
  <c r="BC53" i="17"/>
  <c r="BG53" i="17"/>
  <c r="BL53" i="17"/>
  <c r="BJ53" i="17"/>
  <c r="BN39" i="17"/>
  <c r="BO23" i="17"/>
  <c r="BR23" i="17" s="1"/>
  <c r="BT23" i="17" s="1"/>
  <c r="BV23" i="17" s="1"/>
  <c r="AB53" i="17"/>
  <c r="BK53" i="17"/>
  <c r="G39" i="17"/>
  <c r="G53" i="17" s="1"/>
  <c r="O39" i="17"/>
  <c r="O53" i="17" s="1"/>
  <c r="W39" i="17"/>
  <c r="BO10" i="17"/>
  <c r="BR10" i="17" s="1"/>
  <c r="BT10" i="17" s="1"/>
  <c r="BV10" i="17" s="1"/>
  <c r="BO17" i="17"/>
  <c r="BR17" i="17" s="1"/>
  <c r="BT17" i="17" s="1"/>
  <c r="BV17" i="17" s="1"/>
  <c r="BO36" i="17"/>
  <c r="BR36" i="17" s="1"/>
  <c r="BT36" i="17" s="1"/>
  <c r="BV36" i="17" s="1"/>
  <c r="BO37" i="17"/>
  <c r="BR37" i="17" s="1"/>
  <c r="BT37" i="17" s="1"/>
  <c r="BV37" i="17" s="1"/>
  <c r="BO38" i="17"/>
  <c r="BR38" i="17" s="1"/>
  <c r="BT38" i="17" s="1"/>
  <c r="BV38" i="17" s="1"/>
  <c r="BO48" i="17"/>
  <c r="BO50" i="17" s="1"/>
  <c r="BN50" i="17"/>
  <c r="T53" i="17"/>
  <c r="X53" i="17"/>
  <c r="AJ53" i="17"/>
  <c r="AN53" i="17"/>
  <c r="AR53" i="17"/>
  <c r="AV53" i="17"/>
  <c r="AZ53" i="17"/>
  <c r="BD53" i="17"/>
  <c r="BH53" i="17"/>
  <c r="BM53" i="17"/>
  <c r="AE39" i="17"/>
  <c r="AE53" i="17" s="1"/>
  <c r="AM39" i="17"/>
  <c r="AM53" i="17" s="1"/>
  <c r="AU39" i="17"/>
  <c r="AU53" i="17" s="1"/>
  <c r="BO11" i="17"/>
  <c r="BR11" i="17" s="1"/>
  <c r="BT11" i="17" s="1"/>
  <c r="BV11" i="17" s="1"/>
  <c r="F53" i="17"/>
  <c r="J53" i="17"/>
  <c r="I39" i="17"/>
  <c r="I53" i="17" s="1"/>
  <c r="Q39" i="17"/>
  <c r="Q53" i="17" s="1"/>
  <c r="Y39" i="17"/>
  <c r="Y53" i="17" s="1"/>
  <c r="AG39" i="17"/>
  <c r="AG53" i="17" s="1"/>
  <c r="AO39" i="17"/>
  <c r="AO53" i="17" s="1"/>
  <c r="AW39" i="17"/>
  <c r="AW53" i="17" s="1"/>
  <c r="BO7" i="17"/>
  <c r="BR7" i="17" s="1"/>
  <c r="BT7" i="17" s="1"/>
  <c r="BV7" i="17" s="1"/>
  <c r="BO12" i="17"/>
  <c r="BR12" i="17" s="1"/>
  <c r="BT12" i="17" s="1"/>
  <c r="BV12" i="17" s="1"/>
  <c r="BO15" i="17"/>
  <c r="BR15" i="17" s="1"/>
  <c r="BT15" i="17" s="1"/>
  <c r="BV15" i="17" s="1"/>
  <c r="BO21" i="17"/>
  <c r="BR21" i="17" s="1"/>
  <c r="BT21" i="17" s="1"/>
  <c r="BV21" i="17" s="1"/>
  <c r="BO24" i="17"/>
  <c r="BR24" i="17" s="1"/>
  <c r="BT24" i="17" s="1"/>
  <c r="BV24" i="17" s="1"/>
  <c r="BO33" i="17"/>
  <c r="BR33" i="17" s="1"/>
  <c r="BT33" i="17" s="1"/>
  <c r="BV33" i="17" s="1"/>
  <c r="Z53" i="17"/>
  <c r="AK53" i="17"/>
  <c r="AC53" i="17"/>
  <c r="K39" i="17"/>
  <c r="S39" i="17"/>
  <c r="S53" i="17" s="1"/>
  <c r="AA39" i="17"/>
  <c r="AA53" i="17" s="1"/>
  <c r="AI39" i="17"/>
  <c r="AI53" i="17" s="1"/>
  <c r="AQ39" i="17"/>
  <c r="AQ53" i="17" s="1"/>
  <c r="BO8" i="17"/>
  <c r="BR8" i="17" s="1"/>
  <c r="BT8" i="17" s="1"/>
  <c r="BV8" i="17" s="1"/>
  <c r="BO29" i="17"/>
  <c r="BR29" i="17" s="1"/>
  <c r="BT29" i="17" s="1"/>
  <c r="BV29" i="17" s="1"/>
  <c r="BO34" i="17"/>
  <c r="BR34" i="17" s="1"/>
  <c r="BT34" i="17" s="1"/>
  <c r="BV34" i="17" s="1"/>
  <c r="R53" i="17"/>
  <c r="V53" i="17"/>
  <c r="AH53" i="17"/>
  <c r="AL53" i="17"/>
  <c r="AP53" i="17"/>
  <c r="AX53" i="17"/>
  <c r="BB53" i="17"/>
  <c r="BF53" i="17"/>
  <c r="K50" i="17"/>
  <c r="K53" i="17" s="1"/>
  <c r="BS45" i="16"/>
  <c r="BQ45" i="16"/>
  <c r="BN58" i="16"/>
  <c r="BV11" i="16"/>
  <c r="BW12" i="16"/>
  <c r="BX12" i="16" s="1"/>
  <c r="AL58" i="16"/>
  <c r="G44" i="16"/>
  <c r="G58" i="16" s="1"/>
  <c r="I58" i="16"/>
  <c r="AA58" i="16"/>
  <c r="AK58" i="16"/>
  <c r="AS58" i="16"/>
  <c r="BO16" i="16"/>
  <c r="BR16" i="16" s="1"/>
  <c r="BT16" i="16" s="1"/>
  <c r="BV16" i="16" s="1"/>
  <c r="BO38" i="16"/>
  <c r="BR38" i="16" s="1"/>
  <c r="BT38" i="16" s="1"/>
  <c r="BV38" i="16" s="1"/>
  <c r="W58" i="16"/>
  <c r="BK58" i="16"/>
  <c r="I70" i="16"/>
  <c r="I44" i="16"/>
  <c r="Q44" i="16"/>
  <c r="Y44" i="16"/>
  <c r="Y58" i="16" s="1"/>
  <c r="AG44" i="16"/>
  <c r="AG58" i="16" s="1"/>
  <c r="AO44" i="16"/>
  <c r="AW44" i="16"/>
  <c r="AW58" i="16" s="1"/>
  <c r="BO27" i="16"/>
  <c r="BR27" i="16" s="1"/>
  <c r="BT27" i="16" s="1"/>
  <c r="BV27" i="16" s="1"/>
  <c r="BO43" i="16"/>
  <c r="BR43" i="16" s="1"/>
  <c r="BT43" i="16" s="1"/>
  <c r="BV43" i="16" s="1"/>
  <c r="Q55" i="16"/>
  <c r="BO53" i="16"/>
  <c r="BO55" i="16" s="1"/>
  <c r="K58" i="16"/>
  <c r="O58" i="16"/>
  <c r="AI58" i="16"/>
  <c r="AM58" i="16"/>
  <c r="AQ58" i="16"/>
  <c r="AU58" i="16"/>
  <c r="AY58" i="16"/>
  <c r="BC58" i="16"/>
  <c r="BG58" i="16"/>
  <c r="BO7" i="16"/>
  <c r="AC58" i="16"/>
  <c r="E58" i="16"/>
  <c r="M58" i="16"/>
  <c r="AO58" i="16"/>
  <c r="BO18" i="16"/>
  <c r="BR18" i="16" s="1"/>
  <c r="BT18" i="16" s="1"/>
  <c r="BV18" i="16" s="1"/>
  <c r="BO25" i="16"/>
  <c r="BR25" i="16" s="1"/>
  <c r="BT25" i="16" s="1"/>
  <c r="BV25" i="16" s="1"/>
  <c r="S44" i="16"/>
  <c r="S58" i="16" s="1"/>
  <c r="AL44" i="16"/>
  <c r="U58" i="16"/>
  <c r="AE58" i="16"/>
  <c r="Q56" i="15"/>
  <c r="BN42" i="15"/>
  <c r="AA56" i="15"/>
  <c r="E56" i="15"/>
  <c r="I56" i="15"/>
  <c r="S56" i="15"/>
  <c r="W56" i="15"/>
  <c r="AI56" i="15"/>
  <c r="AM56" i="15"/>
  <c r="AQ56" i="15"/>
  <c r="AU56" i="15"/>
  <c r="BW12" i="15"/>
  <c r="BX12" i="15" s="1"/>
  <c r="BV11" i="15"/>
  <c r="AC56" i="15"/>
  <c r="Y56" i="15"/>
  <c r="O56" i="15"/>
  <c r="AE56" i="15"/>
  <c r="AG56" i="15"/>
  <c r="BN56" i="15"/>
  <c r="G56" i="15"/>
  <c r="U56" i="15"/>
  <c r="AK56" i="15"/>
  <c r="AO56" i="15"/>
  <c r="AS56" i="15"/>
  <c r="AW56" i="15"/>
  <c r="AL42" i="15"/>
  <c r="AL56" i="15" s="1"/>
  <c r="BO52" i="15"/>
  <c r="BO53" i="15" s="1"/>
  <c r="K53" i="15"/>
  <c r="K56" i="15" s="1"/>
  <c r="BO7" i="15"/>
  <c r="CA35" i="12"/>
  <c r="CA34" i="12"/>
  <c r="BT14" i="19" l="1"/>
  <c r="BR46" i="19"/>
  <c r="BR44" i="19"/>
  <c r="BX9" i="19"/>
  <c r="BX11" i="19" s="1"/>
  <c r="BN53" i="17"/>
  <c r="BW10" i="17"/>
  <c r="BX10" i="17" s="1"/>
  <c r="BV9" i="17"/>
  <c r="BO39" i="17"/>
  <c r="BO53" i="17" s="1"/>
  <c r="BR7" i="16"/>
  <c r="BO44" i="16"/>
  <c r="BO58" i="16" s="1"/>
  <c r="Q58" i="16"/>
  <c r="BO42" i="15"/>
  <c r="BO56" i="15" s="1"/>
  <c r="BR7" i="15"/>
  <c r="CB25" i="11"/>
  <c r="CB26" i="11" s="1"/>
  <c r="CB23" i="11"/>
  <c r="BR45" i="19" l="1"/>
  <c r="BV14" i="19"/>
  <c r="BT46" i="19"/>
  <c r="BT44" i="19"/>
  <c r="BT45" i="19" s="1"/>
  <c r="BR39" i="17"/>
  <c r="BR41" i="17"/>
  <c r="BR44" i="16"/>
  <c r="BR46" i="16"/>
  <c r="BT7" i="16"/>
  <c r="BR42" i="15"/>
  <c r="BR44" i="15"/>
  <c r="BT7" i="15"/>
  <c r="BO20" i="14"/>
  <c r="BN20" i="14"/>
  <c r="BO27" i="14"/>
  <c r="BN27" i="14"/>
  <c r="G63" i="14"/>
  <c r="I62" i="14"/>
  <c r="I61" i="14"/>
  <c r="I60" i="14"/>
  <c r="H59" i="14"/>
  <c r="I59" i="14" s="1"/>
  <c r="I58" i="14"/>
  <c r="H57" i="14"/>
  <c r="I57" i="14" s="1"/>
  <c r="BM48" i="14"/>
  <c r="BL48" i="14"/>
  <c r="BK48" i="14"/>
  <c r="BJ48" i="14"/>
  <c r="BH48" i="14"/>
  <c r="BG48" i="14"/>
  <c r="BF48" i="14"/>
  <c r="BE48" i="14"/>
  <c r="BD48" i="14"/>
  <c r="BC48" i="14"/>
  <c r="BB48" i="14"/>
  <c r="BA48" i="14"/>
  <c r="AZ48" i="14"/>
  <c r="AY48" i="14"/>
  <c r="AX48" i="14"/>
  <c r="AW48" i="14"/>
  <c r="AV48" i="14"/>
  <c r="AU48" i="14"/>
  <c r="AT48" i="14"/>
  <c r="AS48" i="14"/>
  <c r="AR48" i="14"/>
  <c r="AQ48" i="14"/>
  <c r="AP48" i="14"/>
  <c r="AO48" i="14"/>
  <c r="AN48" i="14"/>
  <c r="AM48" i="14"/>
  <c r="AL48" i="14"/>
  <c r="AK48" i="14"/>
  <c r="AJ48" i="14"/>
  <c r="AI48" i="14"/>
  <c r="AH48" i="14"/>
  <c r="AF48" i="14"/>
  <c r="AE48" i="14"/>
  <c r="AD48" i="14"/>
  <c r="AB48" i="14"/>
  <c r="Z48" i="14"/>
  <c r="X48" i="14"/>
  <c r="W48" i="14"/>
  <c r="V48" i="14"/>
  <c r="U48" i="14"/>
  <c r="T48" i="14"/>
  <c r="S48" i="14"/>
  <c r="R48" i="14"/>
  <c r="P48" i="14"/>
  <c r="O48" i="14"/>
  <c r="N48" i="14"/>
  <c r="M48" i="14"/>
  <c r="L48" i="14"/>
  <c r="J48" i="14"/>
  <c r="I48" i="14"/>
  <c r="H48" i="14"/>
  <c r="G48" i="14"/>
  <c r="F48" i="14"/>
  <c r="E48" i="14"/>
  <c r="D48" i="14"/>
  <c r="BO47" i="14"/>
  <c r="BN47" i="14"/>
  <c r="Y47" i="14"/>
  <c r="Y48" i="14" s="1"/>
  <c r="BN46" i="14"/>
  <c r="BI46" i="14"/>
  <c r="BI48" i="14" s="1"/>
  <c r="AG46" i="14"/>
  <c r="AG48" i="14" s="1"/>
  <c r="AC46" i="14"/>
  <c r="AC48" i="14" s="1"/>
  <c r="AA46" i="14"/>
  <c r="AA48" i="14" s="1"/>
  <c r="Q46" i="14"/>
  <c r="Q48" i="14" s="1"/>
  <c r="K46" i="14"/>
  <c r="K48" i="14" s="1"/>
  <c r="BO43" i="14"/>
  <c r="BN43" i="14"/>
  <c r="BO42" i="14"/>
  <c r="BN42" i="14"/>
  <c r="BU39" i="14"/>
  <c r="BS39" i="14"/>
  <c r="BQ39" i="14"/>
  <c r="BU37" i="14"/>
  <c r="BS37" i="14"/>
  <c r="BQ37" i="14"/>
  <c r="BM37" i="14"/>
  <c r="BL37" i="14"/>
  <c r="BK37" i="14"/>
  <c r="BJ37" i="14"/>
  <c r="BI37" i="14"/>
  <c r="BH37" i="14"/>
  <c r="BG37" i="14"/>
  <c r="BF37" i="14"/>
  <c r="BE37" i="14"/>
  <c r="BD37" i="14"/>
  <c r="BC37" i="14"/>
  <c r="BB37" i="14"/>
  <c r="BA37" i="14"/>
  <c r="AZ37" i="14"/>
  <c r="AY37" i="14"/>
  <c r="AX37" i="14"/>
  <c r="AW37" i="14"/>
  <c r="AV37" i="14"/>
  <c r="AU37" i="14"/>
  <c r="AT37" i="14"/>
  <c r="AS37" i="14"/>
  <c r="AR37" i="14"/>
  <c r="AP37" i="14"/>
  <c r="AN37" i="14"/>
  <c r="AJ37" i="14"/>
  <c r="AH37" i="14"/>
  <c r="AF37" i="14"/>
  <c r="AD37" i="14"/>
  <c r="AB37" i="14"/>
  <c r="Z37" i="14"/>
  <c r="X37" i="14"/>
  <c r="V37" i="14"/>
  <c r="T37" i="14"/>
  <c r="R37" i="14"/>
  <c r="P37" i="14"/>
  <c r="N37" i="14"/>
  <c r="L37" i="14"/>
  <c r="J37" i="14"/>
  <c r="H37" i="14"/>
  <c r="F37" i="14"/>
  <c r="D37" i="14"/>
  <c r="BN36" i="14"/>
  <c r="AQ36" i="14"/>
  <c r="AM36" i="14"/>
  <c r="AK36" i="14"/>
  <c r="AI36" i="14"/>
  <c r="AE36" i="14"/>
  <c r="AC36" i="14"/>
  <c r="AA36" i="14"/>
  <c r="Y36" i="14"/>
  <c r="W36" i="14"/>
  <c r="U36" i="14"/>
  <c r="S36" i="14"/>
  <c r="Q36" i="14"/>
  <c r="O36" i="14"/>
  <c r="M36" i="14"/>
  <c r="K36" i="14"/>
  <c r="I36" i="14"/>
  <c r="G36" i="14"/>
  <c r="E36" i="14"/>
  <c r="BN35" i="14"/>
  <c r="AQ35" i="14"/>
  <c r="AO35" i="14"/>
  <c r="AM35" i="14"/>
  <c r="AK35" i="14"/>
  <c r="AI35" i="14"/>
  <c r="AG35" i="14"/>
  <c r="AE35" i="14"/>
  <c r="AC35" i="14"/>
  <c r="AA35" i="14"/>
  <c r="Y35" i="14"/>
  <c r="W35" i="14"/>
  <c r="U35" i="14"/>
  <c r="S35" i="14"/>
  <c r="Q35" i="14"/>
  <c r="O35" i="14"/>
  <c r="M35" i="14"/>
  <c r="K35" i="14"/>
  <c r="I35" i="14"/>
  <c r="G35" i="14"/>
  <c r="E35" i="14"/>
  <c r="BN34" i="14"/>
  <c r="AQ34" i="14"/>
  <c r="AO34" i="14"/>
  <c r="AM34" i="14"/>
  <c r="AK34" i="14"/>
  <c r="AI34" i="14"/>
  <c r="AG34" i="14"/>
  <c r="AE34" i="14"/>
  <c r="AC34" i="14"/>
  <c r="AA34" i="14"/>
  <c r="S34" i="14"/>
  <c r="BN33" i="14"/>
  <c r="AQ33" i="14"/>
  <c r="AO33" i="14"/>
  <c r="AM33" i="14"/>
  <c r="AK33" i="14"/>
  <c r="AI33" i="14"/>
  <c r="AG33" i="14"/>
  <c r="AE33" i="14"/>
  <c r="AC33" i="14"/>
  <c r="AA33" i="14"/>
  <c r="Y33" i="14"/>
  <c r="U33" i="14"/>
  <c r="S33" i="14"/>
  <c r="Q33" i="14"/>
  <c r="O33" i="14"/>
  <c r="M33" i="14"/>
  <c r="K33" i="14"/>
  <c r="I33" i="14"/>
  <c r="G33" i="14"/>
  <c r="E33" i="14"/>
  <c r="BN32" i="14"/>
  <c r="AQ32" i="14"/>
  <c r="AO32" i="14"/>
  <c r="AM32" i="14"/>
  <c r="AK32" i="14"/>
  <c r="AI32" i="14"/>
  <c r="AG32" i="14"/>
  <c r="AE32" i="14"/>
  <c r="AC32" i="14"/>
  <c r="AA32" i="14"/>
  <c r="BO32" i="14" s="1"/>
  <c r="BR32" i="14" s="1"/>
  <c r="BT32" i="14" s="1"/>
  <c r="BV32" i="14" s="1"/>
  <c r="BN31" i="14"/>
  <c r="AQ31" i="14"/>
  <c r="AO31" i="14"/>
  <c r="AM31" i="14"/>
  <c r="AK31" i="14"/>
  <c r="AI31" i="14"/>
  <c r="AG31" i="14"/>
  <c r="AE31" i="14"/>
  <c r="AC31" i="14"/>
  <c r="AA31" i="14"/>
  <c r="BN30" i="14"/>
  <c r="AQ30" i="14"/>
  <c r="AO30" i="14"/>
  <c r="AM30" i="14"/>
  <c r="AK30" i="14"/>
  <c r="AI30" i="14"/>
  <c r="AG30" i="14"/>
  <c r="AE30" i="14"/>
  <c r="AC30" i="14"/>
  <c r="AA30" i="14"/>
  <c r="Y30" i="14"/>
  <c r="W30" i="14"/>
  <c r="U30" i="14"/>
  <c r="S30" i="14"/>
  <c r="Q30" i="14"/>
  <c r="O30" i="14"/>
  <c r="M30" i="14"/>
  <c r="K30" i="14"/>
  <c r="I30" i="14"/>
  <c r="G30" i="14"/>
  <c r="E30" i="14"/>
  <c r="BN29" i="14"/>
  <c r="AQ29" i="14"/>
  <c r="AO29" i="14"/>
  <c r="AM29" i="14"/>
  <c r="AK29" i="14"/>
  <c r="AI29" i="14"/>
  <c r="AG29" i="14"/>
  <c r="AE29" i="14"/>
  <c r="AC29" i="14"/>
  <c r="AA29" i="14"/>
  <c r="Y29" i="14"/>
  <c r="W29" i="14"/>
  <c r="U29" i="14"/>
  <c r="S29" i="14"/>
  <c r="Q29" i="14"/>
  <c r="BN28" i="14"/>
  <c r="AQ28" i="14"/>
  <c r="AO28" i="14"/>
  <c r="AM28" i="14"/>
  <c r="AK28" i="14"/>
  <c r="AI28" i="14"/>
  <c r="AG28" i="14"/>
  <c r="AE28" i="14"/>
  <c r="AC28" i="14"/>
  <c r="AA28" i="14"/>
  <c r="Y28" i="14"/>
  <c r="W28" i="14"/>
  <c r="U28" i="14"/>
  <c r="S28" i="14"/>
  <c r="Q28" i="14"/>
  <c r="O28" i="14"/>
  <c r="M28" i="14"/>
  <c r="K28" i="14"/>
  <c r="I28" i="14"/>
  <c r="G28" i="14"/>
  <c r="E28" i="14"/>
  <c r="AQ27" i="14"/>
  <c r="AO27" i="14"/>
  <c r="BN26" i="14"/>
  <c r="AQ26" i="14"/>
  <c r="AO26" i="14"/>
  <c r="AM26" i="14"/>
  <c r="AK26" i="14"/>
  <c r="AI26" i="14"/>
  <c r="AG26" i="14"/>
  <c r="AE26" i="14"/>
  <c r="AC26" i="14"/>
  <c r="AA26" i="14"/>
  <c r="Y26" i="14"/>
  <c r="W26" i="14"/>
  <c r="BN25" i="14"/>
  <c r="AQ25" i="14"/>
  <c r="AO25" i="14"/>
  <c r="AM25" i="14"/>
  <c r="AK25" i="14"/>
  <c r="AI25" i="14"/>
  <c r="AG25" i="14"/>
  <c r="AE25" i="14"/>
  <c r="AC25" i="14"/>
  <c r="AA25" i="14"/>
  <c r="Y25" i="14"/>
  <c r="W25" i="14"/>
  <c r="U25" i="14"/>
  <c r="S25" i="14"/>
  <c r="Q25" i="14"/>
  <c r="O25" i="14"/>
  <c r="M25" i="14"/>
  <c r="K25" i="14"/>
  <c r="I25" i="14"/>
  <c r="G25" i="14"/>
  <c r="E25" i="14"/>
  <c r="BN24" i="14"/>
  <c r="AQ24" i="14"/>
  <c r="AO24" i="14"/>
  <c r="AM24" i="14"/>
  <c r="AK24" i="14"/>
  <c r="AI24" i="14"/>
  <c r="AG24" i="14"/>
  <c r="AE24" i="14"/>
  <c r="AC24" i="14"/>
  <c r="AA24" i="14"/>
  <c r="Y24" i="14"/>
  <c r="W24" i="14"/>
  <c r="U24" i="14"/>
  <c r="S24" i="14"/>
  <c r="Q24" i="14"/>
  <c r="O24" i="14"/>
  <c r="M24" i="14"/>
  <c r="K24" i="14"/>
  <c r="I24" i="14"/>
  <c r="G24" i="14"/>
  <c r="E24" i="14"/>
  <c r="BN23" i="14"/>
  <c r="AQ23" i="14"/>
  <c r="AO23" i="14"/>
  <c r="AM23" i="14"/>
  <c r="AK23" i="14"/>
  <c r="AI23" i="14"/>
  <c r="AG23" i="14"/>
  <c r="AE23" i="14"/>
  <c r="AC23" i="14"/>
  <c r="AA23" i="14"/>
  <c r="Y23" i="14"/>
  <c r="W23" i="14"/>
  <c r="U23" i="14"/>
  <c r="S23" i="14"/>
  <c r="Q23" i="14"/>
  <c r="O23" i="14"/>
  <c r="M23" i="14"/>
  <c r="K23" i="14"/>
  <c r="I23" i="14"/>
  <c r="G23" i="14"/>
  <c r="E23" i="14"/>
  <c r="BO23" i="14" s="1"/>
  <c r="BR23" i="14" s="1"/>
  <c r="BT23" i="14" s="1"/>
  <c r="BV23" i="14" s="1"/>
  <c r="BN22" i="14"/>
  <c r="AQ22" i="14"/>
  <c r="AO22" i="14"/>
  <c r="AM22" i="14"/>
  <c r="AK22" i="14"/>
  <c r="AI22" i="14"/>
  <c r="AG22" i="14"/>
  <c r="AE22" i="14"/>
  <c r="AC22" i="14"/>
  <c r="Y22" i="14"/>
  <c r="BN21" i="14"/>
  <c r="AQ21" i="14"/>
  <c r="AO21" i="14"/>
  <c r="AM21" i="14"/>
  <c r="AK21" i="14"/>
  <c r="AI21" i="14"/>
  <c r="AG21" i="14"/>
  <c r="AE21" i="14"/>
  <c r="AC21" i="14"/>
  <c r="AA21" i="14"/>
  <c r="Y21" i="14"/>
  <c r="W21" i="14"/>
  <c r="AQ20" i="14"/>
  <c r="AO20" i="14"/>
  <c r="AK20" i="14"/>
  <c r="AI20" i="14"/>
  <c r="AG20" i="14"/>
  <c r="AE20" i="14"/>
  <c r="BN19" i="14"/>
  <c r="AQ19" i="14"/>
  <c r="AO19" i="14"/>
  <c r="AM19" i="14"/>
  <c r="AK19" i="14"/>
  <c r="AI19" i="14"/>
  <c r="AG19" i="14"/>
  <c r="AE19" i="14"/>
  <c r="AC19" i="14"/>
  <c r="AA19" i="14"/>
  <c r="Y19" i="14"/>
  <c r="W19" i="14"/>
  <c r="U19" i="14"/>
  <c r="BN18" i="14"/>
  <c r="AQ18" i="14"/>
  <c r="AO18" i="14"/>
  <c r="AM18" i="14"/>
  <c r="AK18" i="14"/>
  <c r="AI18" i="14"/>
  <c r="AG18" i="14"/>
  <c r="AE18" i="14"/>
  <c r="AQ17" i="14"/>
  <c r="AO17" i="14"/>
  <c r="AM17" i="14"/>
  <c r="AL17" i="14"/>
  <c r="BN17" i="14" s="1"/>
  <c r="AK17" i="14"/>
  <c r="AI17" i="14"/>
  <c r="AG17" i="14"/>
  <c r="AE17" i="14"/>
  <c r="AC17" i="14"/>
  <c r="AA17" i="14"/>
  <c r="Y17" i="14"/>
  <c r="W17" i="14"/>
  <c r="U17" i="14"/>
  <c r="S17" i="14"/>
  <c r="Q17" i="14"/>
  <c r="O17" i="14"/>
  <c r="M17" i="14"/>
  <c r="K17" i="14"/>
  <c r="I17" i="14"/>
  <c r="G17" i="14"/>
  <c r="E17" i="14"/>
  <c r="BN16" i="14"/>
  <c r="AQ16" i="14"/>
  <c r="AO16" i="14"/>
  <c r="AM16" i="14"/>
  <c r="AK16" i="14"/>
  <c r="AI16" i="14"/>
  <c r="AG16" i="14"/>
  <c r="AE16" i="14"/>
  <c r="AC16" i="14"/>
  <c r="AA16" i="14"/>
  <c r="Y16" i="14"/>
  <c r="W16" i="14"/>
  <c r="BN15" i="14"/>
  <c r="AQ15" i="14"/>
  <c r="AO15" i="14"/>
  <c r="AM15" i="14"/>
  <c r="AK15" i="14"/>
  <c r="AI15" i="14"/>
  <c r="AG15" i="14"/>
  <c r="AE15" i="14"/>
  <c r="AC15" i="14"/>
  <c r="AA15" i="14"/>
  <c r="Y15" i="14"/>
  <c r="W15" i="14"/>
  <c r="U15" i="14"/>
  <c r="S15" i="14"/>
  <c r="AQ14" i="14"/>
  <c r="AO14" i="14"/>
  <c r="AM14" i="14"/>
  <c r="AL14" i="14"/>
  <c r="BN14" i="14" s="1"/>
  <c r="AK14" i="14"/>
  <c r="AI14" i="14"/>
  <c r="AG14" i="14"/>
  <c r="AE14" i="14"/>
  <c r="AC14" i="14"/>
  <c r="Y14" i="14"/>
  <c r="W14" i="14"/>
  <c r="U14" i="14"/>
  <c r="S14" i="14"/>
  <c r="Q14" i="14"/>
  <c r="O14" i="14"/>
  <c r="M14" i="14"/>
  <c r="K14" i="14"/>
  <c r="I14" i="14"/>
  <c r="G14" i="14"/>
  <c r="E14" i="14"/>
  <c r="BO14" i="14" s="1"/>
  <c r="BR14" i="14" s="1"/>
  <c r="BT14" i="14" s="1"/>
  <c r="BV14" i="14" s="1"/>
  <c r="BN13" i="14"/>
  <c r="AQ13" i="14"/>
  <c r="AO13" i="14"/>
  <c r="AM13" i="14"/>
  <c r="AK13" i="14"/>
  <c r="AI13" i="14"/>
  <c r="AG13" i="14"/>
  <c r="AE13" i="14"/>
  <c r="AC13" i="14"/>
  <c r="AA13" i="14"/>
  <c r="Y13" i="14"/>
  <c r="W13" i="14"/>
  <c r="U13" i="14"/>
  <c r="S13" i="14"/>
  <c r="Q13" i="14"/>
  <c r="O13" i="14"/>
  <c r="M13" i="14"/>
  <c r="K13" i="14"/>
  <c r="I13" i="14"/>
  <c r="G13" i="14"/>
  <c r="E13" i="14"/>
  <c r="BN12" i="14"/>
  <c r="AQ12" i="14"/>
  <c r="AO12" i="14"/>
  <c r="AM12" i="14"/>
  <c r="AK12" i="14"/>
  <c r="AI12" i="14"/>
  <c r="AG12" i="14"/>
  <c r="AE12" i="14"/>
  <c r="AC12" i="14"/>
  <c r="Y12" i="14"/>
  <c r="W12" i="14"/>
  <c r="U12" i="14"/>
  <c r="S12" i="14"/>
  <c r="O12" i="14"/>
  <c r="M12" i="14"/>
  <c r="K12" i="14"/>
  <c r="I12" i="14"/>
  <c r="G12" i="14"/>
  <c r="E12" i="14"/>
  <c r="BN11" i="14"/>
  <c r="AQ11" i="14"/>
  <c r="AO11" i="14"/>
  <c r="AM11" i="14"/>
  <c r="AK11" i="14"/>
  <c r="AI11" i="14"/>
  <c r="AG11" i="14"/>
  <c r="AE11" i="14"/>
  <c r="AC11" i="14"/>
  <c r="AA11" i="14"/>
  <c r="Y11" i="14"/>
  <c r="W11" i="14"/>
  <c r="U11" i="14"/>
  <c r="S11" i="14"/>
  <c r="Q11" i="14"/>
  <c r="O11" i="14"/>
  <c r="M11" i="14"/>
  <c r="K11" i="14"/>
  <c r="I11" i="14"/>
  <c r="G11" i="14"/>
  <c r="E11" i="14"/>
  <c r="BN10" i="14"/>
  <c r="AQ10" i="14"/>
  <c r="AO10" i="14"/>
  <c r="AM10" i="14"/>
  <c r="AK10" i="14"/>
  <c r="AI10" i="14"/>
  <c r="AG10" i="14"/>
  <c r="AE10" i="14"/>
  <c r="AC10" i="14"/>
  <c r="AA10" i="14"/>
  <c r="Y10" i="14"/>
  <c r="W10" i="14"/>
  <c r="U10" i="14"/>
  <c r="S10" i="14"/>
  <c r="Q10" i="14"/>
  <c r="O10" i="14"/>
  <c r="M10" i="14"/>
  <c r="K10" i="14"/>
  <c r="I10" i="14"/>
  <c r="G10" i="14"/>
  <c r="E10" i="14"/>
  <c r="BN9" i="14"/>
  <c r="AQ9" i="14"/>
  <c r="AO9" i="14"/>
  <c r="AM9" i="14"/>
  <c r="AK9" i="14"/>
  <c r="AI9" i="14"/>
  <c r="AG9" i="14"/>
  <c r="AE9" i="14"/>
  <c r="AC9" i="14"/>
  <c r="AA9" i="14"/>
  <c r="Y9" i="14"/>
  <c r="W9" i="14"/>
  <c r="U9" i="14"/>
  <c r="S9" i="14"/>
  <c r="Q9" i="14"/>
  <c r="O9" i="14"/>
  <c r="M9" i="14"/>
  <c r="K9" i="14"/>
  <c r="I9" i="14"/>
  <c r="G9" i="14"/>
  <c r="E9" i="14"/>
  <c r="BN8" i="14"/>
  <c r="AQ8" i="14"/>
  <c r="AO8" i="14"/>
  <c r="AM8" i="14"/>
  <c r="AK8" i="14"/>
  <c r="AI8" i="14"/>
  <c r="AG8" i="14"/>
  <c r="AE8" i="14"/>
  <c r="AC8" i="14"/>
  <c r="AA8" i="14"/>
  <c r="Y8" i="14"/>
  <c r="W8" i="14"/>
  <c r="U8" i="14"/>
  <c r="S8" i="14"/>
  <c r="Q8" i="14"/>
  <c r="O8" i="14"/>
  <c r="M8" i="14"/>
  <c r="K8" i="14"/>
  <c r="I8" i="14"/>
  <c r="G8" i="14"/>
  <c r="E8" i="14"/>
  <c r="BN7" i="14"/>
  <c r="AQ7" i="14"/>
  <c r="AO7" i="14"/>
  <c r="AM7" i="14"/>
  <c r="AM37" i="14" s="1"/>
  <c r="AK7" i="14"/>
  <c r="AI7" i="14"/>
  <c r="AG7" i="14"/>
  <c r="AE7" i="14"/>
  <c r="AE37" i="14" s="1"/>
  <c r="AC7" i="14"/>
  <c r="AA7" i="14"/>
  <c r="Y7" i="14"/>
  <c r="W7" i="14"/>
  <c r="W37" i="14" s="1"/>
  <c r="U7" i="14"/>
  <c r="S7" i="14"/>
  <c r="Q7" i="14"/>
  <c r="O7" i="14"/>
  <c r="O37" i="14" s="1"/>
  <c r="M7" i="14"/>
  <c r="K7" i="14"/>
  <c r="I7" i="14"/>
  <c r="G7" i="14"/>
  <c r="G37" i="14" s="1"/>
  <c r="E7" i="14"/>
  <c r="F5" i="14"/>
  <c r="H5" i="14" s="1"/>
  <c r="J5" i="14" s="1"/>
  <c r="L5" i="14" s="1"/>
  <c r="N5" i="14" s="1"/>
  <c r="P5" i="14" s="1"/>
  <c r="R5" i="14" s="1"/>
  <c r="T5" i="14" s="1"/>
  <c r="V5" i="14" s="1"/>
  <c r="X5" i="14" s="1"/>
  <c r="Z5" i="14" s="1"/>
  <c r="AB5" i="14" s="1"/>
  <c r="AD5" i="14" s="1"/>
  <c r="AF5" i="14" s="1"/>
  <c r="AH5" i="14" s="1"/>
  <c r="AJ5" i="14" s="1"/>
  <c r="AL5" i="14" s="1"/>
  <c r="AN5" i="14" s="1"/>
  <c r="AR5" i="14" s="1"/>
  <c r="AT5" i="14" s="1"/>
  <c r="AV5" i="14" s="1"/>
  <c r="AX5" i="14" s="1"/>
  <c r="AZ5" i="14" s="1"/>
  <c r="BB5" i="14" s="1"/>
  <c r="BD5" i="14" s="1"/>
  <c r="BF5" i="14" s="1"/>
  <c r="BH5" i="14" s="1"/>
  <c r="BJ5" i="14" s="1"/>
  <c r="BL5" i="14" s="1"/>
  <c r="BQ2" i="14"/>
  <c r="AQ48" i="1"/>
  <c r="AQ47" i="1"/>
  <c r="AQ46" i="1"/>
  <c r="AQ45" i="1"/>
  <c r="AQ43" i="1"/>
  <c r="AQ42" i="1"/>
  <c r="AQ38" i="1"/>
  <c r="AQ37" i="1"/>
  <c r="AQ35" i="1"/>
  <c r="AQ32" i="1"/>
  <c r="AQ29" i="1"/>
  <c r="AQ28" i="1"/>
  <c r="AQ26" i="1"/>
  <c r="AQ25" i="1"/>
  <c r="AQ24" i="1"/>
  <c r="AQ22" i="1"/>
  <c r="AQ21" i="1"/>
  <c r="AQ20" i="1"/>
  <c r="AQ19" i="1"/>
  <c r="AQ17" i="1"/>
  <c r="AQ16" i="1"/>
  <c r="AQ14" i="1"/>
  <c r="AQ12" i="1"/>
  <c r="AQ11" i="1"/>
  <c r="AQ6" i="1"/>
  <c r="AQ7" i="1"/>
  <c r="AQ8" i="1"/>
  <c r="AQ9" i="1"/>
  <c r="BV46" i="19" l="1"/>
  <c r="BV44" i="19"/>
  <c r="BV45" i="19" s="1"/>
  <c r="BR40" i="17"/>
  <c r="BT39" i="17"/>
  <c r="BW9" i="17"/>
  <c r="BT41" i="17"/>
  <c r="BV7" i="16"/>
  <c r="BT46" i="16"/>
  <c r="BT44" i="16"/>
  <c r="BW11" i="16"/>
  <c r="BW13" i="16" s="1"/>
  <c r="BR45" i="16"/>
  <c r="BW11" i="15"/>
  <c r="BW13" i="15" s="1"/>
  <c r="BV7" i="15"/>
  <c r="BT42" i="15"/>
  <c r="BT44" i="15"/>
  <c r="BR43" i="15"/>
  <c r="BS38" i="14"/>
  <c r="L51" i="14"/>
  <c r="P51" i="14"/>
  <c r="AF51" i="14"/>
  <c r="AS51" i="14"/>
  <c r="AW51" i="14"/>
  <c r="BA51" i="14"/>
  <c r="BE51" i="14"/>
  <c r="BJ51" i="14"/>
  <c r="I63" i="14"/>
  <c r="BO17" i="14"/>
  <c r="BR17" i="14" s="1"/>
  <c r="BT17" i="14" s="1"/>
  <c r="BV17" i="14" s="1"/>
  <c r="BQ38" i="14"/>
  <c r="D51" i="14"/>
  <c r="H51" i="14"/>
  <c r="BO16" i="14"/>
  <c r="BR16" i="14" s="1"/>
  <c r="BT16" i="14" s="1"/>
  <c r="BV16" i="14" s="1"/>
  <c r="BO28" i="14"/>
  <c r="BR28" i="14" s="1"/>
  <c r="BT28" i="14" s="1"/>
  <c r="BV28" i="14" s="1"/>
  <c r="BO35" i="14"/>
  <c r="BR35" i="14" s="1"/>
  <c r="BT35" i="14" s="1"/>
  <c r="BV35" i="14" s="1"/>
  <c r="R51" i="14"/>
  <c r="V51" i="14"/>
  <c r="AB51" i="14"/>
  <c r="AH51" i="14"/>
  <c r="AP51" i="14"/>
  <c r="AT51" i="14"/>
  <c r="AX51" i="14"/>
  <c r="BB51" i="14"/>
  <c r="BF51" i="14"/>
  <c r="BK51" i="14"/>
  <c r="BO12" i="14"/>
  <c r="BR12" i="14" s="1"/>
  <c r="BT12" i="14" s="1"/>
  <c r="BV12" i="14" s="1"/>
  <c r="BO21" i="14"/>
  <c r="BR21" i="14" s="1"/>
  <c r="BT21" i="14" s="1"/>
  <c r="BV21" i="14" s="1"/>
  <c r="AL37" i="14"/>
  <c r="AL51" i="14" s="1"/>
  <c r="BN48" i="14"/>
  <c r="F51" i="14"/>
  <c r="J51" i="14"/>
  <c r="N51" i="14"/>
  <c r="AD51" i="14"/>
  <c r="AU51" i="14"/>
  <c r="AY51" i="14"/>
  <c r="BC51" i="14"/>
  <c r="BG51" i="14"/>
  <c r="BL51" i="14"/>
  <c r="Z51" i="14"/>
  <c r="M37" i="14"/>
  <c r="BO10" i="14"/>
  <c r="BR10" i="14" s="1"/>
  <c r="BT10" i="14" s="1"/>
  <c r="BV10" i="14" s="1"/>
  <c r="BO11" i="14"/>
  <c r="BR11" i="14" s="1"/>
  <c r="BT11" i="14" s="1"/>
  <c r="BV11" i="14" s="1"/>
  <c r="BO15" i="14"/>
  <c r="BR15" i="14" s="1"/>
  <c r="BT15" i="14" s="1"/>
  <c r="BV15" i="14" s="1"/>
  <c r="BO18" i="14"/>
  <c r="BR18" i="14" s="1"/>
  <c r="BT18" i="14" s="1"/>
  <c r="BV18" i="14" s="1"/>
  <c r="BO19" i="14"/>
  <c r="BR19" i="14" s="1"/>
  <c r="BT19" i="14" s="1"/>
  <c r="BV19" i="14" s="1"/>
  <c r="BO22" i="14"/>
  <c r="BR22" i="14" s="1"/>
  <c r="BT22" i="14" s="1"/>
  <c r="BV22" i="14" s="1"/>
  <c r="BO25" i="14"/>
  <c r="BR25" i="14" s="1"/>
  <c r="BT25" i="14" s="1"/>
  <c r="BV25" i="14" s="1"/>
  <c r="BO26" i="14"/>
  <c r="BR26" i="14" s="1"/>
  <c r="BT26" i="14" s="1"/>
  <c r="BV26" i="14" s="1"/>
  <c r="BO29" i="14"/>
  <c r="BR29" i="14" s="1"/>
  <c r="BT29" i="14" s="1"/>
  <c r="BV29" i="14" s="1"/>
  <c r="BO31" i="14"/>
  <c r="BR31" i="14" s="1"/>
  <c r="BT31" i="14" s="1"/>
  <c r="BV31" i="14" s="1"/>
  <c r="BO34" i="14"/>
  <c r="BR34" i="14" s="1"/>
  <c r="BT34" i="14" s="1"/>
  <c r="BV34" i="14" s="1"/>
  <c r="BO36" i="14"/>
  <c r="BR36" i="14" s="1"/>
  <c r="BT36" i="14" s="1"/>
  <c r="BV36" i="14" s="1"/>
  <c r="BI51" i="14"/>
  <c r="T51" i="14"/>
  <c r="X51" i="14"/>
  <c r="AJ51" i="14"/>
  <c r="AN51" i="14"/>
  <c r="AR51" i="14"/>
  <c r="AV51" i="14"/>
  <c r="AZ51" i="14"/>
  <c r="BD51" i="14"/>
  <c r="BH51" i="14"/>
  <c r="BM51" i="14"/>
  <c r="Y37" i="14"/>
  <c r="BO8" i="14"/>
  <c r="BR8" i="14" s="1"/>
  <c r="BT8" i="14" s="1"/>
  <c r="BV8" i="14" s="1"/>
  <c r="Y51" i="14"/>
  <c r="M51" i="14"/>
  <c r="I37" i="14"/>
  <c r="I51" i="14" s="1"/>
  <c r="AG37" i="14"/>
  <c r="AG51" i="14" s="1"/>
  <c r="AI37" i="14"/>
  <c r="AI51" i="14" s="1"/>
  <c r="BO13" i="14"/>
  <c r="BR13" i="14" s="1"/>
  <c r="BT13" i="14" s="1"/>
  <c r="BV13" i="14" s="1"/>
  <c r="BO24" i="14"/>
  <c r="BR24" i="14" s="1"/>
  <c r="BT24" i="14" s="1"/>
  <c r="BV24" i="14" s="1"/>
  <c r="W51" i="14"/>
  <c r="AM51" i="14"/>
  <c r="Q37" i="14"/>
  <c r="AO37" i="14"/>
  <c r="AO51" i="14" s="1"/>
  <c r="K37" i="14"/>
  <c r="S37" i="14"/>
  <c r="S51" i="14" s="1"/>
  <c r="AA37" i="14"/>
  <c r="AA51" i="14" s="1"/>
  <c r="AQ37" i="14"/>
  <c r="AQ51" i="14" s="1"/>
  <c r="E37" i="14"/>
  <c r="E51" i="14" s="1"/>
  <c r="BO7" i="14"/>
  <c r="U37" i="14"/>
  <c r="U51" i="14" s="1"/>
  <c r="AC37" i="14"/>
  <c r="AC51" i="14" s="1"/>
  <c r="AK37" i="14"/>
  <c r="AK51" i="14" s="1"/>
  <c r="BN37" i="14"/>
  <c r="BN51" i="14" s="1"/>
  <c r="BO9" i="14"/>
  <c r="BR9" i="14" s="1"/>
  <c r="BT9" i="14" s="1"/>
  <c r="BV9" i="14" s="1"/>
  <c r="BW12" i="14"/>
  <c r="BX12" i="14" s="1"/>
  <c r="BO30" i="14"/>
  <c r="BR30" i="14" s="1"/>
  <c r="BT30" i="14" s="1"/>
  <c r="BV30" i="14" s="1"/>
  <c r="BO33" i="14"/>
  <c r="BR33" i="14" s="1"/>
  <c r="BT33" i="14" s="1"/>
  <c r="BV33" i="14" s="1"/>
  <c r="Q51" i="14"/>
  <c r="G51" i="14"/>
  <c r="K51" i="14"/>
  <c r="O51" i="14"/>
  <c r="AE51" i="14"/>
  <c r="BO46" i="14"/>
  <c r="BO48" i="14" s="1"/>
  <c r="W25" i="5"/>
  <c r="BV39" i="17" l="1"/>
  <c r="BV41" i="17"/>
  <c r="BX9" i="17"/>
  <c r="BT40" i="17"/>
  <c r="BT45" i="16"/>
  <c r="BV44" i="16"/>
  <c r="BV46" i="16"/>
  <c r="BX11" i="16"/>
  <c r="BX13" i="16" s="1"/>
  <c r="BT43" i="15"/>
  <c r="BV42" i="15"/>
  <c r="BV43" i="15" s="1"/>
  <c r="BV44" i="15"/>
  <c r="BX11" i="15"/>
  <c r="BX13" i="15" s="1"/>
  <c r="BR7" i="14"/>
  <c r="BO37" i="14"/>
  <c r="BO51" i="14" s="1"/>
  <c r="BN27" i="12"/>
  <c r="BN20" i="12"/>
  <c r="G63" i="12"/>
  <c r="I62" i="12"/>
  <c r="I61" i="12"/>
  <c r="I60" i="12"/>
  <c r="H59" i="12"/>
  <c r="I59" i="12" s="1"/>
  <c r="I58" i="12"/>
  <c r="H57" i="12"/>
  <c r="I57" i="12" s="1"/>
  <c r="BM48" i="12"/>
  <c r="BL48" i="12"/>
  <c r="BK48" i="12"/>
  <c r="BJ48" i="12"/>
  <c r="BH48" i="12"/>
  <c r="BG48" i="12"/>
  <c r="BF48" i="12"/>
  <c r="BE48" i="12"/>
  <c r="BD48" i="12"/>
  <c r="BC48" i="12"/>
  <c r="BB48" i="12"/>
  <c r="BA48" i="12"/>
  <c r="AZ48" i="12"/>
  <c r="AY48" i="12"/>
  <c r="AX48" i="12"/>
  <c r="AW48" i="12"/>
  <c r="AV48" i="12"/>
  <c r="AU48" i="12"/>
  <c r="AT48" i="12"/>
  <c r="AS48" i="12"/>
  <c r="AR48" i="12"/>
  <c r="AQ48" i="12"/>
  <c r="AP48" i="12"/>
  <c r="AO48" i="12"/>
  <c r="AN48" i="12"/>
  <c r="AM48" i="12"/>
  <c r="AL48" i="12"/>
  <c r="AK48" i="12"/>
  <c r="AJ48" i="12"/>
  <c r="AI48" i="12"/>
  <c r="AH48" i="12"/>
  <c r="AF48" i="12"/>
  <c r="AE48" i="12"/>
  <c r="AD48" i="12"/>
  <c r="AB48" i="12"/>
  <c r="Z48" i="12"/>
  <c r="X48" i="12"/>
  <c r="W48" i="12"/>
  <c r="V48" i="12"/>
  <c r="U48" i="12"/>
  <c r="T48" i="12"/>
  <c r="S48" i="12"/>
  <c r="R48" i="12"/>
  <c r="P48" i="12"/>
  <c r="O48" i="12"/>
  <c r="N48" i="12"/>
  <c r="M48" i="12"/>
  <c r="L48" i="12"/>
  <c r="J48" i="12"/>
  <c r="I48" i="12"/>
  <c r="H48" i="12"/>
  <c r="G48" i="12"/>
  <c r="F48" i="12"/>
  <c r="E48" i="12"/>
  <c r="D48" i="12"/>
  <c r="BN47" i="12"/>
  <c r="Y47" i="12"/>
  <c r="Y48" i="12" s="1"/>
  <c r="BN46" i="12"/>
  <c r="BI46" i="12"/>
  <c r="BI48" i="12" s="1"/>
  <c r="AG46" i="12"/>
  <c r="AG48" i="12" s="1"/>
  <c r="AC46" i="12"/>
  <c r="AC48" i="12" s="1"/>
  <c r="AA46" i="12"/>
  <c r="AA48" i="12" s="1"/>
  <c r="Q46" i="12"/>
  <c r="Q48" i="12" s="1"/>
  <c r="K46" i="12"/>
  <c r="K48" i="12" s="1"/>
  <c r="BO43" i="12"/>
  <c r="BN43" i="12"/>
  <c r="BO42" i="12"/>
  <c r="BN42" i="12"/>
  <c r="BU39" i="12"/>
  <c r="BS39" i="12"/>
  <c r="BQ39" i="12"/>
  <c r="BU37" i="12"/>
  <c r="BS37" i="12"/>
  <c r="BQ37" i="12"/>
  <c r="BM37" i="12"/>
  <c r="BL37" i="12"/>
  <c r="BK37" i="12"/>
  <c r="BJ37" i="12"/>
  <c r="BI37" i="12"/>
  <c r="BH37" i="12"/>
  <c r="BG37" i="12"/>
  <c r="BF37" i="12"/>
  <c r="BE37" i="12"/>
  <c r="BD37" i="12"/>
  <c r="BC37" i="12"/>
  <c r="BB37" i="12"/>
  <c r="BA37" i="12"/>
  <c r="AZ37" i="12"/>
  <c r="AY37" i="12"/>
  <c r="AX37" i="12"/>
  <c r="AW37" i="12"/>
  <c r="AV37" i="12"/>
  <c r="AU37" i="12"/>
  <c r="AT37" i="12"/>
  <c r="AS37" i="12"/>
  <c r="AR37" i="12"/>
  <c r="AQ37" i="12"/>
  <c r="AP37" i="12"/>
  <c r="AN37" i="12"/>
  <c r="AJ37" i="12"/>
  <c r="AH37" i="12"/>
  <c r="AF37" i="12"/>
  <c r="AD37" i="12"/>
  <c r="AB37" i="12"/>
  <c r="Z37" i="12"/>
  <c r="X37" i="12"/>
  <c r="V37" i="12"/>
  <c r="T37" i="12"/>
  <c r="R37" i="12"/>
  <c r="P37" i="12"/>
  <c r="N37" i="12"/>
  <c r="L37" i="12"/>
  <c r="J37" i="12"/>
  <c r="H37" i="12"/>
  <c r="F37" i="12"/>
  <c r="D37" i="12"/>
  <c r="BN36" i="12"/>
  <c r="AM36" i="12"/>
  <c r="AK36" i="12"/>
  <c r="AI36" i="12"/>
  <c r="AE36" i="12"/>
  <c r="AC36" i="12"/>
  <c r="AA36" i="12"/>
  <c r="Y36" i="12"/>
  <c r="W36" i="12"/>
  <c r="U36" i="12"/>
  <c r="S36" i="12"/>
  <c r="Q36" i="12"/>
  <c r="O36" i="12"/>
  <c r="M36" i="12"/>
  <c r="K36" i="12"/>
  <c r="I36" i="12"/>
  <c r="G36" i="12"/>
  <c r="E36" i="12"/>
  <c r="BN35" i="12"/>
  <c r="AO35" i="12"/>
  <c r="AM35" i="12"/>
  <c r="AK35" i="12"/>
  <c r="AI35" i="12"/>
  <c r="AG35" i="12"/>
  <c r="AE35" i="12"/>
  <c r="AC35" i="12"/>
  <c r="AA35" i="12"/>
  <c r="Y35" i="12"/>
  <c r="W35" i="12"/>
  <c r="U35" i="12"/>
  <c r="S35" i="12"/>
  <c r="Q35" i="12"/>
  <c r="O35" i="12"/>
  <c r="M35" i="12"/>
  <c r="K35" i="12"/>
  <c r="I35" i="12"/>
  <c r="G35" i="12"/>
  <c r="E35" i="12"/>
  <c r="BN34" i="12"/>
  <c r="AO34" i="12"/>
  <c r="AM34" i="12"/>
  <c r="AK34" i="12"/>
  <c r="AI34" i="12"/>
  <c r="AG34" i="12"/>
  <c r="AE34" i="12"/>
  <c r="AC34" i="12"/>
  <c r="AA34" i="12"/>
  <c r="S34" i="12"/>
  <c r="BN33" i="12"/>
  <c r="AO33" i="12"/>
  <c r="AM33" i="12"/>
  <c r="AK33" i="12"/>
  <c r="AI33" i="12"/>
  <c r="AG33" i="12"/>
  <c r="AE33" i="12"/>
  <c r="AC33" i="12"/>
  <c r="AA33" i="12"/>
  <c r="Y33" i="12"/>
  <c r="U33" i="12"/>
  <c r="S33" i="12"/>
  <c r="Q33" i="12"/>
  <c r="O33" i="12"/>
  <c r="M33" i="12"/>
  <c r="K33" i="12"/>
  <c r="I33" i="12"/>
  <c r="G33" i="12"/>
  <c r="E33" i="12"/>
  <c r="BN32" i="12"/>
  <c r="AO32" i="12"/>
  <c r="AM32" i="12"/>
  <c r="AK32" i="12"/>
  <c r="AI32" i="12"/>
  <c r="AG32" i="12"/>
  <c r="AE32" i="12"/>
  <c r="AC32" i="12"/>
  <c r="AA32" i="12"/>
  <c r="BN31" i="12"/>
  <c r="AO31" i="12"/>
  <c r="AM31" i="12"/>
  <c r="AK31" i="12"/>
  <c r="AI31" i="12"/>
  <c r="AG31" i="12"/>
  <c r="AE31" i="12"/>
  <c r="AC31" i="12"/>
  <c r="AA31" i="12"/>
  <c r="BN30" i="12"/>
  <c r="AO30" i="12"/>
  <c r="AM30" i="12"/>
  <c r="AK30" i="12"/>
  <c r="AI30" i="12"/>
  <c r="AG30" i="12"/>
  <c r="AE30" i="12"/>
  <c r="AC30" i="12"/>
  <c r="AA30" i="12"/>
  <c r="Y30" i="12"/>
  <c r="W30" i="12"/>
  <c r="U30" i="12"/>
  <c r="S30" i="12"/>
  <c r="Q30" i="12"/>
  <c r="O30" i="12"/>
  <c r="M30" i="12"/>
  <c r="K30" i="12"/>
  <c r="I30" i="12"/>
  <c r="G30" i="12"/>
  <c r="E30" i="12"/>
  <c r="BN29" i="12"/>
  <c r="AO29" i="12"/>
  <c r="AM29" i="12"/>
  <c r="AK29" i="12"/>
  <c r="AI29" i="12"/>
  <c r="AG29" i="12"/>
  <c r="AE29" i="12"/>
  <c r="AC29" i="12"/>
  <c r="AA29" i="12"/>
  <c r="Y29" i="12"/>
  <c r="W29" i="12"/>
  <c r="U29" i="12"/>
  <c r="S29" i="12"/>
  <c r="Q29" i="12"/>
  <c r="BN28" i="12"/>
  <c r="AO28" i="12"/>
  <c r="AM28" i="12"/>
  <c r="AK28" i="12"/>
  <c r="AI28" i="12"/>
  <c r="AG28" i="12"/>
  <c r="AE28" i="12"/>
  <c r="AC28" i="12"/>
  <c r="AA28" i="12"/>
  <c r="Y28" i="12"/>
  <c r="W28" i="12"/>
  <c r="U28" i="12"/>
  <c r="S28" i="12"/>
  <c r="Q28" i="12"/>
  <c r="O28" i="12"/>
  <c r="M28" i="12"/>
  <c r="K28" i="12"/>
  <c r="I28" i="12"/>
  <c r="G28" i="12"/>
  <c r="E28" i="12"/>
  <c r="AO27" i="12"/>
  <c r="BO27" i="12" s="1"/>
  <c r="BR27" i="12" s="1"/>
  <c r="BT27" i="12" s="1"/>
  <c r="BV27" i="12" s="1"/>
  <c r="BN26" i="12"/>
  <c r="AO26" i="12"/>
  <c r="AM26" i="12"/>
  <c r="AK26" i="12"/>
  <c r="AI26" i="12"/>
  <c r="AG26" i="12"/>
  <c r="AE26" i="12"/>
  <c r="AC26" i="12"/>
  <c r="AA26" i="12"/>
  <c r="Y26" i="12"/>
  <c r="W26" i="12"/>
  <c r="BN25" i="12"/>
  <c r="AO25" i="12"/>
  <c r="AM25" i="12"/>
  <c r="AK25" i="12"/>
  <c r="AI25" i="12"/>
  <c r="AG25" i="12"/>
  <c r="AE25" i="12"/>
  <c r="AC25" i="12"/>
  <c r="AA25" i="12"/>
  <c r="Y25" i="12"/>
  <c r="W25" i="12"/>
  <c r="U25" i="12"/>
  <c r="S25" i="12"/>
  <c r="Q25" i="12"/>
  <c r="O25" i="12"/>
  <c r="M25" i="12"/>
  <c r="K25" i="12"/>
  <c r="I25" i="12"/>
  <c r="G25" i="12"/>
  <c r="E25" i="12"/>
  <c r="BN24" i="12"/>
  <c r="AO24" i="12"/>
  <c r="AM24" i="12"/>
  <c r="AK24" i="12"/>
  <c r="AI24" i="12"/>
  <c r="AG24" i="12"/>
  <c r="AE24" i="12"/>
  <c r="AC24" i="12"/>
  <c r="AA24" i="12"/>
  <c r="Y24" i="12"/>
  <c r="W24" i="12"/>
  <c r="U24" i="12"/>
  <c r="S24" i="12"/>
  <c r="Q24" i="12"/>
  <c r="O24" i="12"/>
  <c r="M24" i="12"/>
  <c r="K24" i="12"/>
  <c r="I24" i="12"/>
  <c r="G24" i="12"/>
  <c r="E24" i="12"/>
  <c r="BN23" i="12"/>
  <c r="AO23" i="12"/>
  <c r="AM23" i="12"/>
  <c r="AK23" i="12"/>
  <c r="AI23" i="12"/>
  <c r="AG23" i="12"/>
  <c r="AE23" i="12"/>
  <c r="AC23" i="12"/>
  <c r="AA23" i="12"/>
  <c r="Y23" i="12"/>
  <c r="W23" i="12"/>
  <c r="U23" i="12"/>
  <c r="S23" i="12"/>
  <c r="Q23" i="12"/>
  <c r="O23" i="12"/>
  <c r="M23" i="12"/>
  <c r="K23" i="12"/>
  <c r="I23" i="12"/>
  <c r="G23" i="12"/>
  <c r="E23" i="12"/>
  <c r="BN22" i="12"/>
  <c r="AO22" i="12"/>
  <c r="AM22" i="12"/>
  <c r="AK22" i="12"/>
  <c r="AI22" i="12"/>
  <c r="AG22" i="12"/>
  <c r="AE22" i="12"/>
  <c r="AC22" i="12"/>
  <c r="Y22" i="12"/>
  <c r="BN21" i="12"/>
  <c r="AO21" i="12"/>
  <c r="AM21" i="12"/>
  <c r="AK21" i="12"/>
  <c r="AI21" i="12"/>
  <c r="AG21" i="12"/>
  <c r="AE21" i="12"/>
  <c r="AC21" i="12"/>
  <c r="AA21" i="12"/>
  <c r="Y21" i="12"/>
  <c r="W21" i="12"/>
  <c r="AO20" i="12"/>
  <c r="AK20" i="12"/>
  <c r="AI20" i="12"/>
  <c r="AG20" i="12"/>
  <c r="AE20" i="12"/>
  <c r="BN19" i="12"/>
  <c r="AO19" i="12"/>
  <c r="AM19" i="12"/>
  <c r="AK19" i="12"/>
  <c r="AI19" i="12"/>
  <c r="AG19" i="12"/>
  <c r="AE19" i="12"/>
  <c r="AC19" i="12"/>
  <c r="AA19" i="12"/>
  <c r="Y19" i="12"/>
  <c r="W19" i="12"/>
  <c r="U19" i="12"/>
  <c r="BN18" i="12"/>
  <c r="AO18" i="12"/>
  <c r="AM18" i="12"/>
  <c r="AK18" i="12"/>
  <c r="AI18" i="12"/>
  <c r="AG18" i="12"/>
  <c r="AE18" i="12"/>
  <c r="AO17" i="12"/>
  <c r="AM17" i="12"/>
  <c r="AL17" i="12"/>
  <c r="BN17" i="12" s="1"/>
  <c r="AK17" i="12"/>
  <c r="AI17" i="12"/>
  <c r="AG17" i="12"/>
  <c r="AE17" i="12"/>
  <c r="AC17" i="12"/>
  <c r="AA17" i="12"/>
  <c r="Y17" i="12"/>
  <c r="W17" i="12"/>
  <c r="U17" i="12"/>
  <c r="S17" i="12"/>
  <c r="Q17" i="12"/>
  <c r="O17" i="12"/>
  <c r="M17" i="12"/>
  <c r="K17" i="12"/>
  <c r="I17" i="12"/>
  <c r="G17" i="12"/>
  <c r="E17" i="12"/>
  <c r="BN16" i="12"/>
  <c r="AO16" i="12"/>
  <c r="AM16" i="12"/>
  <c r="AK16" i="12"/>
  <c r="AI16" i="12"/>
  <c r="AG16" i="12"/>
  <c r="AE16" i="12"/>
  <c r="AC16" i="12"/>
  <c r="AA16" i="12"/>
  <c r="Y16" i="12"/>
  <c r="W16" i="12"/>
  <c r="BN15" i="12"/>
  <c r="AO15" i="12"/>
  <c r="AM15" i="12"/>
  <c r="AK15" i="12"/>
  <c r="AI15" i="12"/>
  <c r="AG15" i="12"/>
  <c r="AE15" i="12"/>
  <c r="AC15" i="12"/>
  <c r="AA15" i="12"/>
  <c r="Y15" i="12"/>
  <c r="W15" i="12"/>
  <c r="U15" i="12"/>
  <c r="S15" i="12"/>
  <c r="AO14" i="12"/>
  <c r="AM14" i="12"/>
  <c r="AL14" i="12"/>
  <c r="BN14" i="12" s="1"/>
  <c r="AK14" i="12"/>
  <c r="AI14" i="12"/>
  <c r="AG14" i="12"/>
  <c r="AE14" i="12"/>
  <c r="AC14" i="12"/>
  <c r="Y14" i="12"/>
  <c r="W14" i="12"/>
  <c r="U14" i="12"/>
  <c r="S14" i="12"/>
  <c r="Q14" i="12"/>
  <c r="O14" i="12"/>
  <c r="M14" i="12"/>
  <c r="K14" i="12"/>
  <c r="I14" i="12"/>
  <c r="G14" i="12"/>
  <c r="E14" i="12"/>
  <c r="BN13" i="12"/>
  <c r="AO13" i="12"/>
  <c r="AM13" i="12"/>
  <c r="AK13" i="12"/>
  <c r="AI13" i="12"/>
  <c r="AG13" i="12"/>
  <c r="AE13" i="12"/>
  <c r="AC13" i="12"/>
  <c r="AA13" i="12"/>
  <c r="Y13" i="12"/>
  <c r="W13" i="12"/>
  <c r="U13" i="12"/>
  <c r="S13" i="12"/>
  <c r="Q13" i="12"/>
  <c r="O13" i="12"/>
  <c r="M13" i="12"/>
  <c r="K13" i="12"/>
  <c r="I13" i="12"/>
  <c r="G13" i="12"/>
  <c r="E13" i="12"/>
  <c r="BN12" i="12"/>
  <c r="AO12" i="12"/>
  <c r="AM12" i="12"/>
  <c r="AK12" i="12"/>
  <c r="AI12" i="12"/>
  <c r="AG12" i="12"/>
  <c r="AE12" i="12"/>
  <c r="AC12" i="12"/>
  <c r="Y12" i="12"/>
  <c r="W12" i="12"/>
  <c r="U12" i="12"/>
  <c r="S12" i="12"/>
  <c r="O12" i="12"/>
  <c r="M12" i="12"/>
  <c r="K12" i="12"/>
  <c r="I12" i="12"/>
  <c r="G12" i="12"/>
  <c r="E12" i="12"/>
  <c r="BN11" i="12"/>
  <c r="AO11" i="12"/>
  <c r="AM11" i="12"/>
  <c r="AK11" i="12"/>
  <c r="AI11" i="12"/>
  <c r="AG11" i="12"/>
  <c r="AE11" i="12"/>
  <c r="AC11" i="12"/>
  <c r="AA11" i="12"/>
  <c r="Y11" i="12"/>
  <c r="W11" i="12"/>
  <c r="U11" i="12"/>
  <c r="S11" i="12"/>
  <c r="Q11" i="12"/>
  <c r="O11" i="12"/>
  <c r="M11" i="12"/>
  <c r="K11" i="12"/>
  <c r="I11" i="12"/>
  <c r="G11" i="12"/>
  <c r="E11" i="12"/>
  <c r="BN10" i="12"/>
  <c r="AO10" i="12"/>
  <c r="AM10" i="12"/>
  <c r="AK10" i="12"/>
  <c r="AI10" i="12"/>
  <c r="AG10" i="12"/>
  <c r="AE10" i="12"/>
  <c r="AC10" i="12"/>
  <c r="AA10" i="12"/>
  <c r="Y10" i="12"/>
  <c r="W10" i="12"/>
  <c r="U10" i="12"/>
  <c r="S10" i="12"/>
  <c r="Q10" i="12"/>
  <c r="O10" i="12"/>
  <c r="M10" i="12"/>
  <c r="K10" i="12"/>
  <c r="I10" i="12"/>
  <c r="G10" i="12"/>
  <c r="E10" i="12"/>
  <c r="BN9" i="12"/>
  <c r="AO9" i="12"/>
  <c r="AM9" i="12"/>
  <c r="AK9" i="12"/>
  <c r="AI9" i="12"/>
  <c r="AG9" i="12"/>
  <c r="AE9" i="12"/>
  <c r="AC9" i="12"/>
  <c r="AA9" i="12"/>
  <c r="Y9" i="12"/>
  <c r="W9" i="12"/>
  <c r="U9" i="12"/>
  <c r="S9" i="12"/>
  <c r="Q9" i="12"/>
  <c r="O9" i="12"/>
  <c r="M9" i="12"/>
  <c r="K9" i="12"/>
  <c r="I9" i="12"/>
  <c r="G9" i="12"/>
  <c r="E9" i="12"/>
  <c r="BN8" i="12"/>
  <c r="AO8" i="12"/>
  <c r="AM8" i="12"/>
  <c r="AK8" i="12"/>
  <c r="AI8" i="12"/>
  <c r="AG8" i="12"/>
  <c r="AE8" i="12"/>
  <c r="AC8" i="12"/>
  <c r="AA8" i="12"/>
  <c r="Y8" i="12"/>
  <c r="W8" i="12"/>
  <c r="U8" i="12"/>
  <c r="S8" i="12"/>
  <c r="Q8" i="12"/>
  <c r="O8" i="12"/>
  <c r="M8" i="12"/>
  <c r="K8" i="12"/>
  <c r="I8" i="12"/>
  <c r="G8" i="12"/>
  <c r="E8" i="12"/>
  <c r="BN7" i="12"/>
  <c r="AO7" i="12"/>
  <c r="AM7" i="12"/>
  <c r="AK7" i="12"/>
  <c r="AI7" i="12"/>
  <c r="AG7" i="12"/>
  <c r="AE7" i="12"/>
  <c r="AC7" i="12"/>
  <c r="AA7" i="12"/>
  <c r="Y7" i="12"/>
  <c r="W7" i="12"/>
  <c r="U7" i="12"/>
  <c r="S7" i="12"/>
  <c r="Q7" i="12"/>
  <c r="O7" i="12"/>
  <c r="M7" i="12"/>
  <c r="K7" i="12"/>
  <c r="I7" i="12"/>
  <c r="G7" i="12"/>
  <c r="E7" i="12"/>
  <c r="F5" i="12"/>
  <c r="H5" i="12" s="1"/>
  <c r="J5" i="12" s="1"/>
  <c r="L5" i="12" s="1"/>
  <c r="N5" i="12" s="1"/>
  <c r="P5" i="12" s="1"/>
  <c r="R5" i="12" s="1"/>
  <c r="T5" i="12" s="1"/>
  <c r="V5" i="12" s="1"/>
  <c r="X5" i="12" s="1"/>
  <c r="Z5" i="12" s="1"/>
  <c r="AB5" i="12" s="1"/>
  <c r="AD5" i="12" s="1"/>
  <c r="AF5" i="12" s="1"/>
  <c r="AH5" i="12" s="1"/>
  <c r="AJ5" i="12" s="1"/>
  <c r="AL5" i="12" s="1"/>
  <c r="AP5" i="12" s="1"/>
  <c r="AR5" i="12" s="1"/>
  <c r="AT5" i="12" s="1"/>
  <c r="AV5" i="12" s="1"/>
  <c r="AX5" i="12" s="1"/>
  <c r="AZ5" i="12" s="1"/>
  <c r="BB5" i="12" s="1"/>
  <c r="BD5" i="12" s="1"/>
  <c r="BF5" i="12" s="1"/>
  <c r="BH5" i="12" s="1"/>
  <c r="BJ5" i="12" s="1"/>
  <c r="BL5" i="12" s="1"/>
  <c r="BQ2" i="12"/>
  <c r="AO35" i="1"/>
  <c r="AE21" i="1"/>
  <c r="AG21" i="1"/>
  <c r="AI21" i="1"/>
  <c r="AK21" i="1"/>
  <c r="AO21" i="1"/>
  <c r="AO32" i="1"/>
  <c r="BO32" i="1" s="1"/>
  <c r="BR32" i="1" s="1"/>
  <c r="BT32" i="1" s="1"/>
  <c r="BV32" i="1" s="1"/>
  <c r="AO47" i="1"/>
  <c r="AO46" i="1"/>
  <c r="AO45" i="1"/>
  <c r="AO43" i="1"/>
  <c r="AO42" i="1"/>
  <c r="AO38" i="1"/>
  <c r="AO29" i="1"/>
  <c r="AO28" i="1"/>
  <c r="AO26" i="1"/>
  <c r="AO25" i="1"/>
  <c r="AO24" i="1"/>
  <c r="AO22" i="1"/>
  <c r="AO20" i="1"/>
  <c r="AO19" i="1"/>
  <c r="AO17" i="1"/>
  <c r="AO16" i="1"/>
  <c r="AO14" i="1"/>
  <c r="AO12" i="1"/>
  <c r="AO11" i="1"/>
  <c r="AO9" i="1"/>
  <c r="AO8" i="1"/>
  <c r="AO7" i="1"/>
  <c r="AO6" i="1"/>
  <c r="BO21" i="1" l="1"/>
  <c r="BR21" i="1" s="1"/>
  <c r="BT21" i="1" s="1"/>
  <c r="BV21" i="1" s="1"/>
  <c r="BV40" i="17"/>
  <c r="BV45" i="16"/>
  <c r="BR37" i="14"/>
  <c r="BT7" i="14"/>
  <c r="BR39" i="14"/>
  <c r="O37" i="12"/>
  <c r="AM37" i="12"/>
  <c r="G37" i="12"/>
  <c r="W37" i="12"/>
  <c r="W51" i="12" s="1"/>
  <c r="AE37" i="12"/>
  <c r="AL37" i="12"/>
  <c r="BO47" i="12"/>
  <c r="T51" i="12"/>
  <c r="AJ51" i="12"/>
  <c r="AR51" i="12"/>
  <c r="AV51" i="12"/>
  <c r="AZ51" i="12"/>
  <c r="BD51" i="12"/>
  <c r="BH51" i="12"/>
  <c r="BO16" i="12"/>
  <c r="BR16" i="12" s="1"/>
  <c r="BT16" i="12" s="1"/>
  <c r="BV16" i="12" s="1"/>
  <c r="BO18" i="12"/>
  <c r="BR18" i="12" s="1"/>
  <c r="BT18" i="12" s="1"/>
  <c r="BV18" i="12" s="1"/>
  <c r="BO20" i="12"/>
  <c r="BR20" i="12" s="1"/>
  <c r="BT20" i="12" s="1"/>
  <c r="BV20" i="12" s="1"/>
  <c r="BO21" i="12"/>
  <c r="BR21" i="12" s="1"/>
  <c r="BT21" i="12" s="1"/>
  <c r="BV21" i="12" s="1"/>
  <c r="BO29" i="12"/>
  <c r="BR29" i="12" s="1"/>
  <c r="BT29" i="12" s="1"/>
  <c r="BV29" i="12" s="1"/>
  <c r="BO34" i="12"/>
  <c r="BR34" i="12" s="1"/>
  <c r="BT34" i="12" s="1"/>
  <c r="BV34" i="12" s="1"/>
  <c r="BO35" i="12"/>
  <c r="BR35" i="12" s="1"/>
  <c r="BT35" i="12" s="1"/>
  <c r="BV35" i="12" s="1"/>
  <c r="BO36" i="12"/>
  <c r="BR36" i="12" s="1"/>
  <c r="BT36" i="12" s="1"/>
  <c r="BV36" i="12" s="1"/>
  <c r="D51" i="12"/>
  <c r="L51" i="12"/>
  <c r="BI51" i="12"/>
  <c r="X51" i="12"/>
  <c r="BM51" i="12"/>
  <c r="BO30" i="12"/>
  <c r="BR30" i="12" s="1"/>
  <c r="BT30" i="12" s="1"/>
  <c r="BV30" i="12" s="1"/>
  <c r="BO31" i="12"/>
  <c r="BR31" i="12" s="1"/>
  <c r="BT31" i="12" s="1"/>
  <c r="BV31" i="12" s="1"/>
  <c r="Z51" i="12"/>
  <c r="AS51" i="12"/>
  <c r="AW51" i="12"/>
  <c r="BE51" i="12"/>
  <c r="BJ51" i="12"/>
  <c r="K37" i="12"/>
  <c r="K51" i="12" s="1"/>
  <c r="AA37" i="12"/>
  <c r="AA51" i="12" s="1"/>
  <c r="BO15" i="12"/>
  <c r="BR15" i="12" s="1"/>
  <c r="BT15" i="12" s="1"/>
  <c r="BV15" i="12" s="1"/>
  <c r="BO17" i="12"/>
  <c r="BR17" i="12" s="1"/>
  <c r="BT17" i="12" s="1"/>
  <c r="BV17" i="12" s="1"/>
  <c r="BO19" i="12"/>
  <c r="BR19" i="12" s="1"/>
  <c r="BT19" i="12" s="1"/>
  <c r="BV19" i="12" s="1"/>
  <c r="BO22" i="12"/>
  <c r="BR22" i="12" s="1"/>
  <c r="BT22" i="12" s="1"/>
  <c r="BV22" i="12" s="1"/>
  <c r="BS38" i="12"/>
  <c r="R51" i="12"/>
  <c r="V51" i="12"/>
  <c r="AB51" i="12"/>
  <c r="AH51" i="12"/>
  <c r="AL51" i="12"/>
  <c r="AP51" i="12"/>
  <c r="AT51" i="12"/>
  <c r="AX51" i="12"/>
  <c r="BB51" i="12"/>
  <c r="BF51" i="12"/>
  <c r="BK51" i="12"/>
  <c r="AN51" i="12"/>
  <c r="BQ38" i="12"/>
  <c r="H51" i="12"/>
  <c r="P51" i="12"/>
  <c r="AF51" i="12"/>
  <c r="BA51" i="12"/>
  <c r="S37" i="12"/>
  <c r="S51" i="12" s="1"/>
  <c r="E37" i="12"/>
  <c r="E51" i="12" s="1"/>
  <c r="M37" i="12"/>
  <c r="U37" i="12"/>
  <c r="U51" i="12" s="1"/>
  <c r="AC37" i="12"/>
  <c r="AC51" i="12" s="1"/>
  <c r="AK37" i="12"/>
  <c r="AK51" i="12" s="1"/>
  <c r="BO8" i="12"/>
  <c r="BR8" i="12" s="1"/>
  <c r="BT8" i="12" s="1"/>
  <c r="BV8" i="12" s="1"/>
  <c r="BO11" i="12"/>
  <c r="BR11" i="12" s="1"/>
  <c r="BT11" i="12" s="1"/>
  <c r="BO12" i="12"/>
  <c r="BR12" i="12" s="1"/>
  <c r="BT12" i="12" s="1"/>
  <c r="BV12" i="12" s="1"/>
  <c r="BO23" i="12"/>
  <c r="BR23" i="12" s="1"/>
  <c r="BT23" i="12" s="1"/>
  <c r="BV23" i="12" s="1"/>
  <c r="BO24" i="12"/>
  <c r="BR24" i="12" s="1"/>
  <c r="BT24" i="12" s="1"/>
  <c r="BV24" i="12" s="1"/>
  <c r="BO25" i="12"/>
  <c r="BR25" i="12" s="1"/>
  <c r="BT25" i="12" s="1"/>
  <c r="BV25" i="12" s="1"/>
  <c r="BO26" i="12"/>
  <c r="BR26" i="12" s="1"/>
  <c r="BT26" i="12" s="1"/>
  <c r="BV26" i="12" s="1"/>
  <c r="BO28" i="12"/>
  <c r="BR28" i="12" s="1"/>
  <c r="BT28" i="12" s="1"/>
  <c r="BV28" i="12" s="1"/>
  <c r="BO32" i="12"/>
  <c r="BR32" i="12" s="1"/>
  <c r="BT32" i="12" s="1"/>
  <c r="BV32" i="12" s="1"/>
  <c r="BO33" i="12"/>
  <c r="BR33" i="12" s="1"/>
  <c r="BT33" i="12" s="1"/>
  <c r="BV33" i="12" s="1"/>
  <c r="BO46" i="12"/>
  <c r="BO48" i="12" s="1"/>
  <c r="BN48" i="12"/>
  <c r="F51" i="12"/>
  <c r="J51" i="12"/>
  <c r="N51" i="12"/>
  <c r="AD51" i="12"/>
  <c r="AQ51" i="12"/>
  <c r="AU51" i="12"/>
  <c r="AY51" i="12"/>
  <c r="BC51" i="12"/>
  <c r="BG51" i="12"/>
  <c r="BL51" i="12"/>
  <c r="BN37" i="12"/>
  <c r="I37" i="12"/>
  <c r="I51" i="12" s="1"/>
  <c r="Q37" i="12"/>
  <c r="Q51" i="12" s="1"/>
  <c r="Y37" i="12"/>
  <c r="Y51" i="12" s="1"/>
  <c r="AG37" i="12"/>
  <c r="AG51" i="12" s="1"/>
  <c r="AO37" i="12"/>
  <c r="AO51" i="12" s="1"/>
  <c r="BO9" i="12"/>
  <c r="BR9" i="12" s="1"/>
  <c r="BT9" i="12" s="1"/>
  <c r="BV9" i="12" s="1"/>
  <c r="BO13" i="12"/>
  <c r="BR13" i="12" s="1"/>
  <c r="BT13" i="12" s="1"/>
  <c r="BV13" i="12" s="1"/>
  <c r="G51" i="12"/>
  <c r="O51" i="12"/>
  <c r="AE51" i="12"/>
  <c r="AI37" i="12"/>
  <c r="AI51" i="12" s="1"/>
  <c r="BO10" i="12"/>
  <c r="BR10" i="12" s="1"/>
  <c r="BT10" i="12" s="1"/>
  <c r="BV10" i="12" s="1"/>
  <c r="BO14" i="12"/>
  <c r="BR14" i="12" s="1"/>
  <c r="BT14" i="12" s="1"/>
  <c r="BV14" i="12" s="1"/>
  <c r="I63" i="12"/>
  <c r="M51" i="12"/>
  <c r="AM51" i="12"/>
  <c r="BO7" i="12"/>
  <c r="G61" i="11"/>
  <c r="I60" i="11"/>
  <c r="I59" i="11"/>
  <c r="I58" i="11"/>
  <c r="H57" i="11"/>
  <c r="I57" i="11" s="1"/>
  <c r="I56" i="11"/>
  <c r="H55" i="11"/>
  <c r="I55" i="11" s="1"/>
  <c r="BM46" i="11"/>
  <c r="BM49" i="11" s="1"/>
  <c r="BL46" i="11"/>
  <c r="BK46" i="11"/>
  <c r="BJ46" i="11"/>
  <c r="BH46" i="11"/>
  <c r="BG46" i="11"/>
  <c r="BF46" i="11"/>
  <c r="BE46" i="11"/>
  <c r="BD46" i="11"/>
  <c r="BC46" i="11"/>
  <c r="BB46" i="11"/>
  <c r="BA46" i="11"/>
  <c r="AZ46" i="11"/>
  <c r="AY46" i="11"/>
  <c r="AX46" i="11"/>
  <c r="AW46" i="11"/>
  <c r="AV46" i="11"/>
  <c r="AU46" i="11"/>
  <c r="AT46" i="11"/>
  <c r="AS46" i="11"/>
  <c r="AR46" i="11"/>
  <c r="AQ46" i="11"/>
  <c r="AP46" i="11"/>
  <c r="AO46" i="11"/>
  <c r="AN46" i="11"/>
  <c r="AM46" i="11"/>
  <c r="AL46" i="11"/>
  <c r="AK46" i="11"/>
  <c r="AJ46" i="11"/>
  <c r="AI46" i="11"/>
  <c r="AH46" i="11"/>
  <c r="AF46" i="11"/>
  <c r="AE46" i="11"/>
  <c r="AD46" i="11"/>
  <c r="AB46" i="11"/>
  <c r="Z46" i="11"/>
  <c r="X46" i="11"/>
  <c r="X49" i="11" s="1"/>
  <c r="W46" i="11"/>
  <c r="V46" i="11"/>
  <c r="U46" i="11"/>
  <c r="T46" i="11"/>
  <c r="S46" i="11"/>
  <c r="R46" i="11"/>
  <c r="P46" i="11"/>
  <c r="O46" i="11"/>
  <c r="N46" i="11"/>
  <c r="M46" i="11"/>
  <c r="L46" i="11"/>
  <c r="J46" i="11"/>
  <c r="J49" i="11" s="1"/>
  <c r="I46" i="11"/>
  <c r="H46" i="11"/>
  <c r="G46" i="11"/>
  <c r="F46" i="11"/>
  <c r="E46" i="11"/>
  <c r="D46" i="11"/>
  <c r="BN45" i="11"/>
  <c r="BN46" i="11" s="1"/>
  <c r="Y45" i="11"/>
  <c r="Y46" i="11" s="1"/>
  <c r="BN44" i="11"/>
  <c r="BI44" i="11"/>
  <c r="BI46" i="11" s="1"/>
  <c r="AG44" i="11"/>
  <c r="AG46" i="11" s="1"/>
  <c r="AC44" i="11"/>
  <c r="AC46" i="11" s="1"/>
  <c r="AA44" i="11"/>
  <c r="AA46" i="11" s="1"/>
  <c r="Q44" i="11"/>
  <c r="Q46" i="11" s="1"/>
  <c r="K44" i="11"/>
  <c r="BO41" i="11"/>
  <c r="BN41" i="11"/>
  <c r="BO40" i="11"/>
  <c r="BN40" i="11"/>
  <c r="BU37" i="11"/>
  <c r="BS37" i="11"/>
  <c r="BQ37" i="11"/>
  <c r="BU35" i="11"/>
  <c r="BS35" i="11"/>
  <c r="BS36" i="11" s="1"/>
  <c r="BQ35" i="11"/>
  <c r="BM35" i="11"/>
  <c r="BL35" i="11"/>
  <c r="BK35" i="11"/>
  <c r="BJ35" i="11"/>
  <c r="BI35" i="11"/>
  <c r="BH35" i="11"/>
  <c r="BG35" i="11"/>
  <c r="BF35" i="11"/>
  <c r="BE35" i="11"/>
  <c r="BD35" i="11"/>
  <c r="BC35" i="11"/>
  <c r="BB35" i="11"/>
  <c r="BA35" i="11"/>
  <c r="AZ35" i="11"/>
  <c r="AY35" i="11"/>
  <c r="AX35" i="11"/>
  <c r="AW35" i="11"/>
  <c r="AV35" i="11"/>
  <c r="AU35" i="11"/>
  <c r="AT35" i="11"/>
  <c r="AS35" i="11"/>
  <c r="AR35" i="11"/>
  <c r="AQ35" i="11"/>
  <c r="AP35" i="11"/>
  <c r="AO35" i="11"/>
  <c r="AN35" i="11"/>
  <c r="AJ35" i="11"/>
  <c r="AH35" i="11"/>
  <c r="AF35" i="11"/>
  <c r="AD35" i="11"/>
  <c r="AB35" i="11"/>
  <c r="Z35" i="11"/>
  <c r="X35" i="11"/>
  <c r="V35" i="11"/>
  <c r="T35" i="11"/>
  <c r="R35" i="11"/>
  <c r="P35" i="11"/>
  <c r="N35" i="11"/>
  <c r="L35" i="11"/>
  <c r="J35" i="11"/>
  <c r="H35" i="11"/>
  <c r="F35" i="11"/>
  <c r="D35" i="11"/>
  <c r="BN34" i="11"/>
  <c r="AM34" i="11"/>
  <c r="AK34" i="11"/>
  <c r="AI34" i="11"/>
  <c r="AE34" i="11"/>
  <c r="AC34" i="11"/>
  <c r="AA34" i="11"/>
  <c r="Y34" i="11"/>
  <c r="W34" i="11"/>
  <c r="U34" i="11"/>
  <c r="S34" i="11"/>
  <c r="Q34" i="11"/>
  <c r="O34" i="11"/>
  <c r="M34" i="11"/>
  <c r="K34" i="11"/>
  <c r="I34" i="11"/>
  <c r="G34" i="11"/>
  <c r="E34" i="11"/>
  <c r="BN33" i="11"/>
  <c r="AM33" i="11"/>
  <c r="AK33" i="11"/>
  <c r="AI33" i="11"/>
  <c r="AG33" i="11"/>
  <c r="AE33" i="11"/>
  <c r="AC33" i="11"/>
  <c r="AA33" i="11"/>
  <c r="Y33" i="11"/>
  <c r="W33" i="11"/>
  <c r="U33" i="11"/>
  <c r="S33" i="11"/>
  <c r="Q33" i="11"/>
  <c r="O33" i="11"/>
  <c r="M33" i="11"/>
  <c r="K33" i="11"/>
  <c r="I33" i="11"/>
  <c r="G33" i="11"/>
  <c r="E33" i="11"/>
  <c r="BN32" i="11"/>
  <c r="AM32" i="11"/>
  <c r="AK32" i="11"/>
  <c r="AI32" i="11"/>
  <c r="AG32" i="11"/>
  <c r="AE32" i="11"/>
  <c r="AC32" i="11"/>
  <c r="AA32" i="11"/>
  <c r="S32" i="11"/>
  <c r="BN31" i="11"/>
  <c r="AM31" i="11"/>
  <c r="AK31" i="11"/>
  <c r="AI31" i="11"/>
  <c r="AG31" i="11"/>
  <c r="AE31" i="11"/>
  <c r="AC31" i="11"/>
  <c r="AA31" i="11"/>
  <c r="Y31" i="11"/>
  <c r="U31" i="11"/>
  <c r="S31" i="11"/>
  <c r="Q31" i="11"/>
  <c r="O31" i="11"/>
  <c r="M31" i="11"/>
  <c r="K31" i="11"/>
  <c r="I31" i="11"/>
  <c r="G31" i="11"/>
  <c r="E31" i="11"/>
  <c r="BN30" i="11"/>
  <c r="AM30" i="11"/>
  <c r="AK30" i="11"/>
  <c r="AI30" i="11"/>
  <c r="AG30" i="11"/>
  <c r="AE30" i="11"/>
  <c r="AC30" i="11"/>
  <c r="AA30" i="11"/>
  <c r="BN29" i="11"/>
  <c r="AM29" i="11"/>
  <c r="AK29" i="11"/>
  <c r="AI29" i="11"/>
  <c r="AG29" i="11"/>
  <c r="AE29" i="11"/>
  <c r="AC29" i="11"/>
  <c r="AA29" i="11"/>
  <c r="BN28" i="11"/>
  <c r="AM28" i="11"/>
  <c r="AK28" i="11"/>
  <c r="AI28" i="11"/>
  <c r="AG28" i="11"/>
  <c r="AE28" i="11"/>
  <c r="AC28" i="11"/>
  <c r="AA28" i="11"/>
  <c r="Y28" i="11"/>
  <c r="W28" i="11"/>
  <c r="U28" i="11"/>
  <c r="S28" i="11"/>
  <c r="Q28" i="11"/>
  <c r="O28" i="11"/>
  <c r="M28" i="11"/>
  <c r="K28" i="11"/>
  <c r="I28" i="11"/>
  <c r="G28" i="11"/>
  <c r="E28" i="11"/>
  <c r="BN27" i="11"/>
  <c r="AM27" i="11"/>
  <c r="AK27" i="11"/>
  <c r="AI27" i="11"/>
  <c r="AG27" i="11"/>
  <c r="AE27" i="11"/>
  <c r="AC27" i="11"/>
  <c r="AA27" i="11"/>
  <c r="Y27" i="11"/>
  <c r="W27" i="11"/>
  <c r="U27" i="11"/>
  <c r="S27" i="11"/>
  <c r="Q27" i="11"/>
  <c r="BN26" i="11"/>
  <c r="AM26" i="11"/>
  <c r="AK26" i="11"/>
  <c r="AI26" i="11"/>
  <c r="AG26" i="11"/>
  <c r="AE26" i="11"/>
  <c r="AC26" i="11"/>
  <c r="AA26" i="11"/>
  <c r="Y26" i="11"/>
  <c r="W26" i="11"/>
  <c r="U26" i="11"/>
  <c r="S26" i="11"/>
  <c r="Q26" i="11"/>
  <c r="O26" i="11"/>
  <c r="M26" i="11"/>
  <c r="K26" i="11"/>
  <c r="I26" i="11"/>
  <c r="G26" i="11"/>
  <c r="E26" i="11"/>
  <c r="BN25" i="11"/>
  <c r="AM25" i="11"/>
  <c r="AK25" i="11"/>
  <c r="AI25" i="11"/>
  <c r="AG25" i="11"/>
  <c r="AE25" i="11"/>
  <c r="AC25" i="11"/>
  <c r="AA25" i="11"/>
  <c r="Y25" i="11"/>
  <c r="W25" i="11"/>
  <c r="BN24" i="11"/>
  <c r="AM24" i="11"/>
  <c r="AK24" i="11"/>
  <c r="AI24" i="11"/>
  <c r="AG24" i="11"/>
  <c r="AE24" i="11"/>
  <c r="AC24" i="11"/>
  <c r="AA24" i="11"/>
  <c r="Y24" i="11"/>
  <c r="W24" i="11"/>
  <c r="U24" i="11"/>
  <c r="S24" i="11"/>
  <c r="Q24" i="11"/>
  <c r="O24" i="11"/>
  <c r="M24" i="11"/>
  <c r="K24" i="11"/>
  <c r="I24" i="11"/>
  <c r="G24" i="11"/>
  <c r="E24" i="11"/>
  <c r="BN23" i="11"/>
  <c r="AM23" i="11"/>
  <c r="AK23" i="11"/>
  <c r="AI23" i="11"/>
  <c r="AG23" i="11"/>
  <c r="AE23" i="11"/>
  <c r="AC23" i="11"/>
  <c r="AA23" i="11"/>
  <c r="Y23" i="11"/>
  <c r="W23" i="11"/>
  <c r="U23" i="11"/>
  <c r="S23" i="11"/>
  <c r="Q23" i="11"/>
  <c r="O23" i="11"/>
  <c r="M23" i="11"/>
  <c r="K23" i="11"/>
  <c r="I23" i="11"/>
  <c r="G23" i="11"/>
  <c r="E23" i="11"/>
  <c r="BN22" i="11"/>
  <c r="AM22" i="11"/>
  <c r="AK22" i="11"/>
  <c r="AI22" i="11"/>
  <c r="AG22" i="11"/>
  <c r="AE22" i="11"/>
  <c r="AC22" i="11"/>
  <c r="AA22" i="11"/>
  <c r="Y22" i="11"/>
  <c r="W22" i="11"/>
  <c r="U22" i="11"/>
  <c r="S22" i="11"/>
  <c r="Q22" i="11"/>
  <c r="O22" i="11"/>
  <c r="M22" i="11"/>
  <c r="K22" i="11"/>
  <c r="I22" i="11"/>
  <c r="G22" i="11"/>
  <c r="E22" i="11"/>
  <c r="BN21" i="11"/>
  <c r="AM21" i="11"/>
  <c r="AK21" i="11"/>
  <c r="AI21" i="11"/>
  <c r="AG21" i="11"/>
  <c r="AE21" i="11"/>
  <c r="AC21" i="11"/>
  <c r="Y21" i="11"/>
  <c r="BN20" i="11"/>
  <c r="AM20" i="11"/>
  <c r="AK20" i="11"/>
  <c r="AI20" i="11"/>
  <c r="AG20" i="11"/>
  <c r="AE20" i="11"/>
  <c r="AC20" i="11"/>
  <c r="AA20" i="11"/>
  <c r="Y20" i="11"/>
  <c r="W20" i="11"/>
  <c r="BN19" i="11"/>
  <c r="AM19" i="11"/>
  <c r="AK19" i="11"/>
  <c r="AI19" i="11"/>
  <c r="AG19" i="11"/>
  <c r="AE19" i="11"/>
  <c r="AC19" i="11"/>
  <c r="AA19" i="11"/>
  <c r="Y19" i="11"/>
  <c r="W19" i="11"/>
  <c r="U19" i="11"/>
  <c r="BN18" i="11"/>
  <c r="AM18" i="11"/>
  <c r="AK18" i="11"/>
  <c r="AI18" i="11"/>
  <c r="AG18" i="11"/>
  <c r="AE18" i="11"/>
  <c r="AM17" i="11"/>
  <c r="AL17" i="11"/>
  <c r="BN17" i="11" s="1"/>
  <c r="AK17" i="11"/>
  <c r="AI17" i="11"/>
  <c r="AG17" i="11"/>
  <c r="AE17" i="11"/>
  <c r="AC17" i="11"/>
  <c r="AA17" i="11"/>
  <c r="Y17" i="11"/>
  <c r="W17" i="11"/>
  <c r="U17" i="11"/>
  <c r="S17" i="11"/>
  <c r="Q17" i="11"/>
  <c r="O17" i="11"/>
  <c r="M17" i="11"/>
  <c r="K17" i="11"/>
  <c r="I17" i="11"/>
  <c r="G17" i="11"/>
  <c r="E17" i="11"/>
  <c r="BN16" i="11"/>
  <c r="AM16" i="11"/>
  <c r="AK16" i="11"/>
  <c r="AI16" i="11"/>
  <c r="AG16" i="11"/>
  <c r="AE16" i="11"/>
  <c r="AC16" i="11"/>
  <c r="AA16" i="11"/>
  <c r="Y16" i="11"/>
  <c r="W16" i="11"/>
  <c r="BN15" i="11"/>
  <c r="AM15" i="11"/>
  <c r="AK15" i="11"/>
  <c r="AI15" i="11"/>
  <c r="AG15" i="11"/>
  <c r="AE15" i="11"/>
  <c r="AC15" i="11"/>
  <c r="AA15" i="11"/>
  <c r="Y15" i="11"/>
  <c r="W15" i="11"/>
  <c r="U15" i="11"/>
  <c r="S15" i="11"/>
  <c r="AM14" i="11"/>
  <c r="AL14" i="11"/>
  <c r="AK14" i="11"/>
  <c r="AI14" i="11"/>
  <c r="AG14" i="11"/>
  <c r="AE14" i="11"/>
  <c r="AC14" i="11"/>
  <c r="Y14" i="11"/>
  <c r="W14" i="11"/>
  <c r="U14" i="11"/>
  <c r="S14" i="11"/>
  <c r="Q14" i="11"/>
  <c r="O14" i="11"/>
  <c r="M14" i="11"/>
  <c r="K14" i="11"/>
  <c r="I14" i="11"/>
  <c r="G14" i="11"/>
  <c r="E14" i="11"/>
  <c r="BN13" i="11"/>
  <c r="AM13" i="11"/>
  <c r="AK13" i="11"/>
  <c r="AI13" i="11"/>
  <c r="AG13" i="11"/>
  <c r="AE13" i="11"/>
  <c r="AC13" i="11"/>
  <c r="AA13" i="11"/>
  <c r="Y13" i="11"/>
  <c r="W13" i="11"/>
  <c r="U13" i="11"/>
  <c r="S13" i="11"/>
  <c r="Q13" i="11"/>
  <c r="O13" i="11"/>
  <c r="M13" i="11"/>
  <c r="K13" i="11"/>
  <c r="I13" i="11"/>
  <c r="G13" i="11"/>
  <c r="E13" i="11"/>
  <c r="BN12" i="11"/>
  <c r="AM12" i="11"/>
  <c r="AK12" i="11"/>
  <c r="AI12" i="11"/>
  <c r="AG12" i="11"/>
  <c r="AE12" i="11"/>
  <c r="AC12" i="11"/>
  <c r="Y12" i="11"/>
  <c r="W12" i="11"/>
  <c r="U12" i="11"/>
  <c r="S12" i="11"/>
  <c r="O12" i="11"/>
  <c r="M12" i="11"/>
  <c r="K12" i="11"/>
  <c r="I12" i="11"/>
  <c r="G12" i="11"/>
  <c r="E12" i="11"/>
  <c r="BN11" i="11"/>
  <c r="AM11" i="11"/>
  <c r="AK11" i="11"/>
  <c r="AI11" i="11"/>
  <c r="AG11" i="11"/>
  <c r="AE11" i="11"/>
  <c r="AC11" i="11"/>
  <c r="AA11" i="11"/>
  <c r="Y11" i="11"/>
  <c r="W11" i="11"/>
  <c r="U11" i="11"/>
  <c r="S11" i="11"/>
  <c r="Q11" i="11"/>
  <c r="O11" i="11"/>
  <c r="M11" i="11"/>
  <c r="K11" i="11"/>
  <c r="I11" i="11"/>
  <c r="G11" i="11"/>
  <c r="E11" i="11"/>
  <c r="BN10" i="11"/>
  <c r="AM10" i="11"/>
  <c r="AK10" i="11"/>
  <c r="AI10" i="11"/>
  <c r="AG10" i="11"/>
  <c r="AE10" i="11"/>
  <c r="AC10" i="11"/>
  <c r="AA10" i="11"/>
  <c r="Y10" i="11"/>
  <c r="W10" i="11"/>
  <c r="U10" i="11"/>
  <c r="S10" i="11"/>
  <c r="Q10" i="11"/>
  <c r="O10" i="11"/>
  <c r="M10" i="11"/>
  <c r="K10" i="11"/>
  <c r="I10" i="11"/>
  <c r="G10" i="11"/>
  <c r="E10" i="11"/>
  <c r="BN9" i="11"/>
  <c r="AM9" i="11"/>
  <c r="AK9" i="11"/>
  <c r="AI9" i="11"/>
  <c r="AG9" i="11"/>
  <c r="AE9" i="11"/>
  <c r="AC9" i="11"/>
  <c r="AA9" i="11"/>
  <c r="Y9" i="11"/>
  <c r="W9" i="11"/>
  <c r="U9" i="11"/>
  <c r="S9" i="11"/>
  <c r="Q9" i="11"/>
  <c r="O9" i="11"/>
  <c r="M9" i="11"/>
  <c r="K9" i="11"/>
  <c r="I9" i="11"/>
  <c r="G9" i="11"/>
  <c r="E9" i="11"/>
  <c r="BN8" i="11"/>
  <c r="AM8" i="11"/>
  <c r="AK8" i="11"/>
  <c r="AI8" i="11"/>
  <c r="AG8" i="11"/>
  <c r="AE8" i="11"/>
  <c r="AC8" i="11"/>
  <c r="AA8" i="11"/>
  <c r="Y8" i="11"/>
  <c r="W8" i="11"/>
  <c r="U8" i="11"/>
  <c r="S8" i="11"/>
  <c r="Q8" i="11"/>
  <c r="O8" i="11"/>
  <c r="M8" i="11"/>
  <c r="K8" i="11"/>
  <c r="I8" i="11"/>
  <c r="G8" i="11"/>
  <c r="E8" i="11"/>
  <c r="BN7" i="11"/>
  <c r="AM7" i="11"/>
  <c r="AK7" i="11"/>
  <c r="AI7" i="11"/>
  <c r="AG7" i="11"/>
  <c r="AE7" i="11"/>
  <c r="AC7" i="11"/>
  <c r="AA7" i="11"/>
  <c r="Y7" i="11"/>
  <c r="W7" i="11"/>
  <c r="U7" i="11"/>
  <c r="S7" i="11"/>
  <c r="Q7" i="11"/>
  <c r="O7" i="11"/>
  <c r="M7" i="11"/>
  <c r="K7" i="11"/>
  <c r="I7" i="11"/>
  <c r="G7" i="11"/>
  <c r="E7" i="11"/>
  <c r="J5" i="11"/>
  <c r="L5" i="11" s="1"/>
  <c r="N5" i="11" s="1"/>
  <c r="P5" i="11" s="1"/>
  <c r="R5" i="11" s="1"/>
  <c r="T5" i="11" s="1"/>
  <c r="V5" i="11" s="1"/>
  <c r="X5" i="11" s="1"/>
  <c r="Z5" i="11" s="1"/>
  <c r="AB5" i="11" s="1"/>
  <c r="AD5" i="11" s="1"/>
  <c r="AF5" i="11" s="1"/>
  <c r="AH5" i="11" s="1"/>
  <c r="AJ5" i="11" s="1"/>
  <c r="AN5" i="11" s="1"/>
  <c r="AP5" i="11" s="1"/>
  <c r="AR5" i="11" s="1"/>
  <c r="AT5" i="11" s="1"/>
  <c r="AV5" i="11" s="1"/>
  <c r="AX5" i="11" s="1"/>
  <c r="AZ5" i="11" s="1"/>
  <c r="BB5" i="11" s="1"/>
  <c r="BD5" i="11" s="1"/>
  <c r="BF5" i="11" s="1"/>
  <c r="BH5" i="11" s="1"/>
  <c r="BJ5" i="11" s="1"/>
  <c r="BL5" i="11" s="1"/>
  <c r="F5" i="11"/>
  <c r="H5" i="11" s="1"/>
  <c r="BQ2" i="11"/>
  <c r="AI12" i="1"/>
  <c r="AI6" i="1"/>
  <c r="BT39" i="14" l="1"/>
  <c r="BT37" i="14"/>
  <c r="BT38" i="14" s="1"/>
  <c r="BW11" i="14"/>
  <c r="BV7" i="14"/>
  <c r="BR38" i="14"/>
  <c r="BN51" i="12"/>
  <c r="BW12" i="12"/>
  <c r="BX12" i="12" s="1"/>
  <c r="BV11" i="12"/>
  <c r="BR7" i="12"/>
  <c r="BO37" i="12"/>
  <c r="BO51" i="12" s="1"/>
  <c r="BQ36" i="11"/>
  <c r="T49" i="11"/>
  <c r="AJ49" i="11"/>
  <c r="AN49" i="11"/>
  <c r="AV49" i="11"/>
  <c r="BD49" i="11"/>
  <c r="BH49" i="11"/>
  <c r="K35" i="11"/>
  <c r="S35" i="11"/>
  <c r="S49" i="11" s="1"/>
  <c r="AA35" i="11"/>
  <c r="AI35" i="11"/>
  <c r="BO15" i="11"/>
  <c r="BR15" i="11" s="1"/>
  <c r="BT15" i="11" s="1"/>
  <c r="BV15" i="11" s="1"/>
  <c r="BO18" i="11"/>
  <c r="BR18" i="11" s="1"/>
  <c r="BT18" i="11" s="1"/>
  <c r="BV18" i="11" s="1"/>
  <c r="BO19" i="11"/>
  <c r="BR19" i="11" s="1"/>
  <c r="BT19" i="11" s="1"/>
  <c r="BV19" i="11" s="1"/>
  <c r="BO32" i="11"/>
  <c r="BR32" i="11" s="1"/>
  <c r="BT32" i="11" s="1"/>
  <c r="BV32" i="11" s="1"/>
  <c r="BO33" i="11"/>
  <c r="BR33" i="11" s="1"/>
  <c r="BT33" i="11" s="1"/>
  <c r="BV33" i="11" s="1"/>
  <c r="BO34" i="11"/>
  <c r="BR34" i="11" s="1"/>
  <c r="BT34" i="11" s="1"/>
  <c r="BV34" i="11" s="1"/>
  <c r="BO44" i="11"/>
  <c r="L49" i="11"/>
  <c r="P49" i="11"/>
  <c r="Z49" i="11"/>
  <c r="AF49" i="11"/>
  <c r="AO49" i="11"/>
  <c r="AS49" i="11"/>
  <c r="AW49" i="11"/>
  <c r="BA49" i="11"/>
  <c r="BE49" i="11"/>
  <c r="BJ49" i="11"/>
  <c r="I61" i="11"/>
  <c r="AR49" i="11"/>
  <c r="BO12" i="11"/>
  <c r="BR12" i="11" s="1"/>
  <c r="BT12" i="11" s="1"/>
  <c r="BV12" i="11" s="1"/>
  <c r="BO22" i="11"/>
  <c r="BR22" i="11" s="1"/>
  <c r="BT22" i="11" s="1"/>
  <c r="BV22" i="11" s="1"/>
  <c r="BO23" i="11"/>
  <c r="BR23" i="11" s="1"/>
  <c r="BT23" i="11" s="1"/>
  <c r="BV23" i="11" s="1"/>
  <c r="BO25" i="11"/>
  <c r="BR25" i="11" s="1"/>
  <c r="BT25" i="11" s="1"/>
  <c r="BV25" i="11" s="1"/>
  <c r="BO26" i="11"/>
  <c r="BR26" i="11" s="1"/>
  <c r="BT26" i="11" s="1"/>
  <c r="BV26" i="11" s="1"/>
  <c r="BO29" i="11"/>
  <c r="BR29" i="11" s="1"/>
  <c r="BT29" i="11" s="1"/>
  <c r="BV29" i="11" s="1"/>
  <c r="BO30" i="11"/>
  <c r="BR30" i="11" s="1"/>
  <c r="BT30" i="11" s="1"/>
  <c r="BV30" i="11" s="1"/>
  <c r="BI49" i="11"/>
  <c r="D49" i="11"/>
  <c r="H49" i="11"/>
  <c r="R49" i="11"/>
  <c r="V49" i="11"/>
  <c r="AB49" i="11"/>
  <c r="AH49" i="11"/>
  <c r="AP49" i="11"/>
  <c r="AT49" i="11"/>
  <c r="AX49" i="11"/>
  <c r="BB49" i="11"/>
  <c r="BF49" i="11"/>
  <c r="BK49" i="11"/>
  <c r="F49" i="11"/>
  <c r="AZ49" i="11"/>
  <c r="BO9" i="11"/>
  <c r="BR9" i="11" s="1"/>
  <c r="BT9" i="11" s="1"/>
  <c r="BV9" i="11" s="1"/>
  <c r="BO11" i="11"/>
  <c r="BR11" i="11" s="1"/>
  <c r="BT11" i="11" s="1"/>
  <c r="BO10" i="11"/>
  <c r="BR10" i="11" s="1"/>
  <c r="BT10" i="11" s="1"/>
  <c r="BV10" i="11" s="1"/>
  <c r="BO13" i="11"/>
  <c r="BR13" i="11" s="1"/>
  <c r="BT13" i="11" s="1"/>
  <c r="BV13" i="11" s="1"/>
  <c r="BO14" i="11"/>
  <c r="BR14" i="11" s="1"/>
  <c r="BT14" i="11" s="1"/>
  <c r="BV14" i="11" s="1"/>
  <c r="BO20" i="11"/>
  <c r="BR20" i="11" s="1"/>
  <c r="BT20" i="11" s="1"/>
  <c r="BV20" i="11" s="1"/>
  <c r="BO27" i="11"/>
  <c r="BR27" i="11" s="1"/>
  <c r="BT27" i="11" s="1"/>
  <c r="BV27" i="11" s="1"/>
  <c r="BO28" i="11"/>
  <c r="BR28" i="11" s="1"/>
  <c r="BT28" i="11" s="1"/>
  <c r="BV28" i="11" s="1"/>
  <c r="BO31" i="11"/>
  <c r="BR31" i="11" s="1"/>
  <c r="BT31" i="11" s="1"/>
  <c r="BV31" i="11" s="1"/>
  <c r="N49" i="11"/>
  <c r="AD49" i="11"/>
  <c r="AQ49" i="11"/>
  <c r="AU49" i="11"/>
  <c r="AY49" i="11"/>
  <c r="BC49" i="11"/>
  <c r="BG49" i="11"/>
  <c r="BL49" i="11"/>
  <c r="BV11" i="11"/>
  <c r="U35" i="11"/>
  <c r="U49" i="11" s="1"/>
  <c r="M35" i="11"/>
  <c r="M49" i="11" s="1"/>
  <c r="AK35" i="11"/>
  <c r="AK49" i="11" s="1"/>
  <c r="G35" i="11"/>
  <c r="G49" i="11" s="1"/>
  <c r="O35" i="11"/>
  <c r="O49" i="11" s="1"/>
  <c r="W35" i="11"/>
  <c r="W49" i="11" s="1"/>
  <c r="AE35" i="11"/>
  <c r="AE49" i="11" s="1"/>
  <c r="AM35" i="11"/>
  <c r="AM49" i="11" s="1"/>
  <c r="BO8" i="11"/>
  <c r="BR8" i="11" s="1"/>
  <c r="BT8" i="11" s="1"/>
  <c r="BV8" i="11" s="1"/>
  <c r="BO21" i="11"/>
  <c r="BR21" i="11" s="1"/>
  <c r="BT21" i="11" s="1"/>
  <c r="BV21" i="11" s="1"/>
  <c r="E35" i="11"/>
  <c r="E49" i="11" s="1"/>
  <c r="BO7" i="11"/>
  <c r="AC35" i="11"/>
  <c r="AC49" i="11" s="1"/>
  <c r="BN14" i="11"/>
  <c r="BN35" i="11" s="1"/>
  <c r="BN49" i="11" s="1"/>
  <c r="AL35" i="11"/>
  <c r="AL49" i="11" s="1"/>
  <c r="I35" i="11"/>
  <c r="I49" i="11" s="1"/>
  <c r="Q35" i="11"/>
  <c r="Q49" i="11" s="1"/>
  <c r="Y35" i="11"/>
  <c r="Y49" i="11" s="1"/>
  <c r="AG35" i="11"/>
  <c r="AG49" i="11" s="1"/>
  <c r="BO16" i="11"/>
  <c r="BR16" i="11" s="1"/>
  <c r="BT16" i="11" s="1"/>
  <c r="BV16" i="11" s="1"/>
  <c r="BO17" i="11"/>
  <c r="BR17" i="11" s="1"/>
  <c r="BT17" i="11" s="1"/>
  <c r="BV17" i="11" s="1"/>
  <c r="BO24" i="11"/>
  <c r="BR24" i="11" s="1"/>
  <c r="BT24" i="11" s="1"/>
  <c r="BV24" i="11" s="1"/>
  <c r="AA49" i="11"/>
  <c r="AI49" i="11"/>
  <c r="BO45" i="11"/>
  <c r="BO46" i="11" s="1"/>
  <c r="K46" i="11"/>
  <c r="K49" i="11" s="1"/>
  <c r="AM17" i="1"/>
  <c r="AM12" i="1"/>
  <c r="AM48" i="1"/>
  <c r="AM47" i="1"/>
  <c r="AM46" i="1"/>
  <c r="AM45" i="1"/>
  <c r="AM43" i="1"/>
  <c r="AM42" i="1"/>
  <c r="AM38" i="1"/>
  <c r="AM37" i="1"/>
  <c r="AM35" i="1"/>
  <c r="AM29" i="1"/>
  <c r="AM28" i="1"/>
  <c r="AM26" i="1"/>
  <c r="AM25" i="1"/>
  <c r="AM24" i="1"/>
  <c r="AM22" i="1"/>
  <c r="AM20" i="1"/>
  <c r="AM19" i="1"/>
  <c r="AM16" i="1"/>
  <c r="AM14" i="1"/>
  <c r="AM11" i="1"/>
  <c r="AM9" i="1"/>
  <c r="AM8" i="1"/>
  <c r="AM7" i="1"/>
  <c r="AM6" i="1"/>
  <c r="AI17" i="1"/>
  <c r="AL17" i="1"/>
  <c r="AL12" i="1"/>
  <c r="BV37" i="14" l="1"/>
  <c r="BV39" i="14"/>
  <c r="BX11" i="14"/>
  <c r="BR37" i="12"/>
  <c r="BR39" i="12"/>
  <c r="BT7" i="12"/>
  <c r="BW12" i="11"/>
  <c r="BX12" i="11" s="1"/>
  <c r="BO35" i="11"/>
  <c r="BO49" i="11" s="1"/>
  <c r="BR7" i="11"/>
  <c r="AK48" i="1"/>
  <c r="AK47" i="1"/>
  <c r="AK46" i="1"/>
  <c r="AK45" i="1"/>
  <c r="AK43" i="1"/>
  <c r="AK42" i="1"/>
  <c r="AK38" i="1"/>
  <c r="AK37" i="1"/>
  <c r="AK35" i="1"/>
  <c r="AK29" i="1"/>
  <c r="AK28" i="1"/>
  <c r="AK26" i="1"/>
  <c r="AK25" i="1"/>
  <c r="AK24" i="1"/>
  <c r="AK22" i="1"/>
  <c r="AK20" i="1"/>
  <c r="AK19" i="1"/>
  <c r="AK17" i="1"/>
  <c r="AK16" i="1"/>
  <c r="AK14" i="1"/>
  <c r="AK12" i="1"/>
  <c r="AK11" i="1"/>
  <c r="AK9" i="1"/>
  <c r="AK8" i="1"/>
  <c r="AK7" i="1"/>
  <c r="AK6" i="1"/>
  <c r="AI48" i="1"/>
  <c r="AI47" i="1"/>
  <c r="AI46" i="1"/>
  <c r="AI45" i="1"/>
  <c r="AI43" i="1"/>
  <c r="AI42" i="1"/>
  <c r="AI38" i="1"/>
  <c r="AI37" i="1"/>
  <c r="AI35" i="1"/>
  <c r="AI29" i="1"/>
  <c r="AI28" i="1"/>
  <c r="AI26" i="1"/>
  <c r="AI25" i="1"/>
  <c r="AI24" i="1"/>
  <c r="AI22" i="1"/>
  <c r="AI20" i="1"/>
  <c r="AI19" i="1"/>
  <c r="AI16" i="1"/>
  <c r="AI14" i="1"/>
  <c r="AI11" i="1"/>
  <c r="AI9" i="1"/>
  <c r="AI8" i="1"/>
  <c r="AI7" i="1"/>
  <c r="BV38" i="14" l="1"/>
  <c r="BW11" i="12"/>
  <c r="BT37" i="12"/>
  <c r="BV7" i="12"/>
  <c r="BT39" i="12"/>
  <c r="BR38" i="12"/>
  <c r="BR35" i="11"/>
  <c r="BR37" i="11"/>
  <c r="BT7" i="11"/>
  <c r="G61" i="10"/>
  <c r="I60" i="10"/>
  <c r="I59" i="10"/>
  <c r="I58" i="10"/>
  <c r="H57" i="10"/>
  <c r="I57" i="10" s="1"/>
  <c r="I56" i="10"/>
  <c r="H55" i="10"/>
  <c r="I55" i="10" s="1"/>
  <c r="BM46" i="10"/>
  <c r="BL46" i="10"/>
  <c r="BK46" i="10"/>
  <c r="BJ46" i="10"/>
  <c r="BH46" i="10"/>
  <c r="BG46" i="10"/>
  <c r="BF46" i="10"/>
  <c r="BE46" i="10"/>
  <c r="BD46" i="10"/>
  <c r="BC46" i="10"/>
  <c r="BB46" i="10"/>
  <c r="BA46" i="10"/>
  <c r="AZ46" i="10"/>
  <c r="AY46" i="10"/>
  <c r="AX46" i="10"/>
  <c r="AW46" i="10"/>
  <c r="AV46" i="10"/>
  <c r="AU46" i="10"/>
  <c r="AT46" i="10"/>
  <c r="AS46" i="10"/>
  <c r="AR46" i="10"/>
  <c r="AQ46" i="10"/>
  <c r="AP46" i="10"/>
  <c r="AO46" i="10"/>
  <c r="AN46" i="10"/>
  <c r="AM46" i="10"/>
  <c r="AL46" i="10"/>
  <c r="AK46" i="10"/>
  <c r="AJ46" i="10"/>
  <c r="AI46" i="10"/>
  <c r="AH46" i="10"/>
  <c r="AF46" i="10"/>
  <c r="AE46" i="10"/>
  <c r="AD46" i="10"/>
  <c r="AB46" i="10"/>
  <c r="Z46" i="10"/>
  <c r="X46" i="10"/>
  <c r="W46" i="10"/>
  <c r="V46" i="10"/>
  <c r="U46" i="10"/>
  <c r="T46" i="10"/>
  <c r="S46" i="10"/>
  <c r="R46" i="10"/>
  <c r="P46" i="10"/>
  <c r="O46" i="10"/>
  <c r="N46" i="10"/>
  <c r="M46" i="10"/>
  <c r="L46" i="10"/>
  <c r="J46" i="10"/>
  <c r="I46" i="10"/>
  <c r="H46" i="10"/>
  <c r="G46" i="10"/>
  <c r="F46" i="10"/>
  <c r="E46" i="10"/>
  <c r="D46" i="10"/>
  <c r="BN45" i="10"/>
  <c r="Y45" i="10"/>
  <c r="Y46" i="10" s="1"/>
  <c r="BN44" i="10"/>
  <c r="BI44" i="10"/>
  <c r="BI46" i="10" s="1"/>
  <c r="AG44" i="10"/>
  <c r="AG46" i="10" s="1"/>
  <c r="AC44" i="10"/>
  <c r="AC46" i="10" s="1"/>
  <c r="AA44" i="10"/>
  <c r="AA46" i="10" s="1"/>
  <c r="Q44" i="10"/>
  <c r="Q46" i="10" s="1"/>
  <c r="K44" i="10"/>
  <c r="BO41" i="10"/>
  <c r="BN41" i="10"/>
  <c r="BO40" i="10"/>
  <c r="BN40" i="10"/>
  <c r="BU37" i="10"/>
  <c r="BS37" i="10"/>
  <c r="BQ37" i="10"/>
  <c r="BU35" i="10"/>
  <c r="BS35" i="10"/>
  <c r="BQ35" i="10"/>
  <c r="BQ36" i="10" s="1"/>
  <c r="BM35" i="10"/>
  <c r="BL35" i="10"/>
  <c r="BK35" i="10"/>
  <c r="BJ35" i="10"/>
  <c r="BI35" i="10"/>
  <c r="BH35" i="10"/>
  <c r="BG35" i="10"/>
  <c r="BF35" i="10"/>
  <c r="BE35" i="10"/>
  <c r="BD35" i="10"/>
  <c r="BC35" i="10"/>
  <c r="BB35" i="10"/>
  <c r="BA35" i="10"/>
  <c r="AZ35" i="10"/>
  <c r="AY35" i="10"/>
  <c r="AX35" i="10"/>
  <c r="AW35" i="10"/>
  <c r="AV35" i="10"/>
  <c r="AU35" i="10"/>
  <c r="AT35" i="10"/>
  <c r="AS35" i="10"/>
  <c r="AR35" i="10"/>
  <c r="AQ35" i="10"/>
  <c r="AP35" i="10"/>
  <c r="AO35" i="10"/>
  <c r="AN35" i="10"/>
  <c r="AM35" i="10"/>
  <c r="AL35" i="10"/>
  <c r="AK35" i="10"/>
  <c r="AJ35" i="10"/>
  <c r="AI35" i="10"/>
  <c r="AH35" i="10"/>
  <c r="AF35" i="10"/>
  <c r="AD35" i="10"/>
  <c r="AB35" i="10"/>
  <c r="Z35" i="10"/>
  <c r="X35" i="10"/>
  <c r="V35" i="10"/>
  <c r="T35" i="10"/>
  <c r="R35" i="10"/>
  <c r="P35" i="10"/>
  <c r="N35" i="10"/>
  <c r="L35" i="10"/>
  <c r="J35" i="10"/>
  <c r="H35" i="10"/>
  <c r="F35" i="10"/>
  <c r="D35" i="10"/>
  <c r="BN34" i="10"/>
  <c r="AE34" i="10"/>
  <c r="AC34" i="10"/>
  <c r="AA34" i="10"/>
  <c r="Y34" i="10"/>
  <c r="W34" i="10"/>
  <c r="U34" i="10"/>
  <c r="S34" i="10"/>
  <c r="Q34" i="10"/>
  <c r="O34" i="10"/>
  <c r="M34" i="10"/>
  <c r="K34" i="10"/>
  <c r="I34" i="10"/>
  <c r="G34" i="10"/>
  <c r="E34" i="10"/>
  <c r="BN33" i="10"/>
  <c r="AG33" i="10"/>
  <c r="AE33" i="10"/>
  <c r="AC33" i="10"/>
  <c r="AA33" i="10"/>
  <c r="Y33" i="10"/>
  <c r="W33" i="10"/>
  <c r="U33" i="10"/>
  <c r="S33" i="10"/>
  <c r="Q33" i="10"/>
  <c r="O33" i="10"/>
  <c r="M33" i="10"/>
  <c r="K33" i="10"/>
  <c r="I33" i="10"/>
  <c r="G33" i="10"/>
  <c r="E33" i="10"/>
  <c r="BN32" i="10"/>
  <c r="AG32" i="10"/>
  <c r="AE32" i="10"/>
  <c r="AC32" i="10"/>
  <c r="AA32" i="10"/>
  <c r="S32" i="10"/>
  <c r="BN31" i="10"/>
  <c r="AG31" i="10"/>
  <c r="AE31" i="10"/>
  <c r="AC31" i="10"/>
  <c r="AA31" i="10"/>
  <c r="Y31" i="10"/>
  <c r="U31" i="10"/>
  <c r="S31" i="10"/>
  <c r="Q31" i="10"/>
  <c r="O31" i="10"/>
  <c r="M31" i="10"/>
  <c r="K31" i="10"/>
  <c r="I31" i="10"/>
  <c r="G31" i="10"/>
  <c r="E31" i="10"/>
  <c r="BN30" i="10"/>
  <c r="AG30" i="10"/>
  <c r="AE30" i="10"/>
  <c r="AC30" i="10"/>
  <c r="AA30" i="10"/>
  <c r="BN29" i="10"/>
  <c r="AG29" i="10"/>
  <c r="AE29" i="10"/>
  <c r="AC29" i="10"/>
  <c r="AA29" i="10"/>
  <c r="BN28" i="10"/>
  <c r="AG28" i="10"/>
  <c r="AE28" i="10"/>
  <c r="AC28" i="10"/>
  <c r="AA28" i="10"/>
  <c r="Y28" i="10"/>
  <c r="W28" i="10"/>
  <c r="U28" i="10"/>
  <c r="S28" i="10"/>
  <c r="Q28" i="10"/>
  <c r="O28" i="10"/>
  <c r="M28" i="10"/>
  <c r="K28" i="10"/>
  <c r="I28" i="10"/>
  <c r="G28" i="10"/>
  <c r="E28" i="10"/>
  <c r="BN27" i="10"/>
  <c r="AG27" i="10"/>
  <c r="AE27" i="10"/>
  <c r="AC27" i="10"/>
  <c r="AA27" i="10"/>
  <c r="Y27" i="10"/>
  <c r="W27" i="10"/>
  <c r="U27" i="10"/>
  <c r="S27" i="10"/>
  <c r="Q27" i="10"/>
  <c r="BN26" i="10"/>
  <c r="AG26" i="10"/>
  <c r="AE26" i="10"/>
  <c r="AC26" i="10"/>
  <c r="AA26" i="10"/>
  <c r="Y26" i="10"/>
  <c r="W26" i="10"/>
  <c r="U26" i="10"/>
  <c r="S26" i="10"/>
  <c r="Q26" i="10"/>
  <c r="O26" i="10"/>
  <c r="M26" i="10"/>
  <c r="K26" i="10"/>
  <c r="I26" i="10"/>
  <c r="G26" i="10"/>
  <c r="E26" i="10"/>
  <c r="BN25" i="10"/>
  <c r="AG25" i="10"/>
  <c r="AE25" i="10"/>
  <c r="AC25" i="10"/>
  <c r="AA25" i="10"/>
  <c r="Y25" i="10"/>
  <c r="W25" i="10"/>
  <c r="BN24" i="10"/>
  <c r="AG24" i="10"/>
  <c r="AE24" i="10"/>
  <c r="AC24" i="10"/>
  <c r="AA24" i="10"/>
  <c r="Y24" i="10"/>
  <c r="W24" i="10"/>
  <c r="U24" i="10"/>
  <c r="S24" i="10"/>
  <c r="Q24" i="10"/>
  <c r="O24" i="10"/>
  <c r="M24" i="10"/>
  <c r="K24" i="10"/>
  <c r="I24" i="10"/>
  <c r="G24" i="10"/>
  <c r="E24" i="10"/>
  <c r="BN23" i="10"/>
  <c r="AG23" i="10"/>
  <c r="AE23" i="10"/>
  <c r="AC23" i="10"/>
  <c r="AA23" i="10"/>
  <c r="Y23" i="10"/>
  <c r="W23" i="10"/>
  <c r="U23" i="10"/>
  <c r="S23" i="10"/>
  <c r="Q23" i="10"/>
  <c r="O23" i="10"/>
  <c r="M23" i="10"/>
  <c r="K23" i="10"/>
  <c r="I23" i="10"/>
  <c r="G23" i="10"/>
  <c r="E23" i="10"/>
  <c r="BN22" i="10"/>
  <c r="AG22" i="10"/>
  <c r="AE22" i="10"/>
  <c r="AC22" i="10"/>
  <c r="AA22" i="10"/>
  <c r="Y22" i="10"/>
  <c r="W22" i="10"/>
  <c r="U22" i="10"/>
  <c r="S22" i="10"/>
  <c r="Q22" i="10"/>
  <c r="O22" i="10"/>
  <c r="M22" i="10"/>
  <c r="K22" i="10"/>
  <c r="I22" i="10"/>
  <c r="G22" i="10"/>
  <c r="E22" i="10"/>
  <c r="BN21" i="10"/>
  <c r="AG21" i="10"/>
  <c r="AE21" i="10"/>
  <c r="AC21" i="10"/>
  <c r="Y21" i="10"/>
  <c r="BN20" i="10"/>
  <c r="AG20" i="10"/>
  <c r="AE20" i="10"/>
  <c r="AC20" i="10"/>
  <c r="AA20" i="10"/>
  <c r="Y20" i="10"/>
  <c r="W20" i="10"/>
  <c r="BN19" i="10"/>
  <c r="AG19" i="10"/>
  <c r="AE19" i="10"/>
  <c r="AC19" i="10"/>
  <c r="AA19" i="10"/>
  <c r="Y19" i="10"/>
  <c r="W19" i="10"/>
  <c r="U19" i="10"/>
  <c r="BN18" i="10"/>
  <c r="AG18" i="10"/>
  <c r="AE18" i="10"/>
  <c r="BN17" i="10"/>
  <c r="AG17" i="10"/>
  <c r="AE17" i="10"/>
  <c r="AC17" i="10"/>
  <c r="AA17" i="10"/>
  <c r="Y17" i="10"/>
  <c r="W17" i="10"/>
  <c r="U17" i="10"/>
  <c r="S17" i="10"/>
  <c r="Q17" i="10"/>
  <c r="O17" i="10"/>
  <c r="M17" i="10"/>
  <c r="K17" i="10"/>
  <c r="I17" i="10"/>
  <c r="G17" i="10"/>
  <c r="E17" i="10"/>
  <c r="BN16" i="10"/>
  <c r="AG16" i="10"/>
  <c r="AE16" i="10"/>
  <c r="AC16" i="10"/>
  <c r="AA16" i="10"/>
  <c r="Y16" i="10"/>
  <c r="W16" i="10"/>
  <c r="BN15" i="10"/>
  <c r="AG15" i="10"/>
  <c r="AE15" i="10"/>
  <c r="AC15" i="10"/>
  <c r="AA15" i="10"/>
  <c r="Y15" i="10"/>
  <c r="W15" i="10"/>
  <c r="U15" i="10"/>
  <c r="S15" i="10"/>
  <c r="BN14" i="10"/>
  <c r="AG14" i="10"/>
  <c r="AE14" i="10"/>
  <c r="AC14" i="10"/>
  <c r="Y14" i="10"/>
  <c r="W14" i="10"/>
  <c r="U14" i="10"/>
  <c r="S14" i="10"/>
  <c r="Q14" i="10"/>
  <c r="O14" i="10"/>
  <c r="M14" i="10"/>
  <c r="K14" i="10"/>
  <c r="I14" i="10"/>
  <c r="G14" i="10"/>
  <c r="E14" i="10"/>
  <c r="BN13" i="10"/>
  <c r="AG13" i="10"/>
  <c r="AE13" i="10"/>
  <c r="AC13" i="10"/>
  <c r="AA13" i="10"/>
  <c r="Y13" i="10"/>
  <c r="W13" i="10"/>
  <c r="U13" i="10"/>
  <c r="S13" i="10"/>
  <c r="Q13" i="10"/>
  <c r="O13" i="10"/>
  <c r="M13" i="10"/>
  <c r="K13" i="10"/>
  <c r="I13" i="10"/>
  <c r="G13" i="10"/>
  <c r="E13" i="10"/>
  <c r="BN12" i="10"/>
  <c r="AG12" i="10"/>
  <c r="AE12" i="10"/>
  <c r="AC12" i="10"/>
  <c r="Y12" i="10"/>
  <c r="W12" i="10"/>
  <c r="U12" i="10"/>
  <c r="S12" i="10"/>
  <c r="O12" i="10"/>
  <c r="M12" i="10"/>
  <c r="K12" i="10"/>
  <c r="I12" i="10"/>
  <c r="G12" i="10"/>
  <c r="E12" i="10"/>
  <c r="BN11" i="10"/>
  <c r="AG11" i="10"/>
  <c r="AE11" i="10"/>
  <c r="AC11" i="10"/>
  <c r="AA11" i="10"/>
  <c r="Y11" i="10"/>
  <c r="W11" i="10"/>
  <c r="U11" i="10"/>
  <c r="S11" i="10"/>
  <c r="Q11" i="10"/>
  <c r="O11" i="10"/>
  <c r="M11" i="10"/>
  <c r="K11" i="10"/>
  <c r="I11" i="10"/>
  <c r="G11" i="10"/>
  <c r="E11" i="10"/>
  <c r="BN10" i="10"/>
  <c r="AG10" i="10"/>
  <c r="AE10" i="10"/>
  <c r="AC10" i="10"/>
  <c r="AA10" i="10"/>
  <c r="Y10" i="10"/>
  <c r="W10" i="10"/>
  <c r="U10" i="10"/>
  <c r="S10" i="10"/>
  <c r="Q10" i="10"/>
  <c r="O10" i="10"/>
  <c r="M10" i="10"/>
  <c r="K10" i="10"/>
  <c r="I10" i="10"/>
  <c r="G10" i="10"/>
  <c r="E10" i="10"/>
  <c r="BN9" i="10"/>
  <c r="AG9" i="10"/>
  <c r="AE9" i="10"/>
  <c r="AC9" i="10"/>
  <c r="AA9" i="10"/>
  <c r="Y9" i="10"/>
  <c r="W9" i="10"/>
  <c r="U9" i="10"/>
  <c r="S9" i="10"/>
  <c r="Q9" i="10"/>
  <c r="O9" i="10"/>
  <c r="M9" i="10"/>
  <c r="K9" i="10"/>
  <c r="I9" i="10"/>
  <c r="G9" i="10"/>
  <c r="E9" i="10"/>
  <c r="BN8" i="10"/>
  <c r="AG8" i="10"/>
  <c r="AE8" i="10"/>
  <c r="AC8" i="10"/>
  <c r="AA8" i="10"/>
  <c r="Y8" i="10"/>
  <c r="W8" i="10"/>
  <c r="U8" i="10"/>
  <c r="S8" i="10"/>
  <c r="Q8" i="10"/>
  <c r="O8" i="10"/>
  <c r="M8" i="10"/>
  <c r="K8" i="10"/>
  <c r="I8" i="10"/>
  <c r="G8" i="10"/>
  <c r="E8" i="10"/>
  <c r="BN7" i="10"/>
  <c r="AG7" i="10"/>
  <c r="AE7" i="10"/>
  <c r="AC7" i="10"/>
  <c r="AA7" i="10"/>
  <c r="Y7" i="10"/>
  <c r="W7" i="10"/>
  <c r="U7" i="10"/>
  <c r="S7" i="10"/>
  <c r="Q7" i="10"/>
  <c r="O7" i="10"/>
  <c r="M7" i="10"/>
  <c r="K7" i="10"/>
  <c r="I7" i="10"/>
  <c r="G7" i="10"/>
  <c r="E7" i="10"/>
  <c r="F5" i="10"/>
  <c r="H5" i="10" s="1"/>
  <c r="J5" i="10" s="1"/>
  <c r="L5" i="10" s="1"/>
  <c r="N5" i="10" s="1"/>
  <c r="P5" i="10" s="1"/>
  <c r="R5" i="10" s="1"/>
  <c r="T5" i="10" s="1"/>
  <c r="V5" i="10" s="1"/>
  <c r="X5" i="10" s="1"/>
  <c r="Z5" i="10" s="1"/>
  <c r="AB5" i="10" s="1"/>
  <c r="AD5" i="10" s="1"/>
  <c r="AH5" i="10" s="1"/>
  <c r="AJ5" i="10" s="1"/>
  <c r="AL5" i="10" s="1"/>
  <c r="AN5" i="10" s="1"/>
  <c r="AP5" i="10" s="1"/>
  <c r="AR5" i="10" s="1"/>
  <c r="AT5" i="10" s="1"/>
  <c r="AV5" i="10" s="1"/>
  <c r="AX5" i="10" s="1"/>
  <c r="AZ5" i="10" s="1"/>
  <c r="BB5" i="10" s="1"/>
  <c r="BD5" i="10" s="1"/>
  <c r="BF5" i="10" s="1"/>
  <c r="BH5" i="10" s="1"/>
  <c r="BJ5" i="10" s="1"/>
  <c r="BL5" i="10" s="1"/>
  <c r="BQ2" i="10"/>
  <c r="BV37" i="12" l="1"/>
  <c r="BX11" i="12"/>
  <c r="BV39" i="12"/>
  <c r="BT38" i="12"/>
  <c r="BR36" i="11"/>
  <c r="BW11" i="11"/>
  <c r="BT35" i="11"/>
  <c r="BV7" i="11"/>
  <c r="BT37" i="11"/>
  <c r="BS36" i="10"/>
  <c r="BN46" i="10"/>
  <c r="BO27" i="10"/>
  <c r="BR27" i="10" s="1"/>
  <c r="BT27" i="10" s="1"/>
  <c r="BV27" i="10" s="1"/>
  <c r="BO28" i="10"/>
  <c r="BR28" i="10" s="1"/>
  <c r="BT28" i="10" s="1"/>
  <c r="BV28" i="10" s="1"/>
  <c r="BO29" i="10"/>
  <c r="BR29" i="10" s="1"/>
  <c r="BT29" i="10" s="1"/>
  <c r="BV29" i="10" s="1"/>
  <c r="BO34" i="10"/>
  <c r="BR34" i="10" s="1"/>
  <c r="BT34" i="10" s="1"/>
  <c r="BV34" i="10" s="1"/>
  <c r="BO44" i="10"/>
  <c r="L49" i="10"/>
  <c r="Z49" i="10"/>
  <c r="BJ49" i="10"/>
  <c r="I61" i="10"/>
  <c r="BO20" i="10"/>
  <c r="BR20" i="10" s="1"/>
  <c r="BT20" i="10" s="1"/>
  <c r="BV20" i="10" s="1"/>
  <c r="D49" i="10"/>
  <c r="V49" i="10"/>
  <c r="AB49" i="10"/>
  <c r="BK49" i="10"/>
  <c r="P49" i="10"/>
  <c r="AK49" i="10"/>
  <c r="AS49" i="10"/>
  <c r="BA49" i="10"/>
  <c r="E35" i="10"/>
  <c r="E49" i="10" s="1"/>
  <c r="AC35" i="10"/>
  <c r="AC49" i="10" s="1"/>
  <c r="BO9" i="10"/>
  <c r="BR9" i="10" s="1"/>
  <c r="BT9" i="10" s="1"/>
  <c r="BV9" i="10" s="1"/>
  <c r="R49" i="10"/>
  <c r="AL49" i="10"/>
  <c r="AT49" i="10"/>
  <c r="BB49" i="10"/>
  <c r="BO15" i="10"/>
  <c r="BR15" i="10" s="1"/>
  <c r="BT15" i="10" s="1"/>
  <c r="BV15" i="10" s="1"/>
  <c r="BO26" i="10"/>
  <c r="BR26" i="10" s="1"/>
  <c r="BT26" i="10" s="1"/>
  <c r="BV26" i="10" s="1"/>
  <c r="BO30" i="10"/>
  <c r="BR30" i="10" s="1"/>
  <c r="BT30" i="10" s="1"/>
  <c r="BV30" i="10" s="1"/>
  <c r="BO31" i="10"/>
  <c r="BR31" i="10" s="1"/>
  <c r="BT31" i="10" s="1"/>
  <c r="BV31" i="10" s="1"/>
  <c r="N49" i="10"/>
  <c r="AD49" i="10"/>
  <c r="AI49" i="10"/>
  <c r="AM49" i="10"/>
  <c r="AQ49" i="10"/>
  <c r="AU49" i="10"/>
  <c r="AY49" i="10"/>
  <c r="BC49" i="10"/>
  <c r="BG49" i="10"/>
  <c r="BL49" i="10"/>
  <c r="AF49" i="10"/>
  <c r="AO49" i="10"/>
  <c r="AW49" i="10"/>
  <c r="BE49" i="10"/>
  <c r="M35" i="10"/>
  <c r="U35" i="10"/>
  <c r="U49" i="10" s="1"/>
  <c r="BO11" i="10"/>
  <c r="BR11" i="10" s="1"/>
  <c r="BT11" i="10" s="1"/>
  <c r="BV11" i="10" s="1"/>
  <c r="BO32" i="10"/>
  <c r="BR32" i="10" s="1"/>
  <c r="BT32" i="10" s="1"/>
  <c r="BV32" i="10" s="1"/>
  <c r="BI49" i="10"/>
  <c r="H49" i="10"/>
  <c r="AH49" i="10"/>
  <c r="AP49" i="10"/>
  <c r="AX49" i="10"/>
  <c r="BF49" i="10"/>
  <c r="BO14" i="10"/>
  <c r="BR14" i="10" s="1"/>
  <c r="BT14" i="10" s="1"/>
  <c r="BV14" i="10" s="1"/>
  <c r="I35" i="10"/>
  <c r="I49" i="10" s="1"/>
  <c r="Q35" i="10"/>
  <c r="BO16" i="10"/>
  <c r="BR16" i="10" s="1"/>
  <c r="BT16" i="10" s="1"/>
  <c r="BV16" i="10" s="1"/>
  <c r="BO17" i="10"/>
  <c r="BR17" i="10" s="1"/>
  <c r="BT17" i="10" s="1"/>
  <c r="BV17" i="10" s="1"/>
  <c r="BO18" i="10"/>
  <c r="BR18" i="10" s="1"/>
  <c r="BT18" i="10" s="1"/>
  <c r="BV18" i="10" s="1"/>
  <c r="BO22" i="10"/>
  <c r="BR22" i="10" s="1"/>
  <c r="BT22" i="10" s="1"/>
  <c r="BV22" i="10" s="1"/>
  <c r="F49" i="10"/>
  <c r="J49" i="10"/>
  <c r="T49" i="10"/>
  <c r="X49" i="10"/>
  <c r="AJ49" i="10"/>
  <c r="AN49" i="10"/>
  <c r="AR49" i="10"/>
  <c r="AV49" i="10"/>
  <c r="AZ49" i="10"/>
  <c r="BD49" i="10"/>
  <c r="BH49" i="10"/>
  <c r="BM49" i="10"/>
  <c r="G35" i="10"/>
  <c r="G49" i="10" s="1"/>
  <c r="O35" i="10"/>
  <c r="O49" i="10" s="1"/>
  <c r="W35" i="10"/>
  <c r="W49" i="10" s="1"/>
  <c r="AE35" i="10"/>
  <c r="AE49" i="10" s="1"/>
  <c r="BO8" i="10"/>
  <c r="BR8" i="10" s="1"/>
  <c r="BT8" i="10" s="1"/>
  <c r="BV8" i="10" s="1"/>
  <c r="BO12" i="10"/>
  <c r="BR12" i="10" s="1"/>
  <c r="BT12" i="10" s="1"/>
  <c r="BV12" i="10" s="1"/>
  <c r="BO13" i="10"/>
  <c r="BR13" i="10" s="1"/>
  <c r="BT13" i="10" s="1"/>
  <c r="BV13" i="10" s="1"/>
  <c r="BO19" i="10"/>
  <c r="BR19" i="10" s="1"/>
  <c r="BT19" i="10" s="1"/>
  <c r="BV19" i="10" s="1"/>
  <c r="BO23" i="10"/>
  <c r="BR23" i="10" s="1"/>
  <c r="BT23" i="10" s="1"/>
  <c r="BV23" i="10" s="1"/>
  <c r="Q49" i="10"/>
  <c r="M49" i="10"/>
  <c r="AG35" i="10"/>
  <c r="AG49" i="10" s="1"/>
  <c r="BO21" i="10"/>
  <c r="BR21" i="10" s="1"/>
  <c r="BT21" i="10" s="1"/>
  <c r="BV21" i="10" s="1"/>
  <c r="BO24" i="10"/>
  <c r="BR24" i="10" s="1"/>
  <c r="BT24" i="10" s="1"/>
  <c r="BV24" i="10" s="1"/>
  <c r="Y35" i="10"/>
  <c r="Y49" i="10" s="1"/>
  <c r="K35" i="10"/>
  <c r="S35" i="10"/>
  <c r="S49" i="10" s="1"/>
  <c r="AA35" i="10"/>
  <c r="AA49" i="10" s="1"/>
  <c r="BN35" i="10"/>
  <c r="BN49" i="10" s="1"/>
  <c r="BO10" i="10"/>
  <c r="BR10" i="10" s="1"/>
  <c r="BT10" i="10" s="1"/>
  <c r="BV10" i="10" s="1"/>
  <c r="BO25" i="10"/>
  <c r="BR25" i="10" s="1"/>
  <c r="BT25" i="10" s="1"/>
  <c r="BV25" i="10" s="1"/>
  <c r="BO33" i="10"/>
  <c r="BR33" i="10" s="1"/>
  <c r="BT33" i="10" s="1"/>
  <c r="BV33" i="10" s="1"/>
  <c r="BO7" i="10"/>
  <c r="BO45" i="10"/>
  <c r="K46" i="10"/>
  <c r="AG26" i="1"/>
  <c r="BV38" i="12" l="1"/>
  <c r="BT36" i="11"/>
  <c r="BV35" i="11"/>
  <c r="BV37" i="11"/>
  <c r="BX11" i="11"/>
  <c r="K49" i="10"/>
  <c r="BO46" i="10"/>
  <c r="BW12" i="10"/>
  <c r="BX12" i="10" s="1"/>
  <c r="BR7" i="10"/>
  <c r="BO35" i="10"/>
  <c r="BN24" i="1"/>
  <c r="BN19" i="1"/>
  <c r="AG47" i="1"/>
  <c r="AG46" i="1"/>
  <c r="AG45" i="1"/>
  <c r="AG43" i="1"/>
  <c r="AG42" i="1"/>
  <c r="AG38" i="1"/>
  <c r="AG37" i="1"/>
  <c r="AG35" i="1"/>
  <c r="AG29" i="1"/>
  <c r="AG28" i="1"/>
  <c r="AG24" i="1"/>
  <c r="AG22" i="1"/>
  <c r="AG20" i="1"/>
  <c r="AG19" i="1"/>
  <c r="AG17" i="1"/>
  <c r="AG16" i="1"/>
  <c r="AG14" i="1"/>
  <c r="AG12" i="1"/>
  <c r="AG11" i="1"/>
  <c r="AG9" i="1"/>
  <c r="AG8" i="1"/>
  <c r="AG7" i="1"/>
  <c r="AG6" i="1"/>
  <c r="BV36" i="11" l="1"/>
  <c r="BO49" i="10"/>
  <c r="BR35" i="10"/>
  <c r="BT7" i="10"/>
  <c r="BR37" i="10"/>
  <c r="BN21" i="9"/>
  <c r="BN18" i="9"/>
  <c r="G61" i="9"/>
  <c r="I60" i="9"/>
  <c r="I59" i="9"/>
  <c r="I58" i="9"/>
  <c r="H57" i="9"/>
  <c r="I57" i="9" s="1"/>
  <c r="I56" i="9"/>
  <c r="H55" i="9"/>
  <c r="I55" i="9" s="1"/>
  <c r="BM46" i="9"/>
  <c r="BL46" i="9"/>
  <c r="BK46" i="9"/>
  <c r="BJ46" i="9"/>
  <c r="BH46" i="9"/>
  <c r="BG46" i="9"/>
  <c r="BF46" i="9"/>
  <c r="BE46" i="9"/>
  <c r="BD46" i="9"/>
  <c r="BC46" i="9"/>
  <c r="BB46" i="9"/>
  <c r="BA46" i="9"/>
  <c r="AZ46" i="9"/>
  <c r="AY46" i="9"/>
  <c r="AX46" i="9"/>
  <c r="AW46" i="9"/>
  <c r="AV46" i="9"/>
  <c r="AU46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F46" i="9"/>
  <c r="AE46" i="9"/>
  <c r="AD46" i="9"/>
  <c r="AB46" i="9"/>
  <c r="Z46" i="9"/>
  <c r="X46" i="9"/>
  <c r="W46" i="9"/>
  <c r="V46" i="9"/>
  <c r="U46" i="9"/>
  <c r="T46" i="9"/>
  <c r="S46" i="9"/>
  <c r="R46" i="9"/>
  <c r="P46" i="9"/>
  <c r="O46" i="9"/>
  <c r="N46" i="9"/>
  <c r="M46" i="9"/>
  <c r="L46" i="9"/>
  <c r="J46" i="9"/>
  <c r="I46" i="9"/>
  <c r="H46" i="9"/>
  <c r="G46" i="9"/>
  <c r="F46" i="9"/>
  <c r="E46" i="9"/>
  <c r="D46" i="9"/>
  <c r="BN45" i="9"/>
  <c r="Y45" i="9"/>
  <c r="Y46" i="9" s="1"/>
  <c r="BN44" i="9"/>
  <c r="BI44" i="9"/>
  <c r="BI46" i="9" s="1"/>
  <c r="AG44" i="9"/>
  <c r="AG46" i="9" s="1"/>
  <c r="AC44" i="9"/>
  <c r="AC46" i="9" s="1"/>
  <c r="AA44" i="9"/>
  <c r="AA46" i="9" s="1"/>
  <c r="Q44" i="9"/>
  <c r="Q46" i="9" s="1"/>
  <c r="K44" i="9"/>
  <c r="BO41" i="9"/>
  <c r="BN41" i="9"/>
  <c r="BO40" i="9"/>
  <c r="BN40" i="9"/>
  <c r="BU37" i="9"/>
  <c r="BS37" i="9"/>
  <c r="BQ37" i="9"/>
  <c r="BU35" i="9"/>
  <c r="BS35" i="9"/>
  <c r="BQ35" i="9"/>
  <c r="BM35" i="9"/>
  <c r="BL35" i="9"/>
  <c r="BK35" i="9"/>
  <c r="BJ35" i="9"/>
  <c r="BI35" i="9"/>
  <c r="BH35" i="9"/>
  <c r="BG35" i="9"/>
  <c r="BF35" i="9"/>
  <c r="BE35" i="9"/>
  <c r="BD35" i="9"/>
  <c r="BC35" i="9"/>
  <c r="BB35" i="9"/>
  <c r="BA35" i="9"/>
  <c r="AZ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D35" i="9"/>
  <c r="AB35" i="9"/>
  <c r="Z35" i="9"/>
  <c r="X35" i="9"/>
  <c r="V35" i="9"/>
  <c r="T35" i="9"/>
  <c r="R35" i="9"/>
  <c r="P35" i="9"/>
  <c r="N35" i="9"/>
  <c r="L35" i="9"/>
  <c r="J35" i="9"/>
  <c r="H35" i="9"/>
  <c r="F35" i="9"/>
  <c r="D35" i="9"/>
  <c r="BN34" i="9"/>
  <c r="AE34" i="9"/>
  <c r="AC34" i="9"/>
  <c r="AA34" i="9"/>
  <c r="Y34" i="9"/>
  <c r="W34" i="9"/>
  <c r="U34" i="9"/>
  <c r="S34" i="9"/>
  <c r="Q34" i="9"/>
  <c r="O34" i="9"/>
  <c r="M34" i="9"/>
  <c r="K34" i="9"/>
  <c r="I34" i="9"/>
  <c r="G34" i="9"/>
  <c r="E34" i="9"/>
  <c r="BN33" i="9"/>
  <c r="AE33" i="9"/>
  <c r="AC33" i="9"/>
  <c r="AA33" i="9"/>
  <c r="Y33" i="9"/>
  <c r="W33" i="9"/>
  <c r="U33" i="9"/>
  <c r="S33" i="9"/>
  <c r="Q33" i="9"/>
  <c r="O33" i="9"/>
  <c r="M33" i="9"/>
  <c r="K33" i="9"/>
  <c r="I33" i="9"/>
  <c r="G33" i="9"/>
  <c r="E33" i="9"/>
  <c r="BN32" i="9"/>
  <c r="AE32" i="9"/>
  <c r="AC32" i="9"/>
  <c r="AA32" i="9"/>
  <c r="S32" i="9"/>
  <c r="BN31" i="9"/>
  <c r="AE31" i="9"/>
  <c r="AC31" i="9"/>
  <c r="AA31" i="9"/>
  <c r="Y31" i="9"/>
  <c r="U31" i="9"/>
  <c r="S31" i="9"/>
  <c r="Q31" i="9"/>
  <c r="O31" i="9"/>
  <c r="M31" i="9"/>
  <c r="K31" i="9"/>
  <c r="I31" i="9"/>
  <c r="G31" i="9"/>
  <c r="E31" i="9"/>
  <c r="BN30" i="9"/>
  <c r="AE30" i="9"/>
  <c r="AC30" i="9"/>
  <c r="AA30" i="9"/>
  <c r="BN29" i="9"/>
  <c r="AE29" i="9"/>
  <c r="AC29" i="9"/>
  <c r="AA29" i="9"/>
  <c r="BN28" i="9"/>
  <c r="AE28" i="9"/>
  <c r="AC28" i="9"/>
  <c r="AA28" i="9"/>
  <c r="Y28" i="9"/>
  <c r="W28" i="9"/>
  <c r="U28" i="9"/>
  <c r="S28" i="9"/>
  <c r="Q28" i="9"/>
  <c r="O28" i="9"/>
  <c r="M28" i="9"/>
  <c r="K28" i="9"/>
  <c r="I28" i="9"/>
  <c r="G28" i="9"/>
  <c r="E28" i="9"/>
  <c r="BN27" i="9"/>
  <c r="AE27" i="9"/>
  <c r="AC27" i="9"/>
  <c r="AA27" i="9"/>
  <c r="Y27" i="9"/>
  <c r="W27" i="9"/>
  <c r="U27" i="9"/>
  <c r="S27" i="9"/>
  <c r="Q27" i="9"/>
  <c r="BN26" i="9"/>
  <c r="AE26" i="9"/>
  <c r="AC26" i="9"/>
  <c r="AA26" i="9"/>
  <c r="Y26" i="9"/>
  <c r="W26" i="9"/>
  <c r="U26" i="9"/>
  <c r="S26" i="9"/>
  <c r="Q26" i="9"/>
  <c r="O26" i="9"/>
  <c r="M26" i="9"/>
  <c r="K26" i="9"/>
  <c r="I26" i="9"/>
  <c r="G26" i="9"/>
  <c r="E26" i="9"/>
  <c r="BN25" i="9"/>
  <c r="AE25" i="9"/>
  <c r="AC25" i="9"/>
  <c r="AA25" i="9"/>
  <c r="Y25" i="9"/>
  <c r="W25" i="9"/>
  <c r="BN24" i="9"/>
  <c r="AE24" i="9"/>
  <c r="AC24" i="9"/>
  <c r="AA24" i="9"/>
  <c r="Y24" i="9"/>
  <c r="W24" i="9"/>
  <c r="U24" i="9"/>
  <c r="S24" i="9"/>
  <c r="Q24" i="9"/>
  <c r="O24" i="9"/>
  <c r="M24" i="9"/>
  <c r="K24" i="9"/>
  <c r="I24" i="9"/>
  <c r="G24" i="9"/>
  <c r="E24" i="9"/>
  <c r="BN23" i="9"/>
  <c r="AE23" i="9"/>
  <c r="AC23" i="9"/>
  <c r="AA23" i="9"/>
  <c r="Y23" i="9"/>
  <c r="W23" i="9"/>
  <c r="U23" i="9"/>
  <c r="S23" i="9"/>
  <c r="Q23" i="9"/>
  <c r="O23" i="9"/>
  <c r="M23" i="9"/>
  <c r="K23" i="9"/>
  <c r="I23" i="9"/>
  <c r="G23" i="9"/>
  <c r="E23" i="9"/>
  <c r="BN22" i="9"/>
  <c r="AE22" i="9"/>
  <c r="AC22" i="9"/>
  <c r="AA22" i="9"/>
  <c r="Y22" i="9"/>
  <c r="W22" i="9"/>
  <c r="U22" i="9"/>
  <c r="S22" i="9"/>
  <c r="Q22" i="9"/>
  <c r="O22" i="9"/>
  <c r="M22" i="9"/>
  <c r="K22" i="9"/>
  <c r="I22" i="9"/>
  <c r="G22" i="9"/>
  <c r="E22" i="9"/>
  <c r="AE21" i="9"/>
  <c r="AC21" i="9"/>
  <c r="Y21" i="9"/>
  <c r="BN20" i="9"/>
  <c r="AE20" i="9"/>
  <c r="AC20" i="9"/>
  <c r="AA20" i="9"/>
  <c r="Y20" i="9"/>
  <c r="W20" i="9"/>
  <c r="BN19" i="9"/>
  <c r="AE19" i="9"/>
  <c r="AC19" i="9"/>
  <c r="AA19" i="9"/>
  <c r="Y19" i="9"/>
  <c r="W19" i="9"/>
  <c r="U19" i="9"/>
  <c r="AE18" i="9"/>
  <c r="BO18" i="9" s="1"/>
  <c r="BR18" i="9" s="1"/>
  <c r="BT18" i="9" s="1"/>
  <c r="BV18" i="9" s="1"/>
  <c r="BN17" i="9"/>
  <c r="AE17" i="9"/>
  <c r="AC17" i="9"/>
  <c r="AA17" i="9"/>
  <c r="Y17" i="9"/>
  <c r="W17" i="9"/>
  <c r="U17" i="9"/>
  <c r="S17" i="9"/>
  <c r="Q17" i="9"/>
  <c r="O17" i="9"/>
  <c r="M17" i="9"/>
  <c r="K17" i="9"/>
  <c r="I17" i="9"/>
  <c r="G17" i="9"/>
  <c r="E17" i="9"/>
  <c r="BN16" i="9"/>
  <c r="AE16" i="9"/>
  <c r="AC16" i="9"/>
  <c r="AA16" i="9"/>
  <c r="Y16" i="9"/>
  <c r="W16" i="9"/>
  <c r="BN15" i="9"/>
  <c r="AE15" i="9"/>
  <c r="AC15" i="9"/>
  <c r="AA15" i="9"/>
  <c r="Y15" i="9"/>
  <c r="W15" i="9"/>
  <c r="U15" i="9"/>
  <c r="S15" i="9"/>
  <c r="BN14" i="9"/>
  <c r="AE14" i="9"/>
  <c r="AC14" i="9"/>
  <c r="Y14" i="9"/>
  <c r="W14" i="9"/>
  <c r="U14" i="9"/>
  <c r="S14" i="9"/>
  <c r="Q14" i="9"/>
  <c r="O14" i="9"/>
  <c r="M14" i="9"/>
  <c r="K14" i="9"/>
  <c r="I14" i="9"/>
  <c r="G14" i="9"/>
  <c r="E14" i="9"/>
  <c r="BN13" i="9"/>
  <c r="AE13" i="9"/>
  <c r="AC13" i="9"/>
  <c r="AA13" i="9"/>
  <c r="Y13" i="9"/>
  <c r="W13" i="9"/>
  <c r="U13" i="9"/>
  <c r="S13" i="9"/>
  <c r="Q13" i="9"/>
  <c r="O13" i="9"/>
  <c r="M13" i="9"/>
  <c r="K13" i="9"/>
  <c r="I13" i="9"/>
  <c r="G13" i="9"/>
  <c r="E13" i="9"/>
  <c r="BN12" i="9"/>
  <c r="AE12" i="9"/>
  <c r="AC12" i="9"/>
  <c r="Y12" i="9"/>
  <c r="W12" i="9"/>
  <c r="U12" i="9"/>
  <c r="S12" i="9"/>
  <c r="O12" i="9"/>
  <c r="M12" i="9"/>
  <c r="K12" i="9"/>
  <c r="I12" i="9"/>
  <c r="G12" i="9"/>
  <c r="E12" i="9"/>
  <c r="BN11" i="9"/>
  <c r="AE11" i="9"/>
  <c r="AC11" i="9"/>
  <c r="AA11" i="9"/>
  <c r="Y11" i="9"/>
  <c r="W11" i="9"/>
  <c r="U11" i="9"/>
  <c r="S11" i="9"/>
  <c r="Q11" i="9"/>
  <c r="O11" i="9"/>
  <c r="M11" i="9"/>
  <c r="K11" i="9"/>
  <c r="I11" i="9"/>
  <c r="G11" i="9"/>
  <c r="E11" i="9"/>
  <c r="BN10" i="9"/>
  <c r="AE10" i="9"/>
  <c r="AC10" i="9"/>
  <c r="AA10" i="9"/>
  <c r="Y10" i="9"/>
  <c r="W10" i="9"/>
  <c r="U10" i="9"/>
  <c r="S10" i="9"/>
  <c r="Q10" i="9"/>
  <c r="O10" i="9"/>
  <c r="M10" i="9"/>
  <c r="K10" i="9"/>
  <c r="I10" i="9"/>
  <c r="G10" i="9"/>
  <c r="E10" i="9"/>
  <c r="BN9" i="9"/>
  <c r="AE9" i="9"/>
  <c r="AC9" i="9"/>
  <c r="AA9" i="9"/>
  <c r="Y9" i="9"/>
  <c r="W9" i="9"/>
  <c r="U9" i="9"/>
  <c r="S9" i="9"/>
  <c r="Q9" i="9"/>
  <c r="O9" i="9"/>
  <c r="M9" i="9"/>
  <c r="K9" i="9"/>
  <c r="I9" i="9"/>
  <c r="G9" i="9"/>
  <c r="E9" i="9"/>
  <c r="BN8" i="9"/>
  <c r="AE8" i="9"/>
  <c r="AC8" i="9"/>
  <c r="AA8" i="9"/>
  <c r="Y8" i="9"/>
  <c r="W8" i="9"/>
  <c r="U8" i="9"/>
  <c r="S8" i="9"/>
  <c r="Q8" i="9"/>
  <c r="O8" i="9"/>
  <c r="M8" i="9"/>
  <c r="K8" i="9"/>
  <c r="I8" i="9"/>
  <c r="G8" i="9"/>
  <c r="E8" i="9"/>
  <c r="BN7" i="9"/>
  <c r="AE7" i="9"/>
  <c r="AC7" i="9"/>
  <c r="AA7" i="9"/>
  <c r="Y7" i="9"/>
  <c r="W7" i="9"/>
  <c r="U7" i="9"/>
  <c r="S7" i="9"/>
  <c r="Q7" i="9"/>
  <c r="O7" i="9"/>
  <c r="M7" i="9"/>
  <c r="K7" i="9"/>
  <c r="I7" i="9"/>
  <c r="G7" i="9"/>
  <c r="E7" i="9"/>
  <c r="F5" i="9"/>
  <c r="H5" i="9" s="1"/>
  <c r="J5" i="9" s="1"/>
  <c r="L5" i="9" s="1"/>
  <c r="N5" i="9" s="1"/>
  <c r="P5" i="9" s="1"/>
  <c r="R5" i="9" s="1"/>
  <c r="T5" i="9" s="1"/>
  <c r="V5" i="9" s="1"/>
  <c r="X5" i="9" s="1"/>
  <c r="Z5" i="9" s="1"/>
  <c r="AB5" i="9" s="1"/>
  <c r="AF5" i="9" s="1"/>
  <c r="AH5" i="9" s="1"/>
  <c r="AJ5" i="9" s="1"/>
  <c r="AL5" i="9" s="1"/>
  <c r="AN5" i="9" s="1"/>
  <c r="AP5" i="9" s="1"/>
  <c r="AR5" i="9" s="1"/>
  <c r="AT5" i="9" s="1"/>
  <c r="AV5" i="9" s="1"/>
  <c r="AX5" i="9" s="1"/>
  <c r="AZ5" i="9" s="1"/>
  <c r="BB5" i="9" s="1"/>
  <c r="BD5" i="9" s="1"/>
  <c r="BF5" i="9" s="1"/>
  <c r="BH5" i="9" s="1"/>
  <c r="BJ5" i="9" s="1"/>
  <c r="BL5" i="9" s="1"/>
  <c r="AE25" i="1"/>
  <c r="AE19" i="1"/>
  <c r="BO19" i="1" s="1"/>
  <c r="BR19" i="1" s="1"/>
  <c r="BT19" i="1" s="1"/>
  <c r="BV19" i="1" s="1"/>
  <c r="AE22" i="1"/>
  <c r="G64" i="8"/>
  <c r="I63" i="8"/>
  <c r="I62" i="8"/>
  <c r="I61" i="8"/>
  <c r="H60" i="8"/>
  <c r="I60" i="8" s="1"/>
  <c r="I59" i="8"/>
  <c r="I58" i="8"/>
  <c r="I64" i="8" s="1"/>
  <c r="H58" i="8"/>
  <c r="BM49" i="8"/>
  <c r="BM52" i="8" s="1"/>
  <c r="BL49" i="8"/>
  <c r="BL52" i="8" s="1"/>
  <c r="BK49" i="8"/>
  <c r="BK52" i="8" s="1"/>
  <c r="BJ49" i="8"/>
  <c r="BH49" i="8"/>
  <c r="BH52" i="8" s="1"/>
  <c r="BG49" i="8"/>
  <c r="BG52" i="8" s="1"/>
  <c r="BF49" i="8"/>
  <c r="BE49" i="8"/>
  <c r="BE52" i="8" s="1"/>
  <c r="BD49" i="8"/>
  <c r="BD52" i="8" s="1"/>
  <c r="BC49" i="8"/>
  <c r="BC52" i="8" s="1"/>
  <c r="BB49" i="8"/>
  <c r="BA49" i="8"/>
  <c r="BA52" i="8" s="1"/>
  <c r="AZ49" i="8"/>
  <c r="AZ52" i="8" s="1"/>
  <c r="AY49" i="8"/>
  <c r="AY52" i="8" s="1"/>
  <c r="AX49" i="8"/>
  <c r="AW49" i="8"/>
  <c r="AW52" i="8" s="1"/>
  <c r="AV49" i="8"/>
  <c r="AV52" i="8" s="1"/>
  <c r="AU49" i="8"/>
  <c r="AU52" i="8" s="1"/>
  <c r="AT49" i="8"/>
  <c r="AS49" i="8"/>
  <c r="AS52" i="8" s="1"/>
  <c r="AR49" i="8"/>
  <c r="AR52" i="8" s="1"/>
  <c r="AQ49" i="8"/>
  <c r="AQ52" i="8" s="1"/>
  <c r="AP49" i="8"/>
  <c r="AO49" i="8"/>
  <c r="AO52" i="8" s="1"/>
  <c r="AN49" i="8"/>
  <c r="AN52" i="8" s="1"/>
  <c r="AM49" i="8"/>
  <c r="AM52" i="8" s="1"/>
  <c r="AL49" i="8"/>
  <c r="AK49" i="8"/>
  <c r="AK52" i="8" s="1"/>
  <c r="AJ49" i="8"/>
  <c r="AJ52" i="8" s="1"/>
  <c r="AI49" i="8"/>
  <c r="AI52" i="8" s="1"/>
  <c r="AH49" i="8"/>
  <c r="AF49" i="8"/>
  <c r="AF52" i="8" s="1"/>
  <c r="AE49" i="8"/>
  <c r="AD49" i="8"/>
  <c r="AB49" i="8"/>
  <c r="AB52" i="8" s="1"/>
  <c r="Z49" i="8"/>
  <c r="Z52" i="8" s="1"/>
  <c r="X49" i="8"/>
  <c r="X52" i="8" s="1"/>
  <c r="W49" i="8"/>
  <c r="V49" i="8"/>
  <c r="U49" i="8"/>
  <c r="T49" i="8"/>
  <c r="T52" i="8" s="1"/>
  <c r="S49" i="8"/>
  <c r="R49" i="8"/>
  <c r="R52" i="8" s="1"/>
  <c r="P49" i="8"/>
  <c r="P52" i="8" s="1"/>
  <c r="O49" i="8"/>
  <c r="N49" i="8"/>
  <c r="M49" i="8"/>
  <c r="L49" i="8"/>
  <c r="L52" i="8" s="1"/>
  <c r="J49" i="8"/>
  <c r="I49" i="8"/>
  <c r="H49" i="8"/>
  <c r="H52" i="8" s="1"/>
  <c r="G49" i="8"/>
  <c r="G52" i="8" s="1"/>
  <c r="F49" i="8"/>
  <c r="E49" i="8"/>
  <c r="D49" i="8"/>
  <c r="D52" i="8" s="1"/>
  <c r="BO48" i="8"/>
  <c r="BN48" i="8"/>
  <c r="BN49" i="8" s="1"/>
  <c r="Y48" i="8"/>
  <c r="Y49" i="8" s="1"/>
  <c r="BN47" i="8"/>
  <c r="BI47" i="8"/>
  <c r="BI49" i="8" s="1"/>
  <c r="BI52" i="8" s="1"/>
  <c r="AG47" i="8"/>
  <c r="AG49" i="8" s="1"/>
  <c r="AG52" i="8" s="1"/>
  <c r="AC47" i="8"/>
  <c r="AC49" i="8" s="1"/>
  <c r="AA47" i="8"/>
  <c r="AA49" i="8" s="1"/>
  <c r="Q47" i="8"/>
  <c r="Q49" i="8" s="1"/>
  <c r="K47" i="8"/>
  <c r="BO47" i="8" s="1"/>
  <c r="BO49" i="8" s="1"/>
  <c r="BO44" i="8"/>
  <c r="BN44" i="8"/>
  <c r="BO43" i="8"/>
  <c r="BN43" i="8"/>
  <c r="BU40" i="8"/>
  <c r="BS40" i="8"/>
  <c r="BQ40" i="8"/>
  <c r="BQ39" i="8"/>
  <c r="BU38" i="8"/>
  <c r="BS38" i="8"/>
  <c r="BS39" i="8" s="1"/>
  <c r="BQ38" i="8"/>
  <c r="BM38" i="8"/>
  <c r="BL38" i="8"/>
  <c r="BK38" i="8"/>
  <c r="BJ38" i="8"/>
  <c r="BI38" i="8"/>
  <c r="BH38" i="8"/>
  <c r="BG38" i="8"/>
  <c r="BF38" i="8"/>
  <c r="BE38" i="8"/>
  <c r="BD38" i="8"/>
  <c r="BC38" i="8"/>
  <c r="BB38" i="8"/>
  <c r="BA38" i="8"/>
  <c r="AZ38" i="8"/>
  <c r="AY38" i="8"/>
  <c r="AX38" i="8"/>
  <c r="AW38" i="8"/>
  <c r="AV38" i="8"/>
  <c r="AU38" i="8"/>
  <c r="AT38" i="8"/>
  <c r="AS38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D38" i="8"/>
  <c r="AB38" i="8"/>
  <c r="Z38" i="8"/>
  <c r="X38" i="8"/>
  <c r="V38" i="8"/>
  <c r="T38" i="8"/>
  <c r="R38" i="8"/>
  <c r="P38" i="8"/>
  <c r="N38" i="8"/>
  <c r="L38" i="8"/>
  <c r="J38" i="8"/>
  <c r="H38" i="8"/>
  <c r="F38" i="8"/>
  <c r="D38" i="8"/>
  <c r="BN37" i="8"/>
  <c r="AE37" i="8"/>
  <c r="AC37" i="8"/>
  <c r="AA37" i="8"/>
  <c r="Y37" i="8"/>
  <c r="W37" i="8"/>
  <c r="U37" i="8"/>
  <c r="S37" i="8"/>
  <c r="Q37" i="8"/>
  <c r="O37" i="8"/>
  <c r="M37" i="8"/>
  <c r="K37" i="8"/>
  <c r="I37" i="8"/>
  <c r="G37" i="8"/>
  <c r="BO37" i="8" s="1"/>
  <c r="BR37" i="8" s="1"/>
  <c r="BT37" i="8" s="1"/>
  <c r="BV37" i="8" s="1"/>
  <c r="E37" i="8"/>
  <c r="BN36" i="8"/>
  <c r="AE36" i="8"/>
  <c r="AC36" i="8"/>
  <c r="AA36" i="8"/>
  <c r="Y36" i="8"/>
  <c r="W36" i="8"/>
  <c r="U36" i="8"/>
  <c r="S36" i="8"/>
  <c r="Q36" i="8"/>
  <c r="O36" i="8"/>
  <c r="M36" i="8"/>
  <c r="K36" i="8"/>
  <c r="I36" i="8"/>
  <c r="G36" i="8"/>
  <c r="E36" i="8"/>
  <c r="BO36" i="8" s="1"/>
  <c r="BR36" i="8" s="1"/>
  <c r="BT36" i="8" s="1"/>
  <c r="BV36" i="8" s="1"/>
  <c r="BN35" i="8"/>
  <c r="AE35" i="8"/>
  <c r="AC35" i="8"/>
  <c r="AA35" i="8"/>
  <c r="BO35" i="8" s="1"/>
  <c r="BR35" i="8" s="1"/>
  <c r="BT35" i="8" s="1"/>
  <c r="BV35" i="8" s="1"/>
  <c r="S35" i="8"/>
  <c r="BR34" i="8"/>
  <c r="BT34" i="8" s="1"/>
  <c r="BV34" i="8" s="1"/>
  <c r="BN34" i="8"/>
  <c r="AE34" i="8"/>
  <c r="AC34" i="8"/>
  <c r="AA34" i="8"/>
  <c r="Y34" i="8"/>
  <c r="U34" i="8"/>
  <c r="S34" i="8"/>
  <c r="Q34" i="8"/>
  <c r="O34" i="8"/>
  <c r="M34" i="8"/>
  <c r="K34" i="8"/>
  <c r="I34" i="8"/>
  <c r="G34" i="8"/>
  <c r="E34" i="8"/>
  <c r="BO34" i="8" s="1"/>
  <c r="BN33" i="8"/>
  <c r="AE33" i="8"/>
  <c r="AC33" i="8"/>
  <c r="AA33" i="8"/>
  <c r="BO33" i="8" s="1"/>
  <c r="BR33" i="8" s="1"/>
  <c r="BT33" i="8" s="1"/>
  <c r="BV33" i="8" s="1"/>
  <c r="BN32" i="8"/>
  <c r="AE32" i="8"/>
  <c r="AC32" i="8"/>
  <c r="AA32" i="8"/>
  <c r="BO32" i="8" s="1"/>
  <c r="BR32" i="8" s="1"/>
  <c r="BT32" i="8" s="1"/>
  <c r="BV32" i="8" s="1"/>
  <c r="BV31" i="8"/>
  <c r="BN31" i="8"/>
  <c r="AE31" i="8"/>
  <c r="AC31" i="8"/>
  <c r="AA31" i="8"/>
  <c r="Y31" i="8"/>
  <c r="W31" i="8"/>
  <c r="U31" i="8"/>
  <c r="S31" i="8"/>
  <c r="Q31" i="8"/>
  <c r="O31" i="8"/>
  <c r="M31" i="8"/>
  <c r="K31" i="8"/>
  <c r="I31" i="8"/>
  <c r="G31" i="8"/>
  <c r="E31" i="8"/>
  <c r="BO31" i="8" s="1"/>
  <c r="BR31" i="8" s="1"/>
  <c r="BT31" i="8" s="1"/>
  <c r="BT30" i="8"/>
  <c r="BV30" i="8" s="1"/>
  <c r="BN30" i="8"/>
  <c r="AE30" i="8"/>
  <c r="AC30" i="8"/>
  <c r="AA30" i="8"/>
  <c r="Y30" i="8"/>
  <c r="W30" i="8"/>
  <c r="U30" i="8"/>
  <c r="S30" i="8"/>
  <c r="Q30" i="8"/>
  <c r="BO30" i="8" s="1"/>
  <c r="BR30" i="8" s="1"/>
  <c r="BN28" i="8"/>
  <c r="AE28" i="8"/>
  <c r="AC28" i="8"/>
  <c r="AA28" i="8"/>
  <c r="Y28" i="8"/>
  <c r="W28" i="8"/>
  <c r="U28" i="8"/>
  <c r="S28" i="8"/>
  <c r="Q28" i="8"/>
  <c r="O28" i="8"/>
  <c r="M28" i="8"/>
  <c r="K28" i="8"/>
  <c r="I28" i="8"/>
  <c r="G28" i="8"/>
  <c r="E28" i="8"/>
  <c r="BN26" i="8"/>
  <c r="AE26" i="8"/>
  <c r="AC26" i="8"/>
  <c r="AA26" i="8"/>
  <c r="Y26" i="8"/>
  <c r="W26" i="8"/>
  <c r="BO26" i="8" s="1"/>
  <c r="BR26" i="8" s="1"/>
  <c r="BT26" i="8" s="1"/>
  <c r="BV26" i="8" s="1"/>
  <c r="BN25" i="8"/>
  <c r="AE25" i="8"/>
  <c r="AC25" i="8"/>
  <c r="AA25" i="8"/>
  <c r="Y25" i="8"/>
  <c r="W25" i="8"/>
  <c r="U25" i="8"/>
  <c r="S25" i="8"/>
  <c r="Q25" i="8"/>
  <c r="O25" i="8"/>
  <c r="M25" i="8"/>
  <c r="K25" i="8"/>
  <c r="BO25" i="8" s="1"/>
  <c r="BR25" i="8" s="1"/>
  <c r="BT25" i="8" s="1"/>
  <c r="BV25" i="8" s="1"/>
  <c r="I25" i="8"/>
  <c r="G25" i="8"/>
  <c r="E25" i="8"/>
  <c r="BN24" i="8"/>
  <c r="AE24" i="8"/>
  <c r="AC24" i="8"/>
  <c r="AA24" i="8"/>
  <c r="Y24" i="8"/>
  <c r="W24" i="8"/>
  <c r="U24" i="8"/>
  <c r="S24" i="8"/>
  <c r="Q24" i="8"/>
  <c r="O24" i="8"/>
  <c r="M24" i="8"/>
  <c r="K24" i="8"/>
  <c r="I24" i="8"/>
  <c r="G24" i="8"/>
  <c r="BO24" i="8" s="1"/>
  <c r="BR24" i="8" s="1"/>
  <c r="BT24" i="8" s="1"/>
  <c r="BV24" i="8" s="1"/>
  <c r="E24" i="8"/>
  <c r="BN23" i="8"/>
  <c r="AE23" i="8"/>
  <c r="AC23" i="8"/>
  <c r="AA23" i="8"/>
  <c r="Y23" i="8"/>
  <c r="W23" i="8"/>
  <c r="U23" i="8"/>
  <c r="S23" i="8"/>
  <c r="Q23" i="8"/>
  <c r="O23" i="8"/>
  <c r="M23" i="8"/>
  <c r="K23" i="8"/>
  <c r="I23" i="8"/>
  <c r="G23" i="8"/>
  <c r="E23" i="8"/>
  <c r="BO23" i="8" s="1"/>
  <c r="BR23" i="8" s="1"/>
  <c r="BT23" i="8" s="1"/>
  <c r="BV23" i="8" s="1"/>
  <c r="AE22" i="8"/>
  <c r="AC22" i="8"/>
  <c r="Y22" i="8"/>
  <c r="BN21" i="8"/>
  <c r="AE21" i="8"/>
  <c r="AC21" i="8"/>
  <c r="AA21" i="8"/>
  <c r="BO21" i="8" s="1"/>
  <c r="BR21" i="8" s="1"/>
  <c r="BT21" i="8" s="1"/>
  <c r="BV21" i="8" s="1"/>
  <c r="Y21" i="8"/>
  <c r="W21" i="8"/>
  <c r="BN20" i="8"/>
  <c r="AE20" i="8"/>
  <c r="AC20" i="8"/>
  <c r="AA20" i="8"/>
  <c r="Y20" i="8"/>
  <c r="W20" i="8"/>
  <c r="U20" i="8"/>
  <c r="BR18" i="8"/>
  <c r="BT18" i="8" s="1"/>
  <c r="BV18" i="8" s="1"/>
  <c r="BN18" i="8"/>
  <c r="AE18" i="8"/>
  <c r="AC18" i="8"/>
  <c r="AA18" i="8"/>
  <c r="Y18" i="8"/>
  <c r="W18" i="8"/>
  <c r="U18" i="8"/>
  <c r="S18" i="8"/>
  <c r="Q18" i="8"/>
  <c r="O18" i="8"/>
  <c r="M18" i="8"/>
  <c r="K18" i="8"/>
  <c r="I18" i="8"/>
  <c r="G18" i="8"/>
  <c r="E18" i="8"/>
  <c r="BO18" i="8" s="1"/>
  <c r="BN17" i="8"/>
  <c r="AE17" i="8"/>
  <c r="AC17" i="8"/>
  <c r="AA17" i="8"/>
  <c r="BO17" i="8" s="1"/>
  <c r="BR17" i="8" s="1"/>
  <c r="BT17" i="8" s="1"/>
  <c r="BV17" i="8" s="1"/>
  <c r="Y17" i="8"/>
  <c r="W17" i="8"/>
  <c r="BN16" i="8"/>
  <c r="AE16" i="8"/>
  <c r="AC16" i="8"/>
  <c r="AA16" i="8"/>
  <c r="Y16" i="8"/>
  <c r="W16" i="8"/>
  <c r="U16" i="8"/>
  <c r="S16" i="8"/>
  <c r="BT15" i="8"/>
  <c r="BV15" i="8" s="1"/>
  <c r="BN15" i="8"/>
  <c r="AE15" i="8"/>
  <c r="AC15" i="8"/>
  <c r="Y15" i="8"/>
  <c r="W15" i="8"/>
  <c r="U15" i="8"/>
  <c r="S15" i="8"/>
  <c r="Q15" i="8"/>
  <c r="O15" i="8"/>
  <c r="M15" i="8"/>
  <c r="K15" i="8"/>
  <c r="I15" i="8"/>
  <c r="G15" i="8"/>
  <c r="E15" i="8"/>
  <c r="BO15" i="8" s="1"/>
  <c r="BR15" i="8" s="1"/>
  <c r="BN14" i="8"/>
  <c r="AE14" i="8"/>
  <c r="AC14" i="8"/>
  <c r="AA14" i="8"/>
  <c r="Y14" i="8"/>
  <c r="W14" i="8"/>
  <c r="U14" i="8"/>
  <c r="S14" i="8"/>
  <c r="Q14" i="8"/>
  <c r="O14" i="8"/>
  <c r="M14" i="8"/>
  <c r="K14" i="8"/>
  <c r="BO14" i="8" s="1"/>
  <c r="BR14" i="8" s="1"/>
  <c r="BT14" i="8" s="1"/>
  <c r="BV14" i="8" s="1"/>
  <c r="I14" i="8"/>
  <c r="G14" i="8"/>
  <c r="E14" i="8"/>
  <c r="BN12" i="8"/>
  <c r="AE12" i="8"/>
  <c r="AC12" i="8"/>
  <c r="Y12" i="8"/>
  <c r="W12" i="8"/>
  <c r="U12" i="8"/>
  <c r="S12" i="8"/>
  <c r="O12" i="8"/>
  <c r="M12" i="8"/>
  <c r="K12" i="8"/>
  <c r="I12" i="8"/>
  <c r="G12" i="8"/>
  <c r="E12" i="8"/>
  <c r="BO12" i="8" s="1"/>
  <c r="BR12" i="8" s="1"/>
  <c r="BT12" i="8" s="1"/>
  <c r="BV12" i="8" s="1"/>
  <c r="BN11" i="8"/>
  <c r="AE11" i="8"/>
  <c r="AC11" i="8"/>
  <c r="AA11" i="8"/>
  <c r="Y11" i="8"/>
  <c r="W11" i="8"/>
  <c r="U11" i="8"/>
  <c r="S11" i="8"/>
  <c r="Q11" i="8"/>
  <c r="O11" i="8"/>
  <c r="M11" i="8"/>
  <c r="K11" i="8"/>
  <c r="I11" i="8"/>
  <c r="G11" i="8"/>
  <c r="E11" i="8"/>
  <c r="BO11" i="8" s="1"/>
  <c r="BR11" i="8" s="1"/>
  <c r="BT11" i="8" s="1"/>
  <c r="BN10" i="8"/>
  <c r="AE10" i="8"/>
  <c r="AC10" i="8"/>
  <c r="AA10" i="8"/>
  <c r="Y10" i="8"/>
  <c r="W10" i="8"/>
  <c r="U10" i="8"/>
  <c r="S10" i="8"/>
  <c r="Q10" i="8"/>
  <c r="O10" i="8"/>
  <c r="M10" i="8"/>
  <c r="K10" i="8"/>
  <c r="I10" i="8"/>
  <c r="G10" i="8"/>
  <c r="E10" i="8"/>
  <c r="BO10" i="8" s="1"/>
  <c r="BR10" i="8" s="1"/>
  <c r="BT10" i="8" s="1"/>
  <c r="BV10" i="8" s="1"/>
  <c r="BN9" i="8"/>
  <c r="AE9" i="8"/>
  <c r="AC9" i="8"/>
  <c r="AA9" i="8"/>
  <c r="Y9" i="8"/>
  <c r="W9" i="8"/>
  <c r="U9" i="8"/>
  <c r="S9" i="8"/>
  <c r="Q9" i="8"/>
  <c r="O9" i="8"/>
  <c r="M9" i="8"/>
  <c r="K9" i="8"/>
  <c r="BO9" i="8" s="1"/>
  <c r="BR9" i="8" s="1"/>
  <c r="BT9" i="8" s="1"/>
  <c r="BV9" i="8" s="1"/>
  <c r="I9" i="8"/>
  <c r="G9" i="8"/>
  <c r="E9" i="8"/>
  <c r="BN8" i="8"/>
  <c r="AE8" i="8"/>
  <c r="AC8" i="8"/>
  <c r="AA8" i="8"/>
  <c r="Y8" i="8"/>
  <c r="W8" i="8"/>
  <c r="U8" i="8"/>
  <c r="S8" i="8"/>
  <c r="Q8" i="8"/>
  <c r="O8" i="8"/>
  <c r="M8" i="8"/>
  <c r="K8" i="8"/>
  <c r="I8" i="8"/>
  <c r="BO8" i="8" s="1"/>
  <c r="BR8" i="8" s="1"/>
  <c r="BT8" i="8" s="1"/>
  <c r="BV8" i="8" s="1"/>
  <c r="G8" i="8"/>
  <c r="E8" i="8"/>
  <c r="BN7" i="8"/>
  <c r="AE7" i="8"/>
  <c r="AC7" i="8"/>
  <c r="AC38" i="8" s="1"/>
  <c r="AA7" i="8"/>
  <c r="Y7" i="8"/>
  <c r="W7" i="8"/>
  <c r="U7" i="8"/>
  <c r="U38" i="8" s="1"/>
  <c r="S7" i="8"/>
  <c r="S38" i="8" s="1"/>
  <c r="Q7" i="8"/>
  <c r="O7" i="8"/>
  <c r="O38" i="8" s="1"/>
  <c r="M7" i="8"/>
  <c r="M38" i="8" s="1"/>
  <c r="K7" i="8"/>
  <c r="K38" i="8" s="1"/>
  <c r="I7" i="8"/>
  <c r="G7" i="8"/>
  <c r="G38" i="8" s="1"/>
  <c r="E7" i="8"/>
  <c r="E38" i="8" s="1"/>
  <c r="F5" i="8"/>
  <c r="H5" i="8" s="1"/>
  <c r="J5" i="8" s="1"/>
  <c r="L5" i="8" s="1"/>
  <c r="N5" i="8" s="1"/>
  <c r="P5" i="8" s="1"/>
  <c r="R5" i="8" s="1"/>
  <c r="T5" i="8" s="1"/>
  <c r="V5" i="8" s="1"/>
  <c r="X5" i="8" s="1"/>
  <c r="Z5" i="8" s="1"/>
  <c r="AB5" i="8" s="1"/>
  <c r="AD5" i="8" s="1"/>
  <c r="AF5" i="8" s="1"/>
  <c r="AH5" i="8" s="1"/>
  <c r="AJ5" i="8" s="1"/>
  <c r="AL5" i="8" s="1"/>
  <c r="AN5" i="8" s="1"/>
  <c r="AP5" i="8" s="1"/>
  <c r="AR5" i="8" s="1"/>
  <c r="AT5" i="8" s="1"/>
  <c r="AV5" i="8" s="1"/>
  <c r="AX5" i="8" s="1"/>
  <c r="AZ5" i="8" s="1"/>
  <c r="BB5" i="8" s="1"/>
  <c r="BD5" i="8" s="1"/>
  <c r="BF5" i="8" s="1"/>
  <c r="BH5" i="8" s="1"/>
  <c r="BJ5" i="8" s="1"/>
  <c r="BL5" i="8" s="1"/>
  <c r="BQ2" i="8"/>
  <c r="AC24" i="1"/>
  <c r="Y24" i="1"/>
  <c r="AE24" i="1"/>
  <c r="AE48" i="1"/>
  <c r="AE47" i="1"/>
  <c r="AE46" i="1"/>
  <c r="AE45" i="1"/>
  <c r="AE43" i="1"/>
  <c r="AE42" i="1"/>
  <c r="AE38" i="1"/>
  <c r="AE37" i="1"/>
  <c r="AE35" i="1"/>
  <c r="AE29" i="1"/>
  <c r="AE28" i="1"/>
  <c r="AE26" i="1"/>
  <c r="AE20" i="1"/>
  <c r="AE17" i="1"/>
  <c r="AE16" i="1"/>
  <c r="AE14" i="1"/>
  <c r="AE12" i="1"/>
  <c r="AE11" i="1"/>
  <c r="AE9" i="1"/>
  <c r="AE8" i="1"/>
  <c r="AE7" i="1"/>
  <c r="AE6" i="1"/>
  <c r="AC48" i="1"/>
  <c r="AC47" i="1"/>
  <c r="AC46" i="1"/>
  <c r="AC45" i="1"/>
  <c r="AC43" i="1"/>
  <c r="AC42" i="1"/>
  <c r="AC38" i="1"/>
  <c r="AC37" i="1"/>
  <c r="AC35" i="1"/>
  <c r="AC29" i="1"/>
  <c r="AC28" i="1"/>
  <c r="AC26" i="1"/>
  <c r="AC25" i="1"/>
  <c r="AC22" i="1"/>
  <c r="AC20" i="1"/>
  <c r="AC17" i="1"/>
  <c r="AC16" i="1"/>
  <c r="AC14" i="1"/>
  <c r="AC12" i="1"/>
  <c r="AC11" i="1"/>
  <c r="AC9" i="1"/>
  <c r="AC8" i="1"/>
  <c r="AC7" i="1"/>
  <c r="AC6" i="1"/>
  <c r="BO24" i="1" l="1"/>
  <c r="BR24" i="1" s="1"/>
  <c r="BT24" i="1" s="1"/>
  <c r="BV24" i="1" s="1"/>
  <c r="BR36" i="10"/>
  <c r="BT37" i="10"/>
  <c r="BT35" i="10"/>
  <c r="BT36" i="10" s="1"/>
  <c r="BW11" i="10"/>
  <c r="BV7" i="10"/>
  <c r="BS36" i="9"/>
  <c r="M35" i="9"/>
  <c r="U35" i="9"/>
  <c r="BO12" i="9"/>
  <c r="BR12" i="9" s="1"/>
  <c r="BT12" i="9" s="1"/>
  <c r="BV12" i="9" s="1"/>
  <c r="BO13" i="9"/>
  <c r="BR13" i="9" s="1"/>
  <c r="BT13" i="9" s="1"/>
  <c r="BV13" i="9" s="1"/>
  <c r="BO14" i="9"/>
  <c r="BR14" i="9" s="1"/>
  <c r="BT14" i="9" s="1"/>
  <c r="BV14" i="9" s="1"/>
  <c r="BO20" i="9"/>
  <c r="BR20" i="9" s="1"/>
  <c r="BT20" i="9" s="1"/>
  <c r="BV20" i="9" s="1"/>
  <c r="BO21" i="9"/>
  <c r="BR21" i="9" s="1"/>
  <c r="BT21" i="9" s="1"/>
  <c r="BV21" i="9" s="1"/>
  <c r="E35" i="9"/>
  <c r="E49" i="9" s="1"/>
  <c r="AC35" i="9"/>
  <c r="BO45" i="9"/>
  <c r="BI49" i="9"/>
  <c r="P49" i="9"/>
  <c r="Z49" i="9"/>
  <c r="AF49" i="9"/>
  <c r="AK49" i="9"/>
  <c r="AO49" i="9"/>
  <c r="AS49" i="9"/>
  <c r="AW49" i="9"/>
  <c r="BA49" i="9"/>
  <c r="BE49" i="9"/>
  <c r="I61" i="9"/>
  <c r="BQ36" i="9"/>
  <c r="BO22" i="9"/>
  <c r="BR22" i="9" s="1"/>
  <c r="BT22" i="9" s="1"/>
  <c r="BV22" i="9" s="1"/>
  <c r="BO32" i="9"/>
  <c r="BR32" i="9" s="1"/>
  <c r="BT32" i="9" s="1"/>
  <c r="BV32" i="9" s="1"/>
  <c r="O35" i="9"/>
  <c r="BO10" i="9"/>
  <c r="BR10" i="9" s="1"/>
  <c r="BT10" i="9" s="1"/>
  <c r="BV10" i="9" s="1"/>
  <c r="BO15" i="9"/>
  <c r="BR15" i="9" s="1"/>
  <c r="BT15" i="9" s="1"/>
  <c r="BV15" i="9" s="1"/>
  <c r="BO23" i="9"/>
  <c r="BR23" i="9" s="1"/>
  <c r="BT23" i="9" s="1"/>
  <c r="BV23" i="9" s="1"/>
  <c r="BO24" i="9"/>
  <c r="BR24" i="9" s="1"/>
  <c r="BT24" i="9" s="1"/>
  <c r="BV24" i="9" s="1"/>
  <c r="BO26" i="9"/>
  <c r="BR26" i="9" s="1"/>
  <c r="BT26" i="9" s="1"/>
  <c r="BV26" i="9" s="1"/>
  <c r="I35" i="9"/>
  <c r="I49" i="9" s="1"/>
  <c r="Q35" i="9"/>
  <c r="Q49" i="9" s="1"/>
  <c r="Y35" i="9"/>
  <c r="Y49" i="9" s="1"/>
  <c r="BO8" i="9"/>
  <c r="BR8" i="9" s="1"/>
  <c r="BT8" i="9" s="1"/>
  <c r="BV8" i="9" s="1"/>
  <c r="BO9" i="9"/>
  <c r="BR9" i="9" s="1"/>
  <c r="BT9" i="9" s="1"/>
  <c r="BV9" i="9" s="1"/>
  <c r="BO11" i="9"/>
  <c r="BR11" i="9" s="1"/>
  <c r="BT11" i="9" s="1"/>
  <c r="BV11" i="9" s="1"/>
  <c r="BO27" i="9"/>
  <c r="BR27" i="9" s="1"/>
  <c r="BT27" i="9" s="1"/>
  <c r="BV27" i="9" s="1"/>
  <c r="BO29" i="9"/>
  <c r="BR29" i="9" s="1"/>
  <c r="BT29" i="9" s="1"/>
  <c r="BV29" i="9" s="1"/>
  <c r="BO30" i="9"/>
  <c r="BR30" i="9" s="1"/>
  <c r="BT30" i="9" s="1"/>
  <c r="BV30" i="9" s="1"/>
  <c r="BO31" i="9"/>
  <c r="BR31" i="9" s="1"/>
  <c r="BT31" i="9" s="1"/>
  <c r="BV31" i="9" s="1"/>
  <c r="BO33" i="9"/>
  <c r="BR33" i="9" s="1"/>
  <c r="BT33" i="9" s="1"/>
  <c r="BV33" i="9" s="1"/>
  <c r="BO34" i="9"/>
  <c r="BR34" i="9" s="1"/>
  <c r="BT34" i="9" s="1"/>
  <c r="BV34" i="9" s="1"/>
  <c r="G35" i="9"/>
  <c r="G49" i="9" s="1"/>
  <c r="W35" i="9"/>
  <c r="W49" i="9" s="1"/>
  <c r="AE35" i="9"/>
  <c r="AE49" i="9" s="1"/>
  <c r="BO16" i="9"/>
  <c r="BR16" i="9" s="1"/>
  <c r="BT16" i="9" s="1"/>
  <c r="BV16" i="9" s="1"/>
  <c r="BO25" i="9"/>
  <c r="BR25" i="9" s="1"/>
  <c r="BT25" i="9" s="1"/>
  <c r="BV25" i="9" s="1"/>
  <c r="K35" i="9"/>
  <c r="S35" i="9"/>
  <c r="S49" i="9" s="1"/>
  <c r="AA35" i="9"/>
  <c r="AA49" i="9" s="1"/>
  <c r="BO17" i="9"/>
  <c r="BR17" i="9" s="1"/>
  <c r="BT17" i="9" s="1"/>
  <c r="BV17" i="9" s="1"/>
  <c r="BO19" i="9"/>
  <c r="BR19" i="9" s="1"/>
  <c r="BT19" i="9" s="1"/>
  <c r="BV19" i="9" s="1"/>
  <c r="BO28" i="9"/>
  <c r="BR28" i="9" s="1"/>
  <c r="BT28" i="9" s="1"/>
  <c r="BV28" i="9" s="1"/>
  <c r="BO44" i="9"/>
  <c r="BO46" i="9" s="1"/>
  <c r="BN46" i="9"/>
  <c r="BJ49" i="9"/>
  <c r="D49" i="9"/>
  <c r="H49" i="9"/>
  <c r="R49" i="9"/>
  <c r="V49" i="9"/>
  <c r="AB49" i="9"/>
  <c r="AH49" i="9"/>
  <c r="AL49" i="9"/>
  <c r="AP49" i="9"/>
  <c r="AT49" i="9"/>
  <c r="AX49" i="9"/>
  <c r="BB49" i="9"/>
  <c r="BF49" i="9"/>
  <c r="BK49" i="9"/>
  <c r="N49" i="9"/>
  <c r="AD49" i="9"/>
  <c r="AI49" i="9"/>
  <c r="AM49" i="9"/>
  <c r="AQ49" i="9"/>
  <c r="AU49" i="9"/>
  <c r="AY49" i="9"/>
  <c r="BC49" i="9"/>
  <c r="BG49" i="9"/>
  <c r="BL49" i="9"/>
  <c r="L49" i="9"/>
  <c r="BN35" i="9"/>
  <c r="AG49" i="9"/>
  <c r="F49" i="9"/>
  <c r="J49" i="9"/>
  <c r="T49" i="9"/>
  <c r="X49" i="9"/>
  <c r="AJ49" i="9"/>
  <c r="AN49" i="9"/>
  <c r="AR49" i="9"/>
  <c r="AV49" i="9"/>
  <c r="AZ49" i="9"/>
  <c r="BD49" i="9"/>
  <c r="BH49" i="9"/>
  <c r="BM49" i="9"/>
  <c r="M49" i="9"/>
  <c r="AC49" i="9"/>
  <c r="U49" i="9"/>
  <c r="O49" i="9"/>
  <c r="BO7" i="9"/>
  <c r="K46" i="9"/>
  <c r="BW12" i="8"/>
  <c r="BX12" i="8" s="1"/>
  <c r="BV11" i="8"/>
  <c r="BJ52" i="8"/>
  <c r="W38" i="8"/>
  <c r="U52" i="8"/>
  <c r="AE38" i="8"/>
  <c r="AH52" i="8"/>
  <c r="Q38" i="8"/>
  <c r="Y38" i="8"/>
  <c r="BN38" i="8"/>
  <c r="BO16" i="8"/>
  <c r="BR16" i="8" s="1"/>
  <c r="BT16" i="8" s="1"/>
  <c r="BV16" i="8" s="1"/>
  <c r="BO20" i="8"/>
  <c r="BR20" i="8" s="1"/>
  <c r="BT20" i="8" s="1"/>
  <c r="BV20" i="8" s="1"/>
  <c r="AC52" i="8"/>
  <c r="Y52" i="8"/>
  <c r="E52" i="8"/>
  <c r="I52" i="8"/>
  <c r="N52" i="8"/>
  <c r="S52" i="8"/>
  <c r="W52" i="8"/>
  <c r="AD52" i="8"/>
  <c r="Q52" i="8"/>
  <c r="M52" i="8"/>
  <c r="V52" i="8"/>
  <c r="AL52" i="8"/>
  <c r="AP52" i="8"/>
  <c r="AT52" i="8"/>
  <c r="AX52" i="8"/>
  <c r="BB52" i="8"/>
  <c r="BF52" i="8"/>
  <c r="I38" i="8"/>
  <c r="AA38" i="8"/>
  <c r="AA52" i="8" s="1"/>
  <c r="BO28" i="8"/>
  <c r="BR28" i="8" s="1"/>
  <c r="BT28" i="8" s="1"/>
  <c r="BV28" i="8" s="1"/>
  <c r="BN52" i="8"/>
  <c r="F52" i="8"/>
  <c r="J52" i="8"/>
  <c r="O52" i="8"/>
  <c r="AE52" i="8"/>
  <c r="K49" i="8"/>
  <c r="K52" i="8" s="1"/>
  <c r="BO7" i="8"/>
  <c r="BX13" i="6"/>
  <c r="BU33" i="6"/>
  <c r="BU27" i="6"/>
  <c r="BU25" i="6"/>
  <c r="BU24" i="6"/>
  <c r="BU23" i="6"/>
  <c r="BU20" i="6"/>
  <c r="BU18" i="6"/>
  <c r="BU17" i="6"/>
  <c r="BU16" i="6"/>
  <c r="BU15" i="6"/>
  <c r="BU11" i="6"/>
  <c r="BU7" i="6"/>
  <c r="BV35" i="10" l="1"/>
  <c r="BV37" i="10"/>
  <c r="BX11" i="10"/>
  <c r="BW12" i="9"/>
  <c r="BX12" i="9" s="1"/>
  <c r="K49" i="9"/>
  <c r="BN49" i="9"/>
  <c r="BR7" i="9"/>
  <c r="BO35" i="9"/>
  <c r="BO49" i="9" s="1"/>
  <c r="BR7" i="8"/>
  <c r="BO38" i="8"/>
  <c r="BO52" i="8" s="1"/>
  <c r="U14" i="6"/>
  <c r="BN32" i="6"/>
  <c r="AA32" i="6"/>
  <c r="S32" i="6"/>
  <c r="BN46" i="1"/>
  <c r="S46" i="1"/>
  <c r="BO46" i="1" s="1"/>
  <c r="BR46" i="1" s="1"/>
  <c r="BT46" i="1" s="1"/>
  <c r="BV46" i="1" s="1"/>
  <c r="AA46" i="1"/>
  <c r="W29" i="6"/>
  <c r="BV36" i="10" l="1"/>
  <c r="BR35" i="9"/>
  <c r="BT7" i="9"/>
  <c r="BR37" i="9"/>
  <c r="BR38" i="8"/>
  <c r="BR40" i="8"/>
  <c r="BT7" i="8"/>
  <c r="BO32" i="6"/>
  <c r="BR32" i="6" s="1"/>
  <c r="BT32" i="6" s="1"/>
  <c r="BV32" i="6" s="1"/>
  <c r="BN25" i="6"/>
  <c r="BN21" i="6"/>
  <c r="BN20" i="6"/>
  <c r="BN17" i="6"/>
  <c r="BN16" i="6"/>
  <c r="BN43" i="1"/>
  <c r="BN42" i="1"/>
  <c r="BN29" i="1"/>
  <c r="BN22" i="1"/>
  <c r="BN20" i="1"/>
  <c r="BN16" i="1"/>
  <c r="BN14" i="1"/>
  <c r="BN28" i="7"/>
  <c r="BN27" i="7"/>
  <c r="BN23" i="7"/>
  <c r="BN19" i="7"/>
  <c r="BN18" i="7"/>
  <c r="BN16" i="7"/>
  <c r="BN15" i="7"/>
  <c r="G58" i="7"/>
  <c r="I57" i="7"/>
  <c r="I56" i="7"/>
  <c r="I55" i="7"/>
  <c r="H54" i="7"/>
  <c r="I54" i="7" s="1"/>
  <c r="I53" i="7"/>
  <c r="I52" i="7"/>
  <c r="H52" i="7"/>
  <c r="BM43" i="7"/>
  <c r="BL43" i="7"/>
  <c r="BK43" i="7"/>
  <c r="BJ43" i="7"/>
  <c r="BH43" i="7"/>
  <c r="BG43" i="7"/>
  <c r="BF43" i="7"/>
  <c r="BE43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F43" i="7"/>
  <c r="AE43" i="7"/>
  <c r="AD43" i="7"/>
  <c r="AB43" i="7"/>
  <c r="Z43" i="7"/>
  <c r="X43" i="7"/>
  <c r="W43" i="7"/>
  <c r="V43" i="7"/>
  <c r="U43" i="7"/>
  <c r="T43" i="7"/>
  <c r="S43" i="7"/>
  <c r="R43" i="7"/>
  <c r="P43" i="7"/>
  <c r="O43" i="7"/>
  <c r="N43" i="7"/>
  <c r="M43" i="7"/>
  <c r="L43" i="7"/>
  <c r="J43" i="7"/>
  <c r="I43" i="7"/>
  <c r="H43" i="7"/>
  <c r="G43" i="7"/>
  <c r="F43" i="7"/>
  <c r="E43" i="7"/>
  <c r="D43" i="7"/>
  <c r="BN42" i="7"/>
  <c r="Y42" i="7"/>
  <c r="Y43" i="7" s="1"/>
  <c r="BN41" i="7"/>
  <c r="BI41" i="7"/>
  <c r="BI43" i="7" s="1"/>
  <c r="AG41" i="7"/>
  <c r="AG43" i="7" s="1"/>
  <c r="AC41" i="7"/>
  <c r="AC43" i="7" s="1"/>
  <c r="AA41" i="7"/>
  <c r="AA43" i="7" s="1"/>
  <c r="Q41" i="7"/>
  <c r="Q43" i="7" s="1"/>
  <c r="K41" i="7"/>
  <c r="BO38" i="7"/>
  <c r="BN38" i="7"/>
  <c r="BO37" i="7"/>
  <c r="BN37" i="7"/>
  <c r="BU34" i="7"/>
  <c r="BS34" i="7"/>
  <c r="BQ34" i="7"/>
  <c r="BU32" i="7"/>
  <c r="BS32" i="7"/>
  <c r="BS33" i="7" s="1"/>
  <c r="BQ32" i="7"/>
  <c r="BQ33" i="7" s="1"/>
  <c r="BM32" i="7"/>
  <c r="BL32" i="7"/>
  <c r="BK32" i="7"/>
  <c r="BJ32" i="7"/>
  <c r="BI32" i="7"/>
  <c r="BH32" i="7"/>
  <c r="BG32" i="7"/>
  <c r="BF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Z32" i="7"/>
  <c r="X32" i="7"/>
  <c r="V32" i="7"/>
  <c r="T32" i="7"/>
  <c r="R32" i="7"/>
  <c r="P32" i="7"/>
  <c r="N32" i="7"/>
  <c r="L32" i="7"/>
  <c r="J32" i="7"/>
  <c r="H32" i="7"/>
  <c r="F32" i="7"/>
  <c r="D32" i="7"/>
  <c r="BN31" i="7"/>
  <c r="AA31" i="7"/>
  <c r="Y31" i="7"/>
  <c r="W31" i="7"/>
  <c r="U31" i="7"/>
  <c r="S31" i="7"/>
  <c r="Q31" i="7"/>
  <c r="O31" i="7"/>
  <c r="M31" i="7"/>
  <c r="K31" i="7"/>
  <c r="I31" i="7"/>
  <c r="G31" i="7"/>
  <c r="E31" i="7"/>
  <c r="BN30" i="7"/>
  <c r="AA30" i="7"/>
  <c r="Y30" i="7"/>
  <c r="W30" i="7"/>
  <c r="U30" i="7"/>
  <c r="S30" i="7"/>
  <c r="Q30" i="7"/>
  <c r="O30" i="7"/>
  <c r="M30" i="7"/>
  <c r="K30" i="7"/>
  <c r="I30" i="7"/>
  <c r="G30" i="7"/>
  <c r="E30" i="7"/>
  <c r="BN29" i="7"/>
  <c r="AA29" i="7"/>
  <c r="Y29" i="7"/>
  <c r="U29" i="7"/>
  <c r="S29" i="7"/>
  <c r="Q29" i="7"/>
  <c r="O29" i="7"/>
  <c r="M29" i="7"/>
  <c r="K29" i="7"/>
  <c r="I29" i="7"/>
  <c r="G29" i="7"/>
  <c r="E29" i="7"/>
  <c r="AA28" i="7"/>
  <c r="BO28" i="7" s="1"/>
  <c r="BR28" i="7" s="1"/>
  <c r="BT28" i="7" s="1"/>
  <c r="BV28" i="7" s="1"/>
  <c r="AA27" i="7"/>
  <c r="BO27" i="7" s="1"/>
  <c r="BR27" i="7" s="1"/>
  <c r="BT27" i="7" s="1"/>
  <c r="BV27" i="7" s="1"/>
  <c r="BN26" i="7"/>
  <c r="AA26" i="7"/>
  <c r="Y26" i="7"/>
  <c r="W26" i="7"/>
  <c r="U26" i="7"/>
  <c r="S26" i="7"/>
  <c r="Q26" i="7"/>
  <c r="O26" i="7"/>
  <c r="M26" i="7"/>
  <c r="K26" i="7"/>
  <c r="I26" i="7"/>
  <c r="G26" i="7"/>
  <c r="E26" i="7"/>
  <c r="BN25" i="7"/>
  <c r="AA25" i="7"/>
  <c r="Y25" i="7"/>
  <c r="W25" i="7"/>
  <c r="U25" i="7"/>
  <c r="S25" i="7"/>
  <c r="Q25" i="7"/>
  <c r="BN24" i="7"/>
  <c r="AA24" i="7"/>
  <c r="Y24" i="7"/>
  <c r="W24" i="7"/>
  <c r="U24" i="7"/>
  <c r="S24" i="7"/>
  <c r="Q24" i="7"/>
  <c r="O24" i="7"/>
  <c r="M24" i="7"/>
  <c r="K24" i="7"/>
  <c r="I24" i="7"/>
  <c r="G24" i="7"/>
  <c r="E24" i="7"/>
  <c r="AA23" i="7"/>
  <c r="Y23" i="7"/>
  <c r="W23" i="7"/>
  <c r="BN22" i="7"/>
  <c r="AA22" i="7"/>
  <c r="Y22" i="7"/>
  <c r="W22" i="7"/>
  <c r="U22" i="7"/>
  <c r="S22" i="7"/>
  <c r="Q22" i="7"/>
  <c r="O22" i="7"/>
  <c r="M22" i="7"/>
  <c r="K22" i="7"/>
  <c r="I22" i="7"/>
  <c r="G22" i="7"/>
  <c r="E22" i="7"/>
  <c r="BN21" i="7"/>
  <c r="AA21" i="7"/>
  <c r="Y21" i="7"/>
  <c r="W21" i="7"/>
  <c r="U21" i="7"/>
  <c r="S21" i="7"/>
  <c r="Q21" i="7"/>
  <c r="O21" i="7"/>
  <c r="M21" i="7"/>
  <c r="K21" i="7"/>
  <c r="I21" i="7"/>
  <c r="G21" i="7"/>
  <c r="E21" i="7"/>
  <c r="BN20" i="7"/>
  <c r="AA20" i="7"/>
  <c r="Y20" i="7"/>
  <c r="W20" i="7"/>
  <c r="U20" i="7"/>
  <c r="S20" i="7"/>
  <c r="Q20" i="7"/>
  <c r="O20" i="7"/>
  <c r="M20" i="7"/>
  <c r="K20" i="7"/>
  <c r="I20" i="7"/>
  <c r="G20" i="7"/>
  <c r="E20" i="7"/>
  <c r="AA19" i="7"/>
  <c r="Y19" i="7"/>
  <c r="W19" i="7"/>
  <c r="AA18" i="7"/>
  <c r="Y18" i="7"/>
  <c r="W18" i="7"/>
  <c r="U18" i="7"/>
  <c r="BN17" i="7"/>
  <c r="AA17" i="7"/>
  <c r="Y17" i="7"/>
  <c r="W17" i="7"/>
  <c r="U17" i="7"/>
  <c r="S17" i="7"/>
  <c r="Q17" i="7"/>
  <c r="O17" i="7"/>
  <c r="M17" i="7"/>
  <c r="K17" i="7"/>
  <c r="I17" i="7"/>
  <c r="G17" i="7"/>
  <c r="E17" i="7"/>
  <c r="AA16" i="7"/>
  <c r="Y16" i="7"/>
  <c r="W16" i="7"/>
  <c r="AA15" i="7"/>
  <c r="Y15" i="7"/>
  <c r="W15" i="7"/>
  <c r="U15" i="7"/>
  <c r="S15" i="7"/>
  <c r="BN14" i="7"/>
  <c r="Y14" i="7"/>
  <c r="W14" i="7"/>
  <c r="U14" i="7"/>
  <c r="S14" i="7"/>
  <c r="Q14" i="7"/>
  <c r="O14" i="7"/>
  <c r="M14" i="7"/>
  <c r="K14" i="7"/>
  <c r="I14" i="7"/>
  <c r="G14" i="7"/>
  <c r="E14" i="7"/>
  <c r="BN13" i="7"/>
  <c r="AA13" i="7"/>
  <c r="Y13" i="7"/>
  <c r="W13" i="7"/>
  <c r="U13" i="7"/>
  <c r="S13" i="7"/>
  <c r="Q13" i="7"/>
  <c r="O13" i="7"/>
  <c r="M13" i="7"/>
  <c r="K13" i="7"/>
  <c r="I13" i="7"/>
  <c r="G13" i="7"/>
  <c r="E13" i="7"/>
  <c r="BN12" i="7"/>
  <c r="Y12" i="7"/>
  <c r="W12" i="7"/>
  <c r="U12" i="7"/>
  <c r="S12" i="7"/>
  <c r="O12" i="7"/>
  <c r="M12" i="7"/>
  <c r="K12" i="7"/>
  <c r="I12" i="7"/>
  <c r="G12" i="7"/>
  <c r="E12" i="7"/>
  <c r="BN11" i="7"/>
  <c r="AA11" i="7"/>
  <c r="Y11" i="7"/>
  <c r="W11" i="7"/>
  <c r="U11" i="7"/>
  <c r="S11" i="7"/>
  <c r="Q11" i="7"/>
  <c r="O11" i="7"/>
  <c r="M11" i="7"/>
  <c r="K11" i="7"/>
  <c r="I11" i="7"/>
  <c r="G11" i="7"/>
  <c r="E11" i="7"/>
  <c r="BN10" i="7"/>
  <c r="AA10" i="7"/>
  <c r="Y10" i="7"/>
  <c r="W10" i="7"/>
  <c r="U10" i="7"/>
  <c r="S10" i="7"/>
  <c r="Q10" i="7"/>
  <c r="O10" i="7"/>
  <c r="M10" i="7"/>
  <c r="K10" i="7"/>
  <c r="I10" i="7"/>
  <c r="G10" i="7"/>
  <c r="E10" i="7"/>
  <c r="BN9" i="7"/>
  <c r="AA9" i="7"/>
  <c r="Y9" i="7"/>
  <c r="W9" i="7"/>
  <c r="U9" i="7"/>
  <c r="S9" i="7"/>
  <c r="Q9" i="7"/>
  <c r="O9" i="7"/>
  <c r="M9" i="7"/>
  <c r="K9" i="7"/>
  <c r="I9" i="7"/>
  <c r="G9" i="7"/>
  <c r="E9" i="7"/>
  <c r="BN8" i="7"/>
  <c r="AA8" i="7"/>
  <c r="Y8" i="7"/>
  <c r="W8" i="7"/>
  <c r="U8" i="7"/>
  <c r="S8" i="7"/>
  <c r="Q8" i="7"/>
  <c r="O8" i="7"/>
  <c r="M8" i="7"/>
  <c r="K8" i="7"/>
  <c r="I8" i="7"/>
  <c r="G8" i="7"/>
  <c r="E8" i="7"/>
  <c r="BN7" i="7"/>
  <c r="AA7" i="7"/>
  <c r="Y7" i="7"/>
  <c r="W7" i="7"/>
  <c r="U7" i="7"/>
  <c r="S7" i="7"/>
  <c r="Q7" i="7"/>
  <c r="O7" i="7"/>
  <c r="M7" i="7"/>
  <c r="K7" i="7"/>
  <c r="I7" i="7"/>
  <c r="G7" i="7"/>
  <c r="E7" i="7"/>
  <c r="H5" i="7"/>
  <c r="J5" i="7" s="1"/>
  <c r="L5" i="7" s="1"/>
  <c r="N5" i="7" s="1"/>
  <c r="P5" i="7" s="1"/>
  <c r="R5" i="7" s="1"/>
  <c r="T5" i="7" s="1"/>
  <c r="V5" i="7" s="1"/>
  <c r="X5" i="7" s="1"/>
  <c r="AB5" i="7" s="1"/>
  <c r="AD5" i="7" s="1"/>
  <c r="AF5" i="7" s="1"/>
  <c r="AH5" i="7" s="1"/>
  <c r="AJ5" i="7" s="1"/>
  <c r="AL5" i="7" s="1"/>
  <c r="AN5" i="7" s="1"/>
  <c r="AP5" i="7" s="1"/>
  <c r="AR5" i="7" s="1"/>
  <c r="AT5" i="7" s="1"/>
  <c r="AV5" i="7" s="1"/>
  <c r="AX5" i="7" s="1"/>
  <c r="AZ5" i="7" s="1"/>
  <c r="BB5" i="7" s="1"/>
  <c r="BD5" i="7" s="1"/>
  <c r="BF5" i="7" s="1"/>
  <c r="BH5" i="7" s="1"/>
  <c r="BJ5" i="7" s="1"/>
  <c r="BL5" i="7" s="1"/>
  <c r="F5" i="7"/>
  <c r="BQ2" i="7"/>
  <c r="AA42" i="1"/>
  <c r="BO42" i="1" s="1"/>
  <c r="BR42" i="1" s="1"/>
  <c r="BT42" i="1" s="1"/>
  <c r="BV42" i="1" s="1"/>
  <c r="AA43" i="1"/>
  <c r="BO43" i="1" s="1"/>
  <c r="BR43" i="1" s="1"/>
  <c r="BT43" i="1" s="1"/>
  <c r="BV43" i="1" s="1"/>
  <c r="G61" i="6"/>
  <c r="I60" i="6"/>
  <c r="I59" i="6"/>
  <c r="I58" i="6"/>
  <c r="H57" i="6"/>
  <c r="I57" i="6" s="1"/>
  <c r="I56" i="6"/>
  <c r="H55" i="6"/>
  <c r="I55" i="6" s="1"/>
  <c r="BM46" i="6"/>
  <c r="BL46" i="6"/>
  <c r="BL49" i="6" s="1"/>
  <c r="BK46" i="6"/>
  <c r="BJ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F46" i="6"/>
  <c r="AE46" i="6"/>
  <c r="AD46" i="6"/>
  <c r="AB46" i="6"/>
  <c r="Z46" i="6"/>
  <c r="X46" i="6"/>
  <c r="W46" i="6"/>
  <c r="V46" i="6"/>
  <c r="U46" i="6"/>
  <c r="T46" i="6"/>
  <c r="S46" i="6"/>
  <c r="R46" i="6"/>
  <c r="P46" i="6"/>
  <c r="O46" i="6"/>
  <c r="N46" i="6"/>
  <c r="N49" i="6" s="1"/>
  <c r="M46" i="6"/>
  <c r="L46" i="6"/>
  <c r="J46" i="6"/>
  <c r="I46" i="6"/>
  <c r="H46" i="6"/>
  <c r="G46" i="6"/>
  <c r="F46" i="6"/>
  <c r="E46" i="6"/>
  <c r="D46" i="6"/>
  <c r="BN45" i="6"/>
  <c r="Y45" i="6"/>
  <c r="Y46" i="6" s="1"/>
  <c r="BN44" i="6"/>
  <c r="BI44" i="6"/>
  <c r="BI46" i="6" s="1"/>
  <c r="AG44" i="6"/>
  <c r="AG46" i="6" s="1"/>
  <c r="AC44" i="6"/>
  <c r="AC46" i="6" s="1"/>
  <c r="AC49" i="6" s="1"/>
  <c r="AA44" i="6"/>
  <c r="AA46" i="6" s="1"/>
  <c r="Q44" i="6"/>
  <c r="Q46" i="6" s="1"/>
  <c r="K44" i="6"/>
  <c r="BO41" i="6"/>
  <c r="BN41" i="6"/>
  <c r="BO40" i="6"/>
  <c r="BN40" i="6"/>
  <c r="BU37" i="6"/>
  <c r="BS37" i="6"/>
  <c r="BQ37" i="6"/>
  <c r="BU35" i="6"/>
  <c r="BS35" i="6"/>
  <c r="BQ35" i="6"/>
  <c r="BQ36" i="6" s="1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Z35" i="6"/>
  <c r="X35" i="6"/>
  <c r="V35" i="6"/>
  <c r="T35" i="6"/>
  <c r="R35" i="6"/>
  <c r="P35" i="6"/>
  <c r="N35" i="6"/>
  <c r="L35" i="6"/>
  <c r="J35" i="6"/>
  <c r="H35" i="6"/>
  <c r="F35" i="6"/>
  <c r="D35" i="6"/>
  <c r="BN34" i="6"/>
  <c r="AA34" i="6"/>
  <c r="Y34" i="6"/>
  <c r="W34" i="6"/>
  <c r="U34" i="6"/>
  <c r="S34" i="6"/>
  <c r="Q34" i="6"/>
  <c r="O34" i="6"/>
  <c r="M34" i="6"/>
  <c r="K34" i="6"/>
  <c r="I34" i="6"/>
  <c r="G34" i="6"/>
  <c r="E34" i="6"/>
  <c r="BN33" i="6"/>
  <c r="AA33" i="6"/>
  <c r="Y33" i="6"/>
  <c r="W33" i="6"/>
  <c r="U33" i="6"/>
  <c r="S33" i="6"/>
  <c r="Q33" i="6"/>
  <c r="O33" i="6"/>
  <c r="M33" i="6"/>
  <c r="K33" i="6"/>
  <c r="I33" i="6"/>
  <c r="G33" i="6"/>
  <c r="E33" i="6"/>
  <c r="BN31" i="6"/>
  <c r="AA31" i="6"/>
  <c r="Y31" i="6"/>
  <c r="U31" i="6"/>
  <c r="S31" i="6"/>
  <c r="Q31" i="6"/>
  <c r="O31" i="6"/>
  <c r="M31" i="6"/>
  <c r="K31" i="6"/>
  <c r="I31" i="6"/>
  <c r="G31" i="6"/>
  <c r="E31" i="6"/>
  <c r="BN30" i="6"/>
  <c r="AA30" i="6"/>
  <c r="Y30" i="6"/>
  <c r="W30" i="6"/>
  <c r="U30" i="6"/>
  <c r="S30" i="6"/>
  <c r="Q30" i="6"/>
  <c r="O30" i="6"/>
  <c r="M30" i="6"/>
  <c r="K30" i="6"/>
  <c r="I30" i="6"/>
  <c r="G30" i="6"/>
  <c r="E30" i="6"/>
  <c r="BN29" i="6"/>
  <c r="AA29" i="6"/>
  <c r="Y29" i="6"/>
  <c r="U29" i="6"/>
  <c r="S29" i="6"/>
  <c r="Q29" i="6"/>
  <c r="BN27" i="6"/>
  <c r="AA27" i="6"/>
  <c r="Y27" i="6"/>
  <c r="W27" i="6"/>
  <c r="U27" i="6"/>
  <c r="S27" i="6"/>
  <c r="Q27" i="6"/>
  <c r="O27" i="6"/>
  <c r="M27" i="6"/>
  <c r="K27" i="6"/>
  <c r="I27" i="6"/>
  <c r="G27" i="6"/>
  <c r="E27" i="6"/>
  <c r="AA25" i="6"/>
  <c r="Y25" i="6"/>
  <c r="W25" i="6"/>
  <c r="BN24" i="6"/>
  <c r="AA24" i="6"/>
  <c r="Y24" i="6"/>
  <c r="W24" i="6"/>
  <c r="U24" i="6"/>
  <c r="S24" i="6"/>
  <c r="Q24" i="6"/>
  <c r="O24" i="6"/>
  <c r="M24" i="6"/>
  <c r="K24" i="6"/>
  <c r="I24" i="6"/>
  <c r="G24" i="6"/>
  <c r="E24" i="6"/>
  <c r="BN23" i="6"/>
  <c r="AA23" i="6"/>
  <c r="Y23" i="6"/>
  <c r="W23" i="6"/>
  <c r="U23" i="6"/>
  <c r="S23" i="6"/>
  <c r="Q23" i="6"/>
  <c r="O23" i="6"/>
  <c r="M23" i="6"/>
  <c r="K23" i="6"/>
  <c r="I23" i="6"/>
  <c r="G23" i="6"/>
  <c r="E23" i="6"/>
  <c r="BN22" i="6"/>
  <c r="AA22" i="6"/>
  <c r="Y22" i="6"/>
  <c r="W22" i="6"/>
  <c r="U22" i="6"/>
  <c r="S22" i="6"/>
  <c r="Q22" i="6"/>
  <c r="O22" i="6"/>
  <c r="M22" i="6"/>
  <c r="K22" i="6"/>
  <c r="I22" i="6"/>
  <c r="G22" i="6"/>
  <c r="E22" i="6"/>
  <c r="AA21" i="6"/>
  <c r="Y21" i="6"/>
  <c r="W21" i="6"/>
  <c r="AA20" i="6"/>
  <c r="Y20" i="6"/>
  <c r="W20" i="6"/>
  <c r="U20" i="6"/>
  <c r="BN18" i="6"/>
  <c r="AA18" i="6"/>
  <c r="Y18" i="6"/>
  <c r="W18" i="6"/>
  <c r="U18" i="6"/>
  <c r="S18" i="6"/>
  <c r="Q18" i="6"/>
  <c r="O18" i="6"/>
  <c r="M18" i="6"/>
  <c r="K18" i="6"/>
  <c r="I18" i="6"/>
  <c r="G18" i="6"/>
  <c r="E18" i="6"/>
  <c r="AA17" i="6"/>
  <c r="Y17" i="6"/>
  <c r="W17" i="6"/>
  <c r="AA16" i="6"/>
  <c r="Y16" i="6"/>
  <c r="W16" i="6"/>
  <c r="U16" i="6"/>
  <c r="S16" i="6"/>
  <c r="BN15" i="6"/>
  <c r="AA15" i="6"/>
  <c r="Y15" i="6"/>
  <c r="W15" i="6"/>
  <c r="U15" i="6"/>
  <c r="S15" i="6"/>
  <c r="Q15" i="6"/>
  <c r="O15" i="6"/>
  <c r="M15" i="6"/>
  <c r="K15" i="6"/>
  <c r="I15" i="6"/>
  <c r="G15" i="6"/>
  <c r="E15" i="6"/>
  <c r="BN14" i="6"/>
  <c r="AA14" i="6"/>
  <c r="Y14" i="6"/>
  <c r="W14" i="6"/>
  <c r="S14" i="6"/>
  <c r="Q14" i="6"/>
  <c r="O14" i="6"/>
  <c r="M14" i="6"/>
  <c r="K14" i="6"/>
  <c r="I14" i="6"/>
  <c r="G14" i="6"/>
  <c r="E14" i="6"/>
  <c r="BN12" i="6"/>
  <c r="AA12" i="6"/>
  <c r="Y12" i="6"/>
  <c r="W12" i="6"/>
  <c r="U12" i="6"/>
  <c r="S12" i="6"/>
  <c r="O12" i="6"/>
  <c r="M12" i="6"/>
  <c r="K12" i="6"/>
  <c r="I12" i="6"/>
  <c r="G12" i="6"/>
  <c r="E12" i="6"/>
  <c r="BN11" i="6"/>
  <c r="AA11" i="6"/>
  <c r="Y11" i="6"/>
  <c r="W11" i="6"/>
  <c r="U11" i="6"/>
  <c r="S11" i="6"/>
  <c r="Q11" i="6"/>
  <c r="O11" i="6"/>
  <c r="M11" i="6"/>
  <c r="K11" i="6"/>
  <c r="I11" i="6"/>
  <c r="G11" i="6"/>
  <c r="E11" i="6"/>
  <c r="BN10" i="6"/>
  <c r="AA10" i="6"/>
  <c r="Y10" i="6"/>
  <c r="W10" i="6"/>
  <c r="U10" i="6"/>
  <c r="S10" i="6"/>
  <c r="Q10" i="6"/>
  <c r="O10" i="6"/>
  <c r="M10" i="6"/>
  <c r="K10" i="6"/>
  <c r="I10" i="6"/>
  <c r="G10" i="6"/>
  <c r="E10" i="6"/>
  <c r="BN9" i="6"/>
  <c r="AA9" i="6"/>
  <c r="Y9" i="6"/>
  <c r="W9" i="6"/>
  <c r="U9" i="6"/>
  <c r="S9" i="6"/>
  <c r="Q9" i="6"/>
  <c r="O9" i="6"/>
  <c r="M9" i="6"/>
  <c r="K9" i="6"/>
  <c r="I9" i="6"/>
  <c r="G9" i="6"/>
  <c r="E9" i="6"/>
  <c r="BN8" i="6"/>
  <c r="AA8" i="6"/>
  <c r="Y8" i="6"/>
  <c r="W8" i="6"/>
  <c r="U8" i="6"/>
  <c r="S8" i="6"/>
  <c r="Q8" i="6"/>
  <c r="O8" i="6"/>
  <c r="M8" i="6"/>
  <c r="K8" i="6"/>
  <c r="I8" i="6"/>
  <c r="G8" i="6"/>
  <c r="E8" i="6"/>
  <c r="BN7" i="6"/>
  <c r="AA7" i="6"/>
  <c r="Y7" i="6"/>
  <c r="W7" i="6"/>
  <c r="U7" i="6"/>
  <c r="S7" i="6"/>
  <c r="Q7" i="6"/>
  <c r="O7" i="6"/>
  <c r="M7" i="6"/>
  <c r="K7" i="6"/>
  <c r="I7" i="6"/>
  <c r="G7" i="6"/>
  <c r="E7" i="6"/>
  <c r="F5" i="6"/>
  <c r="H5" i="6" s="1"/>
  <c r="J5" i="6" s="1"/>
  <c r="L5" i="6" s="1"/>
  <c r="N5" i="6" s="1"/>
  <c r="P5" i="6" s="1"/>
  <c r="R5" i="6" s="1"/>
  <c r="T5" i="6" s="1"/>
  <c r="V5" i="6" s="1"/>
  <c r="X5" i="6" s="1"/>
  <c r="Z5" i="6" s="1"/>
  <c r="AB5" i="6" s="1"/>
  <c r="AD5" i="6" s="1"/>
  <c r="AF5" i="6" s="1"/>
  <c r="AH5" i="6" s="1"/>
  <c r="AJ5" i="6" s="1"/>
  <c r="AL5" i="6" s="1"/>
  <c r="AN5" i="6" s="1"/>
  <c r="AP5" i="6" s="1"/>
  <c r="AR5" i="6" s="1"/>
  <c r="AT5" i="6" s="1"/>
  <c r="AV5" i="6" s="1"/>
  <c r="AX5" i="6" s="1"/>
  <c r="AZ5" i="6" s="1"/>
  <c r="BB5" i="6" s="1"/>
  <c r="BD5" i="6" s="1"/>
  <c r="BF5" i="6" s="1"/>
  <c r="BH5" i="6" s="1"/>
  <c r="BJ5" i="6" s="1"/>
  <c r="BL5" i="6" s="1"/>
  <c r="AA48" i="1"/>
  <c r="AA47" i="1"/>
  <c r="AA45" i="1"/>
  <c r="AA38" i="1"/>
  <c r="AA37" i="1"/>
  <c r="AA35" i="1"/>
  <c r="AA29" i="1"/>
  <c r="AA28" i="1"/>
  <c r="AA26" i="1"/>
  <c r="AA25" i="1"/>
  <c r="AA22" i="1"/>
  <c r="AA20" i="1"/>
  <c r="AA17" i="1"/>
  <c r="AA16" i="1"/>
  <c r="AA14" i="1"/>
  <c r="AA11" i="1"/>
  <c r="AA8" i="1"/>
  <c r="AA7" i="1"/>
  <c r="AA6" i="1"/>
  <c r="Y29" i="1"/>
  <c r="Y22" i="1"/>
  <c r="Y20" i="1"/>
  <c r="BT35" i="9" l="1"/>
  <c r="BW11" i="9"/>
  <c r="BT37" i="9"/>
  <c r="BV7" i="9"/>
  <c r="BR36" i="9"/>
  <c r="BT40" i="8"/>
  <c r="BW11" i="8"/>
  <c r="BW13" i="8" s="1"/>
  <c r="BT38" i="8"/>
  <c r="BT39" i="8" s="1"/>
  <c r="BV7" i="8"/>
  <c r="BR39" i="8"/>
  <c r="BO44" i="6"/>
  <c r="BN46" i="6"/>
  <c r="BO45" i="6"/>
  <c r="I61" i="6"/>
  <c r="BO20" i="6"/>
  <c r="BR20" i="6" s="1"/>
  <c r="BT20" i="6" s="1"/>
  <c r="BV20" i="6" s="1"/>
  <c r="D49" i="6"/>
  <c r="R49" i="6"/>
  <c r="V49" i="6"/>
  <c r="AB49" i="6"/>
  <c r="BK49" i="6"/>
  <c r="H49" i="6"/>
  <c r="AH49" i="6"/>
  <c r="AP49" i="6"/>
  <c r="AX49" i="6"/>
  <c r="BF49" i="6"/>
  <c r="AD49" i="6"/>
  <c r="AM49" i="6"/>
  <c r="AU49" i="6"/>
  <c r="BC49" i="6"/>
  <c r="AG49" i="6"/>
  <c r="F49" i="6"/>
  <c r="J49" i="6"/>
  <c r="X49" i="6"/>
  <c r="AE49" i="6"/>
  <c r="AJ49" i="6"/>
  <c r="AN49" i="6"/>
  <c r="AR49" i="6"/>
  <c r="AV49" i="6"/>
  <c r="AZ49" i="6"/>
  <c r="BD49" i="6"/>
  <c r="BH49" i="6"/>
  <c r="BM49" i="6"/>
  <c r="AL49" i="6"/>
  <c r="AT49" i="6"/>
  <c r="BB49" i="6"/>
  <c r="AI49" i="6"/>
  <c r="AQ49" i="6"/>
  <c r="AY49" i="6"/>
  <c r="BG49" i="6"/>
  <c r="BI49" i="6"/>
  <c r="L49" i="6"/>
  <c r="P49" i="6"/>
  <c r="Z49" i="6"/>
  <c r="AF49" i="6"/>
  <c r="AK49" i="6"/>
  <c r="AO49" i="6"/>
  <c r="AS49" i="6"/>
  <c r="AW49" i="6"/>
  <c r="BA49" i="6"/>
  <c r="BE49" i="6"/>
  <c r="BJ49" i="6"/>
  <c r="BO25" i="6"/>
  <c r="BR25" i="6" s="1"/>
  <c r="BT25" i="6" s="1"/>
  <c r="BV25" i="6" s="1"/>
  <c r="K35" i="6"/>
  <c r="S35" i="6"/>
  <c r="S49" i="6" s="1"/>
  <c r="AA35" i="6"/>
  <c r="AA49" i="6" s="1"/>
  <c r="BO16" i="6"/>
  <c r="BR16" i="6" s="1"/>
  <c r="BT16" i="6" s="1"/>
  <c r="BV16" i="6" s="1"/>
  <c r="BO18" i="6"/>
  <c r="BR18" i="6" s="1"/>
  <c r="BT18" i="6" s="1"/>
  <c r="BV18" i="6" s="1"/>
  <c r="BO22" i="6"/>
  <c r="BR22" i="6" s="1"/>
  <c r="BT22" i="6" s="1"/>
  <c r="BV22" i="6" s="1"/>
  <c r="BO17" i="6"/>
  <c r="BR17" i="6" s="1"/>
  <c r="BT17" i="6" s="1"/>
  <c r="BV17" i="6" s="1"/>
  <c r="BO21" i="6"/>
  <c r="BR21" i="6" s="1"/>
  <c r="BT21" i="6" s="1"/>
  <c r="BV21" i="6" s="1"/>
  <c r="T49" i="6"/>
  <c r="BS36" i="6"/>
  <c r="BO34" i="6"/>
  <c r="BR34" i="6" s="1"/>
  <c r="BT34" i="6" s="1"/>
  <c r="BV34" i="6" s="1"/>
  <c r="BO10" i="6"/>
  <c r="BR10" i="6" s="1"/>
  <c r="BT10" i="6" s="1"/>
  <c r="BV10" i="6" s="1"/>
  <c r="BO11" i="6"/>
  <c r="BR11" i="6" s="1"/>
  <c r="BT11" i="6" s="1"/>
  <c r="BO23" i="6"/>
  <c r="BR23" i="6" s="1"/>
  <c r="BT23" i="6" s="1"/>
  <c r="BV23" i="6" s="1"/>
  <c r="M35" i="6"/>
  <c r="M49" i="6" s="1"/>
  <c r="G35" i="6"/>
  <c r="G49" i="6" s="1"/>
  <c r="O35" i="6"/>
  <c r="W35" i="6"/>
  <c r="W49" i="6" s="1"/>
  <c r="BO8" i="6"/>
  <c r="BR8" i="6" s="1"/>
  <c r="BT8" i="6" s="1"/>
  <c r="BV8" i="6" s="1"/>
  <c r="BO12" i="6"/>
  <c r="BR12" i="6" s="1"/>
  <c r="BT12" i="6" s="1"/>
  <c r="BV12" i="6" s="1"/>
  <c r="E35" i="6"/>
  <c r="E49" i="6" s="1"/>
  <c r="U35" i="6"/>
  <c r="U49" i="6" s="1"/>
  <c r="I35" i="6"/>
  <c r="I49" i="6" s="1"/>
  <c r="Q35" i="6"/>
  <c r="Q49" i="6" s="1"/>
  <c r="Y35" i="6"/>
  <c r="BO9" i="6"/>
  <c r="BR9" i="6" s="1"/>
  <c r="BT9" i="6" s="1"/>
  <c r="BV9" i="6" s="1"/>
  <c r="BO14" i="6"/>
  <c r="BR14" i="6" s="1"/>
  <c r="BT14" i="6" s="1"/>
  <c r="BV14" i="6" s="1"/>
  <c r="BO15" i="6"/>
  <c r="BR15" i="6" s="1"/>
  <c r="BT15" i="6" s="1"/>
  <c r="BV15" i="6" s="1"/>
  <c r="BO24" i="6"/>
  <c r="BR24" i="6" s="1"/>
  <c r="BT24" i="6" s="1"/>
  <c r="BV24" i="6" s="1"/>
  <c r="BO27" i="6"/>
  <c r="BR27" i="6" s="1"/>
  <c r="BT27" i="6" s="1"/>
  <c r="BV27" i="6" s="1"/>
  <c r="BO29" i="6"/>
  <c r="BR29" i="6" s="1"/>
  <c r="BT29" i="6" s="1"/>
  <c r="BV29" i="6" s="1"/>
  <c r="BO30" i="6"/>
  <c r="BR30" i="6" s="1"/>
  <c r="BT30" i="6" s="1"/>
  <c r="BV30" i="6" s="1"/>
  <c r="BO31" i="6"/>
  <c r="BR31" i="6" s="1"/>
  <c r="BT31" i="6" s="1"/>
  <c r="BV31" i="6" s="1"/>
  <c r="BO33" i="6"/>
  <c r="BR33" i="6" s="1"/>
  <c r="BT33" i="6" s="1"/>
  <c r="BV33" i="6" s="1"/>
  <c r="BN35" i="6"/>
  <c r="BN49" i="6" s="1"/>
  <c r="BN43" i="7"/>
  <c r="BO23" i="7"/>
  <c r="BR23" i="7" s="1"/>
  <c r="BT23" i="7" s="1"/>
  <c r="BV23" i="7" s="1"/>
  <c r="BO15" i="7"/>
  <c r="BR15" i="7" s="1"/>
  <c r="BT15" i="7" s="1"/>
  <c r="BV15" i="7" s="1"/>
  <c r="I32" i="7"/>
  <c r="I46" i="7" s="1"/>
  <c r="Q32" i="7"/>
  <c r="Q46" i="7" s="1"/>
  <c r="Y32" i="7"/>
  <c r="BO16" i="7"/>
  <c r="BR16" i="7" s="1"/>
  <c r="BT16" i="7" s="1"/>
  <c r="BV16" i="7" s="1"/>
  <c r="BO17" i="7"/>
  <c r="BR17" i="7" s="1"/>
  <c r="BT17" i="7" s="1"/>
  <c r="BV17" i="7" s="1"/>
  <c r="BO18" i="7"/>
  <c r="BR18" i="7" s="1"/>
  <c r="BT18" i="7" s="1"/>
  <c r="BV18" i="7" s="1"/>
  <c r="BO19" i="7"/>
  <c r="BR19" i="7" s="1"/>
  <c r="BT19" i="7" s="1"/>
  <c r="BV19" i="7" s="1"/>
  <c r="BO20" i="7"/>
  <c r="BR20" i="7" s="1"/>
  <c r="BT20" i="7" s="1"/>
  <c r="BV20" i="7" s="1"/>
  <c r="BO21" i="7"/>
  <c r="BR21" i="7" s="1"/>
  <c r="BT21" i="7" s="1"/>
  <c r="BV21" i="7" s="1"/>
  <c r="BO25" i="7"/>
  <c r="BR25" i="7" s="1"/>
  <c r="BT25" i="7" s="1"/>
  <c r="BV25" i="7" s="1"/>
  <c r="BO29" i="7"/>
  <c r="BR29" i="7" s="1"/>
  <c r="BT29" i="7" s="1"/>
  <c r="BV29" i="7" s="1"/>
  <c r="BO30" i="7"/>
  <c r="BR30" i="7" s="1"/>
  <c r="BT30" i="7" s="1"/>
  <c r="BV30" i="7" s="1"/>
  <c r="I58" i="7"/>
  <c r="K32" i="7"/>
  <c r="S32" i="7"/>
  <c r="AA32" i="7"/>
  <c r="AA46" i="7" s="1"/>
  <c r="BO9" i="7"/>
  <c r="BR9" i="7" s="1"/>
  <c r="BT9" i="7" s="1"/>
  <c r="BV9" i="7" s="1"/>
  <c r="BO22" i="7"/>
  <c r="BR22" i="7" s="1"/>
  <c r="BT22" i="7" s="1"/>
  <c r="BV22" i="7" s="1"/>
  <c r="BO24" i="7"/>
  <c r="BR24" i="7" s="1"/>
  <c r="BT24" i="7" s="1"/>
  <c r="BV24" i="7" s="1"/>
  <c r="BO26" i="7"/>
  <c r="BR26" i="7" s="1"/>
  <c r="BT26" i="7" s="1"/>
  <c r="BV26" i="7" s="1"/>
  <c r="BO31" i="7"/>
  <c r="BR31" i="7" s="1"/>
  <c r="BT31" i="7" s="1"/>
  <c r="BV31" i="7" s="1"/>
  <c r="E32" i="7"/>
  <c r="E46" i="7" s="1"/>
  <c r="M32" i="7"/>
  <c r="U32" i="7"/>
  <c r="U46" i="7" s="1"/>
  <c r="BO10" i="7"/>
  <c r="BR10" i="7" s="1"/>
  <c r="BT10" i="7" s="1"/>
  <c r="BV10" i="7" s="1"/>
  <c r="BO11" i="7"/>
  <c r="BR11" i="7" s="1"/>
  <c r="BT11" i="7" s="1"/>
  <c r="G32" i="7"/>
  <c r="O32" i="7"/>
  <c r="W32" i="7"/>
  <c r="W46" i="7" s="1"/>
  <c r="BO8" i="7"/>
  <c r="BR8" i="7" s="1"/>
  <c r="BT8" i="7" s="1"/>
  <c r="BV8" i="7" s="1"/>
  <c r="BO12" i="7"/>
  <c r="BR12" i="7" s="1"/>
  <c r="BT12" i="7" s="1"/>
  <c r="BV12" i="7" s="1"/>
  <c r="BO13" i="7"/>
  <c r="BR13" i="7" s="1"/>
  <c r="BT13" i="7" s="1"/>
  <c r="BV13" i="7" s="1"/>
  <c r="BO14" i="7"/>
  <c r="BR14" i="7" s="1"/>
  <c r="BT14" i="7" s="1"/>
  <c r="BV14" i="7" s="1"/>
  <c r="BO41" i="7"/>
  <c r="L46" i="7"/>
  <c r="P46" i="7"/>
  <c r="Z46" i="7"/>
  <c r="AF46" i="7"/>
  <c r="BJ46" i="7"/>
  <c r="AK46" i="7"/>
  <c r="BI46" i="7"/>
  <c r="D46" i="7"/>
  <c r="H46" i="7"/>
  <c r="M46" i="7"/>
  <c r="R46" i="7"/>
  <c r="V46" i="7"/>
  <c r="AB46" i="7"/>
  <c r="AH46" i="7"/>
  <c r="AL46" i="7"/>
  <c r="AP46" i="7"/>
  <c r="AT46" i="7"/>
  <c r="AX46" i="7"/>
  <c r="BB46" i="7"/>
  <c r="BF46" i="7"/>
  <c r="BK46" i="7"/>
  <c r="AG46" i="7"/>
  <c r="AS46" i="7"/>
  <c r="BA46" i="7"/>
  <c r="N46" i="7"/>
  <c r="AD46" i="7"/>
  <c r="AI46" i="7"/>
  <c r="AM46" i="7"/>
  <c r="AQ46" i="7"/>
  <c r="AU46" i="7"/>
  <c r="AY46" i="7"/>
  <c r="BC46" i="7"/>
  <c r="BG46" i="7"/>
  <c r="BL46" i="7"/>
  <c r="AO46" i="7"/>
  <c r="AW46" i="7"/>
  <c r="BE46" i="7"/>
  <c r="AC46" i="7"/>
  <c r="F46" i="7"/>
  <c r="J46" i="7"/>
  <c r="T46" i="7"/>
  <c r="X46" i="7"/>
  <c r="AE46" i="7"/>
  <c r="AJ46" i="7"/>
  <c r="AN46" i="7"/>
  <c r="AR46" i="7"/>
  <c r="AV46" i="7"/>
  <c r="AZ46" i="7"/>
  <c r="BD46" i="7"/>
  <c r="BH46" i="7"/>
  <c r="BM46" i="7"/>
  <c r="BN32" i="7"/>
  <c r="BN46" i="7" s="1"/>
  <c r="S46" i="7"/>
  <c r="Y46" i="7"/>
  <c r="O46" i="7"/>
  <c r="G46" i="7"/>
  <c r="BO7" i="7"/>
  <c r="BO42" i="7"/>
  <c r="K43" i="7"/>
  <c r="BW12" i="6"/>
  <c r="BX12" i="6" s="1"/>
  <c r="BV11" i="6"/>
  <c r="Y49" i="6"/>
  <c r="O49" i="6"/>
  <c r="BO7" i="6"/>
  <c r="K46" i="6"/>
  <c r="BN23" i="5"/>
  <c r="BN19" i="5"/>
  <c r="BN18" i="5"/>
  <c r="BN16" i="5"/>
  <c r="BN15" i="5"/>
  <c r="G56" i="5"/>
  <c r="I55" i="5"/>
  <c r="I54" i="5"/>
  <c r="I53" i="5"/>
  <c r="H52" i="5"/>
  <c r="I52" i="5" s="1"/>
  <c r="I51" i="5"/>
  <c r="H50" i="5"/>
  <c r="I50" i="5" s="1"/>
  <c r="BM41" i="5"/>
  <c r="BL41" i="5"/>
  <c r="BK41" i="5"/>
  <c r="BJ41" i="5"/>
  <c r="BJ44" i="5" s="1"/>
  <c r="BH41" i="5"/>
  <c r="BG41" i="5"/>
  <c r="BF41" i="5"/>
  <c r="BE41" i="5"/>
  <c r="BE44" i="5" s="1"/>
  <c r="BD41" i="5"/>
  <c r="BC41" i="5"/>
  <c r="BB41" i="5"/>
  <c r="BA41" i="5"/>
  <c r="BA44" i="5" s="1"/>
  <c r="AZ41" i="5"/>
  <c r="AY41" i="5"/>
  <c r="AX41" i="5"/>
  <c r="AW41" i="5"/>
  <c r="AW44" i="5" s="1"/>
  <c r="AV41" i="5"/>
  <c r="AU41" i="5"/>
  <c r="AT41" i="5"/>
  <c r="AS41" i="5"/>
  <c r="AS44" i="5" s="1"/>
  <c r="AR41" i="5"/>
  <c r="AQ41" i="5"/>
  <c r="AP41" i="5"/>
  <c r="AO41" i="5"/>
  <c r="AO44" i="5" s="1"/>
  <c r="AN41" i="5"/>
  <c r="AM41" i="5"/>
  <c r="AL41" i="5"/>
  <c r="AK41" i="5"/>
  <c r="AK44" i="5" s="1"/>
  <c r="AJ41" i="5"/>
  <c r="AI41" i="5"/>
  <c r="AH41" i="5"/>
  <c r="AF41" i="5"/>
  <c r="AE41" i="5"/>
  <c r="AD41" i="5"/>
  <c r="AB41" i="5"/>
  <c r="Z41" i="5"/>
  <c r="Z44" i="5" s="1"/>
  <c r="X41" i="5"/>
  <c r="W41" i="5"/>
  <c r="V41" i="5"/>
  <c r="U41" i="5"/>
  <c r="T41" i="5"/>
  <c r="S41" i="5"/>
  <c r="R41" i="5"/>
  <c r="P41" i="5"/>
  <c r="P44" i="5" s="1"/>
  <c r="O41" i="5"/>
  <c r="N41" i="5"/>
  <c r="M41" i="5"/>
  <c r="L41" i="5"/>
  <c r="J41" i="5"/>
  <c r="I41" i="5"/>
  <c r="H41" i="5"/>
  <c r="G41" i="5"/>
  <c r="F41" i="5"/>
  <c r="E41" i="5"/>
  <c r="D41" i="5"/>
  <c r="BN40" i="5"/>
  <c r="BN41" i="5" s="1"/>
  <c r="Y40" i="5"/>
  <c r="Y41" i="5" s="1"/>
  <c r="BN39" i="5"/>
  <c r="BI39" i="5"/>
  <c r="BI41" i="5" s="1"/>
  <c r="AG39" i="5"/>
  <c r="AG41" i="5" s="1"/>
  <c r="AG44" i="5" s="1"/>
  <c r="AC39" i="5"/>
  <c r="AC41" i="5" s="1"/>
  <c r="AA39" i="5"/>
  <c r="AA41" i="5" s="1"/>
  <c r="Q39" i="5"/>
  <c r="Q41" i="5" s="1"/>
  <c r="K39" i="5"/>
  <c r="BO36" i="5"/>
  <c r="BN36" i="5"/>
  <c r="BO35" i="5"/>
  <c r="BN35" i="5"/>
  <c r="BU32" i="5"/>
  <c r="BS32" i="5"/>
  <c r="BQ32" i="5"/>
  <c r="BU30" i="5"/>
  <c r="BS30" i="5"/>
  <c r="BQ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X30" i="5"/>
  <c r="V30" i="5"/>
  <c r="T30" i="5"/>
  <c r="R30" i="5"/>
  <c r="P30" i="5"/>
  <c r="N30" i="5"/>
  <c r="L30" i="5"/>
  <c r="J30" i="5"/>
  <c r="H30" i="5"/>
  <c r="F30" i="5"/>
  <c r="D30" i="5"/>
  <c r="BN29" i="5"/>
  <c r="Y29" i="5"/>
  <c r="W29" i="5"/>
  <c r="U29" i="5"/>
  <c r="S29" i="5"/>
  <c r="Q29" i="5"/>
  <c r="O29" i="5"/>
  <c r="M29" i="5"/>
  <c r="K29" i="5"/>
  <c r="I29" i="5"/>
  <c r="G29" i="5"/>
  <c r="E29" i="5"/>
  <c r="BN28" i="5"/>
  <c r="Y28" i="5"/>
  <c r="W28" i="5"/>
  <c r="U28" i="5"/>
  <c r="S28" i="5"/>
  <c r="Q28" i="5"/>
  <c r="O28" i="5"/>
  <c r="M28" i="5"/>
  <c r="K28" i="5"/>
  <c r="I28" i="5"/>
  <c r="G28" i="5"/>
  <c r="E28" i="5"/>
  <c r="BN27" i="5"/>
  <c r="Y27" i="5"/>
  <c r="U27" i="5"/>
  <c r="S27" i="5"/>
  <c r="Q27" i="5"/>
  <c r="O27" i="5"/>
  <c r="M27" i="5"/>
  <c r="K27" i="5"/>
  <c r="I27" i="5"/>
  <c r="G27" i="5"/>
  <c r="E27" i="5"/>
  <c r="BN26" i="5"/>
  <c r="Y26" i="5"/>
  <c r="W26" i="5"/>
  <c r="U26" i="5"/>
  <c r="S26" i="5"/>
  <c r="Q26" i="5"/>
  <c r="O26" i="5"/>
  <c r="M26" i="5"/>
  <c r="K26" i="5"/>
  <c r="I26" i="5"/>
  <c r="G26" i="5"/>
  <c r="E26" i="5"/>
  <c r="BN25" i="5"/>
  <c r="Y25" i="5"/>
  <c r="U25" i="5"/>
  <c r="S25" i="5"/>
  <c r="Q25" i="5"/>
  <c r="BN24" i="5"/>
  <c r="Y24" i="5"/>
  <c r="W24" i="5"/>
  <c r="U24" i="5"/>
  <c r="S24" i="5"/>
  <c r="Q24" i="5"/>
  <c r="O24" i="5"/>
  <c r="M24" i="5"/>
  <c r="K24" i="5"/>
  <c r="I24" i="5"/>
  <c r="G24" i="5"/>
  <c r="E24" i="5"/>
  <c r="W23" i="5"/>
  <c r="BO23" i="5" s="1"/>
  <c r="BR23" i="5" s="1"/>
  <c r="BT23" i="5" s="1"/>
  <c r="BV23" i="5" s="1"/>
  <c r="BN22" i="5"/>
  <c r="Y22" i="5"/>
  <c r="W22" i="5"/>
  <c r="U22" i="5"/>
  <c r="S22" i="5"/>
  <c r="Q22" i="5"/>
  <c r="O22" i="5"/>
  <c r="M22" i="5"/>
  <c r="K22" i="5"/>
  <c r="I22" i="5"/>
  <c r="G22" i="5"/>
  <c r="E22" i="5"/>
  <c r="BN21" i="5"/>
  <c r="Y21" i="5"/>
  <c r="W21" i="5"/>
  <c r="U21" i="5"/>
  <c r="S21" i="5"/>
  <c r="Q21" i="5"/>
  <c r="O21" i="5"/>
  <c r="M21" i="5"/>
  <c r="K21" i="5"/>
  <c r="I21" i="5"/>
  <c r="G21" i="5"/>
  <c r="E21" i="5"/>
  <c r="BN20" i="5"/>
  <c r="Y20" i="5"/>
  <c r="W20" i="5"/>
  <c r="U20" i="5"/>
  <c r="S20" i="5"/>
  <c r="Q20" i="5"/>
  <c r="O20" i="5"/>
  <c r="M20" i="5"/>
  <c r="K20" i="5"/>
  <c r="I20" i="5"/>
  <c r="G20" i="5"/>
  <c r="E20" i="5"/>
  <c r="W19" i="5"/>
  <c r="BO19" i="5" s="1"/>
  <c r="BR19" i="5" s="1"/>
  <c r="BT19" i="5" s="1"/>
  <c r="BV19" i="5" s="1"/>
  <c r="W18" i="5"/>
  <c r="U18" i="5"/>
  <c r="BN17" i="5"/>
  <c r="Y17" i="5"/>
  <c r="W17" i="5"/>
  <c r="U17" i="5"/>
  <c r="S17" i="5"/>
  <c r="Q17" i="5"/>
  <c r="O17" i="5"/>
  <c r="M17" i="5"/>
  <c r="K17" i="5"/>
  <c r="I17" i="5"/>
  <c r="G17" i="5"/>
  <c r="E17" i="5"/>
  <c r="Y16" i="5"/>
  <c r="W16" i="5"/>
  <c r="BO16" i="5" s="1"/>
  <c r="BR16" i="5" s="1"/>
  <c r="BT16" i="5" s="1"/>
  <c r="BV16" i="5" s="1"/>
  <c r="Y15" i="5"/>
  <c r="W15" i="5"/>
  <c r="U15" i="5"/>
  <c r="S15" i="5"/>
  <c r="BN14" i="5"/>
  <c r="Y14" i="5"/>
  <c r="W14" i="5"/>
  <c r="U14" i="5"/>
  <c r="S14" i="5"/>
  <c r="Q14" i="5"/>
  <c r="O14" i="5"/>
  <c r="M14" i="5"/>
  <c r="K14" i="5"/>
  <c r="I14" i="5"/>
  <c r="G14" i="5"/>
  <c r="E14" i="5"/>
  <c r="BN13" i="5"/>
  <c r="Y13" i="5"/>
  <c r="W13" i="5"/>
  <c r="U13" i="5"/>
  <c r="S13" i="5"/>
  <c r="Q13" i="5"/>
  <c r="O13" i="5"/>
  <c r="M13" i="5"/>
  <c r="K13" i="5"/>
  <c r="I13" i="5"/>
  <c r="G13" i="5"/>
  <c r="E13" i="5"/>
  <c r="BN12" i="5"/>
  <c r="Y12" i="5"/>
  <c r="W12" i="5"/>
  <c r="U12" i="5"/>
  <c r="S12" i="5"/>
  <c r="O12" i="5"/>
  <c r="M12" i="5"/>
  <c r="K12" i="5"/>
  <c r="I12" i="5"/>
  <c r="G12" i="5"/>
  <c r="E12" i="5"/>
  <c r="BN11" i="5"/>
  <c r="Y11" i="5"/>
  <c r="W11" i="5"/>
  <c r="U11" i="5"/>
  <c r="S11" i="5"/>
  <c r="Q11" i="5"/>
  <c r="O11" i="5"/>
  <c r="M11" i="5"/>
  <c r="K11" i="5"/>
  <c r="I11" i="5"/>
  <c r="G11" i="5"/>
  <c r="E11" i="5"/>
  <c r="BN10" i="5"/>
  <c r="Y10" i="5"/>
  <c r="W10" i="5"/>
  <c r="U10" i="5"/>
  <c r="S10" i="5"/>
  <c r="Q10" i="5"/>
  <c r="O10" i="5"/>
  <c r="M10" i="5"/>
  <c r="K10" i="5"/>
  <c r="I10" i="5"/>
  <c r="G10" i="5"/>
  <c r="E10" i="5"/>
  <c r="BN9" i="5"/>
  <c r="Y9" i="5"/>
  <c r="W9" i="5"/>
  <c r="U9" i="5"/>
  <c r="S9" i="5"/>
  <c r="Q9" i="5"/>
  <c r="O9" i="5"/>
  <c r="M9" i="5"/>
  <c r="K9" i="5"/>
  <c r="I9" i="5"/>
  <c r="G9" i="5"/>
  <c r="E9" i="5"/>
  <c r="BN8" i="5"/>
  <c r="Y8" i="5"/>
  <c r="W8" i="5"/>
  <c r="U8" i="5"/>
  <c r="S8" i="5"/>
  <c r="Q8" i="5"/>
  <c r="O8" i="5"/>
  <c r="M8" i="5"/>
  <c r="K8" i="5"/>
  <c r="I8" i="5"/>
  <c r="G8" i="5"/>
  <c r="E8" i="5"/>
  <c r="BN7" i="5"/>
  <c r="Y7" i="5"/>
  <c r="W7" i="5"/>
  <c r="U7" i="5"/>
  <c r="S7" i="5"/>
  <c r="Q7" i="5"/>
  <c r="O7" i="5"/>
  <c r="M7" i="5"/>
  <c r="K7" i="5"/>
  <c r="I7" i="5"/>
  <c r="G7" i="5"/>
  <c r="E7" i="5"/>
  <c r="F5" i="5"/>
  <c r="H5" i="5" s="1"/>
  <c r="J5" i="5" s="1"/>
  <c r="L5" i="5" s="1"/>
  <c r="N5" i="5" s="1"/>
  <c r="P5" i="5" s="1"/>
  <c r="R5" i="5" s="1"/>
  <c r="T5" i="5" s="1"/>
  <c r="X5" i="5" s="1"/>
  <c r="Z5" i="5" s="1"/>
  <c r="AB5" i="5" s="1"/>
  <c r="AD5" i="5" s="1"/>
  <c r="AF5" i="5" s="1"/>
  <c r="AH5" i="5" s="1"/>
  <c r="AJ5" i="5" s="1"/>
  <c r="AL5" i="5" s="1"/>
  <c r="AN5" i="5" s="1"/>
  <c r="AP5" i="5" s="1"/>
  <c r="AR5" i="5" s="1"/>
  <c r="AT5" i="5" s="1"/>
  <c r="AV5" i="5" s="1"/>
  <c r="AX5" i="5" s="1"/>
  <c r="AZ5" i="5" s="1"/>
  <c r="BB5" i="5" s="1"/>
  <c r="BD5" i="5" s="1"/>
  <c r="BF5" i="5" s="1"/>
  <c r="BH5" i="5" s="1"/>
  <c r="BJ5" i="5" s="1"/>
  <c r="BL5" i="5" s="1"/>
  <c r="W29" i="1"/>
  <c r="BO29" i="1" s="1"/>
  <c r="BR29" i="1" s="1"/>
  <c r="BT29" i="1" s="1"/>
  <c r="BV29" i="1" s="1"/>
  <c r="W16" i="1"/>
  <c r="Y16" i="1"/>
  <c r="W22" i="1"/>
  <c r="BO22" i="1" s="1"/>
  <c r="BR22" i="1" s="1"/>
  <c r="BT22" i="1" s="1"/>
  <c r="BV22" i="1" s="1"/>
  <c r="W20" i="1"/>
  <c r="G57" i="4"/>
  <c r="I56" i="4"/>
  <c r="I55" i="4"/>
  <c r="I54" i="4"/>
  <c r="I53" i="4"/>
  <c r="H53" i="4"/>
  <c r="I52" i="4"/>
  <c r="H51" i="4"/>
  <c r="I51" i="4" s="1"/>
  <c r="I57" i="4" s="1"/>
  <c r="BM42" i="4"/>
  <c r="BM45" i="4" s="1"/>
  <c r="BL42" i="4"/>
  <c r="BL45" i="4" s="1"/>
  <c r="BK42" i="4"/>
  <c r="BK45" i="4" s="1"/>
  <c r="BJ42" i="4"/>
  <c r="BJ45" i="4" s="1"/>
  <c r="BH42" i="4"/>
  <c r="BH45" i="4" s="1"/>
  <c r="BG42" i="4"/>
  <c r="BG45" i="4" s="1"/>
  <c r="BF42" i="4"/>
  <c r="BF45" i="4" s="1"/>
  <c r="BE42" i="4"/>
  <c r="BE45" i="4" s="1"/>
  <c r="BD42" i="4"/>
  <c r="BD45" i="4" s="1"/>
  <c r="BC42" i="4"/>
  <c r="BC45" i="4" s="1"/>
  <c r="BB42" i="4"/>
  <c r="BB45" i="4" s="1"/>
  <c r="BA42" i="4"/>
  <c r="BA45" i="4" s="1"/>
  <c r="AZ42" i="4"/>
  <c r="AZ45" i="4" s="1"/>
  <c r="AY42" i="4"/>
  <c r="AY45" i="4" s="1"/>
  <c r="AX42" i="4"/>
  <c r="AX45" i="4" s="1"/>
  <c r="AW42" i="4"/>
  <c r="AW45" i="4" s="1"/>
  <c r="AV42" i="4"/>
  <c r="AV45" i="4" s="1"/>
  <c r="AU42" i="4"/>
  <c r="AU45" i="4" s="1"/>
  <c r="AT42" i="4"/>
  <c r="AT45" i="4" s="1"/>
  <c r="AS42" i="4"/>
  <c r="AS45" i="4" s="1"/>
  <c r="AR42" i="4"/>
  <c r="AR45" i="4" s="1"/>
  <c r="AQ42" i="4"/>
  <c r="AQ45" i="4" s="1"/>
  <c r="AP42" i="4"/>
  <c r="AP45" i="4" s="1"/>
  <c r="AO42" i="4"/>
  <c r="AO45" i="4" s="1"/>
  <c r="AN42" i="4"/>
  <c r="AN45" i="4" s="1"/>
  <c r="AM42" i="4"/>
  <c r="AM45" i="4" s="1"/>
  <c r="AL42" i="4"/>
  <c r="AL45" i="4" s="1"/>
  <c r="AK42" i="4"/>
  <c r="AK45" i="4" s="1"/>
  <c r="AJ42" i="4"/>
  <c r="AJ45" i="4" s="1"/>
  <c r="AI42" i="4"/>
  <c r="AI45" i="4" s="1"/>
  <c r="AH42" i="4"/>
  <c r="AH45" i="4" s="1"/>
  <c r="AF42" i="4"/>
  <c r="AF45" i="4" s="1"/>
  <c r="AE42" i="4"/>
  <c r="AE45" i="4" s="1"/>
  <c r="AD42" i="4"/>
  <c r="AD45" i="4" s="1"/>
  <c r="AB42" i="4"/>
  <c r="AB45" i="4" s="1"/>
  <c r="Z42" i="4"/>
  <c r="Z45" i="4" s="1"/>
  <c r="X42" i="4"/>
  <c r="X45" i="4" s="1"/>
  <c r="W42" i="4"/>
  <c r="V42" i="4"/>
  <c r="V45" i="4" s="1"/>
  <c r="U42" i="4"/>
  <c r="U45" i="4" s="1"/>
  <c r="T42" i="4"/>
  <c r="T45" i="4" s="1"/>
  <c r="S42" i="4"/>
  <c r="R42" i="4"/>
  <c r="R45" i="4" s="1"/>
  <c r="P42" i="4"/>
  <c r="P45" i="4" s="1"/>
  <c r="O42" i="4"/>
  <c r="N42" i="4"/>
  <c r="N45" i="4" s="1"/>
  <c r="M42" i="4"/>
  <c r="L42" i="4"/>
  <c r="L45" i="4" s="1"/>
  <c r="J42" i="4"/>
  <c r="J45" i="4" s="1"/>
  <c r="I42" i="4"/>
  <c r="H42" i="4"/>
  <c r="H45" i="4" s="1"/>
  <c r="G42" i="4"/>
  <c r="G45" i="4" s="1"/>
  <c r="F42" i="4"/>
  <c r="F45" i="4" s="1"/>
  <c r="E42" i="4"/>
  <c r="D42" i="4"/>
  <c r="D45" i="4" s="1"/>
  <c r="BO41" i="4"/>
  <c r="BN41" i="4"/>
  <c r="BN42" i="4" s="1"/>
  <c r="BN45" i="4" s="1"/>
  <c r="Y41" i="4"/>
  <c r="Y42" i="4" s="1"/>
  <c r="BN40" i="4"/>
  <c r="BI40" i="4"/>
  <c r="BI42" i="4" s="1"/>
  <c r="BI45" i="4" s="1"/>
  <c r="AG40" i="4"/>
  <c r="AG42" i="4" s="1"/>
  <c r="AG45" i="4" s="1"/>
  <c r="AC40" i="4"/>
  <c r="AC42" i="4" s="1"/>
  <c r="AC45" i="4" s="1"/>
  <c r="AA40" i="4"/>
  <c r="AA42" i="4" s="1"/>
  <c r="AA45" i="4" s="1"/>
  <c r="Q40" i="4"/>
  <c r="Q42" i="4" s="1"/>
  <c r="K40" i="4"/>
  <c r="BO40" i="4" s="1"/>
  <c r="BO42" i="4" s="1"/>
  <c r="BO37" i="4"/>
  <c r="BN37" i="4"/>
  <c r="BO36" i="4"/>
  <c r="BN36" i="4"/>
  <c r="BU33" i="4"/>
  <c r="BS33" i="4"/>
  <c r="BQ33" i="4"/>
  <c r="BQ32" i="4"/>
  <c r="BU31" i="4"/>
  <c r="BS31" i="4"/>
  <c r="BS32" i="4" s="1"/>
  <c r="BQ31" i="4"/>
  <c r="BN31" i="4"/>
  <c r="BM31" i="4"/>
  <c r="BL31" i="4"/>
  <c r="BK31" i="4"/>
  <c r="BJ31" i="4"/>
  <c r="BI31" i="4"/>
  <c r="BH31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X31" i="4"/>
  <c r="V31" i="4"/>
  <c r="T31" i="4"/>
  <c r="R31" i="4"/>
  <c r="P31" i="4"/>
  <c r="N31" i="4"/>
  <c r="L31" i="4"/>
  <c r="J31" i="4"/>
  <c r="H31" i="4"/>
  <c r="F31" i="4"/>
  <c r="D31" i="4"/>
  <c r="BN30" i="4"/>
  <c r="Y30" i="4"/>
  <c r="W30" i="4"/>
  <c r="U30" i="4"/>
  <c r="S30" i="4"/>
  <c r="Q30" i="4"/>
  <c r="O30" i="4"/>
  <c r="M30" i="4"/>
  <c r="K30" i="4"/>
  <c r="I30" i="4"/>
  <c r="G30" i="4"/>
  <c r="E30" i="4"/>
  <c r="BO30" i="4" s="1"/>
  <c r="BR30" i="4" s="1"/>
  <c r="BT30" i="4" s="1"/>
  <c r="BV30" i="4" s="1"/>
  <c r="BN29" i="4"/>
  <c r="Y29" i="4"/>
  <c r="W29" i="4"/>
  <c r="U29" i="4"/>
  <c r="S29" i="4"/>
  <c r="Q29" i="4"/>
  <c r="O29" i="4"/>
  <c r="M29" i="4"/>
  <c r="K29" i="4"/>
  <c r="I29" i="4"/>
  <c r="G29" i="4"/>
  <c r="E29" i="4"/>
  <c r="BO29" i="4" s="1"/>
  <c r="BR29" i="4" s="1"/>
  <c r="BT29" i="4" s="1"/>
  <c r="BV29" i="4" s="1"/>
  <c r="BN28" i="4"/>
  <c r="Y28" i="4"/>
  <c r="W28" i="4"/>
  <c r="U28" i="4"/>
  <c r="S28" i="4"/>
  <c r="Q28" i="4"/>
  <c r="O28" i="4"/>
  <c r="M28" i="4"/>
  <c r="K28" i="4"/>
  <c r="I28" i="4"/>
  <c r="G28" i="4"/>
  <c r="E28" i="4"/>
  <c r="BO28" i="4" s="1"/>
  <c r="BR28" i="4" s="1"/>
  <c r="BT28" i="4" s="1"/>
  <c r="BV28" i="4" s="1"/>
  <c r="BN27" i="4"/>
  <c r="Y27" i="4"/>
  <c r="W27" i="4"/>
  <c r="U27" i="4"/>
  <c r="S27" i="4"/>
  <c r="Q27" i="4"/>
  <c r="O27" i="4"/>
  <c r="M27" i="4"/>
  <c r="K27" i="4"/>
  <c r="I27" i="4"/>
  <c r="G27" i="4"/>
  <c r="E27" i="4"/>
  <c r="BO27" i="4" s="1"/>
  <c r="BR27" i="4" s="1"/>
  <c r="BT27" i="4" s="1"/>
  <c r="BV27" i="4" s="1"/>
  <c r="BN26" i="4"/>
  <c r="Y26" i="4"/>
  <c r="W26" i="4"/>
  <c r="U26" i="4"/>
  <c r="S26" i="4"/>
  <c r="Q26" i="4"/>
  <c r="BO26" i="4" s="1"/>
  <c r="BR26" i="4" s="1"/>
  <c r="BT26" i="4" s="1"/>
  <c r="BV26" i="4" s="1"/>
  <c r="BN24" i="4"/>
  <c r="Y24" i="4"/>
  <c r="W24" i="4"/>
  <c r="U24" i="4"/>
  <c r="S24" i="4"/>
  <c r="Q24" i="4"/>
  <c r="O24" i="4"/>
  <c r="M24" i="4"/>
  <c r="K24" i="4"/>
  <c r="I24" i="4"/>
  <c r="G24" i="4"/>
  <c r="E24" i="4"/>
  <c r="BO24" i="4" s="1"/>
  <c r="BR24" i="4" s="1"/>
  <c r="BT24" i="4" s="1"/>
  <c r="BV24" i="4" s="1"/>
  <c r="BN22" i="4"/>
  <c r="Y22" i="4"/>
  <c r="W22" i="4"/>
  <c r="U22" i="4"/>
  <c r="S22" i="4"/>
  <c r="Q22" i="4"/>
  <c r="O22" i="4"/>
  <c r="M22" i="4"/>
  <c r="K22" i="4"/>
  <c r="I22" i="4"/>
  <c r="G22" i="4"/>
  <c r="E22" i="4"/>
  <c r="BO22" i="4" s="1"/>
  <c r="BR22" i="4" s="1"/>
  <c r="BT22" i="4" s="1"/>
  <c r="BV22" i="4" s="1"/>
  <c r="BN21" i="4"/>
  <c r="Y21" i="4"/>
  <c r="W21" i="4"/>
  <c r="U21" i="4"/>
  <c r="S21" i="4"/>
  <c r="Q21" i="4"/>
  <c r="O21" i="4"/>
  <c r="M21" i="4"/>
  <c r="K21" i="4"/>
  <c r="I21" i="4"/>
  <c r="G21" i="4"/>
  <c r="E21" i="4"/>
  <c r="BO21" i="4" s="1"/>
  <c r="BR21" i="4" s="1"/>
  <c r="BT21" i="4" s="1"/>
  <c r="BV21" i="4" s="1"/>
  <c r="BN20" i="4"/>
  <c r="Y20" i="4"/>
  <c r="W20" i="4"/>
  <c r="U20" i="4"/>
  <c r="S20" i="4"/>
  <c r="Q20" i="4"/>
  <c r="O20" i="4"/>
  <c r="M20" i="4"/>
  <c r="K20" i="4"/>
  <c r="I20" i="4"/>
  <c r="G20" i="4"/>
  <c r="E20" i="4"/>
  <c r="BO20" i="4" s="1"/>
  <c r="BR20" i="4" s="1"/>
  <c r="BT20" i="4" s="1"/>
  <c r="BV20" i="4" s="1"/>
  <c r="U19" i="4"/>
  <c r="BN17" i="4"/>
  <c r="Y17" i="4"/>
  <c r="W17" i="4"/>
  <c r="U17" i="4"/>
  <c r="S17" i="4"/>
  <c r="Q17" i="4"/>
  <c r="O17" i="4"/>
  <c r="M17" i="4"/>
  <c r="K17" i="4"/>
  <c r="I17" i="4"/>
  <c r="G17" i="4"/>
  <c r="E17" i="4"/>
  <c r="BO17" i="4" s="1"/>
  <c r="BR17" i="4" s="1"/>
  <c r="BT17" i="4" s="1"/>
  <c r="BV17" i="4" s="1"/>
  <c r="Y16" i="4"/>
  <c r="W16" i="4"/>
  <c r="U16" i="4"/>
  <c r="S16" i="4"/>
  <c r="BN15" i="4"/>
  <c r="Y15" i="4"/>
  <c r="W15" i="4"/>
  <c r="U15" i="4"/>
  <c r="S15" i="4"/>
  <c r="Q15" i="4"/>
  <c r="O15" i="4"/>
  <c r="M15" i="4"/>
  <c r="K15" i="4"/>
  <c r="I15" i="4"/>
  <c r="G15" i="4"/>
  <c r="E15" i="4"/>
  <c r="BO15" i="4" s="1"/>
  <c r="BR15" i="4" s="1"/>
  <c r="BT15" i="4" s="1"/>
  <c r="BV15" i="4" s="1"/>
  <c r="BN14" i="4"/>
  <c r="Y14" i="4"/>
  <c r="W14" i="4"/>
  <c r="U14" i="4"/>
  <c r="S14" i="4"/>
  <c r="Q14" i="4"/>
  <c r="O14" i="4"/>
  <c r="M14" i="4"/>
  <c r="K14" i="4"/>
  <c r="I14" i="4"/>
  <c r="G14" i="4"/>
  <c r="E14" i="4"/>
  <c r="BO14" i="4" s="1"/>
  <c r="BR14" i="4" s="1"/>
  <c r="BT14" i="4" s="1"/>
  <c r="BV14" i="4" s="1"/>
  <c r="BN12" i="4"/>
  <c r="Y12" i="4"/>
  <c r="W12" i="4"/>
  <c r="U12" i="4"/>
  <c r="S12" i="4"/>
  <c r="O12" i="4"/>
  <c r="M12" i="4"/>
  <c r="K12" i="4"/>
  <c r="I12" i="4"/>
  <c r="G12" i="4"/>
  <c r="E12" i="4"/>
  <c r="BO12" i="4" s="1"/>
  <c r="BR12" i="4" s="1"/>
  <c r="BT12" i="4" s="1"/>
  <c r="BV12" i="4" s="1"/>
  <c r="BN11" i="4"/>
  <c r="Y11" i="4"/>
  <c r="W11" i="4"/>
  <c r="U11" i="4"/>
  <c r="S11" i="4"/>
  <c r="Q11" i="4"/>
  <c r="O11" i="4"/>
  <c r="M11" i="4"/>
  <c r="K11" i="4"/>
  <c r="I11" i="4"/>
  <c r="G11" i="4"/>
  <c r="E11" i="4"/>
  <c r="BO11" i="4" s="1"/>
  <c r="BR11" i="4" s="1"/>
  <c r="BT11" i="4" s="1"/>
  <c r="BN10" i="4"/>
  <c r="Y10" i="4"/>
  <c r="W10" i="4"/>
  <c r="U10" i="4"/>
  <c r="S10" i="4"/>
  <c r="Q10" i="4"/>
  <c r="O10" i="4"/>
  <c r="M10" i="4"/>
  <c r="K10" i="4"/>
  <c r="I10" i="4"/>
  <c r="G10" i="4"/>
  <c r="E10" i="4"/>
  <c r="BO10" i="4" s="1"/>
  <c r="BR10" i="4" s="1"/>
  <c r="BT10" i="4" s="1"/>
  <c r="BV10" i="4" s="1"/>
  <c r="BN9" i="4"/>
  <c r="Y9" i="4"/>
  <c r="W9" i="4"/>
  <c r="U9" i="4"/>
  <c r="S9" i="4"/>
  <c r="Q9" i="4"/>
  <c r="O9" i="4"/>
  <c r="M9" i="4"/>
  <c r="K9" i="4"/>
  <c r="I9" i="4"/>
  <c r="G9" i="4"/>
  <c r="E9" i="4"/>
  <c r="BO9" i="4" s="1"/>
  <c r="BR9" i="4" s="1"/>
  <c r="BT9" i="4" s="1"/>
  <c r="BV9" i="4" s="1"/>
  <c r="BN8" i="4"/>
  <c r="Y8" i="4"/>
  <c r="W8" i="4"/>
  <c r="U8" i="4"/>
  <c r="S8" i="4"/>
  <c r="Q8" i="4"/>
  <c r="O8" i="4"/>
  <c r="M8" i="4"/>
  <c r="K8" i="4"/>
  <c r="I8" i="4"/>
  <c r="G8" i="4"/>
  <c r="E8" i="4"/>
  <c r="BO8" i="4" s="1"/>
  <c r="BR8" i="4" s="1"/>
  <c r="BT8" i="4" s="1"/>
  <c r="BV8" i="4" s="1"/>
  <c r="BN7" i="4"/>
  <c r="Y7" i="4"/>
  <c r="Y31" i="4" s="1"/>
  <c r="W7" i="4"/>
  <c r="W31" i="4" s="1"/>
  <c r="U7" i="4"/>
  <c r="U31" i="4" s="1"/>
  <c r="S7" i="4"/>
  <c r="S31" i="4" s="1"/>
  <c r="Q7" i="4"/>
  <c r="Q31" i="4" s="1"/>
  <c r="O7" i="4"/>
  <c r="O31" i="4" s="1"/>
  <c r="M7" i="4"/>
  <c r="M31" i="4" s="1"/>
  <c r="K7" i="4"/>
  <c r="K31" i="4" s="1"/>
  <c r="I7" i="4"/>
  <c r="I31" i="4" s="1"/>
  <c r="G7" i="4"/>
  <c r="G31" i="4" s="1"/>
  <c r="E7" i="4"/>
  <c r="E31" i="4" s="1"/>
  <c r="F5" i="4"/>
  <c r="H5" i="4" s="1"/>
  <c r="J5" i="4" s="1"/>
  <c r="L5" i="4" s="1"/>
  <c r="N5" i="4" s="1"/>
  <c r="P5" i="4" s="1"/>
  <c r="R5" i="4" s="1"/>
  <c r="T5" i="4" s="1"/>
  <c r="V5" i="4" s="1"/>
  <c r="X5" i="4" s="1"/>
  <c r="Z5" i="4" s="1"/>
  <c r="AB5" i="4" s="1"/>
  <c r="AD5" i="4" s="1"/>
  <c r="AF5" i="4" s="1"/>
  <c r="AH5" i="4" s="1"/>
  <c r="AJ5" i="4" s="1"/>
  <c r="AL5" i="4" s="1"/>
  <c r="AN5" i="4" s="1"/>
  <c r="AP5" i="4" s="1"/>
  <c r="AR5" i="4" s="1"/>
  <c r="AT5" i="4" s="1"/>
  <c r="AV5" i="4" s="1"/>
  <c r="AX5" i="4" s="1"/>
  <c r="AZ5" i="4" s="1"/>
  <c r="BB5" i="4" s="1"/>
  <c r="BD5" i="4" s="1"/>
  <c r="BF5" i="4" s="1"/>
  <c r="BH5" i="4" s="1"/>
  <c r="BJ5" i="4" s="1"/>
  <c r="BL5" i="4" s="1"/>
  <c r="BQ2" i="4"/>
  <c r="U11" i="1"/>
  <c r="U20" i="1"/>
  <c r="Y48" i="1"/>
  <c r="Y47" i="1"/>
  <c r="Y45" i="1"/>
  <c r="Y38" i="1"/>
  <c r="Y37" i="1"/>
  <c r="Y35" i="1"/>
  <c r="Y28" i="1"/>
  <c r="Y26" i="1"/>
  <c r="Y25" i="1"/>
  <c r="Y17" i="1"/>
  <c r="Y14" i="1"/>
  <c r="Y12" i="1"/>
  <c r="Y11" i="1"/>
  <c r="Y9" i="1"/>
  <c r="Y8" i="1"/>
  <c r="Y7" i="1"/>
  <c r="Y6" i="1"/>
  <c r="W48" i="1"/>
  <c r="W47" i="1"/>
  <c r="W38" i="1"/>
  <c r="W35" i="1"/>
  <c r="W28" i="1"/>
  <c r="W26" i="1"/>
  <c r="W25" i="1"/>
  <c r="W17" i="1"/>
  <c r="W14" i="1"/>
  <c r="W12" i="1"/>
  <c r="W11" i="1"/>
  <c r="W9" i="1"/>
  <c r="W8" i="1"/>
  <c r="W7" i="1"/>
  <c r="W6" i="1"/>
  <c r="U48" i="1"/>
  <c r="U47" i="1"/>
  <c r="U45" i="1"/>
  <c r="U38" i="1"/>
  <c r="U37" i="1"/>
  <c r="U35" i="1"/>
  <c r="U28" i="1"/>
  <c r="U26" i="1"/>
  <c r="U25" i="1"/>
  <c r="U17" i="1"/>
  <c r="U14" i="1"/>
  <c r="U12" i="1"/>
  <c r="U9" i="1"/>
  <c r="U8" i="1"/>
  <c r="U7" i="1"/>
  <c r="U6" i="1"/>
  <c r="BO20" i="1" l="1"/>
  <c r="BR20" i="1" s="1"/>
  <c r="BT20" i="1" s="1"/>
  <c r="BV20" i="1" s="1"/>
  <c r="BV35" i="9"/>
  <c r="BV37" i="9"/>
  <c r="BX11" i="9"/>
  <c r="BT36" i="9"/>
  <c r="BO16" i="1"/>
  <c r="BR16" i="1" s="1"/>
  <c r="BT16" i="1" s="1"/>
  <c r="BV16" i="1" s="1"/>
  <c r="BV38" i="8"/>
  <c r="BV39" i="8" s="1"/>
  <c r="BX11" i="8"/>
  <c r="BX13" i="8" s="1"/>
  <c r="BV40" i="8"/>
  <c r="BO46" i="6"/>
  <c r="K49" i="6"/>
  <c r="BW12" i="7"/>
  <c r="BX12" i="7" s="1"/>
  <c r="BV11" i="7"/>
  <c r="K46" i="7"/>
  <c r="BO43" i="7"/>
  <c r="BR7" i="7"/>
  <c r="BO32" i="7"/>
  <c r="BR7" i="6"/>
  <c r="BO35" i="6"/>
  <c r="BO49" i="6" s="1"/>
  <c r="K30" i="5"/>
  <c r="S30" i="5"/>
  <c r="BO13" i="5"/>
  <c r="BR13" i="5" s="1"/>
  <c r="BT13" i="5" s="1"/>
  <c r="BV13" i="5" s="1"/>
  <c r="BO15" i="5"/>
  <c r="BR15" i="5" s="1"/>
  <c r="BT15" i="5" s="1"/>
  <c r="BV15" i="5" s="1"/>
  <c r="BO26" i="5"/>
  <c r="BR26" i="5" s="1"/>
  <c r="BT26" i="5" s="1"/>
  <c r="BV26" i="5" s="1"/>
  <c r="BO39" i="5"/>
  <c r="L44" i="5"/>
  <c r="BO14" i="5"/>
  <c r="BR14" i="5" s="1"/>
  <c r="BT14" i="5" s="1"/>
  <c r="BV14" i="5" s="1"/>
  <c r="BO18" i="5"/>
  <c r="BR18" i="5" s="1"/>
  <c r="BT18" i="5" s="1"/>
  <c r="BV18" i="5" s="1"/>
  <c r="BQ31" i="5"/>
  <c r="E30" i="5"/>
  <c r="M30" i="5"/>
  <c r="M44" i="5" s="1"/>
  <c r="U30" i="5"/>
  <c r="BO8" i="5"/>
  <c r="BR8" i="5" s="1"/>
  <c r="BT8" i="5" s="1"/>
  <c r="BV8" i="5" s="1"/>
  <c r="BO9" i="5"/>
  <c r="BR9" i="5" s="1"/>
  <c r="BT9" i="5" s="1"/>
  <c r="BV9" i="5" s="1"/>
  <c r="BO10" i="5"/>
  <c r="BR10" i="5" s="1"/>
  <c r="BT10" i="5" s="1"/>
  <c r="BV10" i="5" s="1"/>
  <c r="BO11" i="5"/>
  <c r="BR11" i="5" s="1"/>
  <c r="BT11" i="5" s="1"/>
  <c r="BW12" i="5" s="1"/>
  <c r="BX12" i="5" s="1"/>
  <c r="BO12" i="5"/>
  <c r="BR12" i="5" s="1"/>
  <c r="BT12" i="5" s="1"/>
  <c r="BV12" i="5" s="1"/>
  <c r="BN30" i="5"/>
  <c r="BO20" i="5"/>
  <c r="BR20" i="5" s="1"/>
  <c r="BT20" i="5" s="1"/>
  <c r="BV20" i="5" s="1"/>
  <c r="BO21" i="5"/>
  <c r="BR21" i="5" s="1"/>
  <c r="BT21" i="5" s="1"/>
  <c r="BV21" i="5" s="1"/>
  <c r="BO22" i="5"/>
  <c r="BR22" i="5" s="1"/>
  <c r="BT22" i="5" s="1"/>
  <c r="BV22" i="5" s="1"/>
  <c r="BO27" i="5"/>
  <c r="BR27" i="5" s="1"/>
  <c r="BT27" i="5" s="1"/>
  <c r="BV27" i="5" s="1"/>
  <c r="BI44" i="5"/>
  <c r="D44" i="5"/>
  <c r="H44" i="5"/>
  <c r="R44" i="5"/>
  <c r="V44" i="5"/>
  <c r="AB44" i="5"/>
  <c r="AH44" i="5"/>
  <c r="AL44" i="5"/>
  <c r="AP44" i="5"/>
  <c r="AT44" i="5"/>
  <c r="AX44" i="5"/>
  <c r="BB44" i="5"/>
  <c r="BF44" i="5"/>
  <c r="BK44" i="5"/>
  <c r="G30" i="5"/>
  <c r="G44" i="5" s="1"/>
  <c r="O30" i="5"/>
  <c r="O44" i="5" s="1"/>
  <c r="W30" i="5"/>
  <c r="W44" i="5" s="1"/>
  <c r="BO17" i="5"/>
  <c r="BR17" i="5" s="1"/>
  <c r="BT17" i="5" s="1"/>
  <c r="BV17" i="5" s="1"/>
  <c r="BO24" i="5"/>
  <c r="BR24" i="5" s="1"/>
  <c r="BT24" i="5" s="1"/>
  <c r="BV24" i="5" s="1"/>
  <c r="BO25" i="5"/>
  <c r="BR25" i="5" s="1"/>
  <c r="BT25" i="5" s="1"/>
  <c r="BV25" i="5" s="1"/>
  <c r="AA44" i="5"/>
  <c r="N44" i="5"/>
  <c r="AD44" i="5"/>
  <c r="AI44" i="5"/>
  <c r="AM44" i="5"/>
  <c r="AQ44" i="5"/>
  <c r="AU44" i="5"/>
  <c r="AY44" i="5"/>
  <c r="BC44" i="5"/>
  <c r="BG44" i="5"/>
  <c r="BL44" i="5"/>
  <c r="AF44" i="5"/>
  <c r="I56" i="5"/>
  <c r="I30" i="5"/>
  <c r="I44" i="5" s="1"/>
  <c r="Q30" i="5"/>
  <c r="Y30" i="5"/>
  <c r="Y44" i="5" s="1"/>
  <c r="BO28" i="5"/>
  <c r="BR28" i="5" s="1"/>
  <c r="BT28" i="5" s="1"/>
  <c r="BV28" i="5" s="1"/>
  <c r="BO29" i="5"/>
  <c r="BR29" i="5" s="1"/>
  <c r="BT29" i="5" s="1"/>
  <c r="BV29" i="5" s="1"/>
  <c r="AC44" i="5"/>
  <c r="F44" i="5"/>
  <c r="J44" i="5"/>
  <c r="T44" i="5"/>
  <c r="X44" i="5"/>
  <c r="AE44" i="5"/>
  <c r="AJ44" i="5"/>
  <c r="AN44" i="5"/>
  <c r="AR44" i="5"/>
  <c r="AV44" i="5"/>
  <c r="AZ44" i="5"/>
  <c r="BD44" i="5"/>
  <c r="BH44" i="5"/>
  <c r="BM44" i="5"/>
  <c r="BS31" i="5"/>
  <c r="BV11" i="5"/>
  <c r="Q44" i="5"/>
  <c r="BN44" i="5"/>
  <c r="U44" i="5"/>
  <c r="E44" i="5"/>
  <c r="S44" i="5"/>
  <c r="BO40" i="5"/>
  <c r="BO41" i="5" s="1"/>
  <c r="K41" i="5"/>
  <c r="K44" i="5" s="1"/>
  <c r="BO7" i="5"/>
  <c r="M45" i="4"/>
  <c r="Y45" i="4"/>
  <c r="E45" i="4"/>
  <c r="I45" i="4"/>
  <c r="S45" i="4"/>
  <c r="W45" i="4"/>
  <c r="Q45" i="4"/>
  <c r="BW12" i="4"/>
  <c r="BX12" i="4" s="1"/>
  <c r="BV11" i="4"/>
  <c r="O45" i="4"/>
  <c r="K42" i="4"/>
  <c r="K45" i="4" s="1"/>
  <c r="BO7" i="4"/>
  <c r="BO15" i="3"/>
  <c r="BN15" i="3"/>
  <c r="G52" i="3"/>
  <c r="I51" i="3"/>
  <c r="I50" i="3"/>
  <c r="I49" i="3"/>
  <c r="I48" i="3"/>
  <c r="H48" i="3"/>
  <c r="I47" i="3"/>
  <c r="I46" i="3"/>
  <c r="H46" i="3"/>
  <c r="BM37" i="3"/>
  <c r="BL37" i="3"/>
  <c r="BK37" i="3"/>
  <c r="BK40" i="3" s="1"/>
  <c r="BJ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F37" i="3"/>
  <c r="AE37" i="3"/>
  <c r="AD37" i="3"/>
  <c r="AB37" i="3"/>
  <c r="AB40" i="3" s="1"/>
  <c r="Z37" i="3"/>
  <c r="X37" i="3"/>
  <c r="W37" i="3"/>
  <c r="V37" i="3"/>
  <c r="U37" i="3"/>
  <c r="T37" i="3"/>
  <c r="S37" i="3"/>
  <c r="R37" i="3"/>
  <c r="R40" i="3" s="1"/>
  <c r="P37" i="3"/>
  <c r="O37" i="3"/>
  <c r="N37" i="3"/>
  <c r="M37" i="3"/>
  <c r="L37" i="3"/>
  <c r="J37" i="3"/>
  <c r="I37" i="3"/>
  <c r="H37" i="3"/>
  <c r="G37" i="3"/>
  <c r="F37" i="3"/>
  <c r="E37" i="3"/>
  <c r="D37" i="3"/>
  <c r="D40" i="3" s="1"/>
  <c r="BN36" i="3"/>
  <c r="BN37" i="3" s="1"/>
  <c r="Y36" i="3"/>
  <c r="Y37" i="3" s="1"/>
  <c r="BN35" i="3"/>
  <c r="BI35" i="3"/>
  <c r="BI37" i="3" s="1"/>
  <c r="AG35" i="3"/>
  <c r="AG37" i="3" s="1"/>
  <c r="AC35" i="3"/>
  <c r="AC37" i="3" s="1"/>
  <c r="AA35" i="3"/>
  <c r="AA37" i="3" s="1"/>
  <c r="Q35" i="3"/>
  <c r="Q37" i="3" s="1"/>
  <c r="K35" i="3"/>
  <c r="BO32" i="3"/>
  <c r="BN32" i="3"/>
  <c r="BO31" i="3"/>
  <c r="BN31" i="3"/>
  <c r="BU28" i="3"/>
  <c r="BS28" i="3"/>
  <c r="BQ28" i="3"/>
  <c r="BU26" i="3"/>
  <c r="BS26" i="3"/>
  <c r="BS27" i="3" s="1"/>
  <c r="BQ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R26" i="3"/>
  <c r="P26" i="3"/>
  <c r="N26" i="3"/>
  <c r="L26" i="3"/>
  <c r="J26" i="3"/>
  <c r="H26" i="3"/>
  <c r="F26" i="3"/>
  <c r="D26" i="3"/>
  <c r="BN25" i="3"/>
  <c r="S25" i="3"/>
  <c r="Q25" i="3"/>
  <c r="O25" i="3"/>
  <c r="M25" i="3"/>
  <c r="K25" i="3"/>
  <c r="I25" i="3"/>
  <c r="G25" i="3"/>
  <c r="E25" i="3"/>
  <c r="BN24" i="3"/>
  <c r="S24" i="3"/>
  <c r="Q24" i="3"/>
  <c r="O24" i="3"/>
  <c r="M24" i="3"/>
  <c r="K24" i="3"/>
  <c r="I24" i="3"/>
  <c r="G24" i="3"/>
  <c r="E24" i="3"/>
  <c r="BN23" i="3"/>
  <c r="S23" i="3"/>
  <c r="Q23" i="3"/>
  <c r="O23" i="3"/>
  <c r="M23" i="3"/>
  <c r="K23" i="3"/>
  <c r="I23" i="3"/>
  <c r="G23" i="3"/>
  <c r="E23" i="3"/>
  <c r="BN22" i="3"/>
  <c r="S22" i="3"/>
  <c r="Q22" i="3"/>
  <c r="O22" i="3"/>
  <c r="M22" i="3"/>
  <c r="K22" i="3"/>
  <c r="I22" i="3"/>
  <c r="G22" i="3"/>
  <c r="E22" i="3"/>
  <c r="BN21" i="3"/>
  <c r="S21" i="3"/>
  <c r="Q21" i="3"/>
  <c r="BN20" i="3"/>
  <c r="S20" i="3"/>
  <c r="Q20" i="3"/>
  <c r="O20" i="3"/>
  <c r="M20" i="3"/>
  <c r="K20" i="3"/>
  <c r="I20" i="3"/>
  <c r="G20" i="3"/>
  <c r="E20" i="3"/>
  <c r="BN19" i="3"/>
  <c r="S19" i="3"/>
  <c r="Q19" i="3"/>
  <c r="O19" i="3"/>
  <c r="M19" i="3"/>
  <c r="K19" i="3"/>
  <c r="I19" i="3"/>
  <c r="G19" i="3"/>
  <c r="E19" i="3"/>
  <c r="BN18" i="3"/>
  <c r="S18" i="3"/>
  <c r="Q18" i="3"/>
  <c r="O18" i="3"/>
  <c r="M18" i="3"/>
  <c r="K18" i="3"/>
  <c r="I18" i="3"/>
  <c r="G18" i="3"/>
  <c r="E18" i="3"/>
  <c r="BN17" i="3"/>
  <c r="S17" i="3"/>
  <c r="Q17" i="3"/>
  <c r="O17" i="3"/>
  <c r="M17" i="3"/>
  <c r="K17" i="3"/>
  <c r="I17" i="3"/>
  <c r="G17" i="3"/>
  <c r="E17" i="3"/>
  <c r="BN16" i="3"/>
  <c r="S16" i="3"/>
  <c r="Q16" i="3"/>
  <c r="O16" i="3"/>
  <c r="M16" i="3"/>
  <c r="K16" i="3"/>
  <c r="I16" i="3"/>
  <c r="G16" i="3"/>
  <c r="E16" i="3"/>
  <c r="S15" i="3"/>
  <c r="BN14" i="3"/>
  <c r="S14" i="3"/>
  <c r="Q14" i="3"/>
  <c r="O14" i="3"/>
  <c r="M14" i="3"/>
  <c r="K14" i="3"/>
  <c r="I14" i="3"/>
  <c r="G14" i="3"/>
  <c r="E14" i="3"/>
  <c r="BN13" i="3"/>
  <c r="S13" i="3"/>
  <c r="Q13" i="3"/>
  <c r="O13" i="3"/>
  <c r="M13" i="3"/>
  <c r="K13" i="3"/>
  <c r="I13" i="3"/>
  <c r="G13" i="3"/>
  <c r="E13" i="3"/>
  <c r="BN12" i="3"/>
  <c r="S12" i="3"/>
  <c r="O12" i="3"/>
  <c r="M12" i="3"/>
  <c r="K12" i="3"/>
  <c r="I12" i="3"/>
  <c r="G12" i="3"/>
  <c r="E12" i="3"/>
  <c r="BN11" i="3"/>
  <c r="S11" i="3"/>
  <c r="Q11" i="3"/>
  <c r="O11" i="3"/>
  <c r="M11" i="3"/>
  <c r="K11" i="3"/>
  <c r="I11" i="3"/>
  <c r="G11" i="3"/>
  <c r="E11" i="3"/>
  <c r="BN10" i="3"/>
  <c r="S10" i="3"/>
  <c r="Q10" i="3"/>
  <c r="O10" i="3"/>
  <c r="M10" i="3"/>
  <c r="K10" i="3"/>
  <c r="I10" i="3"/>
  <c r="G10" i="3"/>
  <c r="E10" i="3"/>
  <c r="BN9" i="3"/>
  <c r="S9" i="3"/>
  <c r="Q9" i="3"/>
  <c r="O9" i="3"/>
  <c r="M9" i="3"/>
  <c r="K9" i="3"/>
  <c r="I9" i="3"/>
  <c r="G9" i="3"/>
  <c r="E9" i="3"/>
  <c r="BN8" i="3"/>
  <c r="S8" i="3"/>
  <c r="Q8" i="3"/>
  <c r="O8" i="3"/>
  <c r="M8" i="3"/>
  <c r="K8" i="3"/>
  <c r="I8" i="3"/>
  <c r="G8" i="3"/>
  <c r="E8" i="3"/>
  <c r="BN7" i="3"/>
  <c r="S7" i="3"/>
  <c r="Q7" i="3"/>
  <c r="O7" i="3"/>
  <c r="M7" i="3"/>
  <c r="K7" i="3"/>
  <c r="I7" i="3"/>
  <c r="G7" i="3"/>
  <c r="E7" i="3"/>
  <c r="F5" i="3"/>
  <c r="H5" i="3" s="1"/>
  <c r="J5" i="3" s="1"/>
  <c r="L5" i="3" s="1"/>
  <c r="N5" i="3" s="1"/>
  <c r="P5" i="3" s="1"/>
  <c r="T5" i="3" s="1"/>
  <c r="V5" i="3" s="1"/>
  <c r="X5" i="3" s="1"/>
  <c r="Z5" i="3" s="1"/>
  <c r="AB5" i="3" s="1"/>
  <c r="AD5" i="3" s="1"/>
  <c r="AF5" i="3" s="1"/>
  <c r="AH5" i="3" s="1"/>
  <c r="AJ5" i="3" s="1"/>
  <c r="AL5" i="3" s="1"/>
  <c r="AN5" i="3" s="1"/>
  <c r="AP5" i="3" s="1"/>
  <c r="AR5" i="3" s="1"/>
  <c r="AT5" i="3" s="1"/>
  <c r="AV5" i="3" s="1"/>
  <c r="AX5" i="3" s="1"/>
  <c r="AZ5" i="3" s="1"/>
  <c r="BB5" i="3" s="1"/>
  <c r="BD5" i="3" s="1"/>
  <c r="BF5" i="3" s="1"/>
  <c r="BH5" i="3" s="1"/>
  <c r="BJ5" i="3" s="1"/>
  <c r="BL5" i="3" s="1"/>
  <c r="BQ2" i="3"/>
  <c r="S14" i="1"/>
  <c r="BO14" i="1" s="1"/>
  <c r="BR14" i="1" s="1"/>
  <c r="BT14" i="1" s="1"/>
  <c r="BV14" i="1" s="1"/>
  <c r="S17" i="1"/>
  <c r="S48" i="1"/>
  <c r="S47" i="1"/>
  <c r="S45" i="1"/>
  <c r="S38" i="1"/>
  <c r="S37" i="1"/>
  <c r="S35" i="1"/>
  <c r="S28" i="1"/>
  <c r="S26" i="1"/>
  <c r="S25" i="1"/>
  <c r="S12" i="1"/>
  <c r="S11" i="1"/>
  <c r="S6" i="1"/>
  <c r="S7" i="1"/>
  <c r="S8" i="1"/>
  <c r="S9" i="1"/>
  <c r="BV36" i="9" l="1"/>
  <c r="BO46" i="7"/>
  <c r="BR32" i="7"/>
  <c r="BT7" i="7"/>
  <c r="BR34" i="7"/>
  <c r="BR35" i="6"/>
  <c r="BT7" i="6"/>
  <c r="BR37" i="6"/>
  <c r="BR7" i="5"/>
  <c r="BO30" i="5"/>
  <c r="BO44" i="5" s="1"/>
  <c r="BR7" i="4"/>
  <c r="BO31" i="4"/>
  <c r="BO45" i="4" s="1"/>
  <c r="BI40" i="3"/>
  <c r="I26" i="3"/>
  <c r="Q26" i="3"/>
  <c r="BO8" i="3"/>
  <c r="BR8" i="3" s="1"/>
  <c r="BT8" i="3" s="1"/>
  <c r="BV8" i="3" s="1"/>
  <c r="BO9" i="3"/>
  <c r="BR9" i="3" s="1"/>
  <c r="BT9" i="3" s="1"/>
  <c r="BV9" i="3" s="1"/>
  <c r="BO13" i="3"/>
  <c r="BR13" i="3" s="1"/>
  <c r="BT13" i="3" s="1"/>
  <c r="BV13" i="3" s="1"/>
  <c r="BO14" i="3"/>
  <c r="BR14" i="3" s="1"/>
  <c r="BT14" i="3" s="1"/>
  <c r="BV14" i="3" s="1"/>
  <c r="BO17" i="3"/>
  <c r="BR17" i="3" s="1"/>
  <c r="BT17" i="3" s="1"/>
  <c r="BV17" i="3" s="1"/>
  <c r="BO18" i="3"/>
  <c r="BR18" i="3" s="1"/>
  <c r="BT18" i="3" s="1"/>
  <c r="BV18" i="3" s="1"/>
  <c r="BO21" i="3"/>
  <c r="BR21" i="3" s="1"/>
  <c r="BT21" i="3" s="1"/>
  <c r="BV21" i="3" s="1"/>
  <c r="BO23" i="3"/>
  <c r="BR23" i="3" s="1"/>
  <c r="BT23" i="3" s="1"/>
  <c r="BV23" i="3" s="1"/>
  <c r="BO24" i="3"/>
  <c r="BR24" i="3" s="1"/>
  <c r="BT24" i="3" s="1"/>
  <c r="BV24" i="3" s="1"/>
  <c r="BQ27" i="3"/>
  <c r="K26" i="3"/>
  <c r="S26" i="3"/>
  <c r="BO19" i="3"/>
  <c r="BR19" i="3" s="1"/>
  <c r="BT19" i="3" s="1"/>
  <c r="BV19" i="3" s="1"/>
  <c r="BO25" i="3"/>
  <c r="BR25" i="3" s="1"/>
  <c r="BT25" i="3" s="1"/>
  <c r="BV25" i="3" s="1"/>
  <c r="AA40" i="3"/>
  <c r="N40" i="3"/>
  <c r="W40" i="3"/>
  <c r="AD40" i="3"/>
  <c r="AI40" i="3"/>
  <c r="AM40" i="3"/>
  <c r="AQ40" i="3"/>
  <c r="AU40" i="3"/>
  <c r="AY40" i="3"/>
  <c r="BC40" i="3"/>
  <c r="BG40" i="3"/>
  <c r="BL40" i="3"/>
  <c r="V40" i="3"/>
  <c r="AH40" i="3"/>
  <c r="AP40" i="3"/>
  <c r="AX40" i="3"/>
  <c r="BB40" i="3"/>
  <c r="I52" i="3"/>
  <c r="BN26" i="3"/>
  <c r="BN40" i="3" s="1"/>
  <c r="BO10" i="3"/>
  <c r="BR10" i="3" s="1"/>
  <c r="BT10" i="3" s="1"/>
  <c r="BV10" i="3" s="1"/>
  <c r="BO11" i="3"/>
  <c r="BR11" i="3" s="1"/>
  <c r="BT11" i="3" s="1"/>
  <c r="BO16" i="3"/>
  <c r="BR16" i="3" s="1"/>
  <c r="BT16" i="3" s="1"/>
  <c r="BV16" i="3" s="1"/>
  <c r="BO20" i="3"/>
  <c r="BR20" i="3" s="1"/>
  <c r="BT20" i="3" s="1"/>
  <c r="BV20" i="3" s="1"/>
  <c r="BO22" i="3"/>
  <c r="BR22" i="3" s="1"/>
  <c r="BT22" i="3" s="1"/>
  <c r="BV22" i="3" s="1"/>
  <c r="AC40" i="3"/>
  <c r="Y40" i="3"/>
  <c r="F40" i="3"/>
  <c r="J40" i="3"/>
  <c r="T40" i="3"/>
  <c r="X40" i="3"/>
  <c r="AE40" i="3"/>
  <c r="AJ40" i="3"/>
  <c r="AN40" i="3"/>
  <c r="AR40" i="3"/>
  <c r="AV40" i="3"/>
  <c r="AZ40" i="3"/>
  <c r="BD40" i="3"/>
  <c r="BH40" i="3"/>
  <c r="BM40" i="3"/>
  <c r="H40" i="3"/>
  <c r="AL40" i="3"/>
  <c r="AT40" i="3"/>
  <c r="BF40" i="3"/>
  <c r="E26" i="3"/>
  <c r="M26" i="3"/>
  <c r="M40" i="3" s="1"/>
  <c r="G26" i="3"/>
  <c r="O26" i="3"/>
  <c r="O40" i="3" s="1"/>
  <c r="BO12" i="3"/>
  <c r="BR12" i="3" s="1"/>
  <c r="BT12" i="3" s="1"/>
  <c r="BV12" i="3" s="1"/>
  <c r="BO35" i="3"/>
  <c r="AG40" i="3"/>
  <c r="L40" i="3"/>
  <c r="P40" i="3"/>
  <c r="U40" i="3"/>
  <c r="Z40" i="3"/>
  <c r="AF40" i="3"/>
  <c r="AK40" i="3"/>
  <c r="AO40" i="3"/>
  <c r="AS40" i="3"/>
  <c r="AW40" i="3"/>
  <c r="BA40" i="3"/>
  <c r="BE40" i="3"/>
  <c r="BJ40" i="3"/>
  <c r="E40" i="3"/>
  <c r="I40" i="3"/>
  <c r="S40" i="3"/>
  <c r="Q40" i="3"/>
  <c r="BW12" i="3"/>
  <c r="BX12" i="3" s="1"/>
  <c r="BV11" i="3"/>
  <c r="G40" i="3"/>
  <c r="BO7" i="3"/>
  <c r="BO36" i="3"/>
  <c r="BO37" i="3" s="1"/>
  <c r="K37" i="3"/>
  <c r="K40" i="3" s="1"/>
  <c r="R5" i="2"/>
  <c r="T5" i="2" s="1"/>
  <c r="V5" i="2" s="1"/>
  <c r="Q7" i="2"/>
  <c r="Q8" i="2"/>
  <c r="Q9" i="2"/>
  <c r="Q10" i="2"/>
  <c r="Q11" i="2"/>
  <c r="Q13" i="2"/>
  <c r="Q14" i="2"/>
  <c r="G51" i="2"/>
  <c r="I50" i="2"/>
  <c r="I49" i="2"/>
  <c r="I48" i="2"/>
  <c r="I47" i="2"/>
  <c r="H47" i="2"/>
  <c r="I46" i="2"/>
  <c r="I45" i="2"/>
  <c r="H45" i="2"/>
  <c r="BM36" i="2"/>
  <c r="BL36" i="2"/>
  <c r="BK36" i="2"/>
  <c r="BK39" i="2" s="1"/>
  <c r="BJ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F36" i="2"/>
  <c r="AE36" i="2"/>
  <c r="AD36" i="2"/>
  <c r="AB36" i="2"/>
  <c r="Z36" i="2"/>
  <c r="X36" i="2"/>
  <c r="W36" i="2"/>
  <c r="V36" i="2"/>
  <c r="U36" i="2"/>
  <c r="T36" i="2"/>
  <c r="S36" i="2"/>
  <c r="R36" i="2"/>
  <c r="P36" i="2"/>
  <c r="O36" i="2"/>
  <c r="N36" i="2"/>
  <c r="M36" i="2"/>
  <c r="L36" i="2"/>
  <c r="J36" i="2"/>
  <c r="I36" i="2"/>
  <c r="H36" i="2"/>
  <c r="G36" i="2"/>
  <c r="F36" i="2"/>
  <c r="E36" i="2"/>
  <c r="D36" i="2"/>
  <c r="D39" i="2" s="1"/>
  <c r="BN35" i="2"/>
  <c r="Y35" i="2"/>
  <c r="Y36" i="2" s="1"/>
  <c r="BN34" i="2"/>
  <c r="BI34" i="2"/>
  <c r="BI36" i="2" s="1"/>
  <c r="AG34" i="2"/>
  <c r="AG36" i="2" s="1"/>
  <c r="AC34" i="2"/>
  <c r="AC36" i="2" s="1"/>
  <c r="AA34" i="2"/>
  <c r="AA36" i="2" s="1"/>
  <c r="Q34" i="2"/>
  <c r="Q36" i="2" s="1"/>
  <c r="K34" i="2"/>
  <c r="BO31" i="2"/>
  <c r="BN31" i="2"/>
  <c r="BO30" i="2"/>
  <c r="BN30" i="2"/>
  <c r="BU27" i="2"/>
  <c r="BS27" i="2"/>
  <c r="BQ27" i="2"/>
  <c r="BU25" i="2"/>
  <c r="BS25" i="2"/>
  <c r="BQ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P25" i="2"/>
  <c r="N25" i="2"/>
  <c r="L25" i="2"/>
  <c r="J25" i="2"/>
  <c r="H25" i="2"/>
  <c r="F25" i="2"/>
  <c r="D25" i="2"/>
  <c r="BN24" i="2"/>
  <c r="Q24" i="2"/>
  <c r="O24" i="2"/>
  <c r="M24" i="2"/>
  <c r="K24" i="2"/>
  <c r="I24" i="2"/>
  <c r="G24" i="2"/>
  <c r="E24" i="2"/>
  <c r="BN23" i="2"/>
  <c r="Q23" i="2"/>
  <c r="O23" i="2"/>
  <c r="M23" i="2"/>
  <c r="K23" i="2"/>
  <c r="I23" i="2"/>
  <c r="G23" i="2"/>
  <c r="E23" i="2"/>
  <c r="BN22" i="2"/>
  <c r="Q22" i="2"/>
  <c r="O22" i="2"/>
  <c r="M22" i="2"/>
  <c r="K22" i="2"/>
  <c r="I22" i="2"/>
  <c r="G22" i="2"/>
  <c r="E22" i="2"/>
  <c r="BN21" i="2"/>
  <c r="Q21" i="2"/>
  <c r="O21" i="2"/>
  <c r="M21" i="2"/>
  <c r="K21" i="2"/>
  <c r="I21" i="2"/>
  <c r="G21" i="2"/>
  <c r="E21" i="2"/>
  <c r="BN20" i="2"/>
  <c r="Q20" i="2"/>
  <c r="BO20" i="2" s="1"/>
  <c r="BR20" i="2" s="1"/>
  <c r="BT20" i="2" s="1"/>
  <c r="BV20" i="2" s="1"/>
  <c r="BN19" i="2"/>
  <c r="Q19" i="2"/>
  <c r="O19" i="2"/>
  <c r="M19" i="2"/>
  <c r="K19" i="2"/>
  <c r="I19" i="2"/>
  <c r="G19" i="2"/>
  <c r="E19" i="2"/>
  <c r="BN18" i="2"/>
  <c r="Q18" i="2"/>
  <c r="O18" i="2"/>
  <c r="M18" i="2"/>
  <c r="K18" i="2"/>
  <c r="I18" i="2"/>
  <c r="G18" i="2"/>
  <c r="E18" i="2"/>
  <c r="BN17" i="2"/>
  <c r="Q17" i="2"/>
  <c r="O17" i="2"/>
  <c r="M17" i="2"/>
  <c r="K17" i="2"/>
  <c r="I17" i="2"/>
  <c r="G17" i="2"/>
  <c r="E17" i="2"/>
  <c r="BN16" i="2"/>
  <c r="Q16" i="2"/>
  <c r="O16" i="2"/>
  <c r="M16" i="2"/>
  <c r="K16" i="2"/>
  <c r="I16" i="2"/>
  <c r="G16" i="2"/>
  <c r="E16" i="2"/>
  <c r="BN15" i="2"/>
  <c r="Q15" i="2"/>
  <c r="O15" i="2"/>
  <c r="M15" i="2"/>
  <c r="K15" i="2"/>
  <c r="I15" i="2"/>
  <c r="G15" i="2"/>
  <c r="E15" i="2"/>
  <c r="BN14" i="2"/>
  <c r="O14" i="2"/>
  <c r="M14" i="2"/>
  <c r="K14" i="2"/>
  <c r="I14" i="2"/>
  <c r="G14" i="2"/>
  <c r="E14" i="2"/>
  <c r="BN13" i="2"/>
  <c r="O13" i="2"/>
  <c r="M13" i="2"/>
  <c r="K13" i="2"/>
  <c r="I13" i="2"/>
  <c r="G13" i="2"/>
  <c r="E13" i="2"/>
  <c r="BN12" i="2"/>
  <c r="O12" i="2"/>
  <c r="M12" i="2"/>
  <c r="K12" i="2"/>
  <c r="I12" i="2"/>
  <c r="G12" i="2"/>
  <c r="E12" i="2"/>
  <c r="BN11" i="2"/>
  <c r="O11" i="2"/>
  <c r="M11" i="2"/>
  <c r="K11" i="2"/>
  <c r="I11" i="2"/>
  <c r="G11" i="2"/>
  <c r="E11" i="2"/>
  <c r="BN10" i="2"/>
  <c r="O10" i="2"/>
  <c r="M10" i="2"/>
  <c r="K10" i="2"/>
  <c r="I10" i="2"/>
  <c r="G10" i="2"/>
  <c r="E10" i="2"/>
  <c r="BN9" i="2"/>
  <c r="O9" i="2"/>
  <c r="M9" i="2"/>
  <c r="K9" i="2"/>
  <c r="I9" i="2"/>
  <c r="G9" i="2"/>
  <c r="E9" i="2"/>
  <c r="BN8" i="2"/>
  <c r="O8" i="2"/>
  <c r="M8" i="2"/>
  <c r="K8" i="2"/>
  <c r="I8" i="2"/>
  <c r="G8" i="2"/>
  <c r="E8" i="2"/>
  <c r="BN7" i="2"/>
  <c r="O7" i="2"/>
  <c r="M7" i="2"/>
  <c r="K7" i="2"/>
  <c r="I7" i="2"/>
  <c r="G7" i="2"/>
  <c r="E7" i="2"/>
  <c r="F5" i="2"/>
  <c r="H5" i="2" s="1"/>
  <c r="J5" i="2" s="1"/>
  <c r="L5" i="2" s="1"/>
  <c r="N5" i="2" s="1"/>
  <c r="Z5" i="2" s="1"/>
  <c r="AB5" i="2" s="1"/>
  <c r="AD5" i="2" s="1"/>
  <c r="AF5" i="2" s="1"/>
  <c r="AH5" i="2" s="1"/>
  <c r="AJ5" i="2" s="1"/>
  <c r="AL5" i="2" s="1"/>
  <c r="AN5" i="2" s="1"/>
  <c r="AP5" i="2" s="1"/>
  <c r="AR5" i="2" s="1"/>
  <c r="AT5" i="2" s="1"/>
  <c r="AV5" i="2" s="1"/>
  <c r="AX5" i="2" s="1"/>
  <c r="AZ5" i="2" s="1"/>
  <c r="BB5" i="2" s="1"/>
  <c r="BD5" i="2" s="1"/>
  <c r="BF5" i="2" s="1"/>
  <c r="BH5" i="2" s="1"/>
  <c r="BJ5" i="2" s="1"/>
  <c r="BL5" i="2" s="1"/>
  <c r="Q37" i="1"/>
  <c r="BO37" i="1" s="1"/>
  <c r="BR37" i="1" s="1"/>
  <c r="BT37" i="1" s="1"/>
  <c r="BV37" i="1" s="1"/>
  <c r="BN37" i="1"/>
  <c r="BR33" i="7" l="1"/>
  <c r="BT32" i="7"/>
  <c r="BW11" i="7"/>
  <c r="BT34" i="7"/>
  <c r="BV7" i="7"/>
  <c r="BT37" i="6"/>
  <c r="BV7" i="6"/>
  <c r="BT35" i="6"/>
  <c r="BW7" i="6"/>
  <c r="BR36" i="6"/>
  <c r="BR30" i="5"/>
  <c r="BR32" i="5"/>
  <c r="BT7" i="5"/>
  <c r="BR31" i="4"/>
  <c r="BT7" i="4"/>
  <c r="BR33" i="4"/>
  <c r="BR7" i="3"/>
  <c r="BO26" i="3"/>
  <c r="BO40" i="3" s="1"/>
  <c r="I51" i="2"/>
  <c r="AI39" i="2"/>
  <c r="AM39" i="2"/>
  <c r="AQ39" i="2"/>
  <c r="AU39" i="2"/>
  <c r="AY39" i="2"/>
  <c r="BC39" i="2"/>
  <c r="BG39" i="2"/>
  <c r="BI39" i="2"/>
  <c r="AD39" i="2"/>
  <c r="AC39" i="2"/>
  <c r="AE39" i="2"/>
  <c r="I25" i="2"/>
  <c r="Q25" i="2"/>
  <c r="BO34" i="2"/>
  <c r="AG39" i="2"/>
  <c r="L39" i="2"/>
  <c r="P39" i="2"/>
  <c r="Z39" i="2"/>
  <c r="T39" i="2"/>
  <c r="X39" i="2"/>
  <c r="BN25" i="2"/>
  <c r="BO12" i="2"/>
  <c r="BR12" i="2" s="1"/>
  <c r="BT12" i="2" s="1"/>
  <c r="BV12" i="2" s="1"/>
  <c r="BO16" i="2"/>
  <c r="BR16" i="2" s="1"/>
  <c r="BT16" i="2" s="1"/>
  <c r="BV16" i="2" s="1"/>
  <c r="U39" i="2"/>
  <c r="AN39" i="2"/>
  <c r="AZ39" i="2"/>
  <c r="M25" i="2"/>
  <c r="M39" i="2" s="1"/>
  <c r="BO10" i="2"/>
  <c r="BR10" i="2" s="1"/>
  <c r="BT10" i="2" s="1"/>
  <c r="BV10" i="2" s="1"/>
  <c r="BO11" i="2"/>
  <c r="BR11" i="2" s="1"/>
  <c r="BT11" i="2" s="1"/>
  <c r="BQ26" i="2"/>
  <c r="BS26" i="2"/>
  <c r="AA39" i="2"/>
  <c r="BN36" i="2"/>
  <c r="N39" i="2"/>
  <c r="R39" i="2"/>
  <c r="V39" i="2"/>
  <c r="AB39" i="2"/>
  <c r="AF39" i="2"/>
  <c r="AK39" i="2"/>
  <c r="AO39" i="2"/>
  <c r="AS39" i="2"/>
  <c r="AW39" i="2"/>
  <c r="BA39" i="2"/>
  <c r="BE39" i="2"/>
  <c r="BM39" i="2"/>
  <c r="K25" i="2"/>
  <c r="BO13" i="2"/>
  <c r="BR13" i="2" s="1"/>
  <c r="BT13" i="2" s="1"/>
  <c r="BV13" i="2" s="1"/>
  <c r="BO14" i="2"/>
  <c r="BR14" i="2" s="1"/>
  <c r="BT14" i="2" s="1"/>
  <c r="BV14" i="2" s="1"/>
  <c r="BO15" i="2"/>
  <c r="BR15" i="2" s="1"/>
  <c r="BT15" i="2" s="1"/>
  <c r="BV15" i="2" s="1"/>
  <c r="BO17" i="2"/>
  <c r="BR17" i="2" s="1"/>
  <c r="BT17" i="2" s="1"/>
  <c r="BV17" i="2" s="1"/>
  <c r="BO18" i="2"/>
  <c r="BR18" i="2" s="1"/>
  <c r="BT18" i="2" s="1"/>
  <c r="BV18" i="2" s="1"/>
  <c r="BO19" i="2"/>
  <c r="BR19" i="2" s="1"/>
  <c r="BT19" i="2" s="1"/>
  <c r="BV19" i="2" s="1"/>
  <c r="H39" i="2"/>
  <c r="AJ39" i="2"/>
  <c r="AR39" i="2"/>
  <c r="AV39" i="2"/>
  <c r="BD39" i="2"/>
  <c r="BH39" i="2"/>
  <c r="BL39" i="2"/>
  <c r="E25" i="2"/>
  <c r="E39" i="2" s="1"/>
  <c r="BO8" i="2"/>
  <c r="BR8" i="2" s="1"/>
  <c r="BT8" i="2" s="1"/>
  <c r="BV8" i="2" s="1"/>
  <c r="BO9" i="2"/>
  <c r="BR9" i="2" s="1"/>
  <c r="BT9" i="2" s="1"/>
  <c r="BV9" i="2" s="1"/>
  <c r="G25" i="2"/>
  <c r="G39" i="2" s="1"/>
  <c r="O25" i="2"/>
  <c r="O39" i="2" s="1"/>
  <c r="BO21" i="2"/>
  <c r="BR21" i="2" s="1"/>
  <c r="BT21" i="2" s="1"/>
  <c r="BV21" i="2" s="1"/>
  <c r="BO22" i="2"/>
  <c r="BR22" i="2" s="1"/>
  <c r="BT22" i="2" s="1"/>
  <c r="BV22" i="2" s="1"/>
  <c r="BO23" i="2"/>
  <c r="BR23" i="2" s="1"/>
  <c r="BT23" i="2" s="1"/>
  <c r="BV23" i="2" s="1"/>
  <c r="BO24" i="2"/>
  <c r="BR24" i="2" s="1"/>
  <c r="BT24" i="2" s="1"/>
  <c r="BV24" i="2" s="1"/>
  <c r="Y39" i="2"/>
  <c r="F39" i="2"/>
  <c r="J39" i="2"/>
  <c r="S39" i="2"/>
  <c r="W39" i="2"/>
  <c r="AH39" i="2"/>
  <c r="AL39" i="2"/>
  <c r="AP39" i="2"/>
  <c r="AT39" i="2"/>
  <c r="AX39" i="2"/>
  <c r="BB39" i="2"/>
  <c r="BF39" i="2"/>
  <c r="BJ39" i="2"/>
  <c r="Q39" i="2"/>
  <c r="BV11" i="2"/>
  <c r="I39" i="2"/>
  <c r="BO35" i="2"/>
  <c r="BO36" i="2" s="1"/>
  <c r="K36" i="2"/>
  <c r="BO7" i="2"/>
  <c r="BW13" i="6" l="1"/>
  <c r="BX7" i="6"/>
  <c r="BT36" i="6"/>
  <c r="BV32" i="7"/>
  <c r="BV34" i="7"/>
  <c r="BX11" i="7"/>
  <c r="BT33" i="7"/>
  <c r="BV35" i="6"/>
  <c r="BV37" i="6"/>
  <c r="BW11" i="5"/>
  <c r="BT30" i="5"/>
  <c r="BV7" i="5"/>
  <c r="BT32" i="5"/>
  <c r="BR31" i="5"/>
  <c r="BW11" i="4"/>
  <c r="BW13" i="4" s="1"/>
  <c r="BT31" i="4"/>
  <c r="BV7" i="4"/>
  <c r="BT33" i="4"/>
  <c r="BR32" i="4"/>
  <c r="BR26" i="3"/>
  <c r="BT7" i="3"/>
  <c r="BR28" i="3"/>
  <c r="BN39" i="2"/>
  <c r="K39" i="2"/>
  <c r="BW12" i="2"/>
  <c r="BX12" i="2" s="1"/>
  <c r="BR7" i="2"/>
  <c r="BO25" i="2"/>
  <c r="BO39" i="2"/>
  <c r="BV33" i="7" l="1"/>
  <c r="BV36" i="6"/>
  <c r="BV30" i="5"/>
  <c r="BX11" i="5"/>
  <c r="BV32" i="5"/>
  <c r="BT31" i="5"/>
  <c r="BV31" i="4"/>
  <c r="BX11" i="4"/>
  <c r="BX13" i="4" s="1"/>
  <c r="BV33" i="4"/>
  <c r="BT32" i="4"/>
  <c r="BR27" i="3"/>
  <c r="BT26" i="3"/>
  <c r="BW11" i="3"/>
  <c r="BT28" i="3"/>
  <c r="BV7" i="3"/>
  <c r="BR25" i="2"/>
  <c r="BR27" i="2"/>
  <c r="BT7" i="2"/>
  <c r="BV31" i="5" l="1"/>
  <c r="BV32" i="4"/>
  <c r="BT27" i="3"/>
  <c r="BV26" i="3"/>
  <c r="BV28" i="3"/>
  <c r="BX11" i="3"/>
  <c r="BR26" i="2"/>
  <c r="BW11" i="2"/>
  <c r="BV7" i="2"/>
  <c r="BT25" i="2"/>
  <c r="BT27" i="2"/>
  <c r="BV27" i="3" l="1"/>
  <c r="BT26" i="2"/>
  <c r="BV25" i="2"/>
  <c r="BV27" i="2"/>
  <c r="BX11" i="2"/>
  <c r="BV26" i="2" l="1"/>
  <c r="Q48" i="1" l="1"/>
  <c r="Q47" i="1"/>
  <c r="Q45" i="1"/>
  <c r="Q38" i="1"/>
  <c r="Q35" i="1"/>
  <c r="Q28" i="1"/>
  <c r="Q26" i="1"/>
  <c r="Q25" i="1"/>
  <c r="Q17" i="1"/>
  <c r="Q12" i="1"/>
  <c r="Q11" i="1"/>
  <c r="Q6" i="1"/>
  <c r="Q7" i="1"/>
  <c r="Q8" i="1"/>
  <c r="O48" i="1"/>
  <c r="O47" i="1"/>
  <c r="O45" i="1"/>
  <c r="O38" i="1"/>
  <c r="O35" i="1"/>
  <c r="O28" i="1"/>
  <c r="O26" i="1"/>
  <c r="O25" i="1"/>
  <c r="O17" i="1"/>
  <c r="O12" i="1"/>
  <c r="O11" i="1"/>
  <c r="O6" i="1"/>
  <c r="O7" i="1"/>
  <c r="O8" i="1"/>
  <c r="O9" i="1"/>
  <c r="M38" i="1"/>
  <c r="M12" i="1"/>
  <c r="BN12" i="1" l="1"/>
  <c r="BN26" i="1"/>
  <c r="I26" i="1" l="1"/>
  <c r="E26" i="1"/>
  <c r="G26" i="1"/>
  <c r="K26" i="1"/>
  <c r="M26" i="1"/>
  <c r="I12" i="1"/>
  <c r="E12" i="1"/>
  <c r="G12" i="1"/>
  <c r="K12" i="1"/>
  <c r="BO12" i="1" l="1"/>
  <c r="BR12" i="1" s="1"/>
  <c r="BT12" i="1" s="1"/>
  <c r="BV12" i="1" s="1"/>
  <c r="BO26" i="1"/>
  <c r="BR26" i="1" s="1"/>
  <c r="BT26" i="1" s="1"/>
  <c r="BV26" i="1" s="1"/>
  <c r="M48" i="1"/>
  <c r="M47" i="1"/>
  <c r="M45" i="1"/>
  <c r="M35" i="1"/>
  <c r="M28" i="1"/>
  <c r="M25" i="1"/>
  <c r="M17" i="1"/>
  <c r="M11" i="1"/>
  <c r="M9" i="1"/>
  <c r="M6" i="1"/>
  <c r="M7" i="1"/>
  <c r="M8" i="1"/>
  <c r="K48" i="1"/>
  <c r="K47" i="1"/>
  <c r="K45" i="1"/>
  <c r="K38" i="1"/>
  <c r="K35" i="1"/>
  <c r="K28" i="1"/>
  <c r="K25" i="1"/>
  <c r="K17" i="1"/>
  <c r="K11" i="1"/>
  <c r="K9" i="1"/>
  <c r="K8" i="1"/>
  <c r="K7" i="1"/>
  <c r="K6" i="1"/>
  <c r="I48" i="1"/>
  <c r="I47" i="1"/>
  <c r="I45" i="1"/>
  <c r="I38" i="1"/>
  <c r="I35" i="1"/>
  <c r="I28" i="1"/>
  <c r="I25" i="1"/>
  <c r="I17" i="1"/>
  <c r="I11" i="1"/>
  <c r="I9" i="1"/>
  <c r="I8" i="1"/>
  <c r="I7" i="1"/>
  <c r="I6" i="1"/>
  <c r="G48" i="1"/>
  <c r="G47" i="1"/>
  <c r="G45" i="1"/>
  <c r="G38" i="1"/>
  <c r="G35" i="1"/>
  <c r="G28" i="1"/>
  <c r="G25" i="1"/>
  <c r="G17" i="1"/>
  <c r="G11" i="1"/>
  <c r="G9" i="1"/>
  <c r="G8" i="1"/>
  <c r="G7" i="1"/>
  <c r="G6" i="1"/>
  <c r="E48" i="1"/>
  <c r="E47" i="1"/>
  <c r="E45" i="1"/>
  <c r="E38" i="1"/>
  <c r="E35" i="1"/>
  <c r="E28" i="1"/>
  <c r="E25" i="1"/>
  <c r="E17" i="1"/>
  <c r="E11" i="1"/>
  <c r="E9" i="1"/>
  <c r="E8" i="1"/>
  <c r="E7" i="1"/>
  <c r="E6" i="1"/>
  <c r="BN45" i="1" l="1"/>
  <c r="BO45" i="1"/>
  <c r="BR45" i="1" s="1"/>
  <c r="BT45" i="1" s="1"/>
  <c r="BV45" i="1" s="1"/>
  <c r="BN38" i="1" l="1"/>
  <c r="BO38" i="1"/>
  <c r="BR38" i="1" s="1"/>
  <c r="BT38" i="1" s="1"/>
  <c r="BV38" i="1" s="1"/>
  <c r="BN35" i="1"/>
  <c r="BO35" i="1" l="1"/>
  <c r="BR35" i="1" s="1"/>
  <c r="BT35" i="1" s="1"/>
  <c r="BV35" i="1" s="1"/>
  <c r="BN59" i="1"/>
  <c r="BI58" i="1"/>
  <c r="BN11" i="1"/>
  <c r="BO11" i="1"/>
  <c r="BR11" i="1" s="1"/>
  <c r="BT11" i="1" s="1"/>
  <c r="BV11" i="1" s="1"/>
  <c r="AW49" i="1" l="1"/>
  <c r="AG58" i="1" l="1"/>
  <c r="BN28" i="1" l="1"/>
  <c r="BO28" i="1" l="1"/>
  <c r="BR28" i="1" s="1"/>
  <c r="BT28" i="1" s="1"/>
  <c r="BV28" i="1" s="1"/>
  <c r="X60" i="1"/>
  <c r="Y59" i="1"/>
  <c r="Y60" i="1" l="1"/>
  <c r="BO59" i="1"/>
  <c r="Q58" i="1" l="1"/>
  <c r="K58" i="1" l="1"/>
  <c r="BO7" i="1" l="1"/>
  <c r="BS49" i="1" l="1"/>
  <c r="BN7" i="1" l="1"/>
  <c r="BR7" i="1"/>
  <c r="BT7" i="1" s="1"/>
  <c r="BV7" i="1" s="1"/>
  <c r="BN9" i="1" l="1"/>
  <c r="BO9" i="1" l="1"/>
  <c r="BR9" i="1" l="1"/>
  <c r="BT9" i="1" s="1"/>
  <c r="BV9" i="1" s="1"/>
  <c r="AC58" i="1"/>
  <c r="AA58" i="1"/>
  <c r="BN47" i="1" l="1"/>
  <c r="BN8" i="1" l="1"/>
  <c r="BO8" i="1" l="1"/>
  <c r="BR8" i="1" s="1"/>
  <c r="BT8" i="1" l="1"/>
  <c r="BW9" i="1" s="1"/>
  <c r="BX9" i="1" s="1"/>
  <c r="BN25" i="1"/>
  <c r="H71" i="1"/>
  <c r="BV8" i="1" l="1"/>
  <c r="BO25" i="1"/>
  <c r="BR25" i="1" s="1"/>
  <c r="BT25" i="1" l="1"/>
  <c r="BV25" i="1" s="1"/>
  <c r="H69" i="1" l="1"/>
  <c r="G75" i="1" l="1"/>
  <c r="I74" i="1"/>
  <c r="I73" i="1"/>
  <c r="I72" i="1"/>
  <c r="I71" i="1"/>
  <c r="I70" i="1"/>
  <c r="I69" i="1"/>
  <c r="I75" i="1" l="1"/>
  <c r="BM60" i="1" l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BO58" i="1"/>
  <c r="BO60" i="1" s="1"/>
  <c r="BN58" i="1"/>
  <c r="BN60" i="1" s="1"/>
  <c r="BO55" i="1"/>
  <c r="BN55" i="1"/>
  <c r="BO54" i="1"/>
  <c r="BN54" i="1"/>
  <c r="BU51" i="1"/>
  <c r="BS51" i="1"/>
  <c r="BQ51" i="1"/>
  <c r="BU49" i="1"/>
  <c r="BQ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R49" i="1"/>
  <c r="P49" i="1"/>
  <c r="N49" i="1"/>
  <c r="L49" i="1"/>
  <c r="J49" i="1"/>
  <c r="H49" i="1"/>
  <c r="F49" i="1"/>
  <c r="D49" i="1"/>
  <c r="BN48" i="1"/>
  <c r="BO47" i="1"/>
  <c r="BR47" i="1" s="1"/>
  <c r="BN17" i="1"/>
  <c r="BN6" i="1"/>
  <c r="F4" i="1"/>
  <c r="H4" i="1" s="1"/>
  <c r="J4" i="1" s="1"/>
  <c r="L4" i="1" s="1"/>
  <c r="N4" i="1" s="1"/>
  <c r="P4" i="1" s="1"/>
  <c r="R4" i="1" s="1"/>
  <c r="T4" i="1" s="1"/>
  <c r="V4" i="1" s="1"/>
  <c r="X4" i="1" s="1"/>
  <c r="Z4" i="1" s="1"/>
  <c r="AB4" i="1" s="1"/>
  <c r="AD4" i="1" s="1"/>
  <c r="AF4" i="1" s="1"/>
  <c r="AH4" i="1" s="1"/>
  <c r="AJ4" i="1" s="1"/>
  <c r="AL4" i="1" s="1"/>
  <c r="AN4" i="1" s="1"/>
  <c r="AP4" i="1" s="1"/>
  <c r="AR4" i="1" s="1"/>
  <c r="AT4" i="1" s="1"/>
  <c r="AV4" i="1" s="1"/>
  <c r="AX4" i="1" s="1"/>
  <c r="AZ4" i="1" s="1"/>
  <c r="BB4" i="1" s="1"/>
  <c r="BD4" i="1" s="1"/>
  <c r="BF4" i="1" s="1"/>
  <c r="BH4" i="1" s="1"/>
  <c r="BJ4" i="1" s="1"/>
  <c r="BL4" i="1" s="1"/>
  <c r="BT47" i="1" l="1"/>
  <c r="BV47" i="1" s="1"/>
  <c r="BA63" i="1"/>
  <c r="BE63" i="1"/>
  <c r="BI63" i="1"/>
  <c r="BM63" i="1"/>
  <c r="BQ50" i="1"/>
  <c r="F63" i="1"/>
  <c r="N63" i="1"/>
  <c r="U63" i="1"/>
  <c r="Y63" i="1"/>
  <c r="AC63" i="1"/>
  <c r="AG63" i="1"/>
  <c r="AK63" i="1"/>
  <c r="AO63" i="1"/>
  <c r="AS63" i="1"/>
  <c r="AW63" i="1"/>
  <c r="Q49" i="1"/>
  <c r="Q63" i="1" s="1"/>
  <c r="Z63" i="1"/>
  <c r="AD63" i="1"/>
  <c r="AL63" i="1"/>
  <c r="AT63" i="1"/>
  <c r="BB63" i="1"/>
  <c r="BF63" i="1"/>
  <c r="W63" i="1"/>
  <c r="AA63" i="1"/>
  <c r="AE63" i="1"/>
  <c r="AI63" i="1"/>
  <c r="AM63" i="1"/>
  <c r="AQ63" i="1"/>
  <c r="AU63" i="1"/>
  <c r="AY63" i="1"/>
  <c r="BC63" i="1"/>
  <c r="BG63" i="1"/>
  <c r="BK63" i="1"/>
  <c r="I49" i="1"/>
  <c r="I63" i="1" s="1"/>
  <c r="V63" i="1"/>
  <c r="AH63" i="1"/>
  <c r="AP63" i="1"/>
  <c r="AX63" i="1"/>
  <c r="BJ63" i="1"/>
  <c r="BO48" i="1"/>
  <c r="BL63" i="1"/>
  <c r="M49" i="1"/>
  <c r="M63" i="1" s="1"/>
  <c r="BS50" i="1"/>
  <c r="S49" i="1"/>
  <c r="S63" i="1" s="1"/>
  <c r="R63" i="1"/>
  <c r="BO17" i="1"/>
  <c r="BR17" i="1" s="1"/>
  <c r="BO6" i="1"/>
  <c r="BR6" i="1" s="1"/>
  <c r="K49" i="1"/>
  <c r="BN49" i="1"/>
  <c r="J63" i="1"/>
  <c r="E49" i="1"/>
  <c r="E63" i="1" s="1"/>
  <c r="G49" i="1"/>
  <c r="G63" i="1" s="1"/>
  <c r="D63" i="1"/>
  <c r="H63" i="1"/>
  <c r="L63" i="1"/>
  <c r="P63" i="1"/>
  <c r="T63" i="1"/>
  <c r="X63" i="1"/>
  <c r="AB63" i="1"/>
  <c r="AF63" i="1"/>
  <c r="AJ63" i="1"/>
  <c r="AN63" i="1"/>
  <c r="AR63" i="1"/>
  <c r="AV63" i="1"/>
  <c r="AZ63" i="1"/>
  <c r="BD63" i="1"/>
  <c r="BH63" i="1"/>
  <c r="O49" i="1"/>
  <c r="O63" i="1" s="1"/>
  <c r="BR48" i="1" l="1"/>
  <c r="BT48" i="1" s="1"/>
  <c r="BV48" i="1" s="1"/>
  <c r="BO49" i="1"/>
  <c r="BO63" i="1" s="1"/>
  <c r="K63" i="1"/>
  <c r="BT17" i="1"/>
  <c r="BV17" i="1" s="1"/>
  <c r="BT6" i="1"/>
  <c r="BV6" i="1" s="1"/>
  <c r="BN63" i="1"/>
  <c r="BR51" i="1" l="1"/>
  <c r="BR49" i="1"/>
  <c r="BW8" i="1"/>
  <c r="BW10" i="1" s="1"/>
  <c r="BT49" i="1" l="1"/>
  <c r="BR50" i="1"/>
  <c r="BT51" i="1"/>
  <c r="BX8" i="1"/>
  <c r="BX10" i="1" l="1"/>
  <c r="BT50" i="1"/>
  <c r="BV51" i="1"/>
  <c r="BV49" i="1"/>
  <c r="BV50" i="1" l="1"/>
</calcChain>
</file>

<file path=xl/sharedStrings.xml><?xml version="1.0" encoding="utf-8"?>
<sst xmlns="http://schemas.openxmlformats.org/spreadsheetml/2006/main" count="3214" uniqueCount="106">
  <si>
    <t>COUNT</t>
  </si>
  <si>
    <t>LOT NO</t>
  </si>
  <si>
    <t>TOTAL</t>
  </si>
  <si>
    <t>Op Stock</t>
  </si>
  <si>
    <t>Packed</t>
  </si>
  <si>
    <t>Cl Stock</t>
  </si>
  <si>
    <t>Net Prod</t>
  </si>
  <si>
    <t>Spg Prodn</t>
  </si>
  <si>
    <t>Diff</t>
  </si>
  <si>
    <t>7.3 PCM</t>
  </si>
  <si>
    <t>6 PCM</t>
  </si>
  <si>
    <t>FABRIC GREY YARN</t>
  </si>
  <si>
    <t>EXPORT COUNTS</t>
  </si>
  <si>
    <t>SALES</t>
  </si>
  <si>
    <t xml:space="preserve">                                                                                                                                                                                                                                    </t>
  </si>
  <si>
    <t>OUT SOURCE</t>
  </si>
  <si>
    <t>OVER ALL TOT</t>
  </si>
  <si>
    <t>KGS</t>
  </si>
  <si>
    <t>SOUTHERN SPINNERS AND PROCESSORS LTD</t>
  </si>
  <si>
    <t>PATTUKONAMPATTY-636905</t>
  </si>
  <si>
    <t>FABRIC MELANGE YARN</t>
  </si>
  <si>
    <t>BAGS</t>
  </si>
  <si>
    <t>TOTAL BAGS</t>
  </si>
  <si>
    <t>TOTAL KGS</t>
  </si>
  <si>
    <t>BAG WT</t>
  </si>
  <si>
    <t>FABRIC CUT CONE R\W PACKING</t>
  </si>
  <si>
    <t>MIXED/ RUN OUT</t>
  </si>
  <si>
    <t>MIX</t>
  </si>
  <si>
    <t>83-F</t>
  </si>
  <si>
    <t>COST/KGS</t>
  </si>
  <si>
    <t xml:space="preserve"> </t>
  </si>
  <si>
    <t>12 KW PC</t>
  </si>
  <si>
    <t>6 KW</t>
  </si>
  <si>
    <t>10V</t>
  </si>
  <si>
    <t>14 KW PC</t>
  </si>
  <si>
    <t>109 F</t>
  </si>
  <si>
    <t>S.No</t>
  </si>
  <si>
    <t xml:space="preserve">Count </t>
  </si>
  <si>
    <t>lot</t>
  </si>
  <si>
    <t>Prdn</t>
  </si>
  <si>
    <t>Balance</t>
  </si>
  <si>
    <t>10 kw</t>
  </si>
  <si>
    <t>20 kw</t>
  </si>
  <si>
    <t>16 kw</t>
  </si>
  <si>
    <t>40 cmpt yarn</t>
  </si>
  <si>
    <t>30 cmpt yarn</t>
  </si>
  <si>
    <t>12 kw</t>
  </si>
  <si>
    <t>183k</t>
  </si>
  <si>
    <t>19V</t>
  </si>
  <si>
    <t>Opening</t>
  </si>
  <si>
    <t>Total</t>
  </si>
  <si>
    <t>20 KW PC</t>
  </si>
  <si>
    <t xml:space="preserve"> 11-14</t>
  </si>
  <si>
    <t>86-2</t>
  </si>
  <si>
    <t>21 KH PC</t>
  </si>
  <si>
    <t xml:space="preserve">  </t>
  </si>
  <si>
    <t>13 PPC</t>
  </si>
  <si>
    <t>6 K SLUB</t>
  </si>
  <si>
    <t>PACKED PRODUCTION MONTH OF JUNE - 2021</t>
  </si>
  <si>
    <t>20 KW</t>
  </si>
  <si>
    <t>20A</t>
  </si>
  <si>
    <t>TFO PURPOSE</t>
  </si>
  <si>
    <t>20 K SLUB</t>
  </si>
  <si>
    <t>18V</t>
  </si>
  <si>
    <t>4 OE</t>
  </si>
  <si>
    <t>1 K</t>
  </si>
  <si>
    <t>10 KW SLUB</t>
  </si>
  <si>
    <t>169G</t>
  </si>
  <si>
    <t>20 CW CVC</t>
  </si>
  <si>
    <t>15 T</t>
  </si>
  <si>
    <t>DAILY PRDN</t>
  </si>
  <si>
    <t xml:space="preserve">       UP TO DATE PRDN</t>
  </si>
  <si>
    <t>NO OF BAG</t>
  </si>
  <si>
    <t>DATE : 07.07.2021</t>
  </si>
  <si>
    <t>6 KW PC</t>
  </si>
  <si>
    <t>DATE : 08.07.2021</t>
  </si>
  <si>
    <t>PACKED PRODUCTION MONTH OF JULY - 2021</t>
  </si>
  <si>
    <t>8 KW</t>
  </si>
  <si>
    <t>16 PPC</t>
  </si>
  <si>
    <t>DATE : 10.07.2021</t>
  </si>
  <si>
    <t>10 KW</t>
  </si>
  <si>
    <t>DATE : 12.07.2021</t>
  </si>
  <si>
    <t>8 KW SLUB</t>
  </si>
  <si>
    <t>17 T</t>
  </si>
  <si>
    <t>12 KH CVC</t>
  </si>
  <si>
    <t>SAMPLE</t>
  </si>
  <si>
    <t>8 KW  SLUB</t>
  </si>
  <si>
    <t>12 KW</t>
  </si>
  <si>
    <t>5 KW</t>
  </si>
  <si>
    <t>DATE : 14.07.2021</t>
  </si>
  <si>
    <t>DATE : 15.07.2021</t>
  </si>
  <si>
    <t>DATE : 18.07.2021</t>
  </si>
  <si>
    <t>8 KH</t>
  </si>
  <si>
    <t>DATE : 19.07.2021</t>
  </si>
  <si>
    <t>DATE : 20.07.2021</t>
  </si>
  <si>
    <t>20 PPC</t>
  </si>
  <si>
    <t>8 CW</t>
  </si>
  <si>
    <t>10 CH CVC</t>
  </si>
  <si>
    <t>DATE : 23.07.2021</t>
  </si>
  <si>
    <t>DATE : 24.07.2021</t>
  </si>
  <si>
    <t>10 KH</t>
  </si>
  <si>
    <t>DATE : 28.07.2021</t>
  </si>
  <si>
    <t xml:space="preserve">7 KW </t>
  </si>
  <si>
    <t>9 KW</t>
  </si>
  <si>
    <t>Count</t>
  </si>
  <si>
    <t>AS on 01.07.21 to 31.07.21 Packed,Net Yarn Prdn &amp; Spg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</si>
</sst>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"/>
    <numFmt numFmtId="166" formatCode="0.00000"/>
    <numFmt numFmtId="167" formatCode="0.0000"/>
  </numFmts>
  <fonts count="3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8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7030A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Baskerville Old Face"/>
      <family val="1"/>
    </font>
    <font>
      <b/>
      <i/>
      <sz val="12"/>
      <name val="Arial"/>
      <family val="2"/>
    </font>
    <font>
      <b/>
      <i/>
      <sz val="12"/>
      <color theme="1"/>
      <name val="Arial"/>
      <family val="2"/>
    </font>
    <font>
      <b/>
      <i/>
      <sz val="14"/>
      <color theme="1"/>
      <name val="Calibri"/>
      <family val="2"/>
      <scheme val="minor"/>
    </font>
    <font>
      <b/>
      <sz val="12"/>
      <color theme="7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theme="1"/>
      <name val="Baskerville Old Face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20">
    <xf numFmtId="0" fontId="0" fillId="0" borderId="0" xfId="0"/>
    <xf numFmtId="164" fontId="5" fillId="2" borderId="1" xfId="0" applyNumberFormat="1" applyFont="1" applyFill="1" applyBorder="1" applyAlignment="1">
      <alignment horizontal="center"/>
    </xf>
    <xf numFmtId="164" fontId="8" fillId="2" borderId="1" xfId="0" applyNumberFormat="1" applyFont="1" applyFill="1" applyBorder="1"/>
    <xf numFmtId="164" fontId="6" fillId="2" borderId="1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164" fontId="0" fillId="2" borderId="0" xfId="0" applyNumberFormat="1" applyFill="1"/>
    <xf numFmtId="164" fontId="8" fillId="2" borderId="1" xfId="0" applyNumberFormat="1" applyFont="1" applyFill="1" applyBorder="1" applyAlignment="1">
      <alignment horizontal="center"/>
    </xf>
    <xf numFmtId="164" fontId="5" fillId="2" borderId="0" xfId="0" applyNumberFormat="1" applyFont="1" applyFill="1" applyBorder="1" applyAlignment="1">
      <alignment horizontal="center"/>
    </xf>
    <xf numFmtId="164" fontId="5" fillId="2" borderId="0" xfId="0" applyNumberFormat="1" applyFont="1" applyFill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164" fontId="4" fillId="2" borderId="0" xfId="0" applyNumberFormat="1" applyFont="1" applyFill="1" applyBorder="1"/>
    <xf numFmtId="164" fontId="0" fillId="2" borderId="0" xfId="0" applyNumberFormat="1" applyFill="1" applyBorder="1"/>
    <xf numFmtId="164" fontId="20" fillId="2" borderId="0" xfId="0" applyNumberFormat="1" applyFont="1" applyFill="1" applyBorder="1" applyAlignment="1">
      <alignment horizontal="left"/>
    </xf>
    <xf numFmtId="164" fontId="22" fillId="2" borderId="0" xfId="0" applyNumberFormat="1" applyFont="1" applyFill="1" applyBorder="1" applyAlignment="1">
      <alignment horizontal="left"/>
    </xf>
    <xf numFmtId="164" fontId="9" fillId="2" borderId="7" xfId="0" applyNumberFormat="1" applyFont="1" applyFill="1" applyBorder="1" applyAlignment="1">
      <alignment horizontal="center"/>
    </xf>
    <xf numFmtId="164" fontId="6" fillId="2" borderId="0" xfId="0" applyNumberFormat="1" applyFont="1" applyFill="1" applyBorder="1" applyAlignment="1">
      <alignment horizontal="center"/>
    </xf>
    <xf numFmtId="164" fontId="8" fillId="2" borderId="0" xfId="0" applyNumberFormat="1" applyFont="1" applyFill="1" applyBorder="1" applyAlignment="1">
      <alignment horizontal="center"/>
    </xf>
    <xf numFmtId="164" fontId="6" fillId="2" borderId="0" xfId="0" applyNumberFormat="1" applyFont="1" applyFill="1" applyBorder="1"/>
    <xf numFmtId="164" fontId="19" fillId="2" borderId="0" xfId="0" applyNumberFormat="1" applyFont="1" applyFill="1" applyBorder="1"/>
    <xf numFmtId="164" fontId="0" fillId="2" borderId="0" xfId="0" applyNumberFormat="1" applyFill="1" applyAlignment="1">
      <alignment horizontal="center" vertical="center"/>
    </xf>
    <xf numFmtId="164" fontId="7" fillId="2" borderId="0" xfId="0" applyNumberFormat="1" applyFont="1" applyFill="1" applyBorder="1" applyAlignment="1">
      <alignment horizontal="center"/>
    </xf>
    <xf numFmtId="2" fontId="18" fillId="2" borderId="1" xfId="0" applyNumberFormat="1" applyFont="1" applyFill="1" applyBorder="1" applyAlignment="1">
      <alignment horizontal="center"/>
    </xf>
    <xf numFmtId="164" fontId="9" fillId="2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4" fillId="2" borderId="0" xfId="0" applyNumberFormat="1" applyFont="1" applyFill="1"/>
    <xf numFmtId="164" fontId="6" fillId="3" borderId="1" xfId="0" applyNumberFormat="1" applyFont="1" applyFill="1" applyBorder="1" applyAlignment="1">
      <alignment horizontal="center"/>
    </xf>
    <xf numFmtId="164" fontId="18" fillId="2" borderId="0" xfId="0" applyNumberFormat="1" applyFont="1" applyFill="1" applyBorder="1" applyAlignment="1">
      <alignment horizontal="center"/>
    </xf>
    <xf numFmtId="2" fontId="18" fillId="2" borderId="0" xfId="0" applyNumberFormat="1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/>
    </xf>
    <xf numFmtId="164" fontId="14" fillId="3" borderId="1" xfId="0" applyNumberFormat="1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2" fontId="11" fillId="3" borderId="1" xfId="0" applyNumberFormat="1" applyFont="1" applyFill="1" applyBorder="1" applyAlignment="1">
      <alignment horizontal="center"/>
    </xf>
    <xf numFmtId="164" fontId="11" fillId="3" borderId="1" xfId="0" applyNumberFormat="1" applyFont="1" applyFill="1" applyBorder="1" applyAlignment="1">
      <alignment horizontal="center"/>
    </xf>
    <xf numFmtId="164" fontId="21" fillId="4" borderId="1" xfId="0" applyNumberFormat="1" applyFont="1" applyFill="1" applyBorder="1" applyAlignment="1">
      <alignment horizontal="center" vertical="center"/>
    </xf>
    <xf numFmtId="164" fontId="7" fillId="4" borderId="1" xfId="0" applyNumberFormat="1" applyFont="1" applyFill="1" applyBorder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2" fontId="12" fillId="3" borderId="1" xfId="0" applyNumberFormat="1" applyFont="1" applyFill="1" applyBorder="1" applyAlignment="1">
      <alignment horizontal="center" vertical="center"/>
    </xf>
    <xf numFmtId="1" fontId="6" fillId="2" borderId="9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2" fontId="26" fillId="2" borderId="1" xfId="0" applyNumberFormat="1" applyFont="1" applyFill="1" applyBorder="1" applyAlignment="1">
      <alignment horizontal="center"/>
    </xf>
    <xf numFmtId="1" fontId="6" fillId="3" borderId="1" xfId="0" applyNumberFormat="1" applyFont="1" applyFill="1" applyBorder="1" applyAlignment="1">
      <alignment horizontal="center"/>
    </xf>
    <xf numFmtId="164" fontId="10" fillId="2" borderId="0" xfId="0" applyNumberFormat="1" applyFont="1" applyFill="1" applyBorder="1"/>
    <xf numFmtId="1" fontId="4" fillId="2" borderId="0" xfId="0" applyNumberFormat="1" applyFont="1" applyFill="1" applyBorder="1"/>
    <xf numFmtId="1" fontId="6" fillId="4" borderId="1" xfId="0" applyNumberFormat="1" applyFont="1" applyFill="1" applyBorder="1" applyAlignment="1">
      <alignment horizontal="center" vertical="center"/>
    </xf>
    <xf numFmtId="1" fontId="6" fillId="2" borderId="0" xfId="0" applyNumberFormat="1" applyFont="1" applyFill="1" applyBorder="1" applyAlignment="1">
      <alignment horizontal="center"/>
    </xf>
    <xf numFmtId="1" fontId="8" fillId="2" borderId="1" xfId="0" applyNumberFormat="1" applyFont="1" applyFill="1" applyBorder="1" applyAlignment="1">
      <alignment horizontal="center"/>
    </xf>
    <xf numFmtId="1" fontId="8" fillId="2" borderId="1" xfId="0" applyNumberFormat="1" applyFont="1" applyFill="1" applyBorder="1"/>
    <xf numFmtId="1" fontId="4" fillId="2" borderId="0" xfId="0" applyNumberFormat="1" applyFont="1" applyFill="1"/>
    <xf numFmtId="1" fontId="8" fillId="2" borderId="0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 vertical="center"/>
    </xf>
    <xf numFmtId="164" fontId="6" fillId="2" borderId="1" xfId="0" applyNumberFormat="1" applyFont="1" applyFill="1" applyBorder="1"/>
    <xf numFmtId="1" fontId="6" fillId="2" borderId="0" xfId="0" applyNumberFormat="1" applyFont="1" applyFill="1" applyBorder="1"/>
    <xf numFmtId="164" fontId="0" fillId="2" borderId="11" xfId="0" applyNumberFormat="1" applyFill="1" applyBorder="1"/>
    <xf numFmtId="164" fontId="7" fillId="2" borderId="1" xfId="0" applyNumberFormat="1" applyFont="1" applyFill="1" applyBorder="1" applyAlignment="1">
      <alignment horizontal="left"/>
    </xf>
    <xf numFmtId="2" fontId="5" fillId="2" borderId="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/>
    <xf numFmtId="164" fontId="0" fillId="3" borderId="0" xfId="0" applyNumberFormat="1" applyFill="1"/>
    <xf numFmtId="1" fontId="6" fillId="3" borderId="1" xfId="0" applyNumberFormat="1" applyFont="1" applyFill="1" applyBorder="1" applyAlignment="1">
      <alignment vertical="center"/>
    </xf>
    <xf numFmtId="1" fontId="6" fillId="3" borderId="1" xfId="0" applyNumberFormat="1" applyFont="1" applyFill="1" applyBorder="1"/>
    <xf numFmtId="164" fontId="6" fillId="3" borderId="1" xfId="0" applyNumberFormat="1" applyFont="1" applyFill="1" applyBorder="1"/>
    <xf numFmtId="164" fontId="19" fillId="3" borderId="1" xfId="0" applyNumberFormat="1" applyFont="1" applyFill="1" applyBorder="1"/>
    <xf numFmtId="1" fontId="12" fillId="3" borderId="1" xfId="0" applyNumberFormat="1" applyFont="1" applyFill="1" applyBorder="1" applyAlignment="1"/>
    <xf numFmtId="164" fontId="15" fillId="3" borderId="1" xfId="0" applyNumberFormat="1" applyFont="1" applyFill="1" applyBorder="1" applyAlignment="1">
      <alignment horizontal="center"/>
    </xf>
    <xf numFmtId="1" fontId="15" fillId="3" borderId="1" xfId="0" applyNumberFormat="1" applyFont="1" applyFill="1" applyBorder="1" applyAlignment="1">
      <alignment horizontal="center"/>
    </xf>
    <xf numFmtId="164" fontId="3" fillId="2" borderId="11" xfId="0" applyNumberFormat="1" applyFont="1" applyFill="1" applyBorder="1"/>
    <xf numFmtId="164" fontId="7" fillId="3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 vertical="center"/>
    </xf>
    <xf numFmtId="1" fontId="13" fillId="2" borderId="7" xfId="0" applyNumberFormat="1" applyFont="1" applyFill="1" applyBorder="1" applyAlignment="1">
      <alignment horizontal="center"/>
    </xf>
    <xf numFmtId="2" fontId="26" fillId="2" borderId="7" xfId="0" applyNumberFormat="1" applyFont="1" applyFill="1" applyBorder="1" applyAlignment="1">
      <alignment horizontal="center"/>
    </xf>
    <xf numFmtId="164" fontId="10" fillId="2" borderId="0" xfId="0" applyNumberFormat="1" applyFont="1" applyFill="1"/>
    <xf numFmtId="164" fontId="12" fillId="3" borderId="1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2" fontId="26" fillId="2" borderId="1" xfId="0" applyNumberFormat="1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/>
    <xf numFmtId="164" fontId="13" fillId="2" borderId="7" xfId="0" applyNumberFormat="1" applyFont="1" applyFill="1" applyBorder="1" applyAlignment="1">
      <alignment horizontal="center"/>
    </xf>
    <xf numFmtId="164" fontId="7" fillId="3" borderId="4" xfId="0" applyNumberFormat="1" applyFont="1" applyFill="1" applyBorder="1" applyAlignment="1">
      <alignment horizontal="center"/>
    </xf>
    <xf numFmtId="164" fontId="12" fillId="3" borderId="4" xfId="0" applyNumberFormat="1" applyFont="1" applyFill="1" applyBorder="1" applyAlignment="1">
      <alignment horizontal="center" vertical="center"/>
    </xf>
    <xf numFmtId="2" fontId="6" fillId="2" borderId="2" xfId="0" applyNumberFormat="1" applyFont="1" applyFill="1" applyBorder="1" applyAlignment="1">
      <alignment horizontal="center"/>
    </xf>
    <xf numFmtId="2" fontId="6" fillId="2" borderId="1" xfId="0" applyNumberFormat="1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164" fontId="6" fillId="5" borderId="1" xfId="0" applyNumberFormat="1" applyFont="1" applyFill="1" applyBorder="1" applyAlignment="1">
      <alignment horizontal="center"/>
    </xf>
    <xf numFmtId="164" fontId="6" fillId="5" borderId="1" xfId="0" applyNumberFormat="1" applyFont="1" applyFill="1" applyBorder="1"/>
    <xf numFmtId="1" fontId="6" fillId="5" borderId="1" xfId="0" applyNumberFormat="1" applyFont="1" applyFill="1" applyBorder="1" applyAlignment="1">
      <alignment horizontal="center"/>
    </xf>
    <xf numFmtId="1" fontId="7" fillId="2" borderId="1" xfId="0" applyNumberFormat="1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left" vertical="center"/>
    </xf>
    <xf numFmtId="2" fontId="16" fillId="3" borderId="1" xfId="0" applyNumberFormat="1" applyFont="1" applyFill="1" applyBorder="1" applyAlignment="1">
      <alignment horizontal="center" vertical="center"/>
    </xf>
    <xf numFmtId="1" fontId="16" fillId="3" borderId="1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64" fontId="6" fillId="4" borderId="8" xfId="0" applyNumberFormat="1" applyFont="1" applyFill="1" applyBorder="1" applyAlignment="1">
      <alignment horizontal="center" vertical="center"/>
    </xf>
    <xf numFmtId="2" fontId="17" fillId="4" borderId="6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vertical="center"/>
    </xf>
    <xf numFmtId="2" fontId="26" fillId="2" borderId="4" xfId="0" applyNumberFormat="1" applyFont="1" applyFill="1" applyBorder="1" applyAlignment="1">
      <alignment horizontal="center" vertical="center"/>
    </xf>
    <xf numFmtId="164" fontId="2" fillId="6" borderId="7" xfId="0" applyNumberFormat="1" applyFont="1" applyFill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1" fontId="6" fillId="6" borderId="1" xfId="0" applyNumberFormat="1" applyFont="1" applyFill="1" applyBorder="1" applyAlignment="1">
      <alignment horizontal="center"/>
    </xf>
    <xf numFmtId="1" fontId="12" fillId="3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1" fontId="6" fillId="3" borderId="1" xfId="0" applyNumberFormat="1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vertical="center"/>
    </xf>
    <xf numFmtId="164" fontId="6" fillId="3" borderId="1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/>
    </xf>
    <xf numFmtId="164" fontId="4" fillId="2" borderId="15" xfId="0" applyNumberFormat="1" applyFont="1" applyFill="1" applyBorder="1"/>
    <xf numFmtId="1" fontId="4" fillId="2" borderId="15" xfId="0" applyNumberFormat="1" applyFont="1" applyFill="1" applyBorder="1"/>
    <xf numFmtId="164" fontId="25" fillId="2" borderId="15" xfId="0" applyNumberFormat="1" applyFont="1" applyFill="1" applyBorder="1" applyAlignment="1">
      <alignment horizontal="left" vertical="center"/>
    </xf>
    <xf numFmtId="1" fontId="25" fillId="2" borderId="15" xfId="0" applyNumberFormat="1" applyFont="1" applyFill="1" applyBorder="1" applyAlignment="1">
      <alignment horizontal="left" vertical="center"/>
    </xf>
    <xf numFmtId="164" fontId="6" fillId="2" borderId="15" xfId="0" applyNumberFormat="1" applyFont="1" applyFill="1" applyBorder="1" applyAlignment="1">
      <alignment horizontal="left" vertical="center"/>
    </xf>
    <xf numFmtId="164" fontId="10" fillId="2" borderId="15" xfId="0" applyNumberFormat="1" applyFont="1" applyFill="1" applyBorder="1"/>
    <xf numFmtId="164" fontId="0" fillId="2" borderId="15" xfId="0" applyNumberFormat="1" applyFill="1" applyBorder="1"/>
    <xf numFmtId="164" fontId="24" fillId="2" borderId="1" xfId="0" applyNumberFormat="1" applyFont="1" applyFill="1" applyBorder="1" applyAlignment="1">
      <alignment horizontal="center" vertical="center"/>
    </xf>
    <xf numFmtId="1" fontId="18" fillId="2" borderId="1" xfId="0" applyNumberFormat="1" applyFont="1" applyFill="1" applyBorder="1" applyAlignment="1">
      <alignment horizontal="center"/>
    </xf>
    <xf numFmtId="1" fontId="13" fillId="2" borderId="4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/>
    </xf>
    <xf numFmtId="164" fontId="1" fillId="2" borderId="15" xfId="0" applyNumberFormat="1" applyFont="1" applyFill="1" applyBorder="1" applyAlignment="1">
      <alignment horizontal="center"/>
    </xf>
    <xf numFmtId="164" fontId="10" fillId="2" borderId="8" xfId="0" applyNumberFormat="1" applyFont="1" applyFill="1" applyBorder="1" applyAlignment="1">
      <alignment horizontal="center"/>
    </xf>
    <xf numFmtId="164" fontId="10" fillId="3" borderId="8" xfId="0" applyNumberFormat="1" applyFont="1" applyFill="1" applyBorder="1" applyAlignment="1">
      <alignment horizontal="center"/>
    </xf>
    <xf numFmtId="164" fontId="11" fillId="3" borderId="8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2" fontId="26" fillId="2" borderId="10" xfId="0" applyNumberFormat="1" applyFont="1" applyFill="1" applyBorder="1" applyAlignment="1">
      <alignment horizontal="center"/>
    </xf>
    <xf numFmtId="164" fontId="7" fillId="2" borderId="7" xfId="0" applyNumberFormat="1" applyFont="1" applyFill="1" applyBorder="1" applyAlignment="1">
      <alignment horizontal="left"/>
    </xf>
    <xf numFmtId="164" fontId="7" fillId="2" borderId="18" xfId="0" applyNumberFormat="1" applyFont="1" applyFill="1" applyBorder="1" applyAlignment="1">
      <alignment horizontal="left"/>
    </xf>
    <xf numFmtId="164" fontId="13" fillId="2" borderId="6" xfId="0" applyNumberFormat="1" applyFont="1" applyFill="1" applyBorder="1" applyAlignment="1">
      <alignment horizontal="center"/>
    </xf>
    <xf numFmtId="1" fontId="7" fillId="3" borderId="1" xfId="0" applyNumberFormat="1" applyFont="1" applyFill="1" applyBorder="1" applyAlignment="1">
      <alignment horizontal="center" vertical="center"/>
    </xf>
    <xf numFmtId="1" fontId="7" fillId="2" borderId="8" xfId="0" applyNumberFormat="1" applyFont="1" applyFill="1" applyBorder="1" applyAlignment="1">
      <alignment horizontal="left" vertical="center"/>
    </xf>
    <xf numFmtId="164" fontId="23" fillId="2" borderId="1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1" fontId="6" fillId="3" borderId="2" xfId="0" applyNumberFormat="1" applyFont="1" applyFill="1" applyBorder="1" applyAlignment="1">
      <alignment horizontal="center" vertical="center"/>
    </xf>
    <xf numFmtId="164" fontId="27" fillId="2" borderId="1" xfId="0" applyNumberFormat="1" applyFont="1" applyFill="1" applyBorder="1"/>
    <xf numFmtId="1" fontId="27" fillId="2" borderId="1" xfId="0" applyNumberFormat="1" applyFont="1" applyFill="1" applyBorder="1" applyAlignment="1">
      <alignment horizontal="center"/>
    </xf>
    <xf numFmtId="164" fontId="2" fillId="2" borderId="22" xfId="0" applyNumberFormat="1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164" fontId="27" fillId="2" borderId="19" xfId="0" applyNumberFormat="1" applyFont="1" applyFill="1" applyBorder="1"/>
    <xf numFmtId="1" fontId="2" fillId="2" borderId="5" xfId="0" applyNumberFormat="1" applyFont="1" applyFill="1" applyBorder="1" applyAlignment="1">
      <alignment horizontal="center"/>
    </xf>
    <xf numFmtId="164" fontId="27" fillId="2" borderId="6" xfId="0" applyNumberFormat="1" applyFont="1" applyFill="1" applyBorder="1"/>
    <xf numFmtId="164" fontId="27" fillId="2" borderId="21" xfId="0" applyNumberFormat="1" applyFont="1" applyFill="1" applyBorder="1"/>
    <xf numFmtId="1" fontId="2" fillId="2" borderId="0" xfId="0" applyNumberFormat="1" applyFont="1" applyFill="1" applyBorder="1" applyAlignment="1">
      <alignment horizontal="center"/>
    </xf>
    <xf numFmtId="164" fontId="28" fillId="2" borderId="20" xfId="0" applyNumberFormat="1" applyFont="1" applyFill="1" applyBorder="1" applyAlignment="1">
      <alignment horizontal="center"/>
    </xf>
    <xf numFmtId="164" fontId="28" fillId="2" borderId="23" xfId="0" applyNumberFormat="1" applyFont="1" applyFill="1" applyBorder="1" applyAlignment="1">
      <alignment horizontal="center"/>
    </xf>
    <xf numFmtId="1" fontId="13" fillId="2" borderId="4" xfId="0" applyNumberFormat="1" applyFont="1" applyFill="1" applyBorder="1" applyAlignment="1">
      <alignment horizontal="center"/>
    </xf>
    <xf numFmtId="164" fontId="5" fillId="2" borderId="8" xfId="0" applyNumberFormat="1" applyFont="1" applyFill="1" applyBorder="1" applyAlignment="1">
      <alignment horizontal="center"/>
    </xf>
    <xf numFmtId="164" fontId="0" fillId="2" borderId="0" xfId="0" applyNumberFormat="1" applyFont="1" applyFill="1" applyBorder="1"/>
    <xf numFmtId="1" fontId="16" fillId="2" borderId="1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164" fontId="7" fillId="2" borderId="8" xfId="0" applyNumberFormat="1" applyFont="1" applyFill="1" applyBorder="1" applyAlignment="1">
      <alignment horizontal="left"/>
    </xf>
    <xf numFmtId="2" fontId="6" fillId="6" borderId="1" xfId="0" applyNumberFormat="1" applyFont="1" applyFill="1" applyBorder="1" applyAlignment="1">
      <alignment horizontal="center"/>
    </xf>
    <xf numFmtId="164" fontId="5" fillId="3" borderId="8" xfId="0" applyNumberFormat="1" applyFont="1" applyFill="1" applyBorder="1" applyAlignment="1">
      <alignment horizontal="center"/>
    </xf>
    <xf numFmtId="164" fontId="0" fillId="2" borderId="26" xfId="0" applyNumberFormat="1" applyFill="1" applyBorder="1"/>
    <xf numFmtId="164" fontId="0" fillId="2" borderId="3" xfId="0" applyNumberFormat="1" applyFill="1" applyBorder="1"/>
    <xf numFmtId="164" fontId="0" fillId="2" borderId="19" xfId="0" applyNumberFormat="1" applyFill="1" applyBorder="1"/>
    <xf numFmtId="164" fontId="0" fillId="2" borderId="27" xfId="0" applyNumberFormat="1" applyFill="1" applyBorder="1"/>
    <xf numFmtId="164" fontId="0" fillId="2" borderId="28" xfId="0" applyNumberFormat="1" applyFill="1" applyBorder="1"/>
    <xf numFmtId="165" fontId="4" fillId="2" borderId="0" xfId="0" applyNumberFormat="1" applyFont="1" applyFill="1" applyBorder="1"/>
    <xf numFmtId="166" fontId="4" fillId="2" borderId="0" xfId="0" applyNumberFormat="1" applyFont="1" applyFill="1" applyBorder="1"/>
    <xf numFmtId="1" fontId="6" fillId="2" borderId="1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167" fontId="4" fillId="2" borderId="0" xfId="0" applyNumberFormat="1" applyFont="1" applyFill="1" applyBorder="1"/>
    <xf numFmtId="166" fontId="4" fillId="2" borderId="15" xfId="0" applyNumberFormat="1" applyFont="1" applyFill="1" applyBorder="1"/>
    <xf numFmtId="1" fontId="6" fillId="2" borderId="1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164" fontId="12" fillId="2" borderId="4" xfId="0" applyNumberFormat="1" applyFont="1" applyFill="1" applyBorder="1" applyAlignment="1">
      <alignment horizontal="center" vertical="center"/>
    </xf>
    <xf numFmtId="1" fontId="6" fillId="2" borderId="9" xfId="0" applyNumberFormat="1" applyFont="1" applyFill="1" applyBorder="1" applyAlignment="1">
      <alignment horizontal="center" vertical="center"/>
    </xf>
    <xf numFmtId="1" fontId="6" fillId="2" borderId="2" xfId="0" applyNumberFormat="1" applyFont="1" applyFill="1" applyBorder="1" applyAlignment="1">
      <alignment horizontal="center" vertical="center"/>
    </xf>
    <xf numFmtId="164" fontId="7" fillId="2" borderId="29" xfId="0" applyNumberFormat="1" applyFont="1" applyFill="1" applyBorder="1" applyAlignment="1">
      <alignment horizontal="left"/>
    </xf>
    <xf numFmtId="164" fontId="13" fillId="2" borderId="20" xfId="0" applyNumberFormat="1" applyFont="1" applyFill="1" applyBorder="1" applyAlignment="1">
      <alignment horizontal="center"/>
    </xf>
    <xf numFmtId="164" fontId="6" fillId="2" borderId="33" xfId="0" applyNumberFormat="1" applyFont="1" applyFill="1" applyBorder="1" applyAlignment="1">
      <alignment horizontal="center" vertical="center"/>
    </xf>
    <xf numFmtId="164" fontId="20" fillId="2" borderId="32" xfId="0" applyNumberFormat="1" applyFont="1" applyFill="1" applyBorder="1" applyAlignment="1">
      <alignment horizontal="left"/>
    </xf>
    <xf numFmtId="164" fontId="6" fillId="2" borderId="34" xfId="0" applyNumberFormat="1" applyFont="1" applyFill="1" applyBorder="1" applyAlignment="1">
      <alignment horizontal="center" vertical="center"/>
    </xf>
    <xf numFmtId="164" fontId="2" fillId="2" borderId="32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/>
    </xf>
    <xf numFmtId="1" fontId="6" fillId="3" borderId="2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1" fontId="6" fillId="3" borderId="2" xfId="0" applyNumberFormat="1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1" fontId="29" fillId="2" borderId="1" xfId="0" applyNumberFormat="1" applyFont="1" applyFill="1" applyBorder="1" applyAlignment="1">
      <alignment horizontal="center" vertical="center"/>
    </xf>
    <xf numFmtId="1" fontId="29" fillId="2" borderId="19" xfId="0" applyNumberFormat="1" applyFont="1" applyFill="1" applyBorder="1" applyAlignment="1">
      <alignment horizontal="center" vertical="center"/>
    </xf>
    <xf numFmtId="164" fontId="10" fillId="2" borderId="40" xfId="0" applyNumberFormat="1" applyFont="1" applyFill="1" applyBorder="1" applyAlignment="1">
      <alignment horizontal="center"/>
    </xf>
    <xf numFmtId="164" fontId="5" fillId="2" borderId="40" xfId="0" applyNumberFormat="1" applyFont="1" applyFill="1" applyBorder="1" applyAlignment="1">
      <alignment horizontal="center"/>
    </xf>
    <xf numFmtId="164" fontId="6" fillId="4" borderId="40" xfId="0" applyNumberFormat="1" applyFont="1" applyFill="1" applyBorder="1" applyAlignment="1">
      <alignment horizontal="center" vertical="center"/>
    </xf>
    <xf numFmtId="164" fontId="25" fillId="2" borderId="0" xfId="0" applyNumberFormat="1" applyFont="1" applyFill="1" applyBorder="1" applyAlignment="1">
      <alignment horizontal="left" vertical="center"/>
    </xf>
    <xf numFmtId="1" fontId="25" fillId="2" borderId="0" xfId="0" applyNumberFormat="1" applyFont="1" applyFill="1" applyBorder="1" applyAlignment="1">
      <alignment horizontal="left" vertical="center"/>
    </xf>
    <xf numFmtId="164" fontId="6" fillId="2" borderId="0" xfId="0" applyNumberFormat="1" applyFont="1" applyFill="1" applyBorder="1" applyAlignment="1">
      <alignment horizontal="left" vertical="center"/>
    </xf>
    <xf numFmtId="164" fontId="7" fillId="2" borderId="42" xfId="0" applyNumberFormat="1" applyFont="1" applyFill="1" applyBorder="1" applyAlignment="1">
      <alignment horizontal="left"/>
    </xf>
    <xf numFmtId="2" fontId="6" fillId="2" borderId="19" xfId="0" applyNumberFormat="1" applyFont="1" applyFill="1" applyBorder="1" applyAlignment="1">
      <alignment horizontal="center"/>
    </xf>
    <xf numFmtId="164" fontId="7" fillId="2" borderId="3" xfId="0" applyNumberFormat="1" applyFont="1" applyFill="1" applyBorder="1" applyAlignment="1">
      <alignment horizontal="left"/>
    </xf>
    <xf numFmtId="164" fontId="7" fillId="2" borderId="43" xfId="0" applyNumberFormat="1" applyFont="1" applyFill="1" applyBorder="1" applyAlignment="1">
      <alignment horizontal="left"/>
    </xf>
    <xf numFmtId="1" fontId="7" fillId="2" borderId="43" xfId="0" applyNumberFormat="1" applyFont="1" applyFill="1" applyBorder="1" applyAlignment="1">
      <alignment horizontal="left" vertical="center"/>
    </xf>
    <xf numFmtId="1" fontId="7" fillId="2" borderId="3" xfId="0" applyNumberFormat="1" applyFont="1" applyFill="1" applyBorder="1" applyAlignment="1">
      <alignment horizontal="left" vertical="center"/>
    </xf>
    <xf numFmtId="164" fontId="21" fillId="4" borderId="5" xfId="0" applyNumberFormat="1" applyFont="1" applyFill="1" applyBorder="1" applyAlignment="1">
      <alignment horizontal="center" vertical="center"/>
    </xf>
    <xf numFmtId="164" fontId="7" fillId="4" borderId="6" xfId="0" applyNumberFormat="1" applyFont="1" applyFill="1" applyBorder="1" applyAlignment="1">
      <alignment horizontal="center" vertical="center"/>
    </xf>
    <xf numFmtId="1" fontId="6" fillId="4" borderId="6" xfId="0" applyNumberFormat="1" applyFont="1" applyFill="1" applyBorder="1" applyAlignment="1">
      <alignment horizontal="center" vertical="center"/>
    </xf>
    <xf numFmtId="164" fontId="6" fillId="4" borderId="6" xfId="0" applyNumberFormat="1" applyFont="1" applyFill="1" applyBorder="1" applyAlignment="1">
      <alignment horizontal="center" vertical="center"/>
    </xf>
    <xf numFmtId="1" fontId="6" fillId="4" borderId="21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1" fontId="6" fillId="3" borderId="2" xfId="0" applyNumberFormat="1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/>
    </xf>
    <xf numFmtId="1" fontId="6" fillId="3" borderId="2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/>
    <xf numFmtId="2" fontId="5" fillId="7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 vertical="center"/>
    </xf>
    <xf numFmtId="1" fontId="6" fillId="3" borderId="2" xfId="0" applyNumberFormat="1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1" fontId="6" fillId="3" borderId="2" xfId="0" applyNumberFormat="1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1" fontId="6" fillId="3" borderId="2" xfId="0" applyNumberFormat="1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1" fontId="6" fillId="3" borderId="2" xfId="0" applyNumberFormat="1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/>
    </xf>
    <xf numFmtId="165" fontId="4" fillId="2" borderId="15" xfId="0" applyNumberFormat="1" applyFont="1" applyFill="1" applyBorder="1"/>
    <xf numFmtId="164" fontId="15" fillId="2" borderId="1" xfId="0" applyNumberFormat="1" applyFont="1" applyFill="1" applyBorder="1" applyAlignment="1">
      <alignment horizontal="center"/>
    </xf>
    <xf numFmtId="1" fontId="15" fillId="2" borderId="1" xfId="0" applyNumberFormat="1" applyFont="1" applyFill="1" applyBorder="1" applyAlignment="1">
      <alignment horizontal="center"/>
    </xf>
    <xf numFmtId="164" fontId="11" fillId="2" borderId="8" xfId="0" applyNumberFormat="1" applyFont="1" applyFill="1" applyBorder="1" applyAlignment="1">
      <alignment horizontal="center"/>
    </xf>
    <xf numFmtId="2" fontId="11" fillId="2" borderId="1" xfId="0" applyNumberFormat="1" applyFont="1" applyFill="1" applyBorder="1" applyAlignment="1">
      <alignment horizontal="center"/>
    </xf>
    <xf numFmtId="164" fontId="11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 vertical="center"/>
    </xf>
    <xf numFmtId="1" fontId="6" fillId="3" borderId="2" xfId="0" applyNumberFormat="1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/>
    </xf>
    <xf numFmtId="164" fontId="11" fillId="2" borderId="40" xfId="0" applyNumberFormat="1" applyFont="1" applyFill="1" applyBorder="1" applyAlignment="1">
      <alignment horizontal="center"/>
    </xf>
    <xf numFmtId="165" fontId="0" fillId="2" borderId="0" xfId="0" applyNumberFormat="1" applyFont="1" applyFill="1" applyBorder="1"/>
    <xf numFmtId="165" fontId="0" fillId="2" borderId="0" xfId="0" applyNumberFormat="1" applyFill="1" applyBorder="1"/>
    <xf numFmtId="1" fontId="6" fillId="2" borderId="1" xfId="0" applyNumberFormat="1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/>
    </xf>
    <xf numFmtId="1" fontId="6" fillId="3" borderId="2" xfId="0" applyNumberFormat="1" applyFont="1" applyFill="1" applyBorder="1" applyAlignment="1">
      <alignment horizontal="center" vertical="center"/>
    </xf>
    <xf numFmtId="167" fontId="0" fillId="2" borderId="0" xfId="0" applyNumberFormat="1" applyFill="1" applyBorder="1"/>
    <xf numFmtId="1" fontId="6" fillId="2" borderId="1" xfId="0" applyNumberFormat="1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/>
    </xf>
    <xf numFmtId="1" fontId="6" fillId="3" borderId="2" xfId="0" applyNumberFormat="1" applyFont="1" applyFill="1" applyBorder="1" applyAlignment="1">
      <alignment horizontal="center" vertical="center"/>
    </xf>
    <xf numFmtId="164" fontId="0" fillId="2" borderId="4" xfId="0" applyNumberFormat="1" applyFill="1" applyBorder="1"/>
    <xf numFmtId="164" fontId="0" fillId="2" borderId="44" xfId="0" applyNumberFormat="1" applyFill="1" applyBorder="1"/>
    <xf numFmtId="164" fontId="0" fillId="2" borderId="45" xfId="0" applyNumberFormat="1" applyFill="1" applyBorder="1"/>
    <xf numFmtId="2" fontId="17" fillId="4" borderId="1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/>
    </xf>
    <xf numFmtId="1" fontId="6" fillId="3" borderId="2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1" fontId="6" fillId="3" borderId="2" xfId="0" applyNumberFormat="1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/>
    </xf>
    <xf numFmtId="1" fontId="6" fillId="3" borderId="2" xfId="0" applyNumberFormat="1" applyFont="1" applyFill="1" applyBorder="1" applyAlignment="1">
      <alignment horizontal="center" vertical="center"/>
    </xf>
    <xf numFmtId="167" fontId="6" fillId="2" borderId="0" xfId="0" applyNumberFormat="1" applyFont="1" applyFill="1" applyBorder="1"/>
    <xf numFmtId="164" fontId="7" fillId="3" borderId="1" xfId="0" applyNumberFormat="1" applyFont="1" applyFill="1" applyBorder="1" applyAlignment="1">
      <alignment horizontal="center" vertical="center"/>
    </xf>
    <xf numFmtId="164" fontId="6" fillId="2" borderId="41" xfId="0" applyNumberFormat="1" applyFont="1" applyFill="1" applyBorder="1" applyAlignment="1">
      <alignment horizontal="center" vertical="center"/>
    </xf>
    <xf numFmtId="164" fontId="6" fillId="2" borderId="15" xfId="0" applyNumberFormat="1" applyFont="1" applyFill="1" applyBorder="1" applyAlignment="1">
      <alignment vertical="center"/>
    </xf>
    <xf numFmtId="164" fontId="24" fillId="2" borderId="4" xfId="0" applyNumberFormat="1" applyFont="1" applyFill="1" applyBorder="1" applyAlignment="1">
      <alignment horizontal="center" vertical="center"/>
    </xf>
    <xf numFmtId="1" fontId="5" fillId="3" borderId="4" xfId="0" applyNumberFormat="1" applyFont="1" applyFill="1" applyBorder="1" applyAlignment="1">
      <alignment horizontal="center" vertical="center"/>
    </xf>
    <xf numFmtId="1" fontId="5" fillId="2" borderId="4" xfId="0" applyNumberFormat="1" applyFont="1" applyFill="1" applyBorder="1" applyAlignment="1">
      <alignment horizontal="center"/>
    </xf>
    <xf numFmtId="164" fontId="14" fillId="3" borderId="4" xfId="0" applyNumberFormat="1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center"/>
    </xf>
    <xf numFmtId="164" fontId="11" fillId="3" borderId="4" xfId="0" applyNumberFormat="1" applyFont="1" applyFill="1" applyBorder="1" applyAlignment="1">
      <alignment horizontal="center"/>
    </xf>
    <xf numFmtId="2" fontId="17" fillId="4" borderId="25" xfId="0" applyNumberFormat="1" applyFont="1" applyFill="1" applyBorder="1" applyAlignment="1">
      <alignment horizontal="center" vertical="center"/>
    </xf>
    <xf numFmtId="164" fontId="6" fillId="2" borderId="46" xfId="0" applyNumberFormat="1" applyFont="1" applyFill="1" applyBorder="1" applyAlignment="1">
      <alignment horizontal="center" vertical="center"/>
    </xf>
    <xf numFmtId="164" fontId="23" fillId="2" borderId="20" xfId="0" applyNumberFormat="1" applyFont="1" applyFill="1" applyBorder="1" applyAlignment="1">
      <alignment horizontal="center" vertical="center"/>
    </xf>
    <xf numFmtId="164" fontId="24" fillId="2" borderId="20" xfId="0" applyNumberFormat="1" applyFont="1" applyFill="1" applyBorder="1" applyAlignment="1">
      <alignment horizontal="center" vertical="center"/>
    </xf>
    <xf numFmtId="164" fontId="24" fillId="2" borderId="23" xfId="0" applyNumberFormat="1" applyFont="1" applyFill="1" applyBorder="1" applyAlignment="1">
      <alignment horizontal="center" vertical="center"/>
    </xf>
    <xf numFmtId="164" fontId="5" fillId="3" borderId="19" xfId="0" applyNumberFormat="1" applyFont="1" applyFill="1" applyBorder="1" applyAlignment="1">
      <alignment horizontal="center" vertical="center"/>
    </xf>
    <xf numFmtId="164" fontId="5" fillId="2" borderId="19" xfId="0" applyNumberFormat="1" applyFont="1" applyFill="1" applyBorder="1" applyAlignment="1">
      <alignment horizontal="center"/>
    </xf>
    <xf numFmtId="164" fontId="14" fillId="3" borderId="19" xfId="0" applyNumberFormat="1" applyFont="1" applyFill="1" applyBorder="1" applyAlignment="1">
      <alignment horizontal="center"/>
    </xf>
    <xf numFmtId="164" fontId="5" fillId="3" borderId="19" xfId="0" applyNumberFormat="1" applyFont="1" applyFill="1" applyBorder="1" applyAlignment="1">
      <alignment horizontal="center"/>
    </xf>
    <xf numFmtId="164" fontId="11" fillId="3" borderId="19" xfId="0" applyNumberFormat="1" applyFont="1" applyFill="1" applyBorder="1" applyAlignment="1">
      <alignment horizontal="center"/>
    </xf>
    <xf numFmtId="164" fontId="6" fillId="4" borderId="24" xfId="0" applyNumberFormat="1" applyFont="1" applyFill="1" applyBorder="1" applyAlignment="1">
      <alignment horizontal="center" vertical="center"/>
    </xf>
    <xf numFmtId="2" fontId="17" fillId="4" borderId="21" xfId="0" applyNumberFormat="1" applyFont="1" applyFill="1" applyBorder="1" applyAlignment="1">
      <alignment horizontal="center" vertical="center"/>
    </xf>
    <xf numFmtId="164" fontId="31" fillId="2" borderId="0" xfId="0" applyNumberFormat="1" applyFont="1" applyFill="1" applyBorder="1" applyAlignment="1">
      <alignment horizontal="left"/>
    </xf>
    <xf numFmtId="164" fontId="30" fillId="2" borderId="0" xfId="0" applyNumberFormat="1" applyFont="1" applyFill="1" applyBorder="1" applyAlignment="1">
      <alignment horizontal="center"/>
    </xf>
    <xf numFmtId="1" fontId="6" fillId="2" borderId="20" xfId="0" applyNumberFormat="1" applyFont="1" applyFill="1" applyBorder="1" applyAlignment="1">
      <alignment horizontal="center" vertical="center"/>
    </xf>
    <xf numFmtId="164" fontId="7" fillId="3" borderId="12" xfId="0" applyNumberFormat="1" applyFont="1" applyFill="1" applyBorder="1" applyAlignment="1">
      <alignment horizontal="center"/>
    </xf>
    <xf numFmtId="164" fontId="7" fillId="3" borderId="13" xfId="0" applyNumberFormat="1" applyFont="1" applyFill="1" applyBorder="1" applyAlignment="1">
      <alignment horizontal="center"/>
    </xf>
    <xf numFmtId="164" fontId="7" fillId="3" borderId="14" xfId="0" applyNumberFormat="1" applyFont="1" applyFill="1" applyBorder="1" applyAlignment="1">
      <alignment horizontal="center"/>
    </xf>
    <xf numFmtId="1" fontId="6" fillId="2" borderId="29" xfId="0" applyNumberFormat="1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164" fontId="7" fillId="3" borderId="8" xfId="0" applyNumberFormat="1" applyFont="1" applyFill="1" applyBorder="1" applyAlignment="1">
      <alignment horizontal="center" vertical="center"/>
    </xf>
    <xf numFmtId="1" fontId="12" fillId="3" borderId="43" xfId="0" applyNumberFormat="1" applyFont="1" applyFill="1" applyBorder="1" applyAlignment="1">
      <alignment horizontal="center" vertical="center"/>
    </xf>
    <xf numFmtId="1" fontId="12" fillId="3" borderId="4" xfId="0" applyNumberFormat="1" applyFont="1" applyFill="1" applyBorder="1" applyAlignment="1">
      <alignment horizontal="center" vertical="center"/>
    </xf>
    <xf numFmtId="1" fontId="16" fillId="3" borderId="43" xfId="0" applyNumberFormat="1" applyFont="1" applyFill="1" applyBorder="1" applyAlignment="1">
      <alignment horizontal="center" vertical="center"/>
    </xf>
    <xf numFmtId="1" fontId="16" fillId="3" borderId="4" xfId="0" applyNumberFormat="1" applyFont="1" applyFill="1" applyBorder="1" applyAlignment="1">
      <alignment horizontal="center" vertical="center"/>
    </xf>
    <xf numFmtId="164" fontId="12" fillId="3" borderId="30" xfId="0" applyNumberFormat="1" applyFont="1" applyFill="1" applyBorder="1" applyAlignment="1">
      <alignment horizontal="center" vertical="center"/>
    </xf>
    <xf numFmtId="164" fontId="12" fillId="3" borderId="31" xfId="0" applyNumberFormat="1" applyFont="1" applyFill="1" applyBorder="1" applyAlignment="1">
      <alignment horizontal="center" vertical="center"/>
    </xf>
    <xf numFmtId="164" fontId="27" fillId="2" borderId="24" xfId="0" applyNumberFormat="1" applyFont="1" applyFill="1" applyBorder="1" applyAlignment="1">
      <alignment horizontal="center"/>
    </xf>
    <xf numFmtId="164" fontId="27" fillId="2" borderId="25" xfId="0" applyNumberFormat="1" applyFont="1" applyFill="1" applyBorder="1" applyAlignment="1">
      <alignment horizontal="center"/>
    </xf>
    <xf numFmtId="1" fontId="6" fillId="3" borderId="47" xfId="0" applyNumberFormat="1" applyFont="1" applyFill="1" applyBorder="1" applyAlignment="1">
      <alignment horizontal="center" vertical="center"/>
    </xf>
    <xf numFmtId="1" fontId="6" fillId="3" borderId="7" xfId="0" applyNumberFormat="1" applyFont="1" applyFill="1" applyBorder="1" applyAlignment="1">
      <alignment horizontal="center" vertical="center"/>
    </xf>
    <xf numFmtId="164" fontId="7" fillId="3" borderId="35" xfId="0" applyNumberFormat="1" applyFont="1" applyFill="1" applyBorder="1" applyAlignment="1">
      <alignment horizontal="center" vertical="center"/>
    </xf>
    <xf numFmtId="164" fontId="7" fillId="3" borderId="17" xfId="0" applyNumberFormat="1" applyFont="1" applyFill="1" applyBorder="1" applyAlignment="1">
      <alignment horizontal="center" vertical="center"/>
    </xf>
    <xf numFmtId="1" fontId="16" fillId="3" borderId="8" xfId="0" applyNumberFormat="1" applyFont="1" applyFill="1" applyBorder="1" applyAlignment="1">
      <alignment horizontal="center" vertical="center"/>
    </xf>
    <xf numFmtId="1" fontId="6" fillId="3" borderId="2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/>
    </xf>
    <xf numFmtId="1" fontId="12" fillId="3" borderId="8" xfId="0" applyNumberFormat="1" applyFont="1" applyFill="1" applyBorder="1" applyAlignment="1">
      <alignment horizontal="center" vertical="center"/>
    </xf>
    <xf numFmtId="164" fontId="6" fillId="2" borderId="15" xfId="0" applyNumberFormat="1" applyFont="1" applyFill="1" applyBorder="1" applyAlignment="1">
      <alignment horizontal="center" vertical="center"/>
    </xf>
    <xf numFmtId="1" fontId="6" fillId="2" borderId="4" xfId="0" applyNumberFormat="1" applyFont="1" applyFill="1" applyBorder="1" applyAlignment="1">
      <alignment horizontal="center" vertical="center"/>
    </xf>
    <xf numFmtId="164" fontId="7" fillId="3" borderId="16" xfId="0" applyNumberFormat="1" applyFont="1" applyFill="1" applyBorder="1" applyAlignment="1">
      <alignment horizontal="center" vertical="center"/>
    </xf>
    <xf numFmtId="164" fontId="6" fillId="2" borderId="35" xfId="0" applyNumberFormat="1" applyFont="1" applyFill="1" applyBorder="1" applyAlignment="1">
      <alignment horizontal="center" vertical="center"/>
    </xf>
    <xf numFmtId="164" fontId="6" fillId="2" borderId="17" xfId="0" applyNumberFormat="1" applyFont="1" applyFill="1" applyBorder="1" applyAlignment="1">
      <alignment horizontal="center" vertical="center"/>
    </xf>
    <xf numFmtId="164" fontId="6" fillId="2" borderId="41" xfId="0" applyNumberFormat="1" applyFont="1" applyFill="1" applyBorder="1" applyAlignment="1">
      <alignment horizontal="center" vertical="center"/>
    </xf>
    <xf numFmtId="164" fontId="6" fillId="2" borderId="42" xfId="0" applyNumberFormat="1" applyFont="1" applyFill="1" applyBorder="1" applyAlignment="1">
      <alignment horizontal="center" vertical="center"/>
    </xf>
    <xf numFmtId="164" fontId="7" fillId="3" borderId="38" xfId="0" applyNumberFormat="1" applyFont="1" applyFill="1" applyBorder="1" applyAlignment="1">
      <alignment horizontal="center" vertical="center"/>
    </xf>
    <xf numFmtId="164" fontId="7" fillId="3" borderId="39" xfId="0" applyNumberFormat="1" applyFont="1" applyFill="1" applyBorder="1" applyAlignment="1">
      <alignment horizontal="center" vertical="center"/>
    </xf>
    <xf numFmtId="1" fontId="6" fillId="2" borderId="36" xfId="0" applyNumberFormat="1" applyFont="1" applyFill="1" applyBorder="1" applyAlignment="1">
      <alignment vertical="center"/>
    </xf>
    <xf numFmtId="1" fontId="6" fillId="2" borderId="37" xfId="0" applyNumberFormat="1" applyFont="1" applyFill="1" applyBorder="1" applyAlignment="1">
      <alignment vertical="center"/>
    </xf>
    <xf numFmtId="1" fontId="6" fillId="2" borderId="36" xfId="0" applyNumberFormat="1" applyFont="1" applyFill="1" applyBorder="1" applyAlignment="1">
      <alignment horizontal="center" vertical="center"/>
    </xf>
    <xf numFmtId="164" fontId="12" fillId="2" borderId="30" xfId="0" applyNumberFormat="1" applyFont="1" applyFill="1" applyBorder="1" applyAlignment="1">
      <alignment horizontal="center" vertical="center"/>
    </xf>
    <xf numFmtId="164" fontId="12" fillId="2" borderId="3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P78"/>
  <sheetViews>
    <sheetView showGridLines="0" tabSelected="1" topLeftCell="BJ1" workbookViewId="0">
      <selection activeCell="BL47" sqref="BL47"/>
    </sheetView>
  </sheetViews>
  <sheetFormatPr defaultColWidth="11.42578125" defaultRowHeight="16.5" customHeight="1" x14ac:dyDescent="0.25"/>
  <cols>
    <col min="1" max="1" width="12.5703125" style="26" customWidth="1"/>
    <col min="2" max="2" width="11.85546875" style="26" customWidth="1"/>
    <col min="3" max="3" width="11.42578125" style="26" customWidth="1"/>
    <col min="4" max="4" width="11.28515625" style="26" customWidth="1"/>
    <col min="5" max="5" width="12.140625" style="27" customWidth="1"/>
    <col min="6" max="9" width="11.28515625" style="27" customWidth="1"/>
    <col min="10" max="10" width="11.28515625" style="54" customWidth="1"/>
    <col min="11" max="11" width="11.28515625" style="27" customWidth="1"/>
    <col min="12" max="12" width="11.28515625" style="54" customWidth="1"/>
    <col min="13" max="13" width="11.28515625" style="27" customWidth="1"/>
    <col min="14" max="14" width="11.28515625" style="54" customWidth="1"/>
    <col min="15" max="15" width="11.28515625" style="27" customWidth="1"/>
    <col min="16" max="16" width="11.28515625" style="54" customWidth="1"/>
    <col min="17" max="17" width="11.28515625" style="27" customWidth="1"/>
    <col min="18" max="18" width="11.28515625" style="54" customWidth="1"/>
    <col min="19" max="19" width="11.28515625" style="27" customWidth="1"/>
    <col min="20" max="20" width="11.28515625" style="54" customWidth="1"/>
    <col min="21" max="21" width="11.28515625" style="27" customWidth="1"/>
    <col min="22" max="22" width="11.28515625" style="54" customWidth="1"/>
    <col min="23" max="23" width="11.28515625" style="27" customWidth="1"/>
    <col min="24" max="24" width="11.28515625" style="54" customWidth="1"/>
    <col min="25" max="25" width="11.28515625" style="27" customWidth="1"/>
    <col min="26" max="26" width="11.28515625" style="54" customWidth="1"/>
    <col min="27" max="27" width="11.28515625" style="27" customWidth="1"/>
    <col min="28" max="28" width="11.28515625" style="54" customWidth="1"/>
    <col min="29" max="29" width="11.28515625" style="27" customWidth="1"/>
    <col min="30" max="30" width="11.28515625" style="54" customWidth="1"/>
    <col min="31" max="31" width="11.28515625" style="27" customWidth="1"/>
    <col min="32" max="32" width="11.28515625" style="54" customWidth="1"/>
    <col min="33" max="33" width="11.28515625" style="27" customWidth="1"/>
    <col min="34" max="34" width="11.28515625" style="54" customWidth="1"/>
    <col min="35" max="35" width="12.42578125" style="27" customWidth="1"/>
    <col min="36" max="36" width="11.28515625" style="26" customWidth="1"/>
    <col min="37" max="37" width="11.28515625" style="27" customWidth="1"/>
    <col min="38" max="38" width="11.28515625" style="54" customWidth="1"/>
    <col min="39" max="39" width="11.42578125" style="27" customWidth="1"/>
    <col min="40" max="40" width="11.42578125" style="54" customWidth="1"/>
    <col min="41" max="41" width="11.42578125" style="27" customWidth="1"/>
    <col min="42" max="42" width="11.42578125" style="54" customWidth="1"/>
    <col min="43" max="43" width="11.42578125" style="27" customWidth="1"/>
    <col min="44" max="44" width="11.42578125" style="54" customWidth="1"/>
    <col min="45" max="45" width="11.42578125" style="27" customWidth="1"/>
    <col min="46" max="46" width="11.42578125" style="54" customWidth="1"/>
    <col min="47" max="47" width="10.85546875" style="27" customWidth="1"/>
    <col min="48" max="48" width="11.42578125" style="54" customWidth="1"/>
    <col min="49" max="49" width="11.42578125" style="27" customWidth="1"/>
    <col min="50" max="50" width="11.42578125" style="54" customWidth="1"/>
    <col min="51" max="51" width="11.42578125" style="27" customWidth="1"/>
    <col min="52" max="52" width="11.42578125" style="54" customWidth="1"/>
    <col min="53" max="53" width="11.42578125" style="27" customWidth="1"/>
    <col min="54" max="54" width="11.42578125" style="54" customWidth="1"/>
    <col min="55" max="55" width="11.42578125" style="27" customWidth="1"/>
    <col min="56" max="56" width="11.42578125" style="54" customWidth="1"/>
    <col min="57" max="57" width="11.42578125" style="27" customWidth="1"/>
    <col min="58" max="58" width="11.42578125" style="54" customWidth="1"/>
    <col min="59" max="59" width="11.42578125" style="27" customWidth="1"/>
    <col min="60" max="60" width="11.42578125" style="54" customWidth="1"/>
    <col min="61" max="61" width="11.42578125" style="77" customWidth="1"/>
    <col min="62" max="62" width="11.42578125" style="54" customWidth="1"/>
    <col min="63" max="63" width="11.42578125" style="77" customWidth="1"/>
    <col min="64" max="64" width="11.42578125" style="54" customWidth="1"/>
    <col min="65" max="65" width="11.42578125" style="77" customWidth="1"/>
    <col min="66" max="66" width="14" style="27" customWidth="1"/>
    <col min="67" max="67" width="12.42578125" style="27" customWidth="1"/>
    <col min="68" max="68" width="11.42578125" style="127" customWidth="1"/>
    <col min="69" max="69" width="11.42578125" style="10" customWidth="1"/>
    <col min="70" max="70" width="11.42578125" style="10"/>
    <col min="71" max="71" width="12.140625" style="10" customWidth="1"/>
    <col min="72" max="72" width="11.5703125" style="10" bestFit="1" customWidth="1"/>
    <col min="73" max="73" width="11.85546875" style="10" customWidth="1"/>
    <col min="74" max="74" width="12.140625" style="10" customWidth="1"/>
    <col min="75" max="76" width="11.42578125" style="14" customWidth="1"/>
    <col min="77" max="114" width="11.42578125" style="14"/>
    <col min="115" max="16384" width="11.42578125" style="7"/>
  </cols>
  <sheetData>
    <row r="1" spans="1:114" s="14" customFormat="1" ht="30" customHeight="1" x14ac:dyDescent="0.3">
      <c r="A1" s="280" t="s">
        <v>18</v>
      </c>
      <c r="B1" s="12"/>
      <c r="C1" s="12"/>
      <c r="D1" s="12"/>
      <c r="E1" s="13"/>
      <c r="F1" s="13"/>
      <c r="G1" s="13"/>
      <c r="H1" s="13"/>
      <c r="I1" s="13"/>
      <c r="J1" s="49"/>
      <c r="K1" s="13"/>
      <c r="L1" s="49"/>
      <c r="M1" s="13"/>
      <c r="N1" s="49"/>
      <c r="O1" s="13"/>
      <c r="P1" s="49"/>
      <c r="Q1" s="49"/>
      <c r="R1" s="49"/>
      <c r="S1" s="13"/>
      <c r="T1" s="49"/>
      <c r="U1" s="13"/>
      <c r="V1" s="49"/>
      <c r="W1" s="13"/>
      <c r="X1" s="49"/>
      <c r="Y1" s="13"/>
      <c r="Z1" s="49"/>
      <c r="AA1" s="13"/>
      <c r="AB1" s="49"/>
      <c r="AC1" s="13"/>
      <c r="AD1" s="49"/>
      <c r="AE1" s="13"/>
      <c r="AF1" s="49"/>
      <c r="AG1" s="13"/>
      <c r="AH1" s="49"/>
      <c r="AI1" s="13"/>
      <c r="AJ1" s="12"/>
      <c r="AK1" s="13"/>
      <c r="AL1" s="49"/>
      <c r="AM1" s="13"/>
      <c r="AN1" s="49"/>
      <c r="AO1" s="13"/>
      <c r="AP1" s="49"/>
      <c r="AQ1" s="13"/>
      <c r="AR1" s="49"/>
      <c r="AS1" s="13"/>
      <c r="AT1" s="49"/>
      <c r="AU1" s="13"/>
      <c r="AV1" s="49"/>
      <c r="AW1" s="13"/>
      <c r="AX1" s="49"/>
      <c r="AY1" s="13"/>
      <c r="AZ1" s="49"/>
      <c r="BA1" s="13"/>
      <c r="BB1" s="49"/>
      <c r="BC1" s="13"/>
      <c r="BD1" s="49"/>
      <c r="BE1" s="13"/>
      <c r="BF1" s="49"/>
      <c r="BG1" s="13"/>
      <c r="BH1" s="49"/>
      <c r="BI1" s="48"/>
      <c r="BJ1" s="49"/>
      <c r="BK1" s="48"/>
      <c r="BL1" s="49"/>
      <c r="BM1" s="48"/>
      <c r="BN1" s="13"/>
      <c r="BO1" s="13"/>
      <c r="BP1" s="122"/>
      <c r="BQ1" s="9"/>
      <c r="BR1" s="9"/>
      <c r="BS1" s="9"/>
      <c r="BT1" s="9" t="s">
        <v>30</v>
      </c>
      <c r="BU1" s="9"/>
      <c r="BV1" s="9"/>
    </row>
    <row r="2" spans="1:114" s="14" customFormat="1" ht="26.25" customHeight="1" x14ac:dyDescent="0.3">
      <c r="A2" s="280" t="s">
        <v>19</v>
      </c>
      <c r="B2" s="12"/>
      <c r="C2" s="12"/>
      <c r="D2" s="12"/>
      <c r="E2" s="13"/>
      <c r="F2" s="13"/>
      <c r="G2" s="13"/>
      <c r="H2" s="13"/>
      <c r="I2" s="13"/>
      <c r="J2" s="49"/>
      <c r="K2" s="13"/>
      <c r="L2" s="49"/>
      <c r="M2" s="13"/>
      <c r="N2" s="49"/>
      <c r="O2" s="13"/>
      <c r="P2" s="49"/>
      <c r="Q2" s="13"/>
      <c r="R2" s="165"/>
      <c r="S2" s="13"/>
      <c r="T2" s="49"/>
      <c r="U2" s="13"/>
      <c r="V2" s="49"/>
      <c r="W2" s="13"/>
      <c r="X2" s="49"/>
      <c r="Y2" s="13"/>
      <c r="Z2" s="49"/>
      <c r="AA2" s="13"/>
      <c r="AB2" s="49"/>
      <c r="AC2" s="13"/>
      <c r="AD2" s="49"/>
      <c r="AE2" s="13"/>
      <c r="AF2" s="49"/>
      <c r="AG2" s="13"/>
      <c r="AH2" s="49"/>
      <c r="AI2" s="13"/>
      <c r="AJ2" s="12"/>
      <c r="AK2" s="13"/>
      <c r="AL2" s="49"/>
      <c r="AM2" s="13"/>
      <c r="AN2" s="49"/>
      <c r="AO2" s="13"/>
      <c r="AP2" s="49"/>
      <c r="AQ2" s="13"/>
      <c r="AR2" s="49"/>
      <c r="AS2" s="13"/>
      <c r="AT2" s="49"/>
      <c r="AU2" s="13"/>
      <c r="AV2" s="49"/>
      <c r="AW2" s="13"/>
      <c r="AX2" s="49"/>
      <c r="AY2" s="13"/>
      <c r="AZ2" s="49"/>
      <c r="BA2" s="13"/>
      <c r="BB2" s="49"/>
      <c r="BC2" s="13"/>
      <c r="BD2" s="49"/>
      <c r="BE2" s="13"/>
      <c r="BF2" s="49"/>
      <c r="BG2" s="13"/>
      <c r="BH2" s="49"/>
      <c r="BI2" s="48"/>
      <c r="BJ2" s="49"/>
      <c r="BK2" s="48"/>
      <c r="BL2" s="49"/>
      <c r="BM2" s="48"/>
      <c r="BN2" s="13" t="s">
        <v>55</v>
      </c>
      <c r="BO2" s="13"/>
      <c r="BP2" s="122"/>
      <c r="BQ2" s="9"/>
      <c r="BR2" s="9"/>
      <c r="BS2" s="9"/>
      <c r="BT2" s="9"/>
      <c r="BU2" s="9"/>
      <c r="BV2" s="9"/>
    </row>
    <row r="3" spans="1:114" s="118" customFormat="1" ht="24.75" customHeight="1" thickBot="1" x14ac:dyDescent="0.35">
      <c r="A3" s="281" t="s">
        <v>105</v>
      </c>
      <c r="B3" s="281"/>
      <c r="C3" s="281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281"/>
      <c r="V3" s="281"/>
      <c r="W3" s="281"/>
      <c r="X3" s="281"/>
      <c r="Y3" s="281"/>
      <c r="Z3" s="281"/>
      <c r="AA3" s="281"/>
      <c r="AB3" s="281"/>
      <c r="AC3" s="281"/>
      <c r="AD3" s="281"/>
      <c r="AE3" s="281"/>
      <c r="AF3" s="281"/>
      <c r="AG3" s="281"/>
      <c r="AH3" s="281"/>
      <c r="AI3" s="281"/>
      <c r="AJ3" s="281"/>
      <c r="AK3" s="281"/>
      <c r="AL3" s="281"/>
      <c r="AM3" s="281"/>
      <c r="AN3" s="281"/>
      <c r="AO3" s="281"/>
      <c r="AP3" s="281"/>
      <c r="AQ3" s="281"/>
      <c r="AR3" s="281"/>
      <c r="AS3" s="281"/>
      <c r="AT3" s="281"/>
      <c r="AU3" s="281"/>
      <c r="AV3" s="281"/>
      <c r="AW3" s="281"/>
      <c r="AX3" s="281"/>
      <c r="AY3" s="281"/>
      <c r="AZ3" s="281"/>
      <c r="BA3" s="281"/>
      <c r="BB3" s="281"/>
      <c r="BC3" s="281"/>
      <c r="BD3" s="281"/>
      <c r="BE3" s="281"/>
      <c r="BF3" s="281"/>
      <c r="BG3" s="281"/>
      <c r="BH3" s="281"/>
      <c r="BI3" s="281"/>
      <c r="BJ3" s="281"/>
      <c r="BK3" s="281"/>
      <c r="BL3" s="281"/>
      <c r="BM3" s="281"/>
      <c r="BN3" s="281"/>
      <c r="BO3" s="281"/>
      <c r="BP3" s="281"/>
      <c r="BQ3" s="281"/>
      <c r="BR3" s="281"/>
      <c r="BS3" s="281"/>
      <c r="BT3" s="281"/>
      <c r="BU3" s="261"/>
      <c r="BV3" s="261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</row>
    <row r="4" spans="1:114" ht="16.5" customHeight="1" x14ac:dyDescent="0.25">
      <c r="A4" s="260" t="s">
        <v>104</v>
      </c>
      <c r="B4" s="269" t="s">
        <v>1</v>
      </c>
      <c r="C4" s="293" t="s">
        <v>24</v>
      </c>
      <c r="D4" s="286">
        <v>1</v>
      </c>
      <c r="E4" s="282"/>
      <c r="F4" s="282">
        <f>+D4+1</f>
        <v>2</v>
      </c>
      <c r="G4" s="282"/>
      <c r="H4" s="282">
        <f t="shared" ref="H4" si="0">+F4+1</f>
        <v>3</v>
      </c>
      <c r="I4" s="282"/>
      <c r="J4" s="282">
        <f t="shared" ref="J4" si="1">+H4+1</f>
        <v>4</v>
      </c>
      <c r="K4" s="282"/>
      <c r="L4" s="282">
        <f t="shared" ref="L4" si="2">+J4+1</f>
        <v>5</v>
      </c>
      <c r="M4" s="282"/>
      <c r="N4" s="282">
        <f t="shared" ref="N4" si="3">+L4+1</f>
        <v>6</v>
      </c>
      <c r="O4" s="282"/>
      <c r="P4" s="282">
        <f t="shared" ref="P4" si="4">+N4+1</f>
        <v>7</v>
      </c>
      <c r="Q4" s="282"/>
      <c r="R4" s="282">
        <f t="shared" ref="R4" si="5">+P4+1</f>
        <v>8</v>
      </c>
      <c r="S4" s="282"/>
      <c r="T4" s="282">
        <f t="shared" ref="T4" si="6">+R4+1</f>
        <v>9</v>
      </c>
      <c r="U4" s="282"/>
      <c r="V4" s="282">
        <f t="shared" ref="V4" si="7">+T4+1</f>
        <v>10</v>
      </c>
      <c r="W4" s="282"/>
      <c r="X4" s="282">
        <f t="shared" ref="X4" si="8">+V4+1</f>
        <v>11</v>
      </c>
      <c r="Y4" s="282"/>
      <c r="Z4" s="282">
        <f t="shared" ref="Z4" si="9">+X4+1</f>
        <v>12</v>
      </c>
      <c r="AA4" s="282"/>
      <c r="AB4" s="282">
        <f t="shared" ref="AB4" si="10">+Z4+1</f>
        <v>13</v>
      </c>
      <c r="AC4" s="282"/>
      <c r="AD4" s="282">
        <f t="shared" ref="AD4" si="11">+AB4+1</f>
        <v>14</v>
      </c>
      <c r="AE4" s="282"/>
      <c r="AF4" s="282">
        <f t="shared" ref="AF4" si="12">+AD4+1</f>
        <v>15</v>
      </c>
      <c r="AG4" s="282"/>
      <c r="AH4" s="282">
        <f t="shared" ref="AH4" si="13">+AF4+1</f>
        <v>16</v>
      </c>
      <c r="AI4" s="282"/>
      <c r="AJ4" s="282">
        <f>+AH4+1</f>
        <v>17</v>
      </c>
      <c r="AK4" s="282"/>
      <c r="AL4" s="282">
        <f>+AJ4+1</f>
        <v>18</v>
      </c>
      <c r="AM4" s="282"/>
      <c r="AN4" s="282">
        <f t="shared" ref="AN4" si="14">+AL4+1</f>
        <v>19</v>
      </c>
      <c r="AO4" s="282"/>
      <c r="AP4" s="282">
        <f t="shared" ref="AP4" si="15">+AN4+1</f>
        <v>20</v>
      </c>
      <c r="AQ4" s="282"/>
      <c r="AR4" s="282">
        <f t="shared" ref="AR4" si="16">+AP4+1</f>
        <v>21</v>
      </c>
      <c r="AS4" s="282"/>
      <c r="AT4" s="282">
        <f t="shared" ref="AT4" si="17">+AR4+1</f>
        <v>22</v>
      </c>
      <c r="AU4" s="282"/>
      <c r="AV4" s="282">
        <f t="shared" ref="AV4" si="18">+AT4+1</f>
        <v>23</v>
      </c>
      <c r="AW4" s="282"/>
      <c r="AX4" s="282">
        <f t="shared" ref="AX4" si="19">+AV4+1</f>
        <v>24</v>
      </c>
      <c r="AY4" s="282"/>
      <c r="AZ4" s="282">
        <f t="shared" ref="AZ4" si="20">+AX4+1</f>
        <v>25</v>
      </c>
      <c r="BA4" s="282"/>
      <c r="BB4" s="282">
        <f t="shared" ref="BB4" si="21">+AZ4+1</f>
        <v>26</v>
      </c>
      <c r="BC4" s="282"/>
      <c r="BD4" s="282">
        <f t="shared" ref="BD4" si="22">+BB4+1</f>
        <v>27</v>
      </c>
      <c r="BE4" s="282"/>
      <c r="BF4" s="282">
        <f t="shared" ref="BF4" si="23">+BD4+1</f>
        <v>28</v>
      </c>
      <c r="BG4" s="282"/>
      <c r="BH4" s="282">
        <f t="shared" ref="BH4" si="24">+BF4+1</f>
        <v>29</v>
      </c>
      <c r="BI4" s="282"/>
      <c r="BJ4" s="282">
        <f t="shared" ref="BJ4" si="25">+BH4+1</f>
        <v>30</v>
      </c>
      <c r="BK4" s="282"/>
      <c r="BL4" s="282">
        <f t="shared" ref="BL4" si="26">+BJ4+1</f>
        <v>31</v>
      </c>
      <c r="BM4" s="282"/>
      <c r="BN4" s="297" t="s">
        <v>22</v>
      </c>
      <c r="BO4" s="297" t="s">
        <v>23</v>
      </c>
      <c r="BP4" s="299" t="s">
        <v>29</v>
      </c>
      <c r="BQ4" s="270" t="s">
        <v>3</v>
      </c>
      <c r="BR4" s="271" t="s">
        <v>4</v>
      </c>
      <c r="BS4" s="271" t="s">
        <v>5</v>
      </c>
      <c r="BT4" s="272" t="s">
        <v>6</v>
      </c>
      <c r="BU4" s="262" t="s">
        <v>7</v>
      </c>
      <c r="BV4" s="119" t="s">
        <v>8</v>
      </c>
    </row>
    <row r="5" spans="1:114" s="22" customFormat="1" ht="16.5" customHeight="1" thickBot="1" x14ac:dyDescent="0.3">
      <c r="A5" s="287" t="s">
        <v>20</v>
      </c>
      <c r="B5" s="288"/>
      <c r="C5" s="294"/>
      <c r="D5" s="86" t="s">
        <v>21</v>
      </c>
      <c r="E5" s="78" t="s">
        <v>17</v>
      </c>
      <c r="F5" s="78" t="s">
        <v>21</v>
      </c>
      <c r="G5" s="78" t="s">
        <v>17</v>
      </c>
      <c r="H5" s="78" t="s">
        <v>21</v>
      </c>
      <c r="I5" s="78" t="s">
        <v>17</v>
      </c>
      <c r="J5" s="106" t="s">
        <v>21</v>
      </c>
      <c r="K5" s="78" t="s">
        <v>17</v>
      </c>
      <c r="L5" s="106" t="s">
        <v>21</v>
      </c>
      <c r="M5" s="78" t="s">
        <v>17</v>
      </c>
      <c r="N5" s="106" t="s">
        <v>21</v>
      </c>
      <c r="O5" s="78" t="s">
        <v>17</v>
      </c>
      <c r="P5" s="106" t="s">
        <v>21</v>
      </c>
      <c r="Q5" s="78" t="s">
        <v>17</v>
      </c>
      <c r="R5" s="106" t="s">
        <v>21</v>
      </c>
      <c r="S5" s="78" t="s">
        <v>17</v>
      </c>
      <c r="T5" s="106" t="s">
        <v>21</v>
      </c>
      <c r="U5" s="78" t="s">
        <v>17</v>
      </c>
      <c r="V5" s="106" t="s">
        <v>21</v>
      </c>
      <c r="W5" s="78" t="s">
        <v>17</v>
      </c>
      <c r="X5" s="106" t="s">
        <v>21</v>
      </c>
      <c r="Y5" s="78" t="s">
        <v>17</v>
      </c>
      <c r="Z5" s="106" t="s">
        <v>21</v>
      </c>
      <c r="AA5" s="78" t="s">
        <v>17</v>
      </c>
      <c r="AB5" s="106" t="s">
        <v>21</v>
      </c>
      <c r="AC5" s="78" t="s">
        <v>17</v>
      </c>
      <c r="AD5" s="106" t="s">
        <v>21</v>
      </c>
      <c r="AE5" s="78" t="s">
        <v>17</v>
      </c>
      <c r="AF5" s="106" t="s">
        <v>21</v>
      </c>
      <c r="AG5" s="78" t="s">
        <v>17</v>
      </c>
      <c r="AH5" s="106" t="s">
        <v>21</v>
      </c>
      <c r="AI5" s="78" t="s">
        <v>17</v>
      </c>
      <c r="AJ5" s="78" t="s">
        <v>21</v>
      </c>
      <c r="AK5" s="78" t="s">
        <v>17</v>
      </c>
      <c r="AL5" s="106" t="s">
        <v>21</v>
      </c>
      <c r="AM5" s="78" t="s">
        <v>17</v>
      </c>
      <c r="AN5" s="106" t="s">
        <v>21</v>
      </c>
      <c r="AO5" s="78" t="s">
        <v>17</v>
      </c>
      <c r="AP5" s="106" t="s">
        <v>21</v>
      </c>
      <c r="AQ5" s="78" t="s">
        <v>17</v>
      </c>
      <c r="AR5" s="106" t="s">
        <v>21</v>
      </c>
      <c r="AS5" s="78" t="s">
        <v>17</v>
      </c>
      <c r="AT5" s="106" t="s">
        <v>21</v>
      </c>
      <c r="AU5" s="78" t="s">
        <v>17</v>
      </c>
      <c r="AV5" s="106" t="s">
        <v>21</v>
      </c>
      <c r="AW5" s="78" t="s">
        <v>17</v>
      </c>
      <c r="AX5" s="106" t="s">
        <v>21</v>
      </c>
      <c r="AY5" s="78" t="s">
        <v>17</v>
      </c>
      <c r="AZ5" s="106" t="s">
        <v>21</v>
      </c>
      <c r="BA5" s="78" t="s">
        <v>17</v>
      </c>
      <c r="BB5" s="106" t="s">
        <v>21</v>
      </c>
      <c r="BC5" s="78" t="s">
        <v>17</v>
      </c>
      <c r="BD5" s="106" t="s">
        <v>21</v>
      </c>
      <c r="BE5" s="78" t="s">
        <v>17</v>
      </c>
      <c r="BF5" s="106" t="s">
        <v>21</v>
      </c>
      <c r="BG5" s="78" t="s">
        <v>17</v>
      </c>
      <c r="BH5" s="106" t="s">
        <v>21</v>
      </c>
      <c r="BI5" s="259" t="s">
        <v>17</v>
      </c>
      <c r="BJ5" s="106" t="s">
        <v>21</v>
      </c>
      <c r="BK5" s="259" t="s">
        <v>17</v>
      </c>
      <c r="BL5" s="106" t="s">
        <v>21</v>
      </c>
      <c r="BM5" s="259" t="s">
        <v>17</v>
      </c>
      <c r="BN5" s="298"/>
      <c r="BO5" s="298"/>
      <c r="BP5" s="300"/>
      <c r="BQ5" s="32"/>
      <c r="BR5" s="33"/>
      <c r="BS5" s="32"/>
      <c r="BT5" s="273"/>
      <c r="BU5" s="263"/>
      <c r="BV5" s="32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56"/>
      <c r="CM5" s="56"/>
      <c r="CN5" s="56"/>
      <c r="CO5" s="56"/>
      <c r="CP5" s="56"/>
      <c r="CQ5" s="56"/>
      <c r="CR5" s="56"/>
      <c r="CS5" s="56"/>
      <c r="CT5" s="56"/>
      <c r="CU5" s="56"/>
      <c r="CV5" s="56"/>
      <c r="CW5" s="56"/>
      <c r="CX5" s="56"/>
      <c r="CY5" s="56"/>
      <c r="CZ5" s="56"/>
      <c r="DA5" s="56"/>
      <c r="DB5" s="56"/>
      <c r="DC5" s="56"/>
      <c r="DD5" s="56"/>
      <c r="DE5" s="56"/>
      <c r="DF5" s="56"/>
      <c r="DG5" s="56"/>
      <c r="DH5" s="56"/>
      <c r="DI5" s="56"/>
      <c r="DJ5" s="56"/>
    </row>
    <row r="6" spans="1:114" ht="16.5" customHeight="1" x14ac:dyDescent="0.25">
      <c r="A6" s="197" t="s">
        <v>9</v>
      </c>
      <c r="B6" s="6" t="s">
        <v>53</v>
      </c>
      <c r="C6" s="46">
        <v>54</v>
      </c>
      <c r="D6" s="11"/>
      <c r="E6" s="3">
        <f t="shared" ref="E6:E9" si="27">+D6*C6</f>
        <v>0</v>
      </c>
      <c r="F6" s="11">
        <v>35</v>
      </c>
      <c r="G6" s="3">
        <f t="shared" ref="G6:G9" si="28">+F6*C6</f>
        <v>1890</v>
      </c>
      <c r="H6" s="45">
        <v>30</v>
      </c>
      <c r="I6" s="3">
        <f t="shared" ref="I6:I9" si="29">+H6*C6</f>
        <v>1620</v>
      </c>
      <c r="J6" s="45">
        <v>10</v>
      </c>
      <c r="K6" s="3">
        <f t="shared" ref="K6:K9" si="30">+J6*C6</f>
        <v>540</v>
      </c>
      <c r="L6" s="45">
        <v>15</v>
      </c>
      <c r="M6" s="3">
        <f t="shared" ref="M6:M48" si="31">+L6*C6</f>
        <v>810</v>
      </c>
      <c r="N6" s="45">
        <v>30</v>
      </c>
      <c r="O6" s="3">
        <f t="shared" ref="O6:O48" si="32">+N6*C6</f>
        <v>1620</v>
      </c>
      <c r="P6" s="45">
        <v>34</v>
      </c>
      <c r="Q6" s="3">
        <f t="shared" ref="Q6:Q48" si="33">+P6*C6</f>
        <v>1836</v>
      </c>
      <c r="R6" s="45">
        <v>34</v>
      </c>
      <c r="S6" s="3">
        <f t="shared" ref="S6:S48" si="34">+R6*C6</f>
        <v>1836</v>
      </c>
      <c r="T6" s="45">
        <v>34</v>
      </c>
      <c r="U6" s="3">
        <f t="shared" ref="U6:U9" si="35">+T6*C6</f>
        <v>1836</v>
      </c>
      <c r="V6" s="45">
        <v>26</v>
      </c>
      <c r="W6" s="3">
        <f t="shared" ref="W6:W9" si="36">+V6*C6</f>
        <v>1404</v>
      </c>
      <c r="X6" s="45">
        <v>26</v>
      </c>
      <c r="Y6" s="3">
        <f t="shared" ref="Y6:Y8" si="37">+X6*C6</f>
        <v>1404</v>
      </c>
      <c r="Z6" s="45">
        <v>18</v>
      </c>
      <c r="AA6" s="3">
        <f t="shared" ref="AA6:AA8" si="38">+Z6*C6</f>
        <v>972</v>
      </c>
      <c r="AB6" s="45">
        <v>41</v>
      </c>
      <c r="AC6" s="3">
        <f t="shared" ref="AC6:AC9" si="39">+AB6*C6</f>
        <v>2214</v>
      </c>
      <c r="AD6" s="45">
        <v>34</v>
      </c>
      <c r="AE6" s="3">
        <f t="shared" ref="AE6:AE9" si="40">+AD6*C6</f>
        <v>1836</v>
      </c>
      <c r="AF6" s="45">
        <v>23</v>
      </c>
      <c r="AG6" s="3">
        <f t="shared" ref="AG6:AG9" si="41">+AF6*C6</f>
        <v>1242</v>
      </c>
      <c r="AH6" s="45">
        <v>22</v>
      </c>
      <c r="AI6" s="3">
        <f t="shared" ref="AI6:AI9" si="42">+AH6*C6</f>
        <v>1188</v>
      </c>
      <c r="AJ6" s="11">
        <v>11</v>
      </c>
      <c r="AK6" s="3">
        <f t="shared" ref="AK6:AK9" si="43">+AJ6*C6</f>
        <v>594</v>
      </c>
      <c r="AL6" s="45">
        <v>44</v>
      </c>
      <c r="AM6" s="3">
        <f>+AL6*C6</f>
        <v>2376</v>
      </c>
      <c r="AN6" s="45">
        <v>27</v>
      </c>
      <c r="AO6" s="3">
        <f t="shared" ref="AO6:AO9" si="44">+AN6*C6</f>
        <v>1458</v>
      </c>
      <c r="AP6" s="45">
        <v>44</v>
      </c>
      <c r="AQ6" s="3">
        <f t="shared" ref="AQ6:AQ48" si="45">+AP6*C6</f>
        <v>2376</v>
      </c>
      <c r="AR6" s="45">
        <v>33</v>
      </c>
      <c r="AS6" s="3">
        <f t="shared" ref="AS6:AS9" si="46">+AR6*C6</f>
        <v>1782</v>
      </c>
      <c r="AT6" s="45">
        <v>28</v>
      </c>
      <c r="AU6" s="3">
        <f t="shared" ref="AU6:AU9" si="47">+AT6*C6</f>
        <v>1512</v>
      </c>
      <c r="AV6" s="45">
        <v>24</v>
      </c>
      <c r="AW6" s="3">
        <f t="shared" ref="AW6:AW9" si="48">+AV6*C6</f>
        <v>1296</v>
      </c>
      <c r="AX6" s="45">
        <v>18</v>
      </c>
      <c r="AY6" s="3">
        <f>+AX6*C6</f>
        <v>972</v>
      </c>
      <c r="AZ6" s="45">
        <v>14</v>
      </c>
      <c r="BA6" s="3">
        <f>+AZ6*C6</f>
        <v>756</v>
      </c>
      <c r="BB6" s="45">
        <v>9</v>
      </c>
      <c r="BC6" s="3">
        <f>+BB6*C6</f>
        <v>486</v>
      </c>
      <c r="BD6" s="45">
        <v>19</v>
      </c>
      <c r="BE6" s="3">
        <f>+BD6*C6</f>
        <v>1026</v>
      </c>
      <c r="BF6" s="45">
        <f>8+8</f>
        <v>16</v>
      </c>
      <c r="BG6" s="3">
        <f>+BF6*C6</f>
        <v>864</v>
      </c>
      <c r="BH6" s="45">
        <v>5</v>
      </c>
      <c r="BI6" s="74">
        <f>+BH6*C6</f>
        <v>270</v>
      </c>
      <c r="BJ6" s="45">
        <v>12</v>
      </c>
      <c r="BK6" s="74">
        <f>+BJ6*C6</f>
        <v>648</v>
      </c>
      <c r="BL6" s="45">
        <v>9</v>
      </c>
      <c r="BM6" s="74">
        <f>+BL6*C6</f>
        <v>486</v>
      </c>
      <c r="BN6" s="45">
        <f t="shared" ref="BN6:BN9" si="49">+D6+F6+H6+J6+L6+N6+P6+R6+T6+V6+X6+Z6+AB6+AD6+AF6+AH6+AJ6+AL6+AN6+AP6+AR6+AT6+AV6+AX6+AZ6+BB6+BD6+BF6+BH6+BJ6+BL6</f>
        <v>725</v>
      </c>
      <c r="BO6" s="88">
        <f t="shared" ref="BO6" si="50">+E6+G6+I6+K6+M6+O6+Q6+S6+U6+W6+Y6+AA6+AC6+AE6+AG6+AI6+AK6+AM6+AO6+AQ6+AS6+AU6+AW6+AY6+BA6+BC6+BE6+BG6+BI6+BK6+BM6</f>
        <v>39150</v>
      </c>
      <c r="BP6" s="124"/>
      <c r="BQ6" s="61">
        <v>1211</v>
      </c>
      <c r="BR6" s="4">
        <f t="shared" ref="BR6:BR48" si="51">BO6</f>
        <v>39150</v>
      </c>
      <c r="BS6" s="61">
        <v>87</v>
      </c>
      <c r="BT6" s="274">
        <f>BR6+BS6-BQ6</f>
        <v>38026</v>
      </c>
      <c r="BU6" s="264">
        <v>38545</v>
      </c>
      <c r="BV6" s="1">
        <f t="shared" ref="BV6:BV8" si="52">BT6-BU6</f>
        <v>-519</v>
      </c>
    </row>
    <row r="7" spans="1:114" ht="16.5" customHeight="1" x14ac:dyDescent="0.25">
      <c r="A7" s="197" t="s">
        <v>9</v>
      </c>
      <c r="B7" s="6" t="s">
        <v>53</v>
      </c>
      <c r="C7" s="46">
        <v>48</v>
      </c>
      <c r="D7" s="11"/>
      <c r="E7" s="3">
        <f t="shared" si="27"/>
        <v>0</v>
      </c>
      <c r="F7" s="11"/>
      <c r="G7" s="3">
        <f t="shared" si="28"/>
        <v>0</v>
      </c>
      <c r="H7" s="45"/>
      <c r="I7" s="3">
        <f t="shared" si="29"/>
        <v>0</v>
      </c>
      <c r="J7" s="45"/>
      <c r="K7" s="3">
        <f t="shared" si="30"/>
        <v>0</v>
      </c>
      <c r="L7" s="45"/>
      <c r="M7" s="3">
        <f t="shared" si="31"/>
        <v>0</v>
      </c>
      <c r="N7" s="45"/>
      <c r="O7" s="3">
        <f t="shared" si="32"/>
        <v>0</v>
      </c>
      <c r="P7" s="45"/>
      <c r="Q7" s="3">
        <f t="shared" si="33"/>
        <v>0</v>
      </c>
      <c r="R7" s="45">
        <v>6</v>
      </c>
      <c r="S7" s="3">
        <f t="shared" si="34"/>
        <v>288</v>
      </c>
      <c r="T7" s="45"/>
      <c r="U7" s="3">
        <f t="shared" si="35"/>
        <v>0</v>
      </c>
      <c r="V7" s="45"/>
      <c r="W7" s="3">
        <f t="shared" si="36"/>
        <v>0</v>
      </c>
      <c r="X7" s="45"/>
      <c r="Y7" s="3">
        <f t="shared" si="37"/>
        <v>0</v>
      </c>
      <c r="Z7" s="45"/>
      <c r="AA7" s="3">
        <f t="shared" si="38"/>
        <v>0</v>
      </c>
      <c r="AB7" s="45"/>
      <c r="AC7" s="3">
        <f t="shared" si="39"/>
        <v>0</v>
      </c>
      <c r="AD7" s="45"/>
      <c r="AE7" s="3">
        <f t="shared" si="40"/>
        <v>0</v>
      </c>
      <c r="AF7" s="45"/>
      <c r="AG7" s="3">
        <f t="shared" si="41"/>
        <v>0</v>
      </c>
      <c r="AH7" s="45"/>
      <c r="AI7" s="3">
        <f t="shared" si="42"/>
        <v>0</v>
      </c>
      <c r="AJ7" s="11"/>
      <c r="AK7" s="3">
        <f t="shared" si="43"/>
        <v>0</v>
      </c>
      <c r="AL7" s="45"/>
      <c r="AM7" s="3">
        <f t="shared" ref="AM7:AM9" si="53">+AL7*C7</f>
        <v>0</v>
      </c>
      <c r="AN7" s="45"/>
      <c r="AO7" s="3">
        <f t="shared" si="44"/>
        <v>0</v>
      </c>
      <c r="AP7" s="45"/>
      <c r="AQ7" s="3">
        <f t="shared" si="45"/>
        <v>0</v>
      </c>
      <c r="AR7" s="45">
        <v>3</v>
      </c>
      <c r="AS7" s="3">
        <f t="shared" si="46"/>
        <v>144</v>
      </c>
      <c r="AT7" s="45"/>
      <c r="AU7" s="3">
        <f t="shared" si="47"/>
        <v>0</v>
      </c>
      <c r="AV7" s="45"/>
      <c r="AW7" s="3">
        <f t="shared" si="48"/>
        <v>0</v>
      </c>
      <c r="AX7" s="45"/>
      <c r="AY7" s="3">
        <f t="shared" ref="AY7:AY48" si="54">+AX7*C7</f>
        <v>0</v>
      </c>
      <c r="AZ7" s="45"/>
      <c r="BA7" s="3">
        <f t="shared" ref="BA7:BA48" si="55">+AZ7*C7</f>
        <v>0</v>
      </c>
      <c r="BB7" s="45">
        <v>1</v>
      </c>
      <c r="BC7" s="3">
        <f t="shared" ref="BC7:BC9" si="56">+BB7*C7</f>
        <v>48</v>
      </c>
      <c r="BD7" s="45"/>
      <c r="BE7" s="3">
        <f t="shared" ref="BE7:BE9" si="57">+BD7*C7</f>
        <v>0</v>
      </c>
      <c r="BF7" s="45"/>
      <c r="BG7" s="3">
        <f t="shared" ref="BG7:BG9" si="58">+BF7*C7</f>
        <v>0</v>
      </c>
      <c r="BH7" s="45"/>
      <c r="BI7" s="74">
        <f t="shared" ref="BI7:BI9" si="59">+BH7*C7</f>
        <v>0</v>
      </c>
      <c r="BJ7" s="45"/>
      <c r="BK7" s="74">
        <f t="shared" ref="BK7:BK9" si="60">+BJ7*C7</f>
        <v>0</v>
      </c>
      <c r="BL7" s="45"/>
      <c r="BM7" s="74">
        <f t="shared" ref="BM7:BM9" si="61">+BL7*C7</f>
        <v>0</v>
      </c>
      <c r="BN7" s="45">
        <f t="shared" si="49"/>
        <v>10</v>
      </c>
      <c r="BO7" s="88">
        <f>+E7+G7+I7+K7+M7+O7+Q7+S7+U7+W7+Y7+AA7+AC7+AE7+AG7+AI7+AK7+AM7+AO7+AQ7+AS7+AU7+AW7+AY7+BA7+BC7+BE7+BG7+BI7+BK7+BM7</f>
        <v>480</v>
      </c>
      <c r="BP7" s="124"/>
      <c r="BQ7" s="61"/>
      <c r="BR7" s="4">
        <f t="shared" si="51"/>
        <v>480</v>
      </c>
      <c r="BS7" s="61"/>
      <c r="BT7" s="274">
        <f t="shared" ref="BT7:BT8" si="62">BR7+BS7-BQ7</f>
        <v>480</v>
      </c>
      <c r="BU7" s="264"/>
      <c r="BV7" s="1">
        <f t="shared" si="52"/>
        <v>480</v>
      </c>
    </row>
    <row r="8" spans="1:114" s="14" customFormat="1" ht="16.5" customHeight="1" x14ac:dyDescent="0.25">
      <c r="A8" s="197" t="s">
        <v>10</v>
      </c>
      <c r="B8" s="148">
        <v>19</v>
      </c>
      <c r="C8" s="46">
        <v>54</v>
      </c>
      <c r="D8" s="11">
        <v>2</v>
      </c>
      <c r="E8" s="3">
        <f t="shared" si="27"/>
        <v>108</v>
      </c>
      <c r="F8" s="11">
        <v>39</v>
      </c>
      <c r="G8" s="3">
        <f t="shared" si="28"/>
        <v>2106</v>
      </c>
      <c r="H8" s="45">
        <v>31</v>
      </c>
      <c r="I8" s="3">
        <f t="shared" si="29"/>
        <v>1674</v>
      </c>
      <c r="J8" s="45">
        <v>26</v>
      </c>
      <c r="K8" s="3">
        <f t="shared" si="30"/>
        <v>1404</v>
      </c>
      <c r="L8" s="45">
        <v>36</v>
      </c>
      <c r="M8" s="3">
        <f t="shared" si="31"/>
        <v>1944</v>
      </c>
      <c r="N8" s="45">
        <v>26</v>
      </c>
      <c r="O8" s="3">
        <f t="shared" si="32"/>
        <v>1404</v>
      </c>
      <c r="P8" s="45">
        <v>34</v>
      </c>
      <c r="Q8" s="3">
        <f t="shared" si="33"/>
        <v>1836</v>
      </c>
      <c r="R8" s="45">
        <v>24</v>
      </c>
      <c r="S8" s="3">
        <f t="shared" si="34"/>
        <v>1296</v>
      </c>
      <c r="T8" s="45">
        <v>12</v>
      </c>
      <c r="U8" s="3">
        <f t="shared" si="35"/>
        <v>648</v>
      </c>
      <c r="V8" s="45">
        <v>46</v>
      </c>
      <c r="W8" s="3">
        <f t="shared" si="36"/>
        <v>2484</v>
      </c>
      <c r="X8" s="45">
        <v>26</v>
      </c>
      <c r="Y8" s="3">
        <f t="shared" si="37"/>
        <v>1404</v>
      </c>
      <c r="Z8" s="45">
        <v>14</v>
      </c>
      <c r="AA8" s="3">
        <f t="shared" si="38"/>
        <v>756</v>
      </c>
      <c r="AB8" s="45">
        <v>24</v>
      </c>
      <c r="AC8" s="3">
        <f t="shared" si="39"/>
        <v>1296</v>
      </c>
      <c r="AD8" s="45">
        <v>20</v>
      </c>
      <c r="AE8" s="3">
        <f t="shared" si="40"/>
        <v>1080</v>
      </c>
      <c r="AF8" s="45">
        <v>19</v>
      </c>
      <c r="AG8" s="3">
        <f t="shared" si="41"/>
        <v>1026</v>
      </c>
      <c r="AH8" s="45">
        <v>16</v>
      </c>
      <c r="AI8" s="3">
        <f t="shared" si="42"/>
        <v>864</v>
      </c>
      <c r="AJ8" s="11">
        <v>1</v>
      </c>
      <c r="AK8" s="3">
        <f t="shared" si="43"/>
        <v>54</v>
      </c>
      <c r="AL8" s="45">
        <v>24</v>
      </c>
      <c r="AM8" s="3">
        <f t="shared" si="53"/>
        <v>1296</v>
      </c>
      <c r="AN8" s="45">
        <v>20</v>
      </c>
      <c r="AO8" s="3">
        <f t="shared" si="44"/>
        <v>1080</v>
      </c>
      <c r="AP8" s="45">
        <v>39</v>
      </c>
      <c r="AQ8" s="3">
        <f t="shared" si="45"/>
        <v>2106</v>
      </c>
      <c r="AR8" s="45">
        <v>17</v>
      </c>
      <c r="AS8" s="3">
        <f t="shared" si="46"/>
        <v>918</v>
      </c>
      <c r="AT8" s="45">
        <v>20</v>
      </c>
      <c r="AU8" s="3">
        <f t="shared" si="47"/>
        <v>1080</v>
      </c>
      <c r="AV8" s="45">
        <v>35</v>
      </c>
      <c r="AW8" s="3">
        <f t="shared" si="48"/>
        <v>1890</v>
      </c>
      <c r="AX8" s="45">
        <v>42</v>
      </c>
      <c r="AY8" s="3">
        <f t="shared" si="54"/>
        <v>2268</v>
      </c>
      <c r="AZ8" s="45">
        <v>16</v>
      </c>
      <c r="BA8" s="3">
        <f t="shared" si="55"/>
        <v>864</v>
      </c>
      <c r="BB8" s="45">
        <v>9</v>
      </c>
      <c r="BC8" s="3">
        <f t="shared" si="56"/>
        <v>486</v>
      </c>
      <c r="BD8" s="45">
        <v>37</v>
      </c>
      <c r="BE8" s="3">
        <f t="shared" si="57"/>
        <v>1998</v>
      </c>
      <c r="BF8" s="45">
        <f>34+5</f>
        <v>39</v>
      </c>
      <c r="BG8" s="3">
        <f t="shared" si="58"/>
        <v>2106</v>
      </c>
      <c r="BH8" s="45">
        <v>32</v>
      </c>
      <c r="BI8" s="74">
        <f t="shared" si="59"/>
        <v>1728</v>
      </c>
      <c r="BJ8" s="45">
        <v>40</v>
      </c>
      <c r="BK8" s="74">
        <f t="shared" si="60"/>
        <v>2160</v>
      </c>
      <c r="BL8" s="45">
        <f>88+4</f>
        <v>92</v>
      </c>
      <c r="BM8" s="74">
        <f t="shared" si="61"/>
        <v>4968</v>
      </c>
      <c r="BN8" s="45">
        <f t="shared" si="49"/>
        <v>858</v>
      </c>
      <c r="BO8" s="88">
        <f t="shared" ref="BO8" si="63">+E8+G8+I8+K8+M8+O8+Q8+S8+U8+W8+Y8+AA8+AC8+AE8+AG8+AI8+AK8+AM8+AO8+AQ8+AS8+AU8+AW8+AY8+BA8+BC8+BE8+BG8+BI8+BK8+BM8</f>
        <v>46332</v>
      </c>
      <c r="BP8" s="124"/>
      <c r="BQ8" s="61">
        <v>737.4</v>
      </c>
      <c r="BR8" s="4">
        <f t="shared" si="51"/>
        <v>46332</v>
      </c>
      <c r="BS8" s="61">
        <v>1034.8</v>
      </c>
      <c r="BT8" s="274">
        <f t="shared" si="62"/>
        <v>46629.4</v>
      </c>
      <c r="BU8" s="264">
        <v>49385</v>
      </c>
      <c r="BV8" s="1">
        <f t="shared" si="52"/>
        <v>-2755.5999999999985</v>
      </c>
      <c r="BW8" s="245">
        <f>SUM(BT6:BT7)</f>
        <v>38506</v>
      </c>
      <c r="BX8" s="158">
        <f>SUM(BV6:BV7)</f>
        <v>-39</v>
      </c>
    </row>
    <row r="9" spans="1:114" s="14" customFormat="1" ht="16.5" customHeight="1" thickBot="1" x14ac:dyDescent="0.3">
      <c r="A9" s="198" t="s">
        <v>10</v>
      </c>
      <c r="B9" s="6">
        <v>19</v>
      </c>
      <c r="C9" s="46">
        <v>48</v>
      </c>
      <c r="D9" s="11"/>
      <c r="E9" s="3">
        <f t="shared" si="27"/>
        <v>0</v>
      </c>
      <c r="F9" s="11"/>
      <c r="G9" s="3">
        <f t="shared" si="28"/>
        <v>0</v>
      </c>
      <c r="H9" s="45"/>
      <c r="I9" s="3">
        <f t="shared" si="29"/>
        <v>0</v>
      </c>
      <c r="J9" s="45"/>
      <c r="K9" s="3">
        <f t="shared" si="30"/>
        <v>0</v>
      </c>
      <c r="L9" s="45"/>
      <c r="M9" s="3">
        <f t="shared" si="31"/>
        <v>0</v>
      </c>
      <c r="N9" s="45"/>
      <c r="O9" s="3">
        <f t="shared" si="32"/>
        <v>0</v>
      </c>
      <c r="P9" s="45">
        <v>7</v>
      </c>
      <c r="Q9" s="3">
        <v>343</v>
      </c>
      <c r="R9" s="45"/>
      <c r="S9" s="3">
        <f t="shared" si="34"/>
        <v>0</v>
      </c>
      <c r="T9" s="45"/>
      <c r="U9" s="3">
        <f t="shared" si="35"/>
        <v>0</v>
      </c>
      <c r="V9" s="45"/>
      <c r="W9" s="3">
        <f t="shared" si="36"/>
        <v>0</v>
      </c>
      <c r="X9" s="45"/>
      <c r="Y9" s="3">
        <f>+X9*C9</f>
        <v>0</v>
      </c>
      <c r="Z9" s="45">
        <v>1</v>
      </c>
      <c r="AA9" s="3">
        <v>49</v>
      </c>
      <c r="AB9" s="45"/>
      <c r="AC9" s="3">
        <f t="shared" si="39"/>
        <v>0</v>
      </c>
      <c r="AD9" s="45"/>
      <c r="AE9" s="3">
        <f t="shared" si="40"/>
        <v>0</v>
      </c>
      <c r="AF9" s="45"/>
      <c r="AG9" s="3">
        <f t="shared" si="41"/>
        <v>0</v>
      </c>
      <c r="AH9" s="45"/>
      <c r="AI9" s="3">
        <f t="shared" si="42"/>
        <v>0</v>
      </c>
      <c r="AJ9" s="11"/>
      <c r="AK9" s="3">
        <f t="shared" si="43"/>
        <v>0</v>
      </c>
      <c r="AL9" s="45"/>
      <c r="AM9" s="3">
        <f t="shared" si="53"/>
        <v>0</v>
      </c>
      <c r="AN9" s="45"/>
      <c r="AO9" s="3">
        <f t="shared" si="44"/>
        <v>0</v>
      </c>
      <c r="AP9" s="45"/>
      <c r="AQ9" s="3">
        <f t="shared" si="45"/>
        <v>0</v>
      </c>
      <c r="AR9" s="45">
        <v>4</v>
      </c>
      <c r="AS9" s="3">
        <f t="shared" si="46"/>
        <v>192</v>
      </c>
      <c r="AT9" s="45"/>
      <c r="AU9" s="3">
        <f t="shared" si="47"/>
        <v>0</v>
      </c>
      <c r="AV9" s="45"/>
      <c r="AW9" s="3">
        <f t="shared" si="48"/>
        <v>0</v>
      </c>
      <c r="AX9" s="45"/>
      <c r="AY9" s="3">
        <f t="shared" si="54"/>
        <v>0</v>
      </c>
      <c r="AZ9" s="45"/>
      <c r="BA9" s="3">
        <f t="shared" si="55"/>
        <v>0</v>
      </c>
      <c r="BB9" s="45">
        <v>1</v>
      </c>
      <c r="BC9" s="3">
        <f t="shared" si="56"/>
        <v>48</v>
      </c>
      <c r="BD9" s="45"/>
      <c r="BE9" s="3">
        <f t="shared" si="57"/>
        <v>0</v>
      </c>
      <c r="BF9" s="45"/>
      <c r="BG9" s="3">
        <f t="shared" si="58"/>
        <v>0</v>
      </c>
      <c r="BH9" s="45"/>
      <c r="BI9" s="74">
        <f t="shared" si="59"/>
        <v>0</v>
      </c>
      <c r="BJ9" s="45"/>
      <c r="BK9" s="74">
        <f t="shared" si="60"/>
        <v>0</v>
      </c>
      <c r="BL9" s="45"/>
      <c r="BM9" s="74">
        <f t="shared" si="61"/>
        <v>0</v>
      </c>
      <c r="BN9" s="45">
        <f t="shared" si="49"/>
        <v>13</v>
      </c>
      <c r="BO9" s="88">
        <f t="shared" ref="BO9" si="64">+E9+G9+I9+K9+M9+O9+Q9+S9+U9+W9+Y9+AA9+AC9+AE9+AG9+AI9+AK9+AM9+AO9+AQ9+AS9+AU9+AW9+AY9+BA9+BC9+BE9+BG9+BI9+BK9+BM9</f>
        <v>632</v>
      </c>
      <c r="BP9" s="124"/>
      <c r="BQ9" s="61"/>
      <c r="BR9" s="4">
        <f t="shared" si="51"/>
        <v>632</v>
      </c>
      <c r="BS9" s="61"/>
      <c r="BT9" s="274">
        <f t="shared" ref="BT9" si="65">BR9+BS9-BQ9</f>
        <v>632</v>
      </c>
      <c r="BU9" s="264"/>
      <c r="BV9" s="1">
        <f t="shared" ref="BV9" si="66">BT9-BU9</f>
        <v>632</v>
      </c>
      <c r="BW9" s="246">
        <f>SUM(BT8:BT9)</f>
        <v>47261.4</v>
      </c>
      <c r="BX9" s="158">
        <f>+BW9-BU8</f>
        <v>-2123.5999999999985</v>
      </c>
    </row>
    <row r="10" spans="1:114" ht="16.5" customHeight="1" thickBot="1" x14ac:dyDescent="0.3">
      <c r="A10" s="289" t="s">
        <v>11</v>
      </c>
      <c r="B10" s="290"/>
      <c r="C10" s="43"/>
      <c r="D10" s="132"/>
      <c r="E10" s="28"/>
      <c r="F10" s="132"/>
      <c r="G10" s="28"/>
      <c r="H10" s="47"/>
      <c r="I10" s="28"/>
      <c r="J10" s="47"/>
      <c r="K10" s="28"/>
      <c r="L10" s="47"/>
      <c r="M10" s="28"/>
      <c r="N10" s="47"/>
      <c r="O10" s="28"/>
      <c r="P10" s="47"/>
      <c r="Q10" s="28"/>
      <c r="R10" s="47"/>
      <c r="S10" s="28"/>
      <c r="T10" s="47"/>
      <c r="U10" s="28"/>
      <c r="V10" s="47"/>
      <c r="W10" s="28"/>
      <c r="X10" s="47"/>
      <c r="Y10" s="28"/>
      <c r="Z10" s="47"/>
      <c r="AA10" s="28"/>
      <c r="AB10" s="47"/>
      <c r="AC10" s="28"/>
      <c r="AD10" s="47"/>
      <c r="AE10" s="28"/>
      <c r="AF10" s="47"/>
      <c r="AG10" s="28"/>
      <c r="AH10" s="47"/>
      <c r="AI10" s="28"/>
      <c r="AJ10" s="106"/>
      <c r="AK10" s="28"/>
      <c r="AL10" s="47"/>
      <c r="AM10" s="28"/>
      <c r="AN10" s="47"/>
      <c r="AO10" s="28"/>
      <c r="AP10" s="47"/>
      <c r="AQ10" s="28"/>
      <c r="AR10" s="47"/>
      <c r="AS10" s="28"/>
      <c r="AT10" s="47"/>
      <c r="AU10" s="28"/>
      <c r="AV10" s="47"/>
      <c r="AW10" s="28"/>
      <c r="AX10" s="47"/>
      <c r="AY10" s="28"/>
      <c r="AZ10" s="47"/>
      <c r="BA10" s="28"/>
      <c r="BB10" s="47"/>
      <c r="BC10" s="28"/>
      <c r="BD10" s="47"/>
      <c r="BE10" s="28"/>
      <c r="BF10" s="47"/>
      <c r="BG10" s="28"/>
      <c r="BH10" s="47"/>
      <c r="BI10" s="28"/>
      <c r="BJ10" s="47"/>
      <c r="BK10" s="28"/>
      <c r="BL10" s="47"/>
      <c r="BM10" s="28"/>
      <c r="BN10" s="28"/>
      <c r="BO10" s="28"/>
      <c r="BP10" s="125"/>
      <c r="BQ10" s="33"/>
      <c r="BR10" s="35"/>
      <c r="BS10" s="33"/>
      <c r="BT10" s="275"/>
      <c r="BU10" s="265"/>
      <c r="BV10" s="37"/>
      <c r="BW10" s="247">
        <f>+BW8+W9</f>
        <v>38506</v>
      </c>
      <c r="BX10" s="159">
        <f>SUM(BX8:BX9)</f>
        <v>-2162.5999999999985</v>
      </c>
    </row>
    <row r="11" spans="1:114" ht="16.5" customHeight="1" x14ac:dyDescent="0.25">
      <c r="A11" s="199" t="s">
        <v>32</v>
      </c>
      <c r="B11" s="80">
        <v>168</v>
      </c>
      <c r="C11" s="81">
        <v>54</v>
      </c>
      <c r="D11" s="93"/>
      <c r="E11" s="3">
        <f t="shared" ref="E11:E17" si="67">+D11*C11</f>
        <v>0</v>
      </c>
      <c r="F11" s="93"/>
      <c r="G11" s="3">
        <f t="shared" ref="G11:G17" si="68">+F11*C11</f>
        <v>0</v>
      </c>
      <c r="H11" s="45">
        <v>25</v>
      </c>
      <c r="I11" s="3">
        <f t="shared" ref="I11:I17" si="69">+H11*C11</f>
        <v>1350</v>
      </c>
      <c r="J11" s="45"/>
      <c r="K11" s="3">
        <f t="shared" ref="K11:K17" si="70">+J11*C11</f>
        <v>0</v>
      </c>
      <c r="L11" s="45">
        <v>16</v>
      </c>
      <c r="M11" s="3">
        <f t="shared" si="31"/>
        <v>864</v>
      </c>
      <c r="N11" s="45"/>
      <c r="O11" s="3">
        <f t="shared" si="32"/>
        <v>0</v>
      </c>
      <c r="P11" s="45">
        <v>4</v>
      </c>
      <c r="Q11" s="3">
        <f t="shared" si="33"/>
        <v>216</v>
      </c>
      <c r="R11" s="45">
        <v>1</v>
      </c>
      <c r="S11" s="3">
        <f t="shared" si="34"/>
        <v>54</v>
      </c>
      <c r="T11" s="45">
        <v>4</v>
      </c>
      <c r="U11" s="3">
        <f>162+26.5</f>
        <v>188.5</v>
      </c>
      <c r="V11" s="45"/>
      <c r="W11" s="3">
        <f t="shared" ref="W11:W17" si="71">+V11*C11</f>
        <v>0</v>
      </c>
      <c r="X11" s="45"/>
      <c r="Y11" s="3">
        <f t="shared" ref="Y11:Y24" si="72">+X11*C11</f>
        <v>0</v>
      </c>
      <c r="Z11" s="45"/>
      <c r="AA11" s="3">
        <f t="shared" ref="AA11:AA17" si="73">+Z11*C11</f>
        <v>0</v>
      </c>
      <c r="AB11" s="45"/>
      <c r="AC11" s="3">
        <f t="shared" ref="AC11:AC17" si="74">+AB11*C11</f>
        <v>0</v>
      </c>
      <c r="AD11" s="45">
        <v>2</v>
      </c>
      <c r="AE11" s="3">
        <f t="shared" ref="AE11:AE17" si="75">+AD11*C11</f>
        <v>108</v>
      </c>
      <c r="AF11" s="45">
        <v>7</v>
      </c>
      <c r="AG11" s="3">
        <f t="shared" ref="AG11:AG17" si="76">+AF11*C11</f>
        <v>378</v>
      </c>
      <c r="AH11" s="45"/>
      <c r="AI11" s="3">
        <f t="shared" ref="AI11:AI17" si="77">+AH11*C11</f>
        <v>0</v>
      </c>
      <c r="AJ11" s="93">
        <v>6</v>
      </c>
      <c r="AK11" s="3">
        <f t="shared" ref="AK11:AK17" si="78">+AJ11*C11</f>
        <v>324</v>
      </c>
      <c r="AL11" s="45">
        <v>5</v>
      </c>
      <c r="AM11" s="3">
        <f t="shared" ref="AM11:AM16" si="79">+AL11*C11</f>
        <v>270</v>
      </c>
      <c r="AN11" s="45">
        <v>5</v>
      </c>
      <c r="AO11" s="3">
        <f t="shared" ref="AO11:AO17" si="80">+AN11*C11</f>
        <v>270</v>
      </c>
      <c r="AP11" s="45">
        <v>1</v>
      </c>
      <c r="AQ11" s="3">
        <f t="shared" si="45"/>
        <v>54</v>
      </c>
      <c r="AR11" s="45">
        <v>13</v>
      </c>
      <c r="AS11" s="3">
        <f t="shared" ref="AS11:AS17" si="81">+AR11*C11</f>
        <v>702</v>
      </c>
      <c r="AT11" s="45">
        <v>4</v>
      </c>
      <c r="AU11" s="3">
        <f t="shared" ref="AU11:AU17" si="82">+AT11*C11</f>
        <v>216</v>
      </c>
      <c r="AV11" s="45">
        <v>8</v>
      </c>
      <c r="AW11" s="3">
        <f t="shared" ref="AW11:AW17" si="83">+AV11*C11</f>
        <v>432</v>
      </c>
      <c r="AX11" s="45">
        <v>12</v>
      </c>
      <c r="AY11" s="3">
        <f t="shared" si="54"/>
        <v>648</v>
      </c>
      <c r="AZ11" s="45">
        <v>6</v>
      </c>
      <c r="BA11" s="3">
        <f t="shared" si="55"/>
        <v>324</v>
      </c>
      <c r="BB11" s="45">
        <v>6</v>
      </c>
      <c r="BC11" s="3">
        <f t="shared" ref="BC11:BC17" si="84">+BB11*C11</f>
        <v>324</v>
      </c>
      <c r="BD11" s="45">
        <v>8</v>
      </c>
      <c r="BE11" s="3">
        <f t="shared" ref="BE11:BE17" si="85">+BD11*C11</f>
        <v>432</v>
      </c>
      <c r="BF11" s="45">
        <v>5</v>
      </c>
      <c r="BG11" s="3">
        <f t="shared" ref="BG11:BG17" si="86">+BF11*C11</f>
        <v>270</v>
      </c>
      <c r="BH11" s="45">
        <v>11</v>
      </c>
      <c r="BI11" s="74">
        <f t="shared" ref="BI11:BI17" si="87">+BH11*C11</f>
        <v>594</v>
      </c>
      <c r="BJ11" s="45"/>
      <c r="BK11" s="74">
        <f t="shared" ref="BK11:BK17" si="88">+BJ11*C11</f>
        <v>0</v>
      </c>
      <c r="BL11" s="45">
        <f>13+1</f>
        <v>14</v>
      </c>
      <c r="BM11" s="74">
        <f t="shared" ref="BM11:BM17" si="89">+BL11*C11</f>
        <v>756</v>
      </c>
      <c r="BN11" s="45">
        <f>+D11+F11+H11+J11+L11+N11+P11+R11+T11+V11+X11+Z11+AB11+AD11+AF11+AH11+AJ11+AL11+AN11+AP11+AR11+AT11+AV11+AX11+AZ11+BB11+BD11+BF11+BH11+BJ11+BL11</f>
        <v>163</v>
      </c>
      <c r="BO11" s="88">
        <f t="shared" ref="BO11:BO12" si="90">+E11+G11+I11+K11+M11+O11+Q11+S11+U11+W11+Y11+AA11+AC11+AE11+AG11+AI11+AK11+AM11+AO11+AQ11+AS11+AU11+AW11+AY11+BA11+BC11+BE11+BG11+BI11+BK11+BM11</f>
        <v>8774.5</v>
      </c>
      <c r="BP11" s="124"/>
      <c r="BQ11" s="61">
        <v>914.68</v>
      </c>
      <c r="BR11" s="4">
        <f t="shared" ref="BR11:BR12" si="91">BO11</f>
        <v>8774.5</v>
      </c>
      <c r="BS11" s="61">
        <v>45</v>
      </c>
      <c r="BT11" s="274">
        <f t="shared" ref="BT11:BT12" si="92">BR11+BS11-BQ11</f>
        <v>7904.82</v>
      </c>
      <c r="BU11" s="264">
        <v>8636</v>
      </c>
      <c r="BV11" s="1">
        <f t="shared" ref="BV11" si="93">BT11-BU11</f>
        <v>-731.18000000000029</v>
      </c>
    </row>
    <row r="12" spans="1:114" ht="16.5" customHeight="1" x14ac:dyDescent="0.25">
      <c r="A12" s="199" t="s">
        <v>32</v>
      </c>
      <c r="B12" s="80" t="s">
        <v>67</v>
      </c>
      <c r="C12" s="81">
        <v>54</v>
      </c>
      <c r="D12" s="93"/>
      <c r="E12" s="3">
        <f t="shared" si="67"/>
        <v>0</v>
      </c>
      <c r="F12" s="93"/>
      <c r="G12" s="3">
        <f t="shared" si="68"/>
        <v>0</v>
      </c>
      <c r="H12" s="45">
        <v>4</v>
      </c>
      <c r="I12" s="3">
        <f>162+48</f>
        <v>210</v>
      </c>
      <c r="J12" s="45">
        <v>6</v>
      </c>
      <c r="K12" s="3">
        <f t="shared" si="70"/>
        <v>324</v>
      </c>
      <c r="L12" s="45">
        <v>10</v>
      </c>
      <c r="M12" s="3">
        <f>48+486</f>
        <v>534</v>
      </c>
      <c r="N12" s="45">
        <v>15</v>
      </c>
      <c r="O12" s="3">
        <f t="shared" si="32"/>
        <v>810</v>
      </c>
      <c r="P12" s="45">
        <v>10</v>
      </c>
      <c r="Q12" s="3">
        <f t="shared" si="33"/>
        <v>540</v>
      </c>
      <c r="R12" s="45">
        <v>6</v>
      </c>
      <c r="S12" s="3">
        <f t="shared" si="34"/>
        <v>324</v>
      </c>
      <c r="T12" s="45">
        <v>9</v>
      </c>
      <c r="U12" s="3">
        <f t="shared" ref="U12:U17" si="94">+T12*C12</f>
        <v>486</v>
      </c>
      <c r="V12" s="45">
        <v>9</v>
      </c>
      <c r="W12" s="3">
        <f t="shared" si="71"/>
        <v>486</v>
      </c>
      <c r="X12" s="45"/>
      <c r="Y12" s="3">
        <f t="shared" si="72"/>
        <v>0</v>
      </c>
      <c r="Z12" s="45">
        <v>2</v>
      </c>
      <c r="AA12" s="3">
        <v>96</v>
      </c>
      <c r="AB12" s="45"/>
      <c r="AC12" s="3">
        <f t="shared" si="74"/>
        <v>0</v>
      </c>
      <c r="AD12" s="45"/>
      <c r="AE12" s="3">
        <f t="shared" si="75"/>
        <v>0</v>
      </c>
      <c r="AF12" s="45"/>
      <c r="AG12" s="3">
        <f t="shared" si="76"/>
        <v>0</v>
      </c>
      <c r="AH12" s="45"/>
      <c r="AI12" s="3">
        <f t="shared" si="77"/>
        <v>0</v>
      </c>
      <c r="AJ12" s="93">
        <v>2</v>
      </c>
      <c r="AK12" s="3">
        <f t="shared" si="78"/>
        <v>108</v>
      </c>
      <c r="AL12" s="45">
        <f>3+1</f>
        <v>4</v>
      </c>
      <c r="AM12" s="3">
        <f>144+17</f>
        <v>161</v>
      </c>
      <c r="AN12" s="45"/>
      <c r="AO12" s="3">
        <f t="shared" si="80"/>
        <v>0</v>
      </c>
      <c r="AP12" s="45"/>
      <c r="AQ12" s="3">
        <f t="shared" si="45"/>
        <v>0</v>
      </c>
      <c r="AR12" s="45"/>
      <c r="AS12" s="3">
        <f t="shared" si="81"/>
        <v>0</v>
      </c>
      <c r="AT12" s="45"/>
      <c r="AU12" s="3">
        <f t="shared" si="82"/>
        <v>0</v>
      </c>
      <c r="AV12" s="45"/>
      <c r="AW12" s="3">
        <f t="shared" si="83"/>
        <v>0</v>
      </c>
      <c r="AX12" s="45"/>
      <c r="AY12" s="3">
        <f t="shared" si="54"/>
        <v>0</v>
      </c>
      <c r="AZ12" s="45"/>
      <c r="BA12" s="3">
        <f t="shared" si="55"/>
        <v>0</v>
      </c>
      <c r="BB12" s="45"/>
      <c r="BC12" s="3">
        <f t="shared" si="84"/>
        <v>0</v>
      </c>
      <c r="BD12" s="45"/>
      <c r="BE12" s="3">
        <f t="shared" si="85"/>
        <v>0</v>
      </c>
      <c r="BF12" s="45"/>
      <c r="BG12" s="3">
        <f t="shared" si="86"/>
        <v>0</v>
      </c>
      <c r="BH12" s="45"/>
      <c r="BI12" s="74">
        <f t="shared" si="87"/>
        <v>0</v>
      </c>
      <c r="BJ12" s="45"/>
      <c r="BK12" s="74">
        <f t="shared" si="88"/>
        <v>0</v>
      </c>
      <c r="BL12" s="45"/>
      <c r="BM12" s="74">
        <f t="shared" si="89"/>
        <v>0</v>
      </c>
      <c r="BN12" s="45">
        <f t="shared" ref="BN12" si="95">+D12+F12+H12+J12+L12+N12+P12+R12+T12+V12+X12+Z12+AB12+AD12+AF12+AH12+AJ12+AL12+AN12+AP12+AR12+AT12+AV12+AX12+AZ12+BB12+BD12+BF12+BH12+BJ12+BL12</f>
        <v>77</v>
      </c>
      <c r="BO12" s="88">
        <f t="shared" si="90"/>
        <v>4079</v>
      </c>
      <c r="BP12" s="124"/>
      <c r="BQ12" s="61"/>
      <c r="BR12" s="4">
        <f t="shared" si="91"/>
        <v>4079</v>
      </c>
      <c r="BS12" s="61"/>
      <c r="BT12" s="274">
        <f t="shared" si="92"/>
        <v>4079</v>
      </c>
      <c r="BU12" s="264">
        <v>4646</v>
      </c>
      <c r="BV12" s="1">
        <f>BT12-BU12</f>
        <v>-567</v>
      </c>
    </row>
    <row r="13" spans="1:114" ht="16.5" customHeight="1" x14ac:dyDescent="0.25">
      <c r="A13" s="199" t="s">
        <v>32</v>
      </c>
      <c r="B13" s="80">
        <v>171</v>
      </c>
      <c r="C13" s="81">
        <v>54</v>
      </c>
      <c r="D13" s="93"/>
      <c r="E13" s="3"/>
      <c r="F13" s="93"/>
      <c r="G13" s="3"/>
      <c r="H13" s="45"/>
      <c r="I13" s="3"/>
      <c r="J13" s="45"/>
      <c r="K13" s="3"/>
      <c r="L13" s="45"/>
      <c r="M13" s="3"/>
      <c r="N13" s="45"/>
      <c r="O13" s="3"/>
      <c r="P13" s="45"/>
      <c r="Q13" s="3"/>
      <c r="R13" s="45"/>
      <c r="S13" s="3"/>
      <c r="T13" s="45"/>
      <c r="U13" s="3"/>
      <c r="V13" s="45"/>
      <c r="W13" s="3"/>
      <c r="X13" s="45"/>
      <c r="Y13" s="3"/>
      <c r="Z13" s="45"/>
      <c r="AA13" s="3"/>
      <c r="AB13" s="45"/>
      <c r="AC13" s="3"/>
      <c r="AD13" s="45"/>
      <c r="AE13" s="3"/>
      <c r="AF13" s="45"/>
      <c r="AG13" s="3"/>
      <c r="AH13" s="45"/>
      <c r="AI13" s="3"/>
      <c r="AJ13" s="93"/>
      <c r="AK13" s="3"/>
      <c r="AL13" s="45"/>
      <c r="AM13" s="3"/>
      <c r="AN13" s="45"/>
      <c r="AO13" s="3"/>
      <c r="AP13" s="45"/>
      <c r="AQ13" s="3"/>
      <c r="AR13" s="45"/>
      <c r="AS13" s="3"/>
      <c r="AT13" s="45"/>
      <c r="AU13" s="3"/>
      <c r="AV13" s="45"/>
      <c r="AW13" s="3"/>
      <c r="AX13" s="45"/>
      <c r="AY13" s="3"/>
      <c r="AZ13" s="45"/>
      <c r="BA13" s="3"/>
      <c r="BB13" s="45"/>
      <c r="BC13" s="3"/>
      <c r="BD13" s="45"/>
      <c r="BE13" s="3"/>
      <c r="BF13" s="45"/>
      <c r="BG13" s="3"/>
      <c r="BH13" s="45"/>
      <c r="BI13" s="74"/>
      <c r="BJ13" s="45"/>
      <c r="BK13" s="74"/>
      <c r="BL13" s="45">
        <v>22</v>
      </c>
      <c r="BM13" s="74">
        <f t="shared" si="89"/>
        <v>1188</v>
      </c>
      <c r="BN13" s="45">
        <f t="shared" ref="BN13" si="96">+D13+F13+H13+J13+L13+N13+P13+R13+T13+V13+X13+Z13+AB13+AD13+AF13+AH13+AJ13+AL13+AN13+AP13+AR13+AT13+AV13+AX13+AZ13+BB13+BD13+BF13+BH13+BJ13+BL13</f>
        <v>22</v>
      </c>
      <c r="BO13" s="88">
        <f t="shared" ref="BO13" si="97">+E13+G13+I13+K13+M13+O13+Q13+S13+U13+W13+Y13+AA13+AC13+AE13+AG13+AI13+AK13+AM13+AO13+AQ13+AS13+AU13+AW13+AY13+BA13+BC13+BE13+BG13+BI13+BK13+BM13</f>
        <v>1188</v>
      </c>
      <c r="BP13" s="124"/>
      <c r="BQ13" s="61"/>
      <c r="BR13" s="4">
        <f t="shared" ref="BR13" si="98">BO13</f>
        <v>1188</v>
      </c>
      <c r="BS13" s="61">
        <v>577.86</v>
      </c>
      <c r="BT13" s="274">
        <f t="shared" ref="BT13" si="99">BR13+BS13-BQ13</f>
        <v>1765.8600000000001</v>
      </c>
      <c r="BU13" s="264">
        <v>1967</v>
      </c>
      <c r="BV13" s="1">
        <f>BT13-BU13</f>
        <v>-201.13999999999987</v>
      </c>
    </row>
    <row r="14" spans="1:114" ht="16.5" customHeight="1" x14ac:dyDescent="0.25">
      <c r="A14" s="199" t="s">
        <v>74</v>
      </c>
      <c r="B14" s="80">
        <v>124</v>
      </c>
      <c r="C14" s="81">
        <v>54</v>
      </c>
      <c r="D14" s="93"/>
      <c r="E14" s="3"/>
      <c r="F14" s="93"/>
      <c r="G14" s="3"/>
      <c r="H14" s="45"/>
      <c r="I14" s="3"/>
      <c r="J14" s="45"/>
      <c r="K14" s="3"/>
      <c r="L14" s="45"/>
      <c r="M14" s="3"/>
      <c r="N14" s="45"/>
      <c r="O14" s="3"/>
      <c r="P14" s="45"/>
      <c r="Q14" s="3"/>
      <c r="R14" s="45">
        <v>5</v>
      </c>
      <c r="S14" s="3">
        <f t="shared" si="34"/>
        <v>270</v>
      </c>
      <c r="T14" s="45">
        <v>5</v>
      </c>
      <c r="U14" s="3">
        <f t="shared" si="94"/>
        <v>270</v>
      </c>
      <c r="V14" s="45">
        <v>13</v>
      </c>
      <c r="W14" s="3">
        <f t="shared" si="71"/>
        <v>702</v>
      </c>
      <c r="X14" s="45">
        <v>10</v>
      </c>
      <c r="Y14" s="3">
        <f t="shared" si="72"/>
        <v>540</v>
      </c>
      <c r="Z14" s="45">
        <v>6</v>
      </c>
      <c r="AA14" s="3">
        <f t="shared" si="73"/>
        <v>324</v>
      </c>
      <c r="AB14" s="45">
        <v>9</v>
      </c>
      <c r="AC14" s="3">
        <f t="shared" si="74"/>
        <v>486</v>
      </c>
      <c r="AD14" s="45">
        <v>9</v>
      </c>
      <c r="AE14" s="3">
        <f t="shared" si="75"/>
        <v>486</v>
      </c>
      <c r="AF14" s="45"/>
      <c r="AG14" s="3">
        <f t="shared" si="76"/>
        <v>0</v>
      </c>
      <c r="AH14" s="45"/>
      <c r="AI14" s="3">
        <f t="shared" si="77"/>
        <v>0</v>
      </c>
      <c r="AJ14" s="93">
        <v>22</v>
      </c>
      <c r="AK14" s="3">
        <f t="shared" si="78"/>
        <v>1188</v>
      </c>
      <c r="AL14" s="45">
        <v>10</v>
      </c>
      <c r="AM14" s="3">
        <f t="shared" si="79"/>
        <v>540</v>
      </c>
      <c r="AN14" s="45">
        <v>19</v>
      </c>
      <c r="AO14" s="3">
        <f t="shared" si="80"/>
        <v>1026</v>
      </c>
      <c r="AP14" s="45">
        <v>15</v>
      </c>
      <c r="AQ14" s="3">
        <f t="shared" si="45"/>
        <v>810</v>
      </c>
      <c r="AR14" s="45">
        <v>15</v>
      </c>
      <c r="AS14" s="3">
        <f t="shared" si="81"/>
        <v>810</v>
      </c>
      <c r="AT14" s="45">
        <f>2+3</f>
        <v>5</v>
      </c>
      <c r="AU14" s="3">
        <f t="shared" si="82"/>
        <v>270</v>
      </c>
      <c r="AV14" s="45">
        <v>2</v>
      </c>
      <c r="AW14" s="3">
        <f t="shared" si="83"/>
        <v>108</v>
      </c>
      <c r="AX14" s="45">
        <v>3</v>
      </c>
      <c r="AY14" s="3">
        <f>108+38</f>
        <v>146</v>
      </c>
      <c r="AZ14" s="45"/>
      <c r="BA14" s="3">
        <f t="shared" si="55"/>
        <v>0</v>
      </c>
      <c r="BB14" s="45"/>
      <c r="BC14" s="3">
        <f t="shared" si="84"/>
        <v>0</v>
      </c>
      <c r="BD14" s="45"/>
      <c r="BE14" s="3">
        <f t="shared" si="85"/>
        <v>0</v>
      </c>
      <c r="BF14" s="45"/>
      <c r="BG14" s="3">
        <f t="shared" si="86"/>
        <v>0</v>
      </c>
      <c r="BH14" s="45"/>
      <c r="BI14" s="74">
        <f t="shared" si="87"/>
        <v>0</v>
      </c>
      <c r="BJ14" s="45"/>
      <c r="BK14" s="74">
        <f t="shared" si="88"/>
        <v>0</v>
      </c>
      <c r="BL14" s="45"/>
      <c r="BM14" s="74">
        <f t="shared" si="89"/>
        <v>0</v>
      </c>
      <c r="BN14" s="45">
        <f t="shared" ref="BN14:BN16" si="100">+D14+F14+H14+J14+L14+N14+P14+R14+T14+V14+X14+Z14+AB14+AD14+AF14+AH14+AJ14+AL14+AN14+AP14+AR14+AT14+AV14+AX14+AZ14+BB14+BD14+BF14+BH14+BJ14+BL14</f>
        <v>148</v>
      </c>
      <c r="BO14" s="88">
        <f t="shared" ref="BO14:BO16" si="101">+E14+G14+I14+K14+M14+O14+Q14+S14+U14+W14+Y14+AA14+AC14+AE14+AG14+AI14+AK14+AM14+AO14+AQ14+AS14+AU14+AW14+AY14+BA14+BC14+BE14+BG14+BI14+BK14+BM14</f>
        <v>7976</v>
      </c>
      <c r="BP14" s="124"/>
      <c r="BQ14" s="61"/>
      <c r="BR14" s="4">
        <f t="shared" ref="BR14:BR16" si="102">BO14</f>
        <v>7976</v>
      </c>
      <c r="BS14" s="61"/>
      <c r="BT14" s="274">
        <f t="shared" ref="BT14:BT16" si="103">BR14+BS14-BQ14</f>
        <v>7976</v>
      </c>
      <c r="BU14" s="264">
        <v>8038</v>
      </c>
      <c r="BV14" s="1">
        <f t="shared" ref="BV14:BV16" si="104">BT14-BU14</f>
        <v>-62</v>
      </c>
    </row>
    <row r="15" spans="1:114" ht="16.5" customHeight="1" x14ac:dyDescent="0.25">
      <c r="A15" s="199" t="s">
        <v>74</v>
      </c>
      <c r="B15" s="80">
        <v>125</v>
      </c>
      <c r="C15" s="81">
        <v>54</v>
      </c>
      <c r="D15" s="93"/>
      <c r="E15" s="3"/>
      <c r="F15" s="93"/>
      <c r="G15" s="3"/>
      <c r="H15" s="45"/>
      <c r="I15" s="3"/>
      <c r="J15" s="45"/>
      <c r="K15" s="3"/>
      <c r="L15" s="45"/>
      <c r="M15" s="3"/>
      <c r="N15" s="45"/>
      <c r="O15" s="3"/>
      <c r="P15" s="45"/>
      <c r="Q15" s="3"/>
      <c r="R15" s="45"/>
      <c r="S15" s="3"/>
      <c r="T15" s="45"/>
      <c r="U15" s="3"/>
      <c r="V15" s="45"/>
      <c r="W15" s="3"/>
      <c r="X15" s="45"/>
      <c r="Y15" s="3"/>
      <c r="Z15" s="45"/>
      <c r="AA15" s="3"/>
      <c r="AB15" s="45"/>
      <c r="AC15" s="3"/>
      <c r="AD15" s="45"/>
      <c r="AE15" s="3"/>
      <c r="AF15" s="45"/>
      <c r="AG15" s="3"/>
      <c r="AH15" s="45"/>
      <c r="AI15" s="3"/>
      <c r="AJ15" s="93"/>
      <c r="AK15" s="3"/>
      <c r="AL15" s="45"/>
      <c r="AM15" s="3"/>
      <c r="AN15" s="45"/>
      <c r="AO15" s="3"/>
      <c r="AP15" s="45"/>
      <c r="AQ15" s="3"/>
      <c r="AR15" s="45"/>
      <c r="AS15" s="3"/>
      <c r="AT15" s="45"/>
      <c r="AU15" s="3"/>
      <c r="AV15" s="45"/>
      <c r="AW15" s="3"/>
      <c r="AX15" s="45"/>
      <c r="AY15" s="3"/>
      <c r="AZ15" s="45"/>
      <c r="BA15" s="3"/>
      <c r="BB15" s="45"/>
      <c r="BC15" s="3"/>
      <c r="BD15" s="45"/>
      <c r="BE15" s="3"/>
      <c r="BF15" s="45"/>
      <c r="BG15" s="3"/>
      <c r="BH15" s="45"/>
      <c r="BI15" s="74"/>
      <c r="BJ15" s="45"/>
      <c r="BK15" s="74"/>
      <c r="BL15" s="45"/>
      <c r="BM15" s="74">
        <f t="shared" si="89"/>
        <v>0</v>
      </c>
      <c r="BN15" s="45">
        <f t="shared" ref="BN15" si="105">+D15+F15+H15+J15+L15+N15+P15+R15+T15+V15+X15+Z15+AB15+AD15+AF15+AH15+AJ15+AL15+AN15+AP15+AR15+AT15+AV15+AX15+AZ15+BB15+BD15+BF15+BH15+BJ15+BL15</f>
        <v>0</v>
      </c>
      <c r="BO15" s="88">
        <f t="shared" ref="BO15" si="106">+E15+G15+I15+K15+M15+O15+Q15+S15+U15+W15+Y15+AA15+AC15+AE15+AG15+AI15+AK15+AM15+AO15+AQ15+AS15+AU15+AW15+AY15+BA15+BC15+BE15+BG15+BI15+BK15+BM15</f>
        <v>0</v>
      </c>
      <c r="BP15" s="124"/>
      <c r="BQ15" s="61"/>
      <c r="BR15" s="4">
        <f t="shared" ref="BR15" si="107">BO15</f>
        <v>0</v>
      </c>
      <c r="BS15" s="61">
        <v>690.02</v>
      </c>
      <c r="BT15" s="274">
        <f t="shared" ref="BT15" si="108">BR15+BS15-BQ15</f>
        <v>690.02</v>
      </c>
      <c r="BU15" s="264">
        <v>925</v>
      </c>
      <c r="BV15" s="1">
        <f t="shared" ref="BV15" si="109">BT15-BU15</f>
        <v>-234.98000000000002</v>
      </c>
    </row>
    <row r="16" spans="1:114" ht="16.5" customHeight="1" x14ac:dyDescent="0.25">
      <c r="A16" s="199" t="s">
        <v>31</v>
      </c>
      <c r="B16" s="80">
        <v>36</v>
      </c>
      <c r="C16" s="81">
        <v>45</v>
      </c>
      <c r="D16" s="93"/>
      <c r="E16" s="3"/>
      <c r="F16" s="93"/>
      <c r="G16" s="3"/>
      <c r="H16" s="45"/>
      <c r="I16" s="3"/>
      <c r="J16" s="45"/>
      <c r="K16" s="3"/>
      <c r="L16" s="45"/>
      <c r="M16" s="3"/>
      <c r="N16" s="45"/>
      <c r="O16" s="3"/>
      <c r="P16" s="45"/>
      <c r="Q16" s="3"/>
      <c r="R16" s="45"/>
      <c r="S16" s="3"/>
      <c r="T16" s="45"/>
      <c r="U16" s="3"/>
      <c r="V16" s="45">
        <v>11</v>
      </c>
      <c r="W16" s="3">
        <f t="shared" si="71"/>
        <v>495</v>
      </c>
      <c r="X16" s="45">
        <v>10</v>
      </c>
      <c r="Y16" s="3">
        <f t="shared" si="72"/>
        <v>450</v>
      </c>
      <c r="Z16" s="45">
        <v>13</v>
      </c>
      <c r="AA16" s="3">
        <f t="shared" si="73"/>
        <v>585</v>
      </c>
      <c r="AB16" s="45">
        <v>5</v>
      </c>
      <c r="AC16" s="3">
        <f t="shared" si="74"/>
        <v>225</v>
      </c>
      <c r="AD16" s="45">
        <v>11</v>
      </c>
      <c r="AE16" s="3">
        <f t="shared" si="75"/>
        <v>495</v>
      </c>
      <c r="AF16" s="45">
        <v>1</v>
      </c>
      <c r="AG16" s="3">
        <f t="shared" si="76"/>
        <v>45</v>
      </c>
      <c r="AH16" s="45"/>
      <c r="AI16" s="3">
        <f t="shared" si="77"/>
        <v>0</v>
      </c>
      <c r="AJ16" s="93">
        <v>10</v>
      </c>
      <c r="AK16" s="3">
        <f t="shared" si="78"/>
        <v>450</v>
      </c>
      <c r="AL16" s="45"/>
      <c r="AM16" s="3">
        <f t="shared" si="79"/>
        <v>0</v>
      </c>
      <c r="AN16" s="45">
        <v>4</v>
      </c>
      <c r="AO16" s="3">
        <f t="shared" si="80"/>
        <v>180</v>
      </c>
      <c r="AP16" s="45">
        <v>12</v>
      </c>
      <c r="AQ16" s="3">
        <f t="shared" si="45"/>
        <v>540</v>
      </c>
      <c r="AR16" s="45">
        <v>21</v>
      </c>
      <c r="AS16" s="3">
        <f t="shared" si="81"/>
        <v>945</v>
      </c>
      <c r="AT16" s="45"/>
      <c r="AU16" s="3">
        <f t="shared" si="82"/>
        <v>0</v>
      </c>
      <c r="AV16" s="45">
        <v>12</v>
      </c>
      <c r="AW16" s="3">
        <f t="shared" si="83"/>
        <v>540</v>
      </c>
      <c r="AX16" s="45"/>
      <c r="AY16" s="3">
        <f t="shared" si="54"/>
        <v>0</v>
      </c>
      <c r="AZ16" s="45"/>
      <c r="BA16" s="3">
        <f t="shared" si="55"/>
        <v>0</v>
      </c>
      <c r="BB16" s="45"/>
      <c r="BC16" s="3">
        <f t="shared" si="84"/>
        <v>0</v>
      </c>
      <c r="BD16" s="45"/>
      <c r="BE16" s="3">
        <f t="shared" si="85"/>
        <v>0</v>
      </c>
      <c r="BF16" s="45">
        <v>1</v>
      </c>
      <c r="BG16" s="3">
        <f t="shared" si="86"/>
        <v>45</v>
      </c>
      <c r="BH16" s="45"/>
      <c r="BI16" s="74">
        <f t="shared" si="87"/>
        <v>0</v>
      </c>
      <c r="BJ16" s="45"/>
      <c r="BK16" s="74">
        <f t="shared" si="88"/>
        <v>0</v>
      </c>
      <c r="BL16" s="45">
        <v>3</v>
      </c>
      <c r="BM16" s="74">
        <f t="shared" si="89"/>
        <v>135</v>
      </c>
      <c r="BN16" s="45">
        <f t="shared" si="100"/>
        <v>114</v>
      </c>
      <c r="BO16" s="88">
        <f t="shared" si="101"/>
        <v>5130</v>
      </c>
      <c r="BP16" s="124"/>
      <c r="BQ16" s="61"/>
      <c r="BR16" s="4">
        <f t="shared" si="102"/>
        <v>5130</v>
      </c>
      <c r="BS16" s="61"/>
      <c r="BT16" s="274">
        <f t="shared" si="103"/>
        <v>5130</v>
      </c>
      <c r="BU16" s="264">
        <v>4859</v>
      </c>
      <c r="BV16" s="1">
        <f t="shared" si="104"/>
        <v>271</v>
      </c>
    </row>
    <row r="17" spans="1:114" ht="16.5" customHeight="1" x14ac:dyDescent="0.25">
      <c r="A17" s="199" t="s">
        <v>34</v>
      </c>
      <c r="B17" s="80" t="s">
        <v>35</v>
      </c>
      <c r="C17" s="81">
        <v>48</v>
      </c>
      <c r="D17" s="93">
        <v>12</v>
      </c>
      <c r="E17" s="3">
        <f t="shared" si="67"/>
        <v>576</v>
      </c>
      <c r="F17" s="93">
        <v>3</v>
      </c>
      <c r="G17" s="3">
        <f t="shared" si="68"/>
        <v>144</v>
      </c>
      <c r="H17" s="45">
        <v>10</v>
      </c>
      <c r="I17" s="3">
        <f t="shared" si="69"/>
        <v>480</v>
      </c>
      <c r="J17" s="45"/>
      <c r="K17" s="3">
        <f t="shared" si="70"/>
        <v>0</v>
      </c>
      <c r="L17" s="45">
        <v>5</v>
      </c>
      <c r="M17" s="3">
        <f t="shared" si="31"/>
        <v>240</v>
      </c>
      <c r="N17" s="45">
        <v>5</v>
      </c>
      <c r="O17" s="3">
        <f t="shared" si="32"/>
        <v>240</v>
      </c>
      <c r="P17" s="45">
        <v>6</v>
      </c>
      <c r="Q17" s="3">
        <f t="shared" si="33"/>
        <v>288</v>
      </c>
      <c r="R17" s="45">
        <v>8</v>
      </c>
      <c r="S17" s="3">
        <f t="shared" si="34"/>
        <v>384</v>
      </c>
      <c r="T17" s="45">
        <v>8</v>
      </c>
      <c r="U17" s="3">
        <f t="shared" si="94"/>
        <v>384</v>
      </c>
      <c r="V17" s="45">
        <v>9</v>
      </c>
      <c r="W17" s="3">
        <f t="shared" si="71"/>
        <v>432</v>
      </c>
      <c r="X17" s="45"/>
      <c r="Y17" s="3">
        <f t="shared" si="72"/>
        <v>0</v>
      </c>
      <c r="Z17" s="45">
        <v>7</v>
      </c>
      <c r="AA17" s="3">
        <f t="shared" si="73"/>
        <v>336</v>
      </c>
      <c r="AB17" s="45">
        <v>4</v>
      </c>
      <c r="AC17" s="3">
        <f t="shared" si="74"/>
        <v>192</v>
      </c>
      <c r="AD17" s="45"/>
      <c r="AE17" s="3">
        <f t="shared" si="75"/>
        <v>0</v>
      </c>
      <c r="AF17" s="45"/>
      <c r="AG17" s="3">
        <f t="shared" si="76"/>
        <v>0</v>
      </c>
      <c r="AH17" s="45"/>
      <c r="AI17" s="3">
        <f t="shared" si="77"/>
        <v>0</v>
      </c>
      <c r="AJ17" s="93"/>
      <c r="AK17" s="3">
        <f t="shared" si="78"/>
        <v>0</v>
      </c>
      <c r="AL17" s="45">
        <f>2+1</f>
        <v>3</v>
      </c>
      <c r="AM17" s="3">
        <f>96+13.5</f>
        <v>109.5</v>
      </c>
      <c r="AN17" s="45"/>
      <c r="AO17" s="3">
        <f t="shared" si="80"/>
        <v>0</v>
      </c>
      <c r="AP17" s="45"/>
      <c r="AQ17" s="3">
        <f t="shared" si="45"/>
        <v>0</v>
      </c>
      <c r="AR17" s="45"/>
      <c r="AS17" s="3">
        <f t="shared" si="81"/>
        <v>0</v>
      </c>
      <c r="AT17" s="45"/>
      <c r="AU17" s="3">
        <f t="shared" si="82"/>
        <v>0</v>
      </c>
      <c r="AV17" s="45"/>
      <c r="AW17" s="3">
        <f t="shared" si="83"/>
        <v>0</v>
      </c>
      <c r="AX17" s="45"/>
      <c r="AY17" s="3">
        <f t="shared" si="54"/>
        <v>0</v>
      </c>
      <c r="AZ17" s="45"/>
      <c r="BA17" s="3">
        <f t="shared" si="55"/>
        <v>0</v>
      </c>
      <c r="BB17" s="45"/>
      <c r="BC17" s="3">
        <f t="shared" si="84"/>
        <v>0</v>
      </c>
      <c r="BD17" s="45"/>
      <c r="BE17" s="3">
        <f t="shared" si="85"/>
        <v>0</v>
      </c>
      <c r="BF17" s="45"/>
      <c r="BG17" s="3">
        <f t="shared" si="86"/>
        <v>0</v>
      </c>
      <c r="BH17" s="45"/>
      <c r="BI17" s="74">
        <f t="shared" si="87"/>
        <v>0</v>
      </c>
      <c r="BJ17" s="45"/>
      <c r="BK17" s="74">
        <f t="shared" si="88"/>
        <v>0</v>
      </c>
      <c r="BL17" s="45"/>
      <c r="BM17" s="74">
        <f t="shared" si="89"/>
        <v>0</v>
      </c>
      <c r="BN17" s="45">
        <f>+D17+F17+H17+J17+L17+N17+P17+R17+T17+V17+X17+Z17+AB17+AD17+AF17+AH17+AJ17+AL17+AN17+AP17+AR17+AT17+AV17+AX17+AZ17+BB17+BD17+BF17+BH17+BJ17+BL17</f>
        <v>80</v>
      </c>
      <c r="BO17" s="88">
        <f t="shared" ref="BO17" si="110">+E17+G17+I17+K17+M17+O17+Q17+S17+U17+W17+Y17+AA17+AC17+AE17+AG17+AI17+AK17+AM17+AO17+AQ17+AS17+AU17+AW17+AY17+BA17+BC17+BE17+BG17+BI17+BK17+BM17</f>
        <v>3805.5</v>
      </c>
      <c r="BP17" s="124"/>
      <c r="BQ17" s="61">
        <v>440.2</v>
      </c>
      <c r="BR17" s="4">
        <f t="shared" si="51"/>
        <v>3805.5</v>
      </c>
      <c r="BS17" s="61"/>
      <c r="BT17" s="274">
        <f>BR17+BS17-BQ17</f>
        <v>3365.3</v>
      </c>
      <c r="BU17" s="264">
        <v>3311</v>
      </c>
      <c r="BV17" s="1">
        <f t="shared" ref="BV17" si="111">BT17-BU17</f>
        <v>54.300000000000182</v>
      </c>
    </row>
    <row r="18" spans="1:114" s="59" customFormat="1" ht="16.5" customHeight="1" x14ac:dyDescent="0.3">
      <c r="A18" s="289" t="s">
        <v>61</v>
      </c>
      <c r="B18" s="290"/>
      <c r="C18" s="43"/>
      <c r="D18" s="132"/>
      <c r="E18" s="68"/>
      <c r="F18" s="132" t="s">
        <v>30</v>
      </c>
      <c r="G18" s="28"/>
      <c r="H18" s="47"/>
      <c r="I18" s="28"/>
      <c r="J18" s="47"/>
      <c r="K18" s="28"/>
      <c r="L18" s="47"/>
      <c r="M18" s="28"/>
      <c r="N18" s="47"/>
      <c r="O18" s="28"/>
      <c r="P18" s="47"/>
      <c r="Q18" s="28"/>
      <c r="R18" s="47"/>
      <c r="S18" s="28"/>
      <c r="T18" s="47"/>
      <c r="U18" s="28"/>
      <c r="V18" s="47"/>
      <c r="W18" s="28"/>
      <c r="X18" s="47"/>
      <c r="Y18" s="28"/>
      <c r="Z18" s="47"/>
      <c r="AA18" s="28"/>
      <c r="AB18" s="47"/>
      <c r="AC18" s="28"/>
      <c r="AD18" s="47"/>
      <c r="AE18" s="28"/>
      <c r="AF18" s="47"/>
      <c r="AG18" s="28"/>
      <c r="AH18" s="47"/>
      <c r="AI18" s="28"/>
      <c r="AJ18" s="132"/>
      <c r="AK18" s="68"/>
      <c r="AL18" s="47"/>
      <c r="AM18" s="28"/>
      <c r="AN18" s="47"/>
      <c r="AO18" s="28"/>
      <c r="AP18" s="47"/>
      <c r="AQ18" s="28"/>
      <c r="AR18" s="47"/>
      <c r="AS18" s="28"/>
      <c r="AT18" s="47"/>
      <c r="AU18" s="28"/>
      <c r="AV18" s="47"/>
      <c r="AW18" s="28"/>
      <c r="AX18" s="47"/>
      <c r="AY18" s="28"/>
      <c r="AZ18" s="47"/>
      <c r="BA18" s="28"/>
      <c r="BB18" s="47"/>
      <c r="BC18" s="28"/>
      <c r="BD18" s="47"/>
      <c r="BE18" s="28"/>
      <c r="BF18" s="47"/>
      <c r="BG18" s="28"/>
      <c r="BH18" s="47"/>
      <c r="BI18" s="28"/>
      <c r="BJ18" s="47"/>
      <c r="BK18" s="28"/>
      <c r="BL18" s="47"/>
      <c r="BM18" s="28"/>
      <c r="BN18" s="28"/>
      <c r="BO18" s="28"/>
      <c r="BP18" s="125"/>
      <c r="BQ18" s="33"/>
      <c r="BR18" s="35"/>
      <c r="BS18" s="33"/>
      <c r="BT18" s="276"/>
      <c r="BU18" s="266"/>
      <c r="BV18" s="37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</row>
    <row r="19" spans="1:114" s="14" customFormat="1" ht="16.5" customHeight="1" x14ac:dyDescent="0.3">
      <c r="A19" s="200" t="s">
        <v>88</v>
      </c>
      <c r="B19" s="80">
        <v>2</v>
      </c>
      <c r="C19" s="81">
        <v>60</v>
      </c>
      <c r="D19" s="93"/>
      <c r="E19" s="212"/>
      <c r="F19" s="93"/>
      <c r="G19" s="3"/>
      <c r="H19" s="45"/>
      <c r="I19" s="3"/>
      <c r="J19" s="45"/>
      <c r="K19" s="3"/>
      <c r="L19" s="45"/>
      <c r="M19" s="3"/>
      <c r="N19" s="45"/>
      <c r="O19" s="3"/>
      <c r="P19" s="45"/>
      <c r="Q19" s="3"/>
      <c r="R19" s="45"/>
      <c r="S19" s="3"/>
      <c r="T19" s="45"/>
      <c r="U19" s="3"/>
      <c r="V19" s="45"/>
      <c r="W19" s="3"/>
      <c r="X19" s="45"/>
      <c r="Y19" s="3"/>
      <c r="Z19" s="45"/>
      <c r="AA19" s="3"/>
      <c r="AB19" s="45"/>
      <c r="AC19" s="3"/>
      <c r="AD19" s="45">
        <v>16</v>
      </c>
      <c r="AE19" s="3">
        <f t="shared" ref="AE19:AE30" si="112">+AD19*C19</f>
        <v>960</v>
      </c>
      <c r="AF19" s="45">
        <v>19</v>
      </c>
      <c r="AG19" s="3">
        <f t="shared" ref="AG19:AG29" si="113">+AF19*C19</f>
        <v>1140</v>
      </c>
      <c r="AH19" s="45">
        <v>8</v>
      </c>
      <c r="AI19" s="3">
        <f t="shared" ref="AI19:AI30" si="114">+AH19*C19</f>
        <v>480</v>
      </c>
      <c r="AJ19" s="93">
        <v>16</v>
      </c>
      <c r="AK19" s="3">
        <f t="shared" ref="AK19:AK30" si="115">+AJ19*C19</f>
        <v>960</v>
      </c>
      <c r="AL19" s="45">
        <v>21</v>
      </c>
      <c r="AM19" s="3">
        <f t="shared" ref="AM19:AM30" si="116">+AL19*C19</f>
        <v>1260</v>
      </c>
      <c r="AN19" s="45"/>
      <c r="AO19" s="3">
        <f t="shared" ref="AO19:AO30" si="117">+AN19*C19</f>
        <v>0</v>
      </c>
      <c r="AP19" s="45"/>
      <c r="AQ19" s="3">
        <f t="shared" si="45"/>
        <v>0</v>
      </c>
      <c r="AR19" s="45"/>
      <c r="AS19" s="3">
        <f t="shared" ref="AS19:AS30" si="118">+AR19*C19</f>
        <v>0</v>
      </c>
      <c r="AT19" s="45"/>
      <c r="AU19" s="3">
        <f t="shared" ref="AU19:AU30" si="119">+AT19*C19</f>
        <v>0</v>
      </c>
      <c r="AV19" s="45"/>
      <c r="AW19" s="3">
        <f t="shared" ref="AW19:AW30" si="120">+AV19*C19</f>
        <v>0</v>
      </c>
      <c r="AX19" s="45">
        <v>1</v>
      </c>
      <c r="AY19" s="3">
        <v>10</v>
      </c>
      <c r="AZ19" s="45"/>
      <c r="BA19" s="3">
        <f t="shared" si="55"/>
        <v>0</v>
      </c>
      <c r="BB19" s="45"/>
      <c r="BC19" s="3">
        <f t="shared" ref="BC19:BC30" si="121">+BB19*C19</f>
        <v>0</v>
      </c>
      <c r="BD19" s="45"/>
      <c r="BE19" s="3">
        <f t="shared" ref="BE19:BE30" si="122">+BD19*C19</f>
        <v>0</v>
      </c>
      <c r="BF19" s="45"/>
      <c r="BG19" s="3">
        <f t="shared" ref="BG19:BG30" si="123">+BF19*C19</f>
        <v>0</v>
      </c>
      <c r="BH19" s="45"/>
      <c r="BI19" s="74">
        <f t="shared" ref="BI19:BI30" si="124">+BH19*C19</f>
        <v>0</v>
      </c>
      <c r="BJ19" s="45"/>
      <c r="BK19" s="74">
        <f t="shared" ref="BK19:BK30" si="125">+BJ19*C19</f>
        <v>0</v>
      </c>
      <c r="BL19" s="45"/>
      <c r="BM19" s="74">
        <f t="shared" ref="BM19:BM30" si="126">+BL19*C19</f>
        <v>0</v>
      </c>
      <c r="BN19" s="45">
        <f t="shared" ref="BN19" si="127">+D19+F19+H19+J19+L19+N19+P19+R19+T19+V19+X19+Z19+AB19+AD19+AF19+AH19+AJ19+AL19+AN19+AP19+AR19+AT19+AV19+AX19+AZ19+BB19+BD19+BF19+BH19+BJ19+BL19</f>
        <v>81</v>
      </c>
      <c r="BO19" s="88">
        <f t="shared" ref="BO19" si="128">+E19+G19+I19+K19+M19+O19+Q19+S19+U19+W19+Y19+AA19+AC19+AE19+AG19+AI19+AK19+AM19+AO19+AQ19+AS19+AU19+AW19+AY19+BA19+BC19+BE19+BG19+BI19+BK19+BM19</f>
        <v>4810</v>
      </c>
      <c r="BP19" s="124"/>
      <c r="BQ19" s="61"/>
      <c r="BR19" s="4">
        <f t="shared" ref="BR19" si="129">BO19</f>
        <v>4810</v>
      </c>
      <c r="BS19" s="61"/>
      <c r="BT19" s="274">
        <f t="shared" ref="BT19" si="130">BR19+BS19-BQ19</f>
        <v>4810</v>
      </c>
      <c r="BU19" s="264">
        <v>5226</v>
      </c>
      <c r="BV19" s="1">
        <f t="shared" ref="BV19" si="131">BT19-BU19</f>
        <v>-416</v>
      </c>
    </row>
    <row r="20" spans="1:114" s="14" customFormat="1" ht="16.5" customHeight="1" x14ac:dyDescent="0.3">
      <c r="A20" s="200" t="s">
        <v>32</v>
      </c>
      <c r="B20" s="80">
        <v>170</v>
      </c>
      <c r="C20" s="81">
        <v>60</v>
      </c>
      <c r="D20" s="93"/>
      <c r="E20" s="212"/>
      <c r="F20" s="93"/>
      <c r="G20" s="3"/>
      <c r="H20" s="45"/>
      <c r="I20" s="3"/>
      <c r="J20" s="45"/>
      <c r="K20" s="3"/>
      <c r="L20" s="45"/>
      <c r="M20" s="3"/>
      <c r="N20" s="45"/>
      <c r="O20" s="3"/>
      <c r="P20" s="45"/>
      <c r="Q20" s="3"/>
      <c r="R20" s="45"/>
      <c r="S20" s="3"/>
      <c r="T20" s="45">
        <v>5</v>
      </c>
      <c r="U20" s="3">
        <f>5*48</f>
        <v>240</v>
      </c>
      <c r="V20" s="45">
        <v>12</v>
      </c>
      <c r="W20" s="3">
        <f t="shared" ref="W20:W29" si="132">+V20*C20</f>
        <v>720</v>
      </c>
      <c r="X20" s="45"/>
      <c r="Y20" s="3">
        <f t="shared" si="72"/>
        <v>0</v>
      </c>
      <c r="Z20" s="45">
        <v>15</v>
      </c>
      <c r="AA20" s="3">
        <f t="shared" ref="AA20:AA30" si="133">+Z20*C20</f>
        <v>900</v>
      </c>
      <c r="AB20" s="45">
        <v>8</v>
      </c>
      <c r="AC20" s="3">
        <f t="shared" ref="AC20:AC30" si="134">+AB20*C20</f>
        <v>480</v>
      </c>
      <c r="AD20" s="45"/>
      <c r="AE20" s="3">
        <f t="shared" si="112"/>
        <v>0</v>
      </c>
      <c r="AF20" s="45"/>
      <c r="AG20" s="3">
        <f t="shared" si="113"/>
        <v>0</v>
      </c>
      <c r="AH20" s="45"/>
      <c r="AI20" s="3">
        <f t="shared" si="114"/>
        <v>0</v>
      </c>
      <c r="AJ20" s="93"/>
      <c r="AK20" s="3">
        <f t="shared" si="115"/>
        <v>0</v>
      </c>
      <c r="AL20" s="45">
        <v>5</v>
      </c>
      <c r="AM20" s="3">
        <f t="shared" si="116"/>
        <v>300</v>
      </c>
      <c r="AN20" s="45"/>
      <c r="AO20" s="3">
        <f t="shared" si="117"/>
        <v>0</v>
      </c>
      <c r="AP20" s="45"/>
      <c r="AQ20" s="3">
        <f t="shared" si="45"/>
        <v>0</v>
      </c>
      <c r="AR20" s="45">
        <v>8</v>
      </c>
      <c r="AS20" s="3">
        <f t="shared" si="118"/>
        <v>480</v>
      </c>
      <c r="AT20" s="45">
        <v>6</v>
      </c>
      <c r="AU20" s="3">
        <f t="shared" si="119"/>
        <v>360</v>
      </c>
      <c r="AV20" s="45">
        <v>42</v>
      </c>
      <c r="AW20" s="3">
        <f t="shared" si="120"/>
        <v>2520</v>
      </c>
      <c r="AX20" s="45">
        <v>40</v>
      </c>
      <c r="AY20" s="3">
        <f t="shared" si="54"/>
        <v>2400</v>
      </c>
      <c r="AZ20" s="45">
        <v>30</v>
      </c>
      <c r="BA20" s="3">
        <f t="shared" si="55"/>
        <v>1800</v>
      </c>
      <c r="BB20" s="45">
        <v>17</v>
      </c>
      <c r="BC20" s="3">
        <f t="shared" si="121"/>
        <v>1020</v>
      </c>
      <c r="BD20" s="45">
        <v>27</v>
      </c>
      <c r="BE20" s="3">
        <f t="shared" si="122"/>
        <v>1620</v>
      </c>
      <c r="BF20" s="45">
        <v>25</v>
      </c>
      <c r="BG20" s="3">
        <f t="shared" si="123"/>
        <v>1500</v>
      </c>
      <c r="BH20" s="45">
        <v>25</v>
      </c>
      <c r="BI20" s="74">
        <f t="shared" si="124"/>
        <v>1500</v>
      </c>
      <c r="BJ20" s="45">
        <v>30</v>
      </c>
      <c r="BK20" s="74">
        <f t="shared" si="125"/>
        <v>1800</v>
      </c>
      <c r="BL20" s="45">
        <v>29</v>
      </c>
      <c r="BM20" s="74">
        <f>1680+10</f>
        <v>1690</v>
      </c>
      <c r="BN20" s="45">
        <f t="shared" ref="BN20:BN23" si="135">+D20+F20+H20+J20+L20+N20+P20+R20+T20+V20+X20+Z20+AB20+AD20+AF20+AH20+AJ20+AL20+AN20+AP20+AR20+AT20+AV20+AX20+AZ20+BB20+BD20+BF20+BH20+BJ20+BL20</f>
        <v>324</v>
      </c>
      <c r="BO20" s="88">
        <f t="shared" ref="BO20:BO23" si="136">+E20+G20+I20+K20+M20+O20+Q20+S20+U20+W20+Y20+AA20+AC20+AE20+AG20+AI20+AK20+AM20+AO20+AQ20+AS20+AU20+AW20+AY20+BA20+BC20+BE20+BG20+BI20+BK20+BM20</f>
        <v>19330</v>
      </c>
      <c r="BP20" s="124"/>
      <c r="BQ20" s="61"/>
      <c r="BR20" s="4">
        <f t="shared" ref="BR20:BR23" si="137">BO20</f>
        <v>19330</v>
      </c>
      <c r="BS20" s="61"/>
      <c r="BT20" s="274">
        <f t="shared" ref="BT20:BT23" si="138">BR20+BS20-BQ20</f>
        <v>19330</v>
      </c>
      <c r="BU20" s="264">
        <v>19982</v>
      </c>
      <c r="BV20" s="1">
        <f t="shared" ref="BV20:BV23" si="139">BT20-BU20</f>
        <v>-652</v>
      </c>
    </row>
    <row r="21" spans="1:114" s="14" customFormat="1" ht="16.5" customHeight="1" x14ac:dyDescent="0.3">
      <c r="A21" s="200" t="s">
        <v>77</v>
      </c>
      <c r="B21" s="121">
        <v>88</v>
      </c>
      <c r="C21" s="81">
        <v>48</v>
      </c>
      <c r="D21" s="93"/>
      <c r="E21" s="212"/>
      <c r="F21" s="93"/>
      <c r="G21" s="3"/>
      <c r="H21" s="45"/>
      <c r="I21" s="3"/>
      <c r="J21" s="45"/>
      <c r="K21" s="3"/>
      <c r="L21" s="45"/>
      <c r="M21" s="3"/>
      <c r="N21" s="45"/>
      <c r="O21" s="3"/>
      <c r="P21" s="45"/>
      <c r="Q21" s="3"/>
      <c r="R21" s="45"/>
      <c r="S21" s="3"/>
      <c r="T21" s="45"/>
      <c r="U21" s="3"/>
      <c r="V21" s="45"/>
      <c r="W21" s="3"/>
      <c r="X21" s="45"/>
      <c r="Y21" s="3"/>
      <c r="Z21" s="45"/>
      <c r="AA21" s="3"/>
      <c r="AB21" s="45"/>
      <c r="AC21" s="3"/>
      <c r="AD21" s="45"/>
      <c r="AE21" s="3">
        <f t="shared" si="112"/>
        <v>0</v>
      </c>
      <c r="AF21" s="45"/>
      <c r="AG21" s="3">
        <f t="shared" si="113"/>
        <v>0</v>
      </c>
      <c r="AH21" s="45"/>
      <c r="AI21" s="3">
        <f t="shared" si="114"/>
        <v>0</v>
      </c>
      <c r="AJ21" s="93"/>
      <c r="AK21" s="3">
        <f t="shared" si="115"/>
        <v>0</v>
      </c>
      <c r="AL21" s="45"/>
      <c r="AM21" s="3"/>
      <c r="AN21" s="45">
        <v>13</v>
      </c>
      <c r="AO21" s="3">
        <f t="shared" si="117"/>
        <v>624</v>
      </c>
      <c r="AP21" s="45">
        <v>29</v>
      </c>
      <c r="AQ21" s="3">
        <f t="shared" si="45"/>
        <v>1392</v>
      </c>
      <c r="AR21" s="45">
        <v>33</v>
      </c>
      <c r="AS21" s="3">
        <f t="shared" si="118"/>
        <v>1584</v>
      </c>
      <c r="AT21" s="45">
        <v>17</v>
      </c>
      <c r="AU21" s="3">
        <f t="shared" si="119"/>
        <v>816</v>
      </c>
      <c r="AV21" s="45">
        <v>8</v>
      </c>
      <c r="AW21" s="3">
        <f t="shared" si="120"/>
        <v>384</v>
      </c>
      <c r="AX21" s="45">
        <v>9</v>
      </c>
      <c r="AY21" s="3">
        <f t="shared" si="54"/>
        <v>432</v>
      </c>
      <c r="AZ21" s="45"/>
      <c r="BA21" s="3">
        <f t="shared" si="55"/>
        <v>0</v>
      </c>
      <c r="BB21" s="45"/>
      <c r="BC21" s="3">
        <f t="shared" si="121"/>
        <v>0</v>
      </c>
      <c r="BD21" s="45"/>
      <c r="BE21" s="3">
        <f t="shared" si="122"/>
        <v>0</v>
      </c>
      <c r="BF21" s="45"/>
      <c r="BG21" s="3">
        <f t="shared" si="123"/>
        <v>0</v>
      </c>
      <c r="BH21" s="45">
        <v>1</v>
      </c>
      <c r="BI21" s="74">
        <v>80</v>
      </c>
      <c r="BJ21" s="45"/>
      <c r="BK21" s="74">
        <f t="shared" si="125"/>
        <v>0</v>
      </c>
      <c r="BL21" s="45"/>
      <c r="BM21" s="74">
        <f t="shared" si="126"/>
        <v>0</v>
      </c>
      <c r="BN21" s="45">
        <f t="shared" si="135"/>
        <v>110</v>
      </c>
      <c r="BO21" s="88">
        <f t="shared" si="136"/>
        <v>5312</v>
      </c>
      <c r="BP21" s="124"/>
      <c r="BQ21" s="61"/>
      <c r="BR21" s="4">
        <f t="shared" si="137"/>
        <v>5312</v>
      </c>
      <c r="BS21" s="61"/>
      <c r="BT21" s="274">
        <f t="shared" si="138"/>
        <v>5312</v>
      </c>
      <c r="BU21" s="264">
        <v>4903</v>
      </c>
      <c r="BV21" s="1">
        <f t="shared" si="139"/>
        <v>409</v>
      </c>
    </row>
    <row r="22" spans="1:114" s="14" customFormat="1" ht="16.5" customHeight="1" x14ac:dyDescent="0.3">
      <c r="A22" s="200" t="s">
        <v>86</v>
      </c>
      <c r="B22" s="121">
        <v>11</v>
      </c>
      <c r="C22" s="81">
        <v>48</v>
      </c>
      <c r="D22" s="93"/>
      <c r="E22" s="212"/>
      <c r="F22" s="93"/>
      <c r="G22" s="3"/>
      <c r="H22" s="45"/>
      <c r="I22" s="3"/>
      <c r="J22" s="45"/>
      <c r="K22" s="3"/>
      <c r="L22" s="45"/>
      <c r="M22" s="3"/>
      <c r="N22" s="45"/>
      <c r="O22" s="3"/>
      <c r="P22" s="45"/>
      <c r="Q22" s="3"/>
      <c r="R22" s="45"/>
      <c r="S22" s="3"/>
      <c r="T22" s="45"/>
      <c r="U22" s="3"/>
      <c r="V22" s="45">
        <v>18</v>
      </c>
      <c r="W22" s="3">
        <f t="shared" si="132"/>
        <v>864</v>
      </c>
      <c r="X22" s="45"/>
      <c r="Y22" s="3">
        <f t="shared" si="72"/>
        <v>0</v>
      </c>
      <c r="Z22" s="45">
        <v>7</v>
      </c>
      <c r="AA22" s="3">
        <f t="shared" si="133"/>
        <v>336</v>
      </c>
      <c r="AB22" s="45">
        <v>9</v>
      </c>
      <c r="AC22" s="3">
        <f t="shared" si="134"/>
        <v>432</v>
      </c>
      <c r="AD22" s="45">
        <v>4</v>
      </c>
      <c r="AE22" s="3">
        <f>144+40</f>
        <v>184</v>
      </c>
      <c r="AF22" s="45"/>
      <c r="AG22" s="3">
        <f t="shared" si="113"/>
        <v>0</v>
      </c>
      <c r="AH22" s="45"/>
      <c r="AI22" s="3">
        <f t="shared" si="114"/>
        <v>0</v>
      </c>
      <c r="AJ22" s="93"/>
      <c r="AK22" s="3">
        <f t="shared" si="115"/>
        <v>0</v>
      </c>
      <c r="AL22" s="45"/>
      <c r="AM22" s="3">
        <f t="shared" si="116"/>
        <v>0</v>
      </c>
      <c r="AN22" s="45"/>
      <c r="AO22" s="3">
        <f t="shared" si="117"/>
        <v>0</v>
      </c>
      <c r="AP22" s="45"/>
      <c r="AQ22" s="3">
        <f t="shared" si="45"/>
        <v>0</v>
      </c>
      <c r="AR22" s="45"/>
      <c r="AS22" s="3">
        <f t="shared" si="118"/>
        <v>0</v>
      </c>
      <c r="AT22" s="45"/>
      <c r="AU22" s="3">
        <f t="shared" si="119"/>
        <v>0</v>
      </c>
      <c r="AV22" s="45"/>
      <c r="AW22" s="3">
        <f t="shared" si="120"/>
        <v>0</v>
      </c>
      <c r="AX22" s="45"/>
      <c r="AY22" s="3">
        <f t="shared" si="54"/>
        <v>0</v>
      </c>
      <c r="AZ22" s="45"/>
      <c r="BA22" s="3">
        <f t="shared" si="55"/>
        <v>0</v>
      </c>
      <c r="BB22" s="45"/>
      <c r="BC22" s="3">
        <f t="shared" si="121"/>
        <v>0</v>
      </c>
      <c r="BD22" s="45"/>
      <c r="BE22" s="3">
        <f t="shared" si="122"/>
        <v>0</v>
      </c>
      <c r="BF22" s="45"/>
      <c r="BG22" s="3">
        <f t="shared" si="123"/>
        <v>0</v>
      </c>
      <c r="BH22" s="45"/>
      <c r="BI22" s="74">
        <f t="shared" si="124"/>
        <v>0</v>
      </c>
      <c r="BJ22" s="45"/>
      <c r="BK22" s="74">
        <f t="shared" si="125"/>
        <v>0</v>
      </c>
      <c r="BL22" s="45"/>
      <c r="BM22" s="74">
        <f t="shared" si="126"/>
        <v>0</v>
      </c>
      <c r="BN22" s="45">
        <f t="shared" si="135"/>
        <v>38</v>
      </c>
      <c r="BO22" s="88">
        <f t="shared" si="136"/>
        <v>1816</v>
      </c>
      <c r="BP22" s="124"/>
      <c r="BQ22" s="61"/>
      <c r="BR22" s="4">
        <f t="shared" si="137"/>
        <v>1816</v>
      </c>
      <c r="BS22" s="61"/>
      <c r="BT22" s="274">
        <f t="shared" si="138"/>
        <v>1816</v>
      </c>
      <c r="BU22" s="264">
        <v>1895</v>
      </c>
      <c r="BV22" s="1">
        <f t="shared" si="139"/>
        <v>-79</v>
      </c>
    </row>
    <row r="23" spans="1:114" s="14" customFormat="1" ht="16.5" customHeight="1" x14ac:dyDescent="0.3">
      <c r="A23" s="200" t="s">
        <v>80</v>
      </c>
      <c r="B23" s="121">
        <v>53</v>
      </c>
      <c r="C23" s="81">
        <v>48</v>
      </c>
      <c r="D23" s="93"/>
      <c r="E23" s="212"/>
      <c r="F23" s="93"/>
      <c r="G23" s="3"/>
      <c r="H23" s="45"/>
      <c r="I23" s="3"/>
      <c r="J23" s="45"/>
      <c r="K23" s="3"/>
      <c r="L23" s="45"/>
      <c r="M23" s="3"/>
      <c r="N23" s="45"/>
      <c r="O23" s="3"/>
      <c r="P23" s="45"/>
      <c r="Q23" s="3"/>
      <c r="R23" s="45"/>
      <c r="S23" s="3"/>
      <c r="T23" s="45"/>
      <c r="U23" s="3"/>
      <c r="V23" s="45"/>
      <c r="W23" s="3"/>
      <c r="X23" s="45"/>
      <c r="Y23" s="3"/>
      <c r="Z23" s="45"/>
      <c r="AA23" s="3"/>
      <c r="AB23" s="45"/>
      <c r="AC23" s="3"/>
      <c r="AD23" s="45"/>
      <c r="AE23" s="3"/>
      <c r="AF23" s="45"/>
      <c r="AG23" s="3">
        <f t="shared" si="113"/>
        <v>0</v>
      </c>
      <c r="AH23" s="45"/>
      <c r="AI23" s="3">
        <f t="shared" si="114"/>
        <v>0</v>
      </c>
      <c r="AJ23" s="93"/>
      <c r="AK23" s="3">
        <f t="shared" si="115"/>
        <v>0</v>
      </c>
      <c r="AL23" s="45"/>
      <c r="AM23" s="3"/>
      <c r="AN23" s="45"/>
      <c r="AO23" s="3">
        <f t="shared" si="117"/>
        <v>0</v>
      </c>
      <c r="AP23" s="45"/>
      <c r="AQ23" s="3">
        <f t="shared" si="45"/>
        <v>0</v>
      </c>
      <c r="AR23" s="45">
        <v>8</v>
      </c>
      <c r="AS23" s="3">
        <f t="shared" si="118"/>
        <v>384</v>
      </c>
      <c r="AT23" s="45">
        <v>5</v>
      </c>
      <c r="AU23" s="3">
        <f t="shared" si="119"/>
        <v>240</v>
      </c>
      <c r="AV23" s="45">
        <v>7</v>
      </c>
      <c r="AW23" s="3">
        <f t="shared" si="120"/>
        <v>336</v>
      </c>
      <c r="AX23" s="45"/>
      <c r="AY23" s="3">
        <f t="shared" si="54"/>
        <v>0</v>
      </c>
      <c r="AZ23" s="45"/>
      <c r="BA23" s="3">
        <f t="shared" si="55"/>
        <v>0</v>
      </c>
      <c r="BB23" s="45"/>
      <c r="BC23" s="3">
        <f t="shared" si="121"/>
        <v>0</v>
      </c>
      <c r="BD23" s="45">
        <f>1+1</f>
        <v>2</v>
      </c>
      <c r="BE23" s="3">
        <f>48+22</f>
        <v>70</v>
      </c>
      <c r="BF23" s="45"/>
      <c r="BG23" s="3">
        <f t="shared" si="123"/>
        <v>0</v>
      </c>
      <c r="BH23" s="45"/>
      <c r="BI23" s="74">
        <f t="shared" si="124"/>
        <v>0</v>
      </c>
      <c r="BJ23" s="45"/>
      <c r="BK23" s="74">
        <f t="shared" si="125"/>
        <v>0</v>
      </c>
      <c r="BL23" s="45"/>
      <c r="BM23" s="74">
        <f t="shared" si="126"/>
        <v>0</v>
      </c>
      <c r="BN23" s="45">
        <f t="shared" si="135"/>
        <v>22</v>
      </c>
      <c r="BO23" s="88">
        <f t="shared" si="136"/>
        <v>1030</v>
      </c>
      <c r="BP23" s="124"/>
      <c r="BQ23" s="61"/>
      <c r="BR23" s="4">
        <f t="shared" si="137"/>
        <v>1030</v>
      </c>
      <c r="BS23" s="61"/>
      <c r="BT23" s="274">
        <f t="shared" si="138"/>
        <v>1030</v>
      </c>
      <c r="BU23" s="264">
        <v>346</v>
      </c>
      <c r="BV23" s="1">
        <f t="shared" si="139"/>
        <v>684</v>
      </c>
    </row>
    <row r="24" spans="1:114" s="14" customFormat="1" ht="16.5" customHeight="1" x14ac:dyDescent="0.3">
      <c r="A24" s="200" t="s">
        <v>87</v>
      </c>
      <c r="B24" s="121">
        <v>184</v>
      </c>
      <c r="C24" s="81">
        <v>48</v>
      </c>
      <c r="D24" s="93"/>
      <c r="E24" s="212"/>
      <c r="F24" s="93"/>
      <c r="G24" s="3"/>
      <c r="H24" s="45"/>
      <c r="I24" s="3"/>
      <c r="J24" s="45"/>
      <c r="K24" s="3"/>
      <c r="L24" s="45"/>
      <c r="M24" s="3"/>
      <c r="N24" s="45"/>
      <c r="O24" s="3"/>
      <c r="P24" s="45"/>
      <c r="Q24" s="3"/>
      <c r="R24" s="45"/>
      <c r="S24" s="3"/>
      <c r="T24" s="45"/>
      <c r="U24" s="3"/>
      <c r="V24" s="45"/>
      <c r="W24" s="3"/>
      <c r="X24" s="45"/>
      <c r="Y24" s="3">
        <f t="shared" si="72"/>
        <v>0</v>
      </c>
      <c r="Z24" s="45"/>
      <c r="AA24" s="3"/>
      <c r="AB24" s="45">
        <v>12</v>
      </c>
      <c r="AC24" s="3">
        <f t="shared" si="134"/>
        <v>576</v>
      </c>
      <c r="AD24" s="45">
        <v>15</v>
      </c>
      <c r="AE24" s="3">
        <f t="shared" si="112"/>
        <v>720</v>
      </c>
      <c r="AF24" s="45">
        <v>24</v>
      </c>
      <c r="AG24" s="3">
        <f t="shared" si="113"/>
        <v>1152</v>
      </c>
      <c r="AH24" s="45">
        <v>10</v>
      </c>
      <c r="AI24" s="3">
        <f t="shared" si="114"/>
        <v>480</v>
      </c>
      <c r="AJ24" s="93">
        <v>19</v>
      </c>
      <c r="AK24" s="3">
        <f t="shared" si="115"/>
        <v>912</v>
      </c>
      <c r="AL24" s="45">
        <v>7</v>
      </c>
      <c r="AM24" s="3">
        <f t="shared" si="116"/>
        <v>336</v>
      </c>
      <c r="AN24" s="45">
        <v>12</v>
      </c>
      <c r="AO24" s="3">
        <f t="shared" si="117"/>
        <v>576</v>
      </c>
      <c r="AP24" s="45"/>
      <c r="AQ24" s="3">
        <f t="shared" si="45"/>
        <v>0</v>
      </c>
      <c r="AR24" s="45"/>
      <c r="AS24" s="3">
        <f t="shared" si="118"/>
        <v>0</v>
      </c>
      <c r="AT24" s="45"/>
      <c r="AU24" s="3">
        <f t="shared" si="119"/>
        <v>0</v>
      </c>
      <c r="AV24" s="45"/>
      <c r="AW24" s="3">
        <f t="shared" si="120"/>
        <v>0</v>
      </c>
      <c r="AX24" s="45"/>
      <c r="AY24" s="3">
        <f t="shared" si="54"/>
        <v>0</v>
      </c>
      <c r="AZ24" s="45"/>
      <c r="BA24" s="3">
        <f t="shared" si="55"/>
        <v>0</v>
      </c>
      <c r="BB24" s="45"/>
      <c r="BC24" s="3">
        <f t="shared" si="121"/>
        <v>0</v>
      </c>
      <c r="BD24" s="45"/>
      <c r="BE24" s="3">
        <f t="shared" si="122"/>
        <v>0</v>
      </c>
      <c r="BF24" s="45"/>
      <c r="BG24" s="3">
        <f t="shared" si="123"/>
        <v>0</v>
      </c>
      <c r="BH24" s="45"/>
      <c r="BI24" s="74">
        <f t="shared" si="124"/>
        <v>0</v>
      </c>
      <c r="BJ24" s="45"/>
      <c r="BK24" s="74">
        <f t="shared" si="125"/>
        <v>0</v>
      </c>
      <c r="BL24" s="45"/>
      <c r="BM24" s="74">
        <f t="shared" si="126"/>
        <v>0</v>
      </c>
      <c r="BN24" s="45">
        <f t="shared" ref="BN24" si="140">+D24+F24+H24+J24+L24+N24+P24+R24+T24+V24+X24+Z24+AB24+AD24+AF24+AH24+AJ24+AL24+AN24+AP24+AR24+AT24+AV24+AX24+AZ24+BB24+BD24+BF24+BH24+BJ24+BL24</f>
        <v>99</v>
      </c>
      <c r="BO24" s="88">
        <f t="shared" ref="BO24" si="141">+E24+G24+I24+K24+M24+O24+Q24+S24+U24+W24+Y24+AA24+AC24+AE24+AG24+AI24+AK24+AM24+AO24+AQ24+AS24+AU24+AW24+AY24+BA24+BC24+BE24+BG24+BI24+BK24+BM24</f>
        <v>4752</v>
      </c>
      <c r="BP24" s="124"/>
      <c r="BQ24" s="61"/>
      <c r="BR24" s="4">
        <f t="shared" ref="BR24" si="142">BO24</f>
        <v>4752</v>
      </c>
      <c r="BS24" s="61"/>
      <c r="BT24" s="274">
        <f t="shared" ref="BT24" si="143">BR24+BS24-BQ24</f>
        <v>4752</v>
      </c>
      <c r="BU24" s="264">
        <v>4989</v>
      </c>
      <c r="BV24" s="1">
        <f t="shared" ref="BV24" si="144">BT24-BU24</f>
        <v>-237</v>
      </c>
    </row>
    <row r="25" spans="1:114" ht="16.5" customHeight="1" x14ac:dyDescent="0.25">
      <c r="A25" s="200" t="s">
        <v>51</v>
      </c>
      <c r="B25" s="121" t="s">
        <v>52</v>
      </c>
      <c r="C25" s="81">
        <v>48</v>
      </c>
      <c r="D25" s="93"/>
      <c r="E25" s="3">
        <f t="shared" ref="E25:E28" si="145">+D25*C25</f>
        <v>0</v>
      </c>
      <c r="F25" s="93"/>
      <c r="G25" s="3">
        <f t="shared" ref="G25:G28" si="146">+F25*C25</f>
        <v>0</v>
      </c>
      <c r="H25" s="45"/>
      <c r="I25" s="3">
        <f t="shared" ref="I25:I28" si="147">+H25*C25</f>
        <v>0</v>
      </c>
      <c r="J25" s="45"/>
      <c r="K25" s="3">
        <f t="shared" ref="K25:K28" si="148">+J25*C25</f>
        <v>0</v>
      </c>
      <c r="L25" s="45"/>
      <c r="M25" s="3">
        <f t="shared" si="31"/>
        <v>0</v>
      </c>
      <c r="N25" s="45"/>
      <c r="O25" s="3">
        <f t="shared" si="32"/>
        <v>0</v>
      </c>
      <c r="P25" s="45"/>
      <c r="Q25" s="3">
        <f t="shared" si="33"/>
        <v>0</v>
      </c>
      <c r="R25" s="45"/>
      <c r="S25" s="3">
        <f t="shared" si="34"/>
        <v>0</v>
      </c>
      <c r="T25" s="45"/>
      <c r="U25" s="3">
        <f t="shared" ref="U25:U28" si="149">+T25*C25</f>
        <v>0</v>
      </c>
      <c r="V25" s="45"/>
      <c r="W25" s="3">
        <f t="shared" si="132"/>
        <v>0</v>
      </c>
      <c r="X25" s="45"/>
      <c r="Y25" s="3">
        <f t="shared" ref="Y25:Y30" si="150">+X25*C25</f>
        <v>0</v>
      </c>
      <c r="Z25" s="45">
        <v>2</v>
      </c>
      <c r="AA25" s="3">
        <f t="shared" si="133"/>
        <v>96</v>
      </c>
      <c r="AB25" s="45"/>
      <c r="AC25" s="3">
        <f t="shared" si="134"/>
        <v>0</v>
      </c>
      <c r="AD25" s="45">
        <v>3</v>
      </c>
      <c r="AE25" s="3">
        <f>94+101</f>
        <v>195</v>
      </c>
      <c r="AF25" s="45">
        <v>5</v>
      </c>
      <c r="AG25" s="3">
        <f>437-291</f>
        <v>146</v>
      </c>
      <c r="AH25" s="45"/>
      <c r="AI25" s="3">
        <f t="shared" si="114"/>
        <v>0</v>
      </c>
      <c r="AJ25" s="93"/>
      <c r="AK25" s="3">
        <f t="shared" si="115"/>
        <v>0</v>
      </c>
      <c r="AL25" s="45"/>
      <c r="AM25" s="3">
        <f t="shared" si="116"/>
        <v>0</v>
      </c>
      <c r="AN25" s="45"/>
      <c r="AO25" s="3">
        <f t="shared" si="117"/>
        <v>0</v>
      </c>
      <c r="AP25" s="45"/>
      <c r="AQ25" s="3">
        <f t="shared" si="45"/>
        <v>0</v>
      </c>
      <c r="AR25" s="45"/>
      <c r="AS25" s="3">
        <f t="shared" si="118"/>
        <v>0</v>
      </c>
      <c r="AT25" s="45"/>
      <c r="AU25" s="3">
        <f t="shared" si="119"/>
        <v>0</v>
      </c>
      <c r="AV25" s="45"/>
      <c r="AW25" s="3">
        <f t="shared" si="120"/>
        <v>0</v>
      </c>
      <c r="AX25" s="45"/>
      <c r="AY25" s="3">
        <f t="shared" si="54"/>
        <v>0</v>
      </c>
      <c r="AZ25" s="45"/>
      <c r="BA25" s="3">
        <f t="shared" si="55"/>
        <v>0</v>
      </c>
      <c r="BB25" s="45"/>
      <c r="BC25" s="3">
        <f t="shared" si="121"/>
        <v>0</v>
      </c>
      <c r="BD25" s="45"/>
      <c r="BE25" s="3">
        <f t="shared" si="122"/>
        <v>0</v>
      </c>
      <c r="BF25" s="45"/>
      <c r="BG25" s="3">
        <f t="shared" si="123"/>
        <v>0</v>
      </c>
      <c r="BH25" s="45"/>
      <c r="BI25" s="74">
        <f t="shared" si="124"/>
        <v>0</v>
      </c>
      <c r="BJ25" s="45"/>
      <c r="BK25" s="74">
        <f t="shared" si="125"/>
        <v>0</v>
      </c>
      <c r="BL25" s="45"/>
      <c r="BM25" s="74">
        <f t="shared" si="126"/>
        <v>0</v>
      </c>
      <c r="BN25" s="45">
        <f t="shared" ref="BN25:BN30" si="151">+D25+F25+H25+J25+L25+N25+P25+R25+T25+V25+X25+Z25+AB25+AD25+AF25+AH25+AJ25+AL25+AN25+AP25+AR25+AT25+AV25+AX25+AZ25+BB25+BD25+BF25+BH25+BJ25+BL25</f>
        <v>10</v>
      </c>
      <c r="BO25" s="88">
        <f t="shared" ref="BO25" si="152">+E25+G25+I25+K25+M25+O25+Q25+S25+U25+W25+Y25+AA25+AC25+AE25+AG25+AI25+AK25+AM25+AO25+AQ25+AS25+AU25+AW25+AY25+BA25+BC25+BE25+BG25+BI25+BK25+BM25</f>
        <v>437</v>
      </c>
      <c r="BP25" s="124"/>
      <c r="BQ25" s="61">
        <v>12</v>
      </c>
      <c r="BR25" s="4">
        <f t="shared" si="51"/>
        <v>437</v>
      </c>
      <c r="BS25" s="61"/>
      <c r="BT25" s="274">
        <f t="shared" ref="BT25:BT30" si="153">BR25+BS25-BQ25</f>
        <v>425</v>
      </c>
      <c r="BU25" s="264"/>
      <c r="BV25" s="1">
        <f>BT25-BU25</f>
        <v>425</v>
      </c>
    </row>
    <row r="26" spans="1:114" ht="16.5" customHeight="1" x14ac:dyDescent="0.25">
      <c r="A26" s="199" t="s">
        <v>68</v>
      </c>
      <c r="B26" s="80">
        <v>47</v>
      </c>
      <c r="C26" s="81">
        <v>48</v>
      </c>
      <c r="D26" s="93"/>
      <c r="E26" s="3">
        <f t="shared" si="145"/>
        <v>0</v>
      </c>
      <c r="F26" s="93"/>
      <c r="G26" s="3">
        <f t="shared" si="146"/>
        <v>0</v>
      </c>
      <c r="H26" s="45">
        <v>4</v>
      </c>
      <c r="I26" s="3">
        <f t="shared" si="147"/>
        <v>192</v>
      </c>
      <c r="J26" s="45"/>
      <c r="K26" s="3">
        <f t="shared" si="148"/>
        <v>0</v>
      </c>
      <c r="L26" s="45"/>
      <c r="M26" s="3">
        <f t="shared" si="31"/>
        <v>0</v>
      </c>
      <c r="N26" s="45">
        <v>10</v>
      </c>
      <c r="O26" s="3">
        <f t="shared" si="32"/>
        <v>480</v>
      </c>
      <c r="P26" s="45">
        <v>20</v>
      </c>
      <c r="Q26" s="3">
        <f t="shared" si="33"/>
        <v>960</v>
      </c>
      <c r="R26" s="45">
        <v>10</v>
      </c>
      <c r="S26" s="3">
        <f t="shared" si="34"/>
        <v>480</v>
      </c>
      <c r="T26" s="45">
        <v>12</v>
      </c>
      <c r="U26" s="3">
        <f t="shared" si="149"/>
        <v>576</v>
      </c>
      <c r="V26" s="45">
        <v>11</v>
      </c>
      <c r="W26" s="3">
        <f t="shared" si="132"/>
        <v>528</v>
      </c>
      <c r="X26" s="45"/>
      <c r="Y26" s="3">
        <f t="shared" si="150"/>
        <v>0</v>
      </c>
      <c r="Z26" s="45">
        <v>9</v>
      </c>
      <c r="AA26" s="3">
        <f t="shared" si="133"/>
        <v>432</v>
      </c>
      <c r="AB26" s="45">
        <v>10</v>
      </c>
      <c r="AC26" s="3">
        <f t="shared" si="134"/>
        <v>480</v>
      </c>
      <c r="AD26" s="45">
        <v>17</v>
      </c>
      <c r="AE26" s="3">
        <f t="shared" si="112"/>
        <v>816</v>
      </c>
      <c r="AF26" s="45">
        <v>3</v>
      </c>
      <c r="AG26" s="3">
        <f>96+20</f>
        <v>116</v>
      </c>
      <c r="AH26" s="45"/>
      <c r="AI26" s="3">
        <f t="shared" si="114"/>
        <v>0</v>
      </c>
      <c r="AJ26" s="93"/>
      <c r="AK26" s="3">
        <f t="shared" si="115"/>
        <v>0</v>
      </c>
      <c r="AL26" s="45"/>
      <c r="AM26" s="3">
        <f t="shared" si="116"/>
        <v>0</v>
      </c>
      <c r="AN26" s="45"/>
      <c r="AO26" s="3">
        <f t="shared" si="117"/>
        <v>0</v>
      </c>
      <c r="AP26" s="45"/>
      <c r="AQ26" s="3">
        <f t="shared" si="45"/>
        <v>0</v>
      </c>
      <c r="AR26" s="45"/>
      <c r="AS26" s="3">
        <f t="shared" si="118"/>
        <v>0</v>
      </c>
      <c r="AT26" s="45"/>
      <c r="AU26" s="3">
        <f t="shared" si="119"/>
        <v>0</v>
      </c>
      <c r="AV26" s="45"/>
      <c r="AW26" s="3">
        <f t="shared" si="120"/>
        <v>0</v>
      </c>
      <c r="AX26" s="45"/>
      <c r="AY26" s="3">
        <f t="shared" si="54"/>
        <v>0</v>
      </c>
      <c r="AZ26" s="45"/>
      <c r="BA26" s="3">
        <f t="shared" si="55"/>
        <v>0</v>
      </c>
      <c r="BB26" s="45"/>
      <c r="BC26" s="3">
        <f t="shared" si="121"/>
        <v>0</v>
      </c>
      <c r="BD26" s="45"/>
      <c r="BE26" s="3">
        <f t="shared" si="122"/>
        <v>0</v>
      </c>
      <c r="BF26" s="45"/>
      <c r="BG26" s="3">
        <f t="shared" si="123"/>
        <v>0</v>
      </c>
      <c r="BH26" s="45"/>
      <c r="BI26" s="74">
        <f t="shared" si="124"/>
        <v>0</v>
      </c>
      <c r="BJ26" s="45"/>
      <c r="BK26" s="74">
        <f t="shared" si="125"/>
        <v>0</v>
      </c>
      <c r="BL26" s="45"/>
      <c r="BM26" s="74">
        <f t="shared" si="126"/>
        <v>0</v>
      </c>
      <c r="BN26" s="45">
        <f t="shared" ref="BN26:BN27" si="154">+D26+F26+H26+J26+L26+N26+P26+R26+T26+V26+X26+Z26+AB26+AD26+AF26+AH26+AJ26+AL26+AN26+AP26+AR26+AT26+AV26+AX26+AZ26+BB26+BD26+BF26+BH26+BJ26+BL26</f>
        <v>106</v>
      </c>
      <c r="BO26" s="88">
        <f t="shared" ref="BO26:BO27" si="155">+E26+G26+I26+K26+M26+O26+Q26+S26+U26+W26+Y26+AA26+AC26+AE26+AG26+AI26+AK26+AM26+AO26+AQ26+AS26+AU26+AW26+AY26+BA26+BC26+BE26+BG26+BI26+BK26+BM26</f>
        <v>5060</v>
      </c>
      <c r="BP26" s="124"/>
      <c r="BQ26" s="61"/>
      <c r="BR26" s="4">
        <f t="shared" ref="BR26:BR27" si="156">BO26</f>
        <v>5060</v>
      </c>
      <c r="BS26" s="61"/>
      <c r="BT26" s="274">
        <f t="shared" ref="BT26:BT27" si="157">BR26+BS26-BQ26</f>
        <v>5060</v>
      </c>
      <c r="BU26" s="264">
        <v>4496</v>
      </c>
      <c r="BV26" s="1">
        <f>BT26-BU26</f>
        <v>564</v>
      </c>
    </row>
    <row r="27" spans="1:114" ht="16.5" customHeight="1" x14ac:dyDescent="0.25">
      <c r="A27" s="199" t="s">
        <v>56</v>
      </c>
      <c r="B27" s="80">
        <v>4</v>
      </c>
      <c r="C27" s="81">
        <v>48</v>
      </c>
      <c r="D27" s="93"/>
      <c r="E27" s="3"/>
      <c r="F27" s="93"/>
      <c r="G27" s="3"/>
      <c r="H27" s="45"/>
      <c r="I27" s="3"/>
      <c r="J27" s="45"/>
      <c r="K27" s="3"/>
      <c r="L27" s="45"/>
      <c r="M27" s="3"/>
      <c r="N27" s="45"/>
      <c r="O27" s="3"/>
      <c r="P27" s="45"/>
      <c r="Q27" s="3"/>
      <c r="R27" s="45"/>
      <c r="S27" s="3"/>
      <c r="T27" s="45"/>
      <c r="U27" s="3"/>
      <c r="V27" s="45"/>
      <c r="W27" s="3"/>
      <c r="X27" s="45"/>
      <c r="Y27" s="3"/>
      <c r="Z27" s="45"/>
      <c r="AA27" s="3"/>
      <c r="AB27" s="45"/>
      <c r="AC27" s="3"/>
      <c r="AD27" s="45"/>
      <c r="AE27" s="3"/>
      <c r="AF27" s="45"/>
      <c r="AG27" s="3"/>
      <c r="AH27" s="45"/>
      <c r="AI27" s="3"/>
      <c r="AJ27" s="93"/>
      <c r="AK27" s="3"/>
      <c r="AL27" s="45"/>
      <c r="AM27" s="3"/>
      <c r="AN27" s="45"/>
      <c r="AO27" s="3"/>
      <c r="AP27" s="45"/>
      <c r="AQ27" s="3"/>
      <c r="AR27" s="45"/>
      <c r="AS27" s="3"/>
      <c r="AT27" s="45"/>
      <c r="AU27" s="3"/>
      <c r="AV27" s="45"/>
      <c r="AW27" s="3"/>
      <c r="AX27" s="45"/>
      <c r="AY27" s="3"/>
      <c r="AZ27" s="45"/>
      <c r="BA27" s="3"/>
      <c r="BB27" s="45"/>
      <c r="BC27" s="3"/>
      <c r="BD27" s="45"/>
      <c r="BE27" s="3"/>
      <c r="BF27" s="45"/>
      <c r="BG27" s="3"/>
      <c r="BH27" s="45">
        <v>3</v>
      </c>
      <c r="BI27" s="74">
        <f>96+10</f>
        <v>106</v>
      </c>
      <c r="BJ27" s="45"/>
      <c r="BK27" s="74"/>
      <c r="BL27" s="45"/>
      <c r="BM27" s="74">
        <f t="shared" si="126"/>
        <v>0</v>
      </c>
      <c r="BN27" s="45">
        <f t="shared" si="154"/>
        <v>3</v>
      </c>
      <c r="BO27" s="88">
        <f t="shared" si="155"/>
        <v>106</v>
      </c>
      <c r="BP27" s="124"/>
      <c r="BQ27" s="61"/>
      <c r="BR27" s="4">
        <f t="shared" si="156"/>
        <v>106</v>
      </c>
      <c r="BS27" s="61"/>
      <c r="BT27" s="274">
        <f t="shared" si="157"/>
        <v>106</v>
      </c>
      <c r="BU27" s="264"/>
      <c r="BV27" s="1">
        <f t="shared" ref="BV27" si="158">BT27-BU27</f>
        <v>106</v>
      </c>
    </row>
    <row r="28" spans="1:114" ht="16.5" customHeight="1" x14ac:dyDescent="0.25">
      <c r="A28" s="199" t="s">
        <v>56</v>
      </c>
      <c r="B28" s="80">
        <v>6</v>
      </c>
      <c r="C28" s="81">
        <v>48</v>
      </c>
      <c r="D28" s="93"/>
      <c r="E28" s="3">
        <f t="shared" si="145"/>
        <v>0</v>
      </c>
      <c r="F28" s="93"/>
      <c r="G28" s="3">
        <f t="shared" si="146"/>
        <v>0</v>
      </c>
      <c r="H28" s="45"/>
      <c r="I28" s="3">
        <f t="shared" si="147"/>
        <v>0</v>
      </c>
      <c r="J28" s="45">
        <v>12</v>
      </c>
      <c r="K28" s="3">
        <f t="shared" si="148"/>
        <v>576</v>
      </c>
      <c r="L28" s="45"/>
      <c r="M28" s="3">
        <f t="shared" si="31"/>
        <v>0</v>
      </c>
      <c r="N28" s="45">
        <v>12</v>
      </c>
      <c r="O28" s="3">
        <f t="shared" si="32"/>
        <v>576</v>
      </c>
      <c r="P28" s="45"/>
      <c r="Q28" s="3">
        <f t="shared" si="33"/>
        <v>0</v>
      </c>
      <c r="R28" s="45">
        <v>12</v>
      </c>
      <c r="S28" s="3">
        <f t="shared" si="34"/>
        <v>576</v>
      </c>
      <c r="T28" s="45"/>
      <c r="U28" s="3">
        <f t="shared" si="149"/>
        <v>0</v>
      </c>
      <c r="V28" s="45"/>
      <c r="W28" s="3">
        <f t="shared" si="132"/>
        <v>0</v>
      </c>
      <c r="X28" s="45"/>
      <c r="Y28" s="3">
        <f t="shared" si="150"/>
        <v>0</v>
      </c>
      <c r="Z28" s="45">
        <v>12</v>
      </c>
      <c r="AA28" s="3">
        <f t="shared" si="133"/>
        <v>576</v>
      </c>
      <c r="AB28" s="45"/>
      <c r="AC28" s="3">
        <f t="shared" si="134"/>
        <v>0</v>
      </c>
      <c r="AD28" s="45"/>
      <c r="AE28" s="3">
        <f t="shared" si="112"/>
        <v>0</v>
      </c>
      <c r="AF28" s="45"/>
      <c r="AG28" s="3">
        <f t="shared" si="113"/>
        <v>0</v>
      </c>
      <c r="AH28" s="45"/>
      <c r="AI28" s="3">
        <f t="shared" si="114"/>
        <v>0</v>
      </c>
      <c r="AJ28" s="93">
        <v>7</v>
      </c>
      <c r="AK28" s="3">
        <f t="shared" si="115"/>
        <v>336</v>
      </c>
      <c r="AL28" s="45"/>
      <c r="AM28" s="3">
        <f t="shared" si="116"/>
        <v>0</v>
      </c>
      <c r="AN28" s="45"/>
      <c r="AO28" s="3">
        <f t="shared" si="117"/>
        <v>0</v>
      </c>
      <c r="AP28" s="45"/>
      <c r="AQ28" s="3">
        <f t="shared" si="45"/>
        <v>0</v>
      </c>
      <c r="AR28" s="45">
        <v>5</v>
      </c>
      <c r="AS28" s="3">
        <f t="shared" si="118"/>
        <v>240</v>
      </c>
      <c r="AT28" s="45"/>
      <c r="AU28" s="3">
        <f t="shared" si="119"/>
        <v>0</v>
      </c>
      <c r="AV28" s="45"/>
      <c r="AW28" s="3">
        <f t="shared" si="120"/>
        <v>0</v>
      </c>
      <c r="AX28" s="45"/>
      <c r="AY28" s="3">
        <f t="shared" si="54"/>
        <v>0</v>
      </c>
      <c r="AZ28" s="45"/>
      <c r="BA28" s="3">
        <f t="shared" si="55"/>
        <v>0</v>
      </c>
      <c r="BB28" s="45"/>
      <c r="BC28" s="3">
        <f t="shared" si="121"/>
        <v>0</v>
      </c>
      <c r="BD28" s="45"/>
      <c r="BE28" s="3">
        <f t="shared" si="122"/>
        <v>0</v>
      </c>
      <c r="BF28" s="45"/>
      <c r="BG28" s="3">
        <f t="shared" si="123"/>
        <v>0</v>
      </c>
      <c r="BH28" s="45"/>
      <c r="BI28" s="74">
        <f t="shared" si="124"/>
        <v>0</v>
      </c>
      <c r="BJ28" s="45"/>
      <c r="BK28" s="74">
        <f t="shared" si="125"/>
        <v>0</v>
      </c>
      <c r="BL28" s="45"/>
      <c r="BM28" s="74">
        <f t="shared" si="126"/>
        <v>0</v>
      </c>
      <c r="BN28" s="45">
        <f t="shared" si="151"/>
        <v>60</v>
      </c>
      <c r="BO28" s="88">
        <f t="shared" ref="BO28:BO30" si="159">+E28+G28+I28+K28+M28+O28+Q28+S28+U28+W28+Y28+AA28+AC28+AE28+AG28+AI28+AK28+AM28+AO28+AQ28+AS28+AU28+AW28+AY28+BA28+BC28+BE28+BG28+BI28+BK28+BM28</f>
        <v>2880</v>
      </c>
      <c r="BP28" s="124"/>
      <c r="BQ28" s="61">
        <v>371.68</v>
      </c>
      <c r="BR28" s="4">
        <f t="shared" ref="BR28:BR30" si="160">BO28</f>
        <v>2880</v>
      </c>
      <c r="BS28" s="61"/>
      <c r="BT28" s="274">
        <f t="shared" si="153"/>
        <v>2508.3200000000002</v>
      </c>
      <c r="BU28" s="264">
        <v>2515</v>
      </c>
      <c r="BV28" s="1">
        <f t="shared" ref="BV28" si="161">BT28-BU28</f>
        <v>-6.6799999999998363</v>
      </c>
    </row>
    <row r="29" spans="1:114" ht="16.5" customHeight="1" x14ac:dyDescent="0.25">
      <c r="A29" s="200" t="s">
        <v>78</v>
      </c>
      <c r="B29" s="80">
        <v>1</v>
      </c>
      <c r="C29" s="81">
        <v>48</v>
      </c>
      <c r="D29" s="93"/>
      <c r="E29" s="3"/>
      <c r="F29" s="93"/>
      <c r="G29" s="3"/>
      <c r="H29" s="45"/>
      <c r="I29" s="3"/>
      <c r="J29" s="45"/>
      <c r="K29" s="3"/>
      <c r="L29" s="45"/>
      <c r="M29" s="3"/>
      <c r="N29" s="45"/>
      <c r="O29" s="3"/>
      <c r="P29" s="45"/>
      <c r="Q29" s="3"/>
      <c r="R29" s="45"/>
      <c r="S29" s="3"/>
      <c r="T29" s="45"/>
      <c r="U29" s="3"/>
      <c r="V29" s="45">
        <v>12</v>
      </c>
      <c r="W29" s="3">
        <f t="shared" si="132"/>
        <v>576</v>
      </c>
      <c r="X29" s="45"/>
      <c r="Y29" s="3">
        <f t="shared" si="150"/>
        <v>0</v>
      </c>
      <c r="Z29" s="45"/>
      <c r="AA29" s="3">
        <f t="shared" si="133"/>
        <v>0</v>
      </c>
      <c r="AB29" s="45"/>
      <c r="AC29" s="3">
        <f t="shared" si="134"/>
        <v>0</v>
      </c>
      <c r="AD29" s="45"/>
      <c r="AE29" s="3">
        <f t="shared" si="112"/>
        <v>0</v>
      </c>
      <c r="AF29" s="45">
        <v>10</v>
      </c>
      <c r="AG29" s="3">
        <f t="shared" si="113"/>
        <v>480</v>
      </c>
      <c r="AH29" s="45"/>
      <c r="AI29" s="3">
        <f t="shared" si="114"/>
        <v>0</v>
      </c>
      <c r="AJ29" s="93"/>
      <c r="AK29" s="3">
        <f t="shared" si="115"/>
        <v>0</v>
      </c>
      <c r="AL29" s="45"/>
      <c r="AM29" s="3">
        <f t="shared" si="116"/>
        <v>0</v>
      </c>
      <c r="AN29" s="45"/>
      <c r="AO29" s="3">
        <f t="shared" si="117"/>
        <v>0</v>
      </c>
      <c r="AP29" s="45"/>
      <c r="AQ29" s="3">
        <f t="shared" si="45"/>
        <v>0</v>
      </c>
      <c r="AR29" s="45"/>
      <c r="AS29" s="3">
        <f t="shared" si="118"/>
        <v>0</v>
      </c>
      <c r="AT29" s="45">
        <v>9</v>
      </c>
      <c r="AU29" s="3">
        <f t="shared" si="119"/>
        <v>432</v>
      </c>
      <c r="AV29" s="45"/>
      <c r="AW29" s="3">
        <f t="shared" si="120"/>
        <v>0</v>
      </c>
      <c r="AX29" s="45"/>
      <c r="AY29" s="3">
        <f t="shared" si="54"/>
        <v>0</v>
      </c>
      <c r="AZ29" s="45"/>
      <c r="BA29" s="3">
        <f t="shared" si="55"/>
        <v>0</v>
      </c>
      <c r="BB29" s="45">
        <v>5</v>
      </c>
      <c r="BC29" s="3">
        <f t="shared" si="121"/>
        <v>240</v>
      </c>
      <c r="BD29" s="45"/>
      <c r="BE29" s="3">
        <f t="shared" si="122"/>
        <v>0</v>
      </c>
      <c r="BF29" s="45"/>
      <c r="BG29" s="3">
        <f t="shared" si="123"/>
        <v>0</v>
      </c>
      <c r="BH29" s="45"/>
      <c r="BI29" s="74">
        <f t="shared" si="124"/>
        <v>0</v>
      </c>
      <c r="BJ29" s="45"/>
      <c r="BK29" s="74">
        <f t="shared" si="125"/>
        <v>0</v>
      </c>
      <c r="BL29" s="45">
        <v>12</v>
      </c>
      <c r="BM29" s="74">
        <f t="shared" si="126"/>
        <v>576</v>
      </c>
      <c r="BN29" s="45">
        <f t="shared" si="151"/>
        <v>48</v>
      </c>
      <c r="BO29" s="88">
        <f t="shared" si="159"/>
        <v>2304</v>
      </c>
      <c r="BP29" s="124"/>
      <c r="BQ29" s="61"/>
      <c r="BR29" s="4">
        <f t="shared" si="160"/>
        <v>2304</v>
      </c>
      <c r="BS29" s="61">
        <v>262.72000000000003</v>
      </c>
      <c r="BT29" s="274">
        <f t="shared" si="153"/>
        <v>2566.7200000000003</v>
      </c>
      <c r="BU29" s="264">
        <v>2862</v>
      </c>
      <c r="BV29" s="1">
        <f>BT29-BU29</f>
        <v>-295.27999999999975</v>
      </c>
    </row>
    <row r="30" spans="1:114" ht="16.5" customHeight="1" x14ac:dyDescent="0.25">
      <c r="A30" s="200" t="s">
        <v>95</v>
      </c>
      <c r="B30" s="80">
        <v>3</v>
      </c>
      <c r="C30" s="81">
        <v>48</v>
      </c>
      <c r="D30" s="93"/>
      <c r="E30" s="3"/>
      <c r="F30" s="93"/>
      <c r="G30" s="3"/>
      <c r="H30" s="45"/>
      <c r="I30" s="3"/>
      <c r="J30" s="45"/>
      <c r="K30" s="3"/>
      <c r="L30" s="45"/>
      <c r="M30" s="3"/>
      <c r="N30" s="45"/>
      <c r="O30" s="3"/>
      <c r="P30" s="45"/>
      <c r="Q30" s="3"/>
      <c r="R30" s="45"/>
      <c r="S30" s="3"/>
      <c r="T30" s="45"/>
      <c r="U30" s="3"/>
      <c r="V30" s="45"/>
      <c r="W30" s="3"/>
      <c r="X30" s="45"/>
      <c r="Y30" s="3">
        <f t="shared" si="150"/>
        <v>0</v>
      </c>
      <c r="Z30" s="45"/>
      <c r="AA30" s="3">
        <f t="shared" si="133"/>
        <v>0</v>
      </c>
      <c r="AB30" s="45"/>
      <c r="AC30" s="3">
        <f t="shared" si="134"/>
        <v>0</v>
      </c>
      <c r="AD30" s="45"/>
      <c r="AE30" s="3">
        <f t="shared" si="112"/>
        <v>0</v>
      </c>
      <c r="AF30" s="45"/>
      <c r="AG30" s="3"/>
      <c r="AH30" s="45"/>
      <c r="AI30" s="3">
        <f t="shared" si="114"/>
        <v>0</v>
      </c>
      <c r="AJ30" s="93"/>
      <c r="AK30" s="3">
        <f t="shared" si="115"/>
        <v>0</v>
      </c>
      <c r="AL30" s="45"/>
      <c r="AM30" s="3">
        <f t="shared" si="116"/>
        <v>0</v>
      </c>
      <c r="AN30" s="45"/>
      <c r="AO30" s="3">
        <f t="shared" si="117"/>
        <v>0</v>
      </c>
      <c r="AP30" s="45"/>
      <c r="AQ30" s="3">
        <f t="shared" si="45"/>
        <v>0</v>
      </c>
      <c r="AR30" s="45"/>
      <c r="AS30" s="3">
        <f t="shared" si="118"/>
        <v>0</v>
      </c>
      <c r="AT30" s="45">
        <v>9</v>
      </c>
      <c r="AU30" s="3">
        <f t="shared" si="119"/>
        <v>432</v>
      </c>
      <c r="AV30" s="45"/>
      <c r="AW30" s="3">
        <f t="shared" si="120"/>
        <v>0</v>
      </c>
      <c r="AX30" s="45"/>
      <c r="AY30" s="3">
        <f t="shared" si="54"/>
        <v>0</v>
      </c>
      <c r="AZ30" s="45"/>
      <c r="BA30" s="3">
        <f t="shared" si="55"/>
        <v>0</v>
      </c>
      <c r="BB30" s="45"/>
      <c r="BC30" s="3">
        <f t="shared" si="121"/>
        <v>0</v>
      </c>
      <c r="BD30" s="45"/>
      <c r="BE30" s="3">
        <f t="shared" si="122"/>
        <v>0</v>
      </c>
      <c r="BF30" s="45"/>
      <c r="BG30" s="3">
        <f t="shared" si="123"/>
        <v>0</v>
      </c>
      <c r="BH30" s="45"/>
      <c r="BI30" s="74">
        <f t="shared" si="124"/>
        <v>0</v>
      </c>
      <c r="BJ30" s="45"/>
      <c r="BK30" s="74">
        <f t="shared" si="125"/>
        <v>0</v>
      </c>
      <c r="BL30" s="45">
        <v>24</v>
      </c>
      <c r="BM30" s="74">
        <f t="shared" si="126"/>
        <v>1152</v>
      </c>
      <c r="BN30" s="45">
        <f t="shared" si="151"/>
        <v>33</v>
      </c>
      <c r="BO30" s="88">
        <f t="shared" si="159"/>
        <v>1584</v>
      </c>
      <c r="BP30" s="124"/>
      <c r="BQ30" s="61"/>
      <c r="BR30" s="4">
        <f t="shared" si="160"/>
        <v>1584</v>
      </c>
      <c r="BS30" s="61">
        <v>413.6</v>
      </c>
      <c r="BT30" s="274">
        <f t="shared" si="153"/>
        <v>1997.6</v>
      </c>
      <c r="BU30" s="264">
        <v>2018</v>
      </c>
      <c r="BV30" s="1">
        <f t="shared" ref="BV30" si="162">BT30-BU30</f>
        <v>-20.400000000000091</v>
      </c>
    </row>
    <row r="31" spans="1:114" s="71" customFormat="1" ht="16.5" customHeight="1" x14ac:dyDescent="0.25">
      <c r="A31" s="289" t="s">
        <v>12</v>
      </c>
      <c r="B31" s="290"/>
      <c r="C31" s="43"/>
      <c r="D31" s="132"/>
      <c r="E31" s="69"/>
      <c r="F31" s="132"/>
      <c r="G31" s="28"/>
      <c r="H31" s="70"/>
      <c r="I31" s="69"/>
      <c r="J31" s="70"/>
      <c r="K31" s="69"/>
      <c r="L31" s="70"/>
      <c r="M31" s="69"/>
      <c r="N31" s="70"/>
      <c r="O31" s="69"/>
      <c r="P31" s="70"/>
      <c r="Q31" s="69"/>
      <c r="R31" s="70"/>
      <c r="S31" s="69"/>
      <c r="T31" s="70"/>
      <c r="U31" s="69"/>
      <c r="V31" s="70"/>
      <c r="W31" s="69"/>
      <c r="X31" s="70"/>
      <c r="Y31" s="69"/>
      <c r="Z31" s="70"/>
      <c r="AA31" s="69"/>
      <c r="AB31" s="70"/>
      <c r="AC31" s="69"/>
      <c r="AD31" s="70"/>
      <c r="AE31" s="69"/>
      <c r="AF31" s="70"/>
      <c r="AG31" s="69"/>
      <c r="AH31" s="70"/>
      <c r="AI31" s="70"/>
      <c r="AJ31" s="106"/>
      <c r="AK31" s="69"/>
      <c r="AL31" s="70"/>
      <c r="AM31" s="69"/>
      <c r="AN31" s="70"/>
      <c r="AO31" s="69"/>
      <c r="AP31" s="70"/>
      <c r="AQ31" s="69"/>
      <c r="AR31" s="70"/>
      <c r="AS31" s="69"/>
      <c r="AT31" s="70"/>
      <c r="AU31" s="69"/>
      <c r="AV31" s="70"/>
      <c r="AW31" s="69"/>
      <c r="AX31" s="70"/>
      <c r="AY31" s="69"/>
      <c r="AZ31" s="70"/>
      <c r="BA31" s="69"/>
      <c r="BB31" s="70"/>
      <c r="BC31" s="69"/>
      <c r="BD31" s="70"/>
      <c r="BE31" s="69"/>
      <c r="BF31" s="70"/>
      <c r="BG31" s="69"/>
      <c r="BH31" s="70"/>
      <c r="BI31" s="69"/>
      <c r="BJ31" s="70"/>
      <c r="BK31" s="69"/>
      <c r="BL31" s="70"/>
      <c r="BM31" s="69"/>
      <c r="BN31" s="69"/>
      <c r="BO31" s="69"/>
      <c r="BP31" s="126"/>
      <c r="BQ31" s="35"/>
      <c r="BR31" s="38"/>
      <c r="BS31" s="35"/>
      <c r="BT31" s="277"/>
      <c r="BU31" s="267"/>
      <c r="BV31" s="39"/>
      <c r="BW31" s="62"/>
      <c r="BX31" s="62"/>
      <c r="BY31" s="62"/>
      <c r="BZ31" s="62"/>
      <c r="CA31" s="62"/>
      <c r="CB31" s="62"/>
      <c r="CC31" s="62"/>
      <c r="CD31" s="62"/>
      <c r="CE31" s="62"/>
      <c r="CF31" s="62"/>
      <c r="CG31" s="62"/>
      <c r="CH31" s="62"/>
      <c r="CI31" s="62"/>
      <c r="CJ31" s="62"/>
      <c r="CK31" s="62"/>
      <c r="CL31" s="62"/>
      <c r="CM31" s="62"/>
      <c r="CN31" s="62"/>
      <c r="CO31" s="62"/>
      <c r="CP31" s="62"/>
      <c r="CQ31" s="62"/>
      <c r="CR31" s="62"/>
      <c r="CS31" s="62"/>
      <c r="CT31" s="62"/>
      <c r="CU31" s="62"/>
      <c r="CV31" s="62"/>
      <c r="CW31" s="62"/>
      <c r="CX31" s="62"/>
      <c r="CY31" s="62"/>
      <c r="CZ31" s="62"/>
      <c r="DA31" s="62"/>
      <c r="DB31" s="62"/>
      <c r="DC31" s="62"/>
      <c r="DD31" s="62"/>
      <c r="DE31" s="62"/>
      <c r="DF31" s="62"/>
      <c r="DG31" s="62"/>
      <c r="DH31" s="62"/>
      <c r="DI31" s="62"/>
      <c r="DJ31" s="62"/>
    </row>
    <row r="32" spans="1:114" s="62" customFormat="1" ht="16.5" customHeight="1" x14ac:dyDescent="0.25">
      <c r="A32" s="200" t="s">
        <v>92</v>
      </c>
      <c r="B32" s="80">
        <v>55</v>
      </c>
      <c r="C32" s="81">
        <v>42</v>
      </c>
      <c r="D32" s="93"/>
      <c r="E32" s="227"/>
      <c r="F32" s="93"/>
      <c r="G32" s="3"/>
      <c r="H32" s="228"/>
      <c r="I32" s="227"/>
      <c r="J32" s="228"/>
      <c r="K32" s="227"/>
      <c r="L32" s="228"/>
      <c r="M32" s="227"/>
      <c r="N32" s="228"/>
      <c r="O32" s="227"/>
      <c r="P32" s="228"/>
      <c r="Q32" s="227"/>
      <c r="R32" s="228"/>
      <c r="S32" s="227"/>
      <c r="T32" s="228"/>
      <c r="U32" s="227"/>
      <c r="V32" s="228"/>
      <c r="W32" s="227"/>
      <c r="X32" s="228"/>
      <c r="Y32" s="227"/>
      <c r="Z32" s="228"/>
      <c r="AA32" s="227"/>
      <c r="AB32" s="228"/>
      <c r="AC32" s="227"/>
      <c r="AD32" s="228"/>
      <c r="AE32" s="227"/>
      <c r="AF32" s="228"/>
      <c r="AG32" s="227"/>
      <c r="AH32" s="228"/>
      <c r="AI32" s="228"/>
      <c r="AJ32" s="79"/>
      <c r="AK32" s="227"/>
      <c r="AL32" s="228"/>
      <c r="AM32" s="227"/>
      <c r="AN32" s="45">
        <v>35</v>
      </c>
      <c r="AO32" s="3">
        <f>+AN32*C32</f>
        <v>1470</v>
      </c>
      <c r="AP32" s="228"/>
      <c r="AQ32" s="3">
        <f t="shared" si="45"/>
        <v>0</v>
      </c>
      <c r="AR32" s="45">
        <v>44</v>
      </c>
      <c r="AS32" s="3">
        <f t="shared" ref="AS32:AS35" si="163">+AR32*C32</f>
        <v>1848</v>
      </c>
      <c r="AT32" s="228"/>
      <c r="AU32" s="3">
        <f t="shared" ref="AU32:AU35" si="164">+AT32*C32</f>
        <v>0</v>
      </c>
      <c r="AV32" s="45">
        <v>42</v>
      </c>
      <c r="AW32" s="3">
        <f t="shared" ref="AW32:AW35" si="165">+AV32*C32</f>
        <v>1764</v>
      </c>
      <c r="AX32" s="45">
        <v>2</v>
      </c>
      <c r="AY32" s="3">
        <f t="shared" si="54"/>
        <v>84</v>
      </c>
      <c r="AZ32" s="45">
        <v>40</v>
      </c>
      <c r="BA32" s="3">
        <f t="shared" si="55"/>
        <v>1680</v>
      </c>
      <c r="BB32" s="45">
        <v>17</v>
      </c>
      <c r="BC32" s="3">
        <f t="shared" ref="BC32:BC35" si="166">+BB32*C32</f>
        <v>714</v>
      </c>
      <c r="BD32" s="45">
        <v>6</v>
      </c>
      <c r="BE32" s="3">
        <f t="shared" ref="BE32:BE35" si="167">+BD32*C32</f>
        <v>252</v>
      </c>
      <c r="BF32" s="45">
        <v>4</v>
      </c>
      <c r="BG32" s="3">
        <f t="shared" ref="BG32:BG35" si="168">+BF32*C32</f>
        <v>168</v>
      </c>
      <c r="BH32" s="45">
        <f>6+1</f>
        <v>7</v>
      </c>
      <c r="BI32" s="74">
        <f>252+10.5</f>
        <v>262.5</v>
      </c>
      <c r="BJ32" s="228"/>
      <c r="BK32" s="74">
        <f t="shared" ref="BK32:BK35" si="169">+BJ32*C32</f>
        <v>0</v>
      </c>
      <c r="BL32" s="228"/>
      <c r="BM32" s="74">
        <f t="shared" ref="BM32:BM35" si="170">+BL32*C32</f>
        <v>0</v>
      </c>
      <c r="BN32" s="45">
        <f t="shared" ref="BN32:BN34" si="171">+D32+F32+H32+J32+L32+N32+P32+R32+T32+V32+X32+Z32+AB32+AD32+AF32+AH32+AJ32+AL32+AN32+AP32+AR32+AT32+AV32+AX32+AZ32+BB32+BD32+BF32+BH32+BJ32+BL32</f>
        <v>197</v>
      </c>
      <c r="BO32" s="88">
        <f t="shared" ref="BO32:BO34" si="172">+E32+G32+I32+K32+M32+O32+Q32+S32+U32+W32+Y32+AA32+AC32+AE32+AG32+AI32+AK32+AM32+AO32+AQ32+AS32+AU32+AW32+AY32+BA32+BC32+BE32+BG32+BI32+BK32+BM32</f>
        <v>8242.5</v>
      </c>
      <c r="BP32" s="124"/>
      <c r="BQ32" s="61"/>
      <c r="BR32" s="4">
        <f t="shared" ref="BR32:BR34" si="173">BO32</f>
        <v>8242.5</v>
      </c>
      <c r="BS32" s="61"/>
      <c r="BT32" s="274">
        <f t="shared" ref="BT32:BT34" si="174">BR32+BS32-BQ32</f>
        <v>8242.5</v>
      </c>
      <c r="BU32" s="264">
        <v>7887</v>
      </c>
      <c r="BV32" s="1">
        <f t="shared" ref="BV32:BV34" si="175">BT32-BU32</f>
        <v>355.5</v>
      </c>
    </row>
    <row r="33" spans="1:77" s="62" customFormat="1" ht="16.5" customHeight="1" x14ac:dyDescent="0.25">
      <c r="A33" s="199" t="s">
        <v>92</v>
      </c>
      <c r="B33" s="80">
        <v>89</v>
      </c>
      <c r="C33" s="81">
        <v>43.2</v>
      </c>
      <c r="D33" s="93"/>
      <c r="E33" s="227"/>
      <c r="F33" s="93"/>
      <c r="G33" s="3"/>
      <c r="H33" s="228"/>
      <c r="I33" s="227"/>
      <c r="J33" s="228"/>
      <c r="K33" s="227"/>
      <c r="L33" s="228"/>
      <c r="M33" s="227"/>
      <c r="N33" s="228"/>
      <c r="O33" s="227"/>
      <c r="P33" s="228"/>
      <c r="Q33" s="227"/>
      <c r="R33" s="228"/>
      <c r="S33" s="227"/>
      <c r="T33" s="228"/>
      <c r="U33" s="227"/>
      <c r="V33" s="228"/>
      <c r="W33" s="227"/>
      <c r="X33" s="228"/>
      <c r="Y33" s="227"/>
      <c r="Z33" s="228"/>
      <c r="AA33" s="227"/>
      <c r="AB33" s="228"/>
      <c r="AC33" s="227"/>
      <c r="AD33" s="228"/>
      <c r="AE33" s="227"/>
      <c r="AF33" s="228"/>
      <c r="AG33" s="227"/>
      <c r="AH33" s="228"/>
      <c r="AI33" s="228"/>
      <c r="AJ33" s="79"/>
      <c r="AK33" s="227"/>
      <c r="AL33" s="228"/>
      <c r="AM33" s="227"/>
      <c r="AN33" s="45"/>
      <c r="AO33" s="3"/>
      <c r="AP33" s="228"/>
      <c r="AQ33" s="3">
        <f t="shared" si="45"/>
        <v>0</v>
      </c>
      <c r="AR33" s="45"/>
      <c r="AS33" s="3"/>
      <c r="AT33" s="228"/>
      <c r="AU33" s="3">
        <f t="shared" si="164"/>
        <v>0</v>
      </c>
      <c r="AV33" s="45"/>
      <c r="AW33" s="3"/>
      <c r="AX33" s="45"/>
      <c r="AY33" s="3"/>
      <c r="AZ33" s="45"/>
      <c r="BA33" s="3"/>
      <c r="BB33" s="45"/>
      <c r="BC33" s="3"/>
      <c r="BD33" s="45"/>
      <c r="BE33" s="3"/>
      <c r="BF33" s="45"/>
      <c r="BG33" s="3"/>
      <c r="BH33" s="45">
        <v>51</v>
      </c>
      <c r="BI33" s="74">
        <f t="shared" ref="BI33" si="176">+BH33*C33</f>
        <v>2203.2000000000003</v>
      </c>
      <c r="BJ33" s="45">
        <v>43</v>
      </c>
      <c r="BK33" s="74">
        <f t="shared" si="169"/>
        <v>1857.6000000000001</v>
      </c>
      <c r="BL33" s="228"/>
      <c r="BM33" s="74">
        <f t="shared" si="170"/>
        <v>0</v>
      </c>
      <c r="BN33" s="45">
        <f t="shared" ref="BN33" si="177">+D33+F33+H33+J33+L33+N33+P33+R33+T33+V33+X33+Z33+AB33+AD33+AF33+AH33+AJ33+AL33+AN33+AP33+AR33+AT33+AV33+AX33+AZ33+BB33+BD33+BF33+BH33+BJ33+BL33</f>
        <v>94</v>
      </c>
      <c r="BO33" s="88">
        <f t="shared" ref="BO33" si="178">+E33+G33+I33+K33+M33+O33+Q33+S33+U33+W33+Y33+AA33+AC33+AE33+AG33+AI33+AK33+AM33+AO33+AQ33+AS33+AU33+AW33+AY33+BA33+BC33+BE33+BG33+BI33+BK33+BM33</f>
        <v>4060.8</v>
      </c>
      <c r="BP33" s="124"/>
      <c r="BQ33" s="61"/>
      <c r="BR33" s="4">
        <f t="shared" si="173"/>
        <v>4060.8</v>
      </c>
      <c r="BS33" s="61"/>
      <c r="BT33" s="274">
        <f t="shared" si="174"/>
        <v>4060.8</v>
      </c>
      <c r="BU33" s="264">
        <v>4455</v>
      </c>
      <c r="BV33" s="1">
        <f t="shared" si="175"/>
        <v>-394.19999999999982</v>
      </c>
    </row>
    <row r="34" spans="1:77" s="62" customFormat="1" ht="16.5" customHeight="1" x14ac:dyDescent="0.25">
      <c r="A34" s="199" t="s">
        <v>97</v>
      </c>
      <c r="B34" s="80">
        <v>64</v>
      </c>
      <c r="C34" s="81">
        <v>45.36</v>
      </c>
      <c r="D34" s="93"/>
      <c r="E34" s="227"/>
      <c r="F34" s="93"/>
      <c r="G34" s="3"/>
      <c r="H34" s="228"/>
      <c r="I34" s="227"/>
      <c r="J34" s="228"/>
      <c r="K34" s="227"/>
      <c r="L34" s="228"/>
      <c r="M34" s="227"/>
      <c r="N34" s="228"/>
      <c r="O34" s="227"/>
      <c r="P34" s="228"/>
      <c r="Q34" s="227"/>
      <c r="R34" s="228"/>
      <c r="S34" s="227"/>
      <c r="T34" s="228"/>
      <c r="U34" s="227"/>
      <c r="V34" s="228"/>
      <c r="W34" s="227"/>
      <c r="X34" s="228"/>
      <c r="Y34" s="227"/>
      <c r="Z34" s="228"/>
      <c r="AA34" s="227"/>
      <c r="AB34" s="228"/>
      <c r="AC34" s="227"/>
      <c r="AD34" s="228"/>
      <c r="AE34" s="227"/>
      <c r="AF34" s="228"/>
      <c r="AG34" s="227"/>
      <c r="AH34" s="228"/>
      <c r="AI34" s="228"/>
      <c r="AJ34" s="79"/>
      <c r="AK34" s="227"/>
      <c r="AL34" s="228"/>
      <c r="AM34" s="227"/>
      <c r="AN34" s="45"/>
      <c r="AO34" s="3"/>
      <c r="AP34" s="228"/>
      <c r="AQ34" s="3">
        <f t="shared" si="45"/>
        <v>0</v>
      </c>
      <c r="AR34" s="45"/>
      <c r="AS34" s="3"/>
      <c r="AT34" s="228"/>
      <c r="AU34" s="3">
        <f t="shared" si="164"/>
        <v>0</v>
      </c>
      <c r="AV34" s="45">
        <v>23</v>
      </c>
      <c r="AW34" s="3">
        <f t="shared" si="165"/>
        <v>1043.28</v>
      </c>
      <c r="AX34" s="45">
        <v>47</v>
      </c>
      <c r="AY34" s="3">
        <f t="shared" si="54"/>
        <v>2131.92</v>
      </c>
      <c r="AZ34" s="45">
        <v>27</v>
      </c>
      <c r="BA34" s="3">
        <f t="shared" si="55"/>
        <v>1224.72</v>
      </c>
      <c r="BB34" s="45">
        <v>16</v>
      </c>
      <c r="BC34" s="3">
        <f t="shared" si="166"/>
        <v>725.76</v>
      </c>
      <c r="BD34" s="45">
        <v>48</v>
      </c>
      <c r="BE34" s="3">
        <f t="shared" si="167"/>
        <v>2177.2799999999997</v>
      </c>
      <c r="BF34" s="45">
        <v>14</v>
      </c>
      <c r="BG34" s="3">
        <f t="shared" si="168"/>
        <v>635.04</v>
      </c>
      <c r="BH34" s="45">
        <f>5+1</f>
        <v>6</v>
      </c>
      <c r="BI34" s="74">
        <f>226.8+11.34</f>
        <v>238.14000000000001</v>
      </c>
      <c r="BJ34" s="228"/>
      <c r="BK34" s="74">
        <f t="shared" si="169"/>
        <v>0</v>
      </c>
      <c r="BL34" s="228"/>
      <c r="BM34" s="74">
        <f t="shared" si="170"/>
        <v>0</v>
      </c>
      <c r="BN34" s="45">
        <f t="shared" si="171"/>
        <v>181</v>
      </c>
      <c r="BO34" s="88">
        <f t="shared" si="172"/>
        <v>8176.14</v>
      </c>
      <c r="BP34" s="124"/>
      <c r="BQ34" s="61"/>
      <c r="BR34" s="4">
        <f t="shared" si="173"/>
        <v>8176.14</v>
      </c>
      <c r="BS34" s="61"/>
      <c r="BT34" s="274">
        <f t="shared" si="174"/>
        <v>8176.14</v>
      </c>
      <c r="BU34" s="264">
        <v>8374</v>
      </c>
      <c r="BV34" s="1">
        <f t="shared" si="175"/>
        <v>-197.85999999999967</v>
      </c>
    </row>
    <row r="35" spans="1:77" s="150" customFormat="1" ht="16.5" customHeight="1" x14ac:dyDescent="0.25">
      <c r="A35" s="199" t="s">
        <v>54</v>
      </c>
      <c r="B35" s="80">
        <v>18</v>
      </c>
      <c r="C35" s="81">
        <v>45.36</v>
      </c>
      <c r="D35" s="93"/>
      <c r="E35" s="3">
        <f>+D35*C35</f>
        <v>0</v>
      </c>
      <c r="F35" s="93"/>
      <c r="G35" s="3">
        <f>+F35*C35</f>
        <v>0</v>
      </c>
      <c r="H35" s="45"/>
      <c r="I35" s="3">
        <f>+H35*C35</f>
        <v>0</v>
      </c>
      <c r="J35" s="45"/>
      <c r="K35" s="3">
        <f>+J35*C35</f>
        <v>0</v>
      </c>
      <c r="L35" s="45">
        <v>48</v>
      </c>
      <c r="M35" s="3">
        <f t="shared" si="31"/>
        <v>2177.2799999999997</v>
      </c>
      <c r="N35" s="45">
        <v>13</v>
      </c>
      <c r="O35" s="3">
        <f t="shared" si="32"/>
        <v>589.67999999999995</v>
      </c>
      <c r="P35" s="45">
        <v>14</v>
      </c>
      <c r="Q35" s="3">
        <f t="shared" si="33"/>
        <v>635.04</v>
      </c>
      <c r="R35" s="45">
        <v>10</v>
      </c>
      <c r="S35" s="3">
        <f t="shared" si="34"/>
        <v>453.6</v>
      </c>
      <c r="T35" s="45">
        <v>7</v>
      </c>
      <c r="U35" s="3">
        <f>+T35*C35</f>
        <v>317.52</v>
      </c>
      <c r="V35" s="45"/>
      <c r="W35" s="3">
        <f>+V35*C35</f>
        <v>0</v>
      </c>
      <c r="X35" s="45"/>
      <c r="Y35" s="3">
        <f>+X35*C35</f>
        <v>0</v>
      </c>
      <c r="Z35" s="45">
        <v>16</v>
      </c>
      <c r="AA35" s="3">
        <f>+Z35*C35</f>
        <v>725.76</v>
      </c>
      <c r="AB35" s="45"/>
      <c r="AC35" s="3">
        <f>+AB35*C35</f>
        <v>0</v>
      </c>
      <c r="AD35" s="45"/>
      <c r="AE35" s="3">
        <f>+AD35*C35</f>
        <v>0</v>
      </c>
      <c r="AF35" s="45">
        <v>17</v>
      </c>
      <c r="AG35" s="3">
        <f>+AF35*C35</f>
        <v>771.12</v>
      </c>
      <c r="AH35" s="45"/>
      <c r="AI35" s="3">
        <f>+AH35*C35</f>
        <v>0</v>
      </c>
      <c r="AJ35" s="93"/>
      <c r="AK35" s="3">
        <f>+AJ35*C35</f>
        <v>0</v>
      </c>
      <c r="AL35" s="45"/>
      <c r="AM35" s="3">
        <f>+AL35*C35</f>
        <v>0</v>
      </c>
      <c r="AN35" s="45">
        <v>6</v>
      </c>
      <c r="AO35" s="3">
        <f>226.8+35.91</f>
        <v>262.71000000000004</v>
      </c>
      <c r="AP35" s="45"/>
      <c r="AQ35" s="3">
        <f t="shared" si="45"/>
        <v>0</v>
      </c>
      <c r="AR35" s="45"/>
      <c r="AS35" s="3">
        <f t="shared" si="163"/>
        <v>0</v>
      </c>
      <c r="AT35" s="45"/>
      <c r="AU35" s="3">
        <f t="shared" si="164"/>
        <v>0</v>
      </c>
      <c r="AV35" s="45"/>
      <c r="AW35" s="3">
        <f t="shared" si="165"/>
        <v>0</v>
      </c>
      <c r="AX35" s="45"/>
      <c r="AY35" s="3">
        <f t="shared" si="54"/>
        <v>0</v>
      </c>
      <c r="AZ35" s="45"/>
      <c r="BA35" s="3">
        <f t="shared" si="55"/>
        <v>0</v>
      </c>
      <c r="BB35" s="45"/>
      <c r="BC35" s="3">
        <f t="shared" si="166"/>
        <v>0</v>
      </c>
      <c r="BD35" s="45"/>
      <c r="BE35" s="3">
        <f t="shared" si="167"/>
        <v>0</v>
      </c>
      <c r="BF35" s="45"/>
      <c r="BG35" s="3">
        <f t="shared" si="168"/>
        <v>0</v>
      </c>
      <c r="BH35" s="45"/>
      <c r="BI35" s="74">
        <f t="shared" ref="BI35" si="179">+BH35*C35</f>
        <v>0</v>
      </c>
      <c r="BJ35" s="45"/>
      <c r="BK35" s="74">
        <f t="shared" si="169"/>
        <v>0</v>
      </c>
      <c r="BL35" s="45"/>
      <c r="BM35" s="74">
        <f t="shared" si="170"/>
        <v>0</v>
      </c>
      <c r="BN35" s="45">
        <f>+D35+F35+H35+J35+L35+N35+P35+R35+T35+V35+X35+Z35+AB35+AD35+AF35+AH35+AJ35+AL35+AN35+AP35+AR35+AT35+AV35+AX35+AZ35+BB35+BD35+BF35+BH35+BJ35+BL35</f>
        <v>131</v>
      </c>
      <c r="BO35" s="88">
        <f t="shared" ref="BO35" si="180">+E35+G35+I35+K35+M35+O35+Q35+S35+U35+W35+Y35+AA35+AC35+AE35+AG35+AI35+AK35+AM35+AO35+AQ35+AS35+AU35+AW35+AY35+BA35+BC35+BE35+BG35+BI35+BK35+BM35</f>
        <v>5932.7099999999991</v>
      </c>
      <c r="BP35" s="149"/>
      <c r="BQ35" s="61">
        <v>405.24</v>
      </c>
      <c r="BR35" s="4">
        <f t="shared" si="51"/>
        <v>5932.7099999999991</v>
      </c>
      <c r="BS35" s="61"/>
      <c r="BT35" s="274">
        <f>BR35+BS35-BQ35</f>
        <v>5527.4699999999993</v>
      </c>
      <c r="BU35" s="264">
        <v>5720</v>
      </c>
      <c r="BV35" s="1">
        <f t="shared" ref="BV35" si="181">BT35-BU35</f>
        <v>-192.53000000000065</v>
      </c>
    </row>
    <row r="36" spans="1:77" ht="16.5" customHeight="1" x14ac:dyDescent="0.25">
      <c r="A36" s="291" t="s">
        <v>13</v>
      </c>
      <c r="B36" s="292"/>
      <c r="C36" s="95"/>
      <c r="D36" s="132"/>
      <c r="E36" s="28"/>
      <c r="F36" s="132"/>
      <c r="G36" s="28"/>
      <c r="H36" s="47"/>
      <c r="I36" s="28"/>
      <c r="J36" s="47"/>
      <c r="K36" s="28"/>
      <c r="L36" s="47"/>
      <c r="M36" s="28"/>
      <c r="N36" s="47"/>
      <c r="O36" s="28"/>
      <c r="P36" s="47"/>
      <c r="Q36" s="28"/>
      <c r="R36" s="47"/>
      <c r="S36" s="28"/>
      <c r="T36" s="47"/>
      <c r="U36" s="28"/>
      <c r="V36" s="47"/>
      <c r="W36" s="28"/>
      <c r="X36" s="47"/>
      <c r="Y36" s="28"/>
      <c r="Z36" s="47"/>
      <c r="AA36" s="28"/>
      <c r="AB36" s="47"/>
      <c r="AC36" s="28"/>
      <c r="AD36" s="47"/>
      <c r="AE36" s="28"/>
      <c r="AF36" s="47"/>
      <c r="AG36" s="28"/>
      <c r="AH36" s="47"/>
      <c r="AI36" s="28"/>
      <c r="AJ36" s="96"/>
      <c r="AK36" s="28"/>
      <c r="AL36" s="47"/>
      <c r="AM36" s="28"/>
      <c r="AN36" s="47"/>
      <c r="AO36" s="28"/>
      <c r="AP36" s="28"/>
      <c r="AQ36" s="28"/>
      <c r="AR36" s="47"/>
      <c r="AS36" s="28"/>
      <c r="AT36" s="47"/>
      <c r="AU36" s="28"/>
      <c r="AV36" s="47"/>
      <c r="AW36" s="28"/>
      <c r="AX36" s="47"/>
      <c r="AY36" s="28"/>
      <c r="AZ36" s="47"/>
      <c r="BA36" s="28"/>
      <c r="BB36" s="47"/>
      <c r="BC36" s="28"/>
      <c r="BD36" s="47"/>
      <c r="BE36" s="28"/>
      <c r="BF36" s="47"/>
      <c r="BG36" s="28"/>
      <c r="BH36" s="47"/>
      <c r="BI36" s="28"/>
      <c r="BJ36" s="47"/>
      <c r="BK36" s="28"/>
      <c r="BL36" s="47"/>
      <c r="BM36" s="28"/>
      <c r="BN36" s="28"/>
      <c r="BO36" s="28"/>
      <c r="BP36" s="125"/>
      <c r="BQ36" s="35"/>
      <c r="BR36" s="35"/>
      <c r="BS36" s="35"/>
      <c r="BT36" s="276"/>
      <c r="BU36" s="266"/>
      <c r="BV36" s="37"/>
    </row>
    <row r="37" spans="1:77" ht="16.5" customHeight="1" x14ac:dyDescent="0.25">
      <c r="A37" s="200" t="s">
        <v>57</v>
      </c>
      <c r="B37" s="80" t="s">
        <v>83</v>
      </c>
      <c r="C37" s="81">
        <v>48</v>
      </c>
      <c r="D37" s="93"/>
      <c r="E37" s="3"/>
      <c r="F37" s="93"/>
      <c r="G37" s="3"/>
      <c r="H37" s="45"/>
      <c r="I37" s="3"/>
      <c r="J37" s="45"/>
      <c r="K37" s="3"/>
      <c r="L37" s="45"/>
      <c r="M37" s="3"/>
      <c r="N37" s="45"/>
      <c r="O37" s="3"/>
      <c r="P37" s="45">
        <v>13</v>
      </c>
      <c r="Q37" s="3">
        <f t="shared" si="33"/>
        <v>624</v>
      </c>
      <c r="R37" s="45">
        <v>8</v>
      </c>
      <c r="S37" s="3">
        <f t="shared" si="34"/>
        <v>384</v>
      </c>
      <c r="T37" s="45"/>
      <c r="U37" s="3">
        <f t="shared" ref="U37:U48" si="182">+T37*C37</f>
        <v>0</v>
      </c>
      <c r="V37" s="45">
        <v>3</v>
      </c>
      <c r="W37" s="3">
        <f>3*48</f>
        <v>144</v>
      </c>
      <c r="X37" s="45"/>
      <c r="Y37" s="3">
        <f t="shared" ref="Y37:Y48" si="183">+X37*C37</f>
        <v>0</v>
      </c>
      <c r="Z37" s="45"/>
      <c r="AA37" s="3">
        <f t="shared" ref="AA37:AA48" si="184">+Z37*C37</f>
        <v>0</v>
      </c>
      <c r="AB37" s="45"/>
      <c r="AC37" s="3">
        <f t="shared" ref="AC37:AC48" si="185">+AB37*C37</f>
        <v>0</v>
      </c>
      <c r="AD37" s="45"/>
      <c r="AE37" s="3">
        <f t="shared" ref="AE37:AE48" si="186">+AD37*C37</f>
        <v>0</v>
      </c>
      <c r="AF37" s="45"/>
      <c r="AG37" s="3">
        <f t="shared" ref="AG37:AG47" si="187">+AF37*C37</f>
        <v>0</v>
      </c>
      <c r="AH37" s="45"/>
      <c r="AI37" s="3">
        <f t="shared" ref="AI37:AI48" si="188">+AH37*C37</f>
        <v>0</v>
      </c>
      <c r="AJ37" s="151"/>
      <c r="AK37" s="3">
        <f t="shared" ref="AK37:AK48" si="189">+AJ37*C37</f>
        <v>0</v>
      </c>
      <c r="AL37" s="45">
        <v>15</v>
      </c>
      <c r="AM37" s="3">
        <f t="shared" ref="AM37:AM48" si="190">+AL37*C37</f>
        <v>720</v>
      </c>
      <c r="AN37" s="45">
        <v>3</v>
      </c>
      <c r="AO37" s="3">
        <f>48+20+48</f>
        <v>116</v>
      </c>
      <c r="AP37" s="3"/>
      <c r="AQ37" s="3">
        <f t="shared" si="45"/>
        <v>0</v>
      </c>
      <c r="AR37" s="45"/>
      <c r="AS37" s="3">
        <f t="shared" ref="AS37:AS48" si="191">+AR37*C37</f>
        <v>0</v>
      </c>
      <c r="AT37" s="45"/>
      <c r="AU37" s="3">
        <f t="shared" ref="AU37:AU48" si="192">+AT37*C37</f>
        <v>0</v>
      </c>
      <c r="AV37" s="45"/>
      <c r="AW37" s="3">
        <f t="shared" ref="AW37:AW48" si="193">+AV37*C37</f>
        <v>0</v>
      </c>
      <c r="AX37" s="45"/>
      <c r="AY37" s="3">
        <f t="shared" si="54"/>
        <v>0</v>
      </c>
      <c r="AZ37" s="45"/>
      <c r="BA37" s="3">
        <f t="shared" si="55"/>
        <v>0</v>
      </c>
      <c r="BB37" s="45"/>
      <c r="BC37" s="3">
        <f t="shared" ref="BC37:BC48" si="194">+BB37*C37</f>
        <v>0</v>
      </c>
      <c r="BD37" s="45"/>
      <c r="BE37" s="3">
        <f t="shared" ref="BE37:BE48" si="195">+BD37*C37</f>
        <v>0</v>
      </c>
      <c r="BF37" s="45"/>
      <c r="BG37" s="3">
        <f t="shared" ref="BG37:BG48" si="196">+BF37*C37</f>
        <v>0</v>
      </c>
      <c r="BH37" s="45"/>
      <c r="BI37" s="74">
        <f t="shared" ref="BI37:BI48" si="197">+BH37*C37</f>
        <v>0</v>
      </c>
      <c r="BJ37" s="45"/>
      <c r="BK37" s="74">
        <f t="shared" ref="BK37:BK48" si="198">+BJ37*C37</f>
        <v>0</v>
      </c>
      <c r="BL37" s="45"/>
      <c r="BM37" s="74">
        <f t="shared" ref="BM37:BM48" si="199">+BL37*C37</f>
        <v>0</v>
      </c>
      <c r="BN37" s="45">
        <f t="shared" ref="BN37" si="200">+D37+F37+H37+J37+L37+N37+P37+R37+T37+V37+X37+Z37+AB37+AD37+AF37+AH37+AJ37+AL37+AN37+AP37+AR37+AT37+AV37+AX37+AZ37+BB37+BD37+BF37+BH37+BJ37+BL37</f>
        <v>42</v>
      </c>
      <c r="BO37" s="88">
        <f t="shared" ref="BO37" si="201">+E37+G37+I37+K37+M37+O37+Q37+S37+U37+W37+Y37+AA37+AC37+AE37+AG37+AI37+AK37+AM37+AO37+AQ37+AS37+AU37+AW37+AY37+BA37+BC37+BE37+BG37+BI37+BK37+BM37</f>
        <v>1988</v>
      </c>
      <c r="BP37" s="124"/>
      <c r="BQ37" s="61"/>
      <c r="BR37" s="4">
        <f t="shared" ref="BR37" si="202">BO37</f>
        <v>1988</v>
      </c>
      <c r="BS37" s="61"/>
      <c r="BT37" s="274">
        <f t="shared" ref="BT37" si="203">BR37+BS37-BQ37</f>
        <v>1988</v>
      </c>
      <c r="BU37" s="264">
        <f>989+1373</f>
        <v>2362</v>
      </c>
      <c r="BV37" s="1">
        <f t="shared" ref="BV37" si="204">BT37-BU37</f>
        <v>-374</v>
      </c>
    </row>
    <row r="38" spans="1:77" ht="16.5" customHeight="1" x14ac:dyDescent="0.25">
      <c r="A38" s="199" t="s">
        <v>57</v>
      </c>
      <c r="B38" s="80">
        <v>16</v>
      </c>
      <c r="C38" s="46">
        <v>48</v>
      </c>
      <c r="D38" s="93">
        <v>2</v>
      </c>
      <c r="E38" s="3">
        <f t="shared" ref="E38:E48" si="205">+D38*C38</f>
        <v>96</v>
      </c>
      <c r="F38" s="93">
        <v>11</v>
      </c>
      <c r="G38" s="3">
        <f t="shared" ref="G38:G48" si="206">+F38*C38</f>
        <v>528</v>
      </c>
      <c r="H38" s="45">
        <v>3</v>
      </c>
      <c r="I38" s="3">
        <f t="shared" ref="I38:I48" si="207">+H38*C38</f>
        <v>144</v>
      </c>
      <c r="J38" s="45">
        <v>1</v>
      </c>
      <c r="K38" s="3">
        <f t="shared" ref="K38:K48" si="208">+J38*C38</f>
        <v>48</v>
      </c>
      <c r="L38" s="45">
        <v>2</v>
      </c>
      <c r="M38" s="3">
        <f>48+47.5</f>
        <v>95.5</v>
      </c>
      <c r="N38" s="45"/>
      <c r="O38" s="3">
        <f t="shared" si="32"/>
        <v>0</v>
      </c>
      <c r="P38" s="45"/>
      <c r="Q38" s="3">
        <f t="shared" si="33"/>
        <v>0</v>
      </c>
      <c r="R38" s="45"/>
      <c r="S38" s="3">
        <f t="shared" si="34"/>
        <v>0</v>
      </c>
      <c r="T38" s="45"/>
      <c r="U38" s="3">
        <f t="shared" si="182"/>
        <v>0</v>
      </c>
      <c r="V38" s="45"/>
      <c r="W38" s="3">
        <f t="shared" ref="W38:W48" si="209">+V38*C38</f>
        <v>0</v>
      </c>
      <c r="X38" s="45"/>
      <c r="Y38" s="3">
        <f t="shared" si="183"/>
        <v>0</v>
      </c>
      <c r="Z38" s="45"/>
      <c r="AA38" s="3">
        <f t="shared" si="184"/>
        <v>0</v>
      </c>
      <c r="AB38" s="45"/>
      <c r="AC38" s="3">
        <f t="shared" si="185"/>
        <v>0</v>
      </c>
      <c r="AD38" s="45"/>
      <c r="AE38" s="3">
        <f t="shared" si="186"/>
        <v>0</v>
      </c>
      <c r="AF38" s="45"/>
      <c r="AG38" s="3">
        <f t="shared" si="187"/>
        <v>0</v>
      </c>
      <c r="AH38" s="45"/>
      <c r="AI38" s="3">
        <f t="shared" si="188"/>
        <v>0</v>
      </c>
      <c r="AJ38" s="151"/>
      <c r="AK38" s="3">
        <f t="shared" si="189"/>
        <v>0</v>
      </c>
      <c r="AL38" s="45"/>
      <c r="AM38" s="3">
        <f t="shared" si="190"/>
        <v>0</v>
      </c>
      <c r="AN38" s="45"/>
      <c r="AO38" s="3">
        <f t="shared" ref="AO38:AO47" si="210">+AN38*C38</f>
        <v>0</v>
      </c>
      <c r="AP38" s="45"/>
      <c r="AQ38" s="3">
        <f t="shared" si="45"/>
        <v>0</v>
      </c>
      <c r="AR38" s="45"/>
      <c r="AS38" s="3">
        <f t="shared" si="191"/>
        <v>0</v>
      </c>
      <c r="AT38" s="45"/>
      <c r="AU38" s="3">
        <f t="shared" si="192"/>
        <v>0</v>
      </c>
      <c r="AV38" s="45"/>
      <c r="AW38" s="3">
        <f t="shared" si="193"/>
        <v>0</v>
      </c>
      <c r="AX38" s="45"/>
      <c r="AY38" s="3">
        <f t="shared" si="54"/>
        <v>0</v>
      </c>
      <c r="AZ38" s="45"/>
      <c r="BA38" s="3">
        <f t="shared" si="55"/>
        <v>0</v>
      </c>
      <c r="BB38" s="45"/>
      <c r="BC38" s="3">
        <f t="shared" si="194"/>
        <v>0</v>
      </c>
      <c r="BD38" s="45"/>
      <c r="BE38" s="3">
        <f t="shared" si="195"/>
        <v>0</v>
      </c>
      <c r="BF38" s="45"/>
      <c r="BG38" s="3">
        <f t="shared" si="196"/>
        <v>0</v>
      </c>
      <c r="BH38" s="45"/>
      <c r="BI38" s="74">
        <f t="shared" si="197"/>
        <v>0</v>
      </c>
      <c r="BJ38" s="45"/>
      <c r="BK38" s="74">
        <f t="shared" si="198"/>
        <v>0</v>
      </c>
      <c r="BL38" s="45"/>
      <c r="BM38" s="74">
        <f t="shared" si="199"/>
        <v>0</v>
      </c>
      <c r="BN38" s="45">
        <f t="shared" ref="BN38:BN44" si="211">+D38+F38+H38+J38+L38+N38+P38+R38+T38+V38+X38+Z38+AB38+AD38+AF38+AH38+AJ38+AL38+AN38+AP38+AR38+AT38+AV38+AX38+AZ38+BB38+BD38+BF38+BH38+BJ38+BL38</f>
        <v>19</v>
      </c>
      <c r="BO38" s="88">
        <f t="shared" ref="BO38:BO44" si="212">+E38+G38+I38+K38+M38+O38+Q38+S38+U38+W38+Y38+AA38+AC38+AE38+AG38+AI38+AK38+AM38+AO38+AQ38+AS38+AU38+AW38+AY38+BA38+BC38+BE38+BG38+BI38+BK38+BM38</f>
        <v>911.5</v>
      </c>
      <c r="BP38" s="124"/>
      <c r="BQ38" s="61">
        <v>295.58</v>
      </c>
      <c r="BR38" s="4">
        <f t="shared" si="51"/>
        <v>911.5</v>
      </c>
      <c r="BS38" s="61"/>
      <c r="BT38" s="274">
        <f>BR38+BS38-BQ38</f>
        <v>615.92000000000007</v>
      </c>
      <c r="BU38" s="264">
        <v>462</v>
      </c>
      <c r="BV38" s="1">
        <f t="shared" ref="BV38:BV44" si="213">BT38-BU38</f>
        <v>153.92000000000007</v>
      </c>
    </row>
    <row r="39" spans="1:77" ht="16.5" customHeight="1" x14ac:dyDescent="0.25">
      <c r="A39" s="199" t="s">
        <v>96</v>
      </c>
      <c r="B39" s="80">
        <v>3</v>
      </c>
      <c r="C39" s="46">
        <v>48</v>
      </c>
      <c r="D39" s="93"/>
      <c r="E39" s="3"/>
      <c r="F39" s="93"/>
      <c r="G39" s="3"/>
      <c r="H39" s="45"/>
      <c r="I39" s="3"/>
      <c r="J39" s="45"/>
      <c r="K39" s="3"/>
      <c r="L39" s="45"/>
      <c r="M39" s="3"/>
      <c r="N39" s="45"/>
      <c r="O39" s="3"/>
      <c r="P39" s="45"/>
      <c r="Q39" s="3"/>
      <c r="R39" s="45"/>
      <c r="S39" s="3"/>
      <c r="T39" s="45"/>
      <c r="U39" s="3"/>
      <c r="V39" s="45"/>
      <c r="W39" s="3"/>
      <c r="X39" s="45"/>
      <c r="Y39" s="3"/>
      <c r="Z39" s="45"/>
      <c r="AA39" s="3"/>
      <c r="AB39" s="45"/>
      <c r="AC39" s="3"/>
      <c r="AD39" s="45"/>
      <c r="AE39" s="3"/>
      <c r="AF39" s="45"/>
      <c r="AG39" s="3"/>
      <c r="AH39" s="45"/>
      <c r="AI39" s="3"/>
      <c r="AJ39" s="151"/>
      <c r="AK39" s="3"/>
      <c r="AL39" s="45"/>
      <c r="AM39" s="3"/>
      <c r="AN39" s="45"/>
      <c r="AO39" s="3"/>
      <c r="AP39" s="45"/>
      <c r="AQ39" s="3">
        <f t="shared" si="45"/>
        <v>0</v>
      </c>
      <c r="AR39" s="45"/>
      <c r="AS39" s="3">
        <f t="shared" si="191"/>
        <v>0</v>
      </c>
      <c r="AT39" s="45">
        <f>10+1</f>
        <v>11</v>
      </c>
      <c r="AU39" s="3">
        <f>480+14</f>
        <v>494</v>
      </c>
      <c r="AV39" s="45"/>
      <c r="AW39" s="3">
        <f t="shared" si="193"/>
        <v>0</v>
      </c>
      <c r="AX39" s="45"/>
      <c r="AY39" s="3">
        <f t="shared" si="54"/>
        <v>0</v>
      </c>
      <c r="AZ39" s="45"/>
      <c r="BA39" s="3">
        <f t="shared" si="55"/>
        <v>0</v>
      </c>
      <c r="BB39" s="45"/>
      <c r="BC39" s="3">
        <f t="shared" si="194"/>
        <v>0</v>
      </c>
      <c r="BD39" s="45"/>
      <c r="BE39" s="3">
        <f t="shared" si="195"/>
        <v>0</v>
      </c>
      <c r="BF39" s="45"/>
      <c r="BG39" s="3">
        <f t="shared" si="196"/>
        <v>0</v>
      </c>
      <c r="BH39" s="45"/>
      <c r="BI39" s="74">
        <f t="shared" si="197"/>
        <v>0</v>
      </c>
      <c r="BJ39" s="45"/>
      <c r="BK39" s="74">
        <f t="shared" si="198"/>
        <v>0</v>
      </c>
      <c r="BL39" s="45"/>
      <c r="BM39" s="74">
        <f t="shared" si="199"/>
        <v>0</v>
      </c>
      <c r="BN39" s="45">
        <f t="shared" si="211"/>
        <v>11</v>
      </c>
      <c r="BO39" s="88">
        <f t="shared" si="212"/>
        <v>494</v>
      </c>
      <c r="BP39" s="124"/>
      <c r="BQ39" s="61"/>
      <c r="BR39" s="4">
        <f t="shared" ref="BR39" si="214">BO39</f>
        <v>494</v>
      </c>
      <c r="BS39" s="61"/>
      <c r="BT39" s="274">
        <f t="shared" ref="BT39" si="215">BR39+BS39-BQ39</f>
        <v>494</v>
      </c>
      <c r="BU39" s="264">
        <v>836</v>
      </c>
      <c r="BV39" s="1">
        <f t="shared" si="213"/>
        <v>-342</v>
      </c>
    </row>
    <row r="40" spans="1:77" ht="16.5" customHeight="1" x14ac:dyDescent="0.25">
      <c r="A40" s="199" t="s">
        <v>102</v>
      </c>
      <c r="B40" s="80">
        <v>73</v>
      </c>
      <c r="C40" s="46">
        <v>48</v>
      </c>
      <c r="D40" s="93"/>
      <c r="E40" s="3"/>
      <c r="F40" s="93"/>
      <c r="G40" s="3"/>
      <c r="H40" s="45"/>
      <c r="I40" s="3"/>
      <c r="J40" s="45"/>
      <c r="K40" s="3"/>
      <c r="L40" s="45"/>
      <c r="M40" s="3"/>
      <c r="N40" s="45"/>
      <c r="O40" s="3"/>
      <c r="P40" s="45"/>
      <c r="Q40" s="3"/>
      <c r="R40" s="45"/>
      <c r="S40" s="3"/>
      <c r="T40" s="45"/>
      <c r="U40" s="3"/>
      <c r="V40" s="45"/>
      <c r="W40" s="3"/>
      <c r="X40" s="45"/>
      <c r="Y40" s="3"/>
      <c r="Z40" s="45"/>
      <c r="AA40" s="3"/>
      <c r="AB40" s="45"/>
      <c r="AC40" s="3"/>
      <c r="AD40" s="45"/>
      <c r="AE40" s="3"/>
      <c r="AF40" s="45"/>
      <c r="AG40" s="3"/>
      <c r="AH40" s="45"/>
      <c r="AI40" s="3"/>
      <c r="AJ40" s="151"/>
      <c r="AK40" s="3"/>
      <c r="AL40" s="45"/>
      <c r="AM40" s="3"/>
      <c r="AN40" s="45"/>
      <c r="AO40" s="3"/>
      <c r="AP40" s="45"/>
      <c r="AQ40" s="3"/>
      <c r="AR40" s="45"/>
      <c r="AS40" s="3"/>
      <c r="AT40" s="45"/>
      <c r="AU40" s="3"/>
      <c r="AV40" s="45"/>
      <c r="AW40" s="3"/>
      <c r="AX40" s="45"/>
      <c r="AY40" s="3"/>
      <c r="AZ40" s="45"/>
      <c r="BA40" s="3"/>
      <c r="BB40" s="45"/>
      <c r="BC40" s="3"/>
      <c r="BD40" s="45"/>
      <c r="BE40" s="3"/>
      <c r="BF40" s="45"/>
      <c r="BG40" s="3"/>
      <c r="BH40" s="45"/>
      <c r="BI40" s="74"/>
      <c r="BJ40" s="45"/>
      <c r="BK40" s="74"/>
      <c r="BL40" s="45">
        <v>21</v>
      </c>
      <c r="BM40" s="74">
        <f t="shared" ref="BM40:BM41" si="216">+BL40*C40</f>
        <v>1008</v>
      </c>
      <c r="BN40" s="45">
        <f t="shared" ref="BN40:BN41" si="217">+D40+F40+H40+J40+L40+N40+P40+R40+T40+V40+X40+Z40+AB40+AD40+AF40+AH40+AJ40+AL40+AN40+AP40+AR40+AT40+AV40+AX40+AZ40+BB40+BD40+BF40+BH40+BJ40+BL40</f>
        <v>21</v>
      </c>
      <c r="BO40" s="88">
        <f t="shared" ref="BO40:BO41" si="218">+E40+G40+I40+K40+M40+O40+Q40+S40+U40+W40+Y40+AA40+AC40+AE40+AG40+AI40+AK40+AM40+AO40+AQ40+AS40+AU40+AW40+AY40+BA40+BC40+BE40+BG40+BI40+BK40+BM40</f>
        <v>1008</v>
      </c>
      <c r="BP40" s="124"/>
      <c r="BQ40" s="61"/>
      <c r="BR40" s="4">
        <f t="shared" ref="BR40:BR41" si="219">BO40</f>
        <v>1008</v>
      </c>
      <c r="BS40" s="61">
        <v>363.8</v>
      </c>
      <c r="BT40" s="274">
        <f t="shared" ref="BT40:BT41" si="220">BR40+BS40-BQ40</f>
        <v>1371.8</v>
      </c>
      <c r="BU40" s="264">
        <v>1280</v>
      </c>
      <c r="BV40" s="1">
        <f t="shared" ref="BV40:BV41" si="221">BT40-BU40</f>
        <v>91.799999999999955</v>
      </c>
    </row>
    <row r="41" spans="1:77" ht="16.5" customHeight="1" x14ac:dyDescent="0.25">
      <c r="A41" s="199" t="s">
        <v>103</v>
      </c>
      <c r="B41" s="80">
        <v>43</v>
      </c>
      <c r="C41" s="46">
        <v>48</v>
      </c>
      <c r="D41" s="93"/>
      <c r="E41" s="3"/>
      <c r="F41" s="93"/>
      <c r="G41" s="3"/>
      <c r="H41" s="45"/>
      <c r="I41" s="3"/>
      <c r="J41" s="45"/>
      <c r="K41" s="3"/>
      <c r="L41" s="45"/>
      <c r="M41" s="3"/>
      <c r="N41" s="45"/>
      <c r="O41" s="3"/>
      <c r="P41" s="45"/>
      <c r="Q41" s="3"/>
      <c r="R41" s="45"/>
      <c r="S41" s="3"/>
      <c r="T41" s="45"/>
      <c r="U41" s="3"/>
      <c r="V41" s="45"/>
      <c r="W41" s="3"/>
      <c r="X41" s="45"/>
      <c r="Y41" s="3"/>
      <c r="Z41" s="45"/>
      <c r="AA41" s="3"/>
      <c r="AB41" s="45"/>
      <c r="AC41" s="3"/>
      <c r="AD41" s="45"/>
      <c r="AE41" s="3"/>
      <c r="AF41" s="45"/>
      <c r="AG41" s="3"/>
      <c r="AH41" s="45"/>
      <c r="AI41" s="3"/>
      <c r="AJ41" s="151"/>
      <c r="AK41" s="3"/>
      <c r="AL41" s="45"/>
      <c r="AM41" s="3"/>
      <c r="AN41" s="45"/>
      <c r="AO41" s="3"/>
      <c r="AP41" s="45"/>
      <c r="AQ41" s="3"/>
      <c r="AR41" s="45"/>
      <c r="AS41" s="3"/>
      <c r="AT41" s="45"/>
      <c r="AU41" s="3"/>
      <c r="AV41" s="45"/>
      <c r="AW41" s="3"/>
      <c r="AX41" s="45"/>
      <c r="AY41" s="3"/>
      <c r="AZ41" s="45"/>
      <c r="BA41" s="3"/>
      <c r="BB41" s="45"/>
      <c r="BC41" s="3"/>
      <c r="BD41" s="45"/>
      <c r="BE41" s="3"/>
      <c r="BF41" s="45"/>
      <c r="BG41" s="3"/>
      <c r="BH41" s="45"/>
      <c r="BI41" s="74"/>
      <c r="BJ41" s="45"/>
      <c r="BK41" s="74"/>
      <c r="BL41" s="45">
        <v>21</v>
      </c>
      <c r="BM41" s="74">
        <f t="shared" si="216"/>
        <v>1008</v>
      </c>
      <c r="BN41" s="45">
        <f t="shared" si="217"/>
        <v>21</v>
      </c>
      <c r="BO41" s="88">
        <f t="shared" si="218"/>
        <v>1008</v>
      </c>
      <c r="BP41" s="124"/>
      <c r="BQ41" s="61"/>
      <c r="BR41" s="4">
        <f t="shared" si="219"/>
        <v>1008</v>
      </c>
      <c r="BS41" s="61"/>
      <c r="BT41" s="274">
        <f t="shared" si="220"/>
        <v>1008</v>
      </c>
      <c r="BU41" s="264">
        <v>1040</v>
      </c>
      <c r="BV41" s="1">
        <f t="shared" si="221"/>
        <v>-32</v>
      </c>
    </row>
    <row r="42" spans="1:77" ht="16.5" customHeight="1" x14ac:dyDescent="0.25">
      <c r="A42" s="199" t="s">
        <v>80</v>
      </c>
      <c r="B42" s="80">
        <v>51</v>
      </c>
      <c r="C42" s="46">
        <v>28.38</v>
      </c>
      <c r="D42" s="93"/>
      <c r="E42" s="3"/>
      <c r="F42" s="93"/>
      <c r="G42" s="3"/>
      <c r="H42" s="45"/>
      <c r="I42" s="3"/>
      <c r="J42" s="45"/>
      <c r="K42" s="3"/>
      <c r="L42" s="45"/>
      <c r="M42" s="3"/>
      <c r="N42" s="45"/>
      <c r="O42" s="3"/>
      <c r="P42" s="45"/>
      <c r="Q42" s="3"/>
      <c r="R42" s="45"/>
      <c r="S42" s="3"/>
      <c r="T42" s="45"/>
      <c r="U42" s="3"/>
      <c r="V42" s="45"/>
      <c r="W42" s="3"/>
      <c r="X42" s="45"/>
      <c r="Y42" s="3"/>
      <c r="Z42" s="45">
        <v>1</v>
      </c>
      <c r="AA42" s="3">
        <f t="shared" si="184"/>
        <v>28.38</v>
      </c>
      <c r="AB42" s="45"/>
      <c r="AC42" s="3">
        <f t="shared" si="185"/>
        <v>0</v>
      </c>
      <c r="AD42" s="45"/>
      <c r="AE42" s="3">
        <f t="shared" si="186"/>
        <v>0</v>
      </c>
      <c r="AF42" s="45"/>
      <c r="AG42" s="3">
        <f t="shared" si="187"/>
        <v>0</v>
      </c>
      <c r="AH42" s="45"/>
      <c r="AI42" s="3">
        <f t="shared" si="188"/>
        <v>0</v>
      </c>
      <c r="AJ42" s="151"/>
      <c r="AK42" s="3">
        <f t="shared" si="189"/>
        <v>0</v>
      </c>
      <c r="AL42" s="45"/>
      <c r="AM42" s="3">
        <f t="shared" si="190"/>
        <v>0</v>
      </c>
      <c r="AN42" s="45"/>
      <c r="AO42" s="3">
        <f t="shared" si="210"/>
        <v>0</v>
      </c>
      <c r="AP42" s="45"/>
      <c r="AQ42" s="3">
        <f t="shared" si="45"/>
        <v>0</v>
      </c>
      <c r="AR42" s="45"/>
      <c r="AS42" s="3">
        <f t="shared" si="191"/>
        <v>0</v>
      </c>
      <c r="AT42" s="45"/>
      <c r="AU42" s="3">
        <f t="shared" si="192"/>
        <v>0</v>
      </c>
      <c r="AV42" s="45"/>
      <c r="AW42" s="3">
        <f t="shared" si="193"/>
        <v>0</v>
      </c>
      <c r="AX42" s="45"/>
      <c r="AY42" s="3">
        <f t="shared" si="54"/>
        <v>0</v>
      </c>
      <c r="AZ42" s="45"/>
      <c r="BA42" s="3">
        <f t="shared" si="55"/>
        <v>0</v>
      </c>
      <c r="BB42" s="45"/>
      <c r="BC42" s="3">
        <f t="shared" si="194"/>
        <v>0</v>
      </c>
      <c r="BD42" s="45"/>
      <c r="BE42" s="3">
        <f t="shared" si="195"/>
        <v>0</v>
      </c>
      <c r="BF42" s="45"/>
      <c r="BG42" s="3">
        <f t="shared" si="196"/>
        <v>0</v>
      </c>
      <c r="BH42" s="45"/>
      <c r="BI42" s="74">
        <f t="shared" si="197"/>
        <v>0</v>
      </c>
      <c r="BJ42" s="45"/>
      <c r="BK42" s="74">
        <f t="shared" si="198"/>
        <v>0</v>
      </c>
      <c r="BL42" s="45"/>
      <c r="BM42" s="74">
        <f t="shared" si="199"/>
        <v>0</v>
      </c>
      <c r="BN42" s="45">
        <f t="shared" si="211"/>
        <v>1</v>
      </c>
      <c r="BO42" s="88">
        <f t="shared" si="212"/>
        <v>28.38</v>
      </c>
      <c r="BP42" s="124"/>
      <c r="BQ42" s="61"/>
      <c r="BR42" s="4">
        <f t="shared" si="51"/>
        <v>28.38</v>
      </c>
      <c r="BS42" s="61"/>
      <c r="BT42" s="274">
        <f t="shared" ref="BT42:BT44" si="222">BR42+BS42-BQ42</f>
        <v>28.38</v>
      </c>
      <c r="BU42" s="264"/>
      <c r="BV42" s="1">
        <f t="shared" si="213"/>
        <v>28.38</v>
      </c>
    </row>
    <row r="43" spans="1:77" ht="16.5" customHeight="1" x14ac:dyDescent="0.25">
      <c r="A43" s="199" t="s">
        <v>80</v>
      </c>
      <c r="B43" s="80">
        <v>52</v>
      </c>
      <c r="C43" s="46">
        <v>60</v>
      </c>
      <c r="D43" s="93"/>
      <c r="E43" s="3"/>
      <c r="F43" s="93"/>
      <c r="G43" s="3"/>
      <c r="H43" s="45"/>
      <c r="I43" s="3"/>
      <c r="J43" s="45"/>
      <c r="K43" s="3"/>
      <c r="L43" s="45"/>
      <c r="M43" s="3"/>
      <c r="N43" s="45"/>
      <c r="O43" s="3"/>
      <c r="P43" s="45"/>
      <c r="Q43" s="3"/>
      <c r="R43" s="45"/>
      <c r="S43" s="3"/>
      <c r="T43" s="45"/>
      <c r="U43" s="3"/>
      <c r="V43" s="45"/>
      <c r="W43" s="3"/>
      <c r="X43" s="45"/>
      <c r="Y43" s="3"/>
      <c r="Z43" s="45">
        <v>2</v>
      </c>
      <c r="AA43" s="3">
        <f>60+6.5</f>
        <v>66.5</v>
      </c>
      <c r="AB43" s="45"/>
      <c r="AC43" s="3">
        <f t="shared" si="185"/>
        <v>0</v>
      </c>
      <c r="AD43" s="45"/>
      <c r="AE43" s="3">
        <f t="shared" si="186"/>
        <v>0</v>
      </c>
      <c r="AF43" s="45"/>
      <c r="AG43" s="3">
        <f t="shared" si="187"/>
        <v>0</v>
      </c>
      <c r="AH43" s="45"/>
      <c r="AI43" s="3">
        <f t="shared" si="188"/>
        <v>0</v>
      </c>
      <c r="AJ43" s="151"/>
      <c r="AK43" s="3">
        <f t="shared" si="189"/>
        <v>0</v>
      </c>
      <c r="AL43" s="45"/>
      <c r="AM43" s="3">
        <f t="shared" si="190"/>
        <v>0</v>
      </c>
      <c r="AN43" s="45"/>
      <c r="AO43" s="3">
        <f t="shared" si="210"/>
        <v>0</v>
      </c>
      <c r="AP43" s="45"/>
      <c r="AQ43" s="3">
        <f t="shared" si="45"/>
        <v>0</v>
      </c>
      <c r="AR43" s="45"/>
      <c r="AS43" s="3">
        <f t="shared" si="191"/>
        <v>0</v>
      </c>
      <c r="AT43" s="45"/>
      <c r="AU43" s="3">
        <f t="shared" si="192"/>
        <v>0</v>
      </c>
      <c r="AV43" s="45"/>
      <c r="AW43" s="3">
        <f t="shared" si="193"/>
        <v>0</v>
      </c>
      <c r="AX43" s="45"/>
      <c r="AY43" s="3">
        <f t="shared" si="54"/>
        <v>0</v>
      </c>
      <c r="AZ43" s="45"/>
      <c r="BA43" s="3">
        <f t="shared" si="55"/>
        <v>0</v>
      </c>
      <c r="BB43" s="45"/>
      <c r="BC43" s="3">
        <f t="shared" si="194"/>
        <v>0</v>
      </c>
      <c r="BD43" s="45"/>
      <c r="BE43" s="3">
        <f t="shared" si="195"/>
        <v>0</v>
      </c>
      <c r="BF43" s="45"/>
      <c r="BG43" s="3">
        <f t="shared" si="196"/>
        <v>0</v>
      </c>
      <c r="BH43" s="45"/>
      <c r="BI43" s="74">
        <f t="shared" si="197"/>
        <v>0</v>
      </c>
      <c r="BJ43" s="45"/>
      <c r="BK43" s="74">
        <f t="shared" si="198"/>
        <v>0</v>
      </c>
      <c r="BL43" s="45"/>
      <c r="BM43" s="74">
        <f t="shared" si="199"/>
        <v>0</v>
      </c>
      <c r="BN43" s="45">
        <f t="shared" si="211"/>
        <v>2</v>
      </c>
      <c r="BO43" s="88">
        <f t="shared" si="212"/>
        <v>66.5</v>
      </c>
      <c r="BP43" s="124"/>
      <c r="BQ43" s="61"/>
      <c r="BR43" s="4">
        <f t="shared" si="51"/>
        <v>66.5</v>
      </c>
      <c r="BS43" s="61"/>
      <c r="BT43" s="274">
        <f t="shared" si="222"/>
        <v>66.5</v>
      </c>
      <c r="BU43" s="264"/>
      <c r="BV43" s="1">
        <f t="shared" si="213"/>
        <v>66.5</v>
      </c>
    </row>
    <row r="44" spans="1:77" ht="16.5" customHeight="1" x14ac:dyDescent="0.25">
      <c r="A44" s="199" t="s">
        <v>100</v>
      </c>
      <c r="B44" s="80">
        <v>35</v>
      </c>
      <c r="C44" s="46">
        <v>60.48</v>
      </c>
      <c r="D44" s="93"/>
      <c r="E44" s="3"/>
      <c r="F44" s="93"/>
      <c r="G44" s="3"/>
      <c r="H44" s="45"/>
      <c r="I44" s="3"/>
      <c r="J44" s="45"/>
      <c r="K44" s="3"/>
      <c r="L44" s="45"/>
      <c r="M44" s="3"/>
      <c r="N44" s="45"/>
      <c r="O44" s="3"/>
      <c r="P44" s="45"/>
      <c r="Q44" s="3"/>
      <c r="R44" s="45"/>
      <c r="S44" s="3"/>
      <c r="T44" s="45"/>
      <c r="U44" s="3"/>
      <c r="V44" s="45"/>
      <c r="W44" s="3"/>
      <c r="X44" s="45"/>
      <c r="Y44" s="3"/>
      <c r="Z44" s="45"/>
      <c r="AA44" s="3"/>
      <c r="AB44" s="45"/>
      <c r="AC44" s="3">
        <f t="shared" si="185"/>
        <v>0</v>
      </c>
      <c r="AD44" s="45"/>
      <c r="AE44" s="3">
        <f t="shared" si="186"/>
        <v>0</v>
      </c>
      <c r="AF44" s="45"/>
      <c r="AG44" s="3">
        <f t="shared" si="187"/>
        <v>0</v>
      </c>
      <c r="AH44" s="45"/>
      <c r="AI44" s="3">
        <f t="shared" si="188"/>
        <v>0</v>
      </c>
      <c r="AJ44" s="151"/>
      <c r="AK44" s="3">
        <f t="shared" si="189"/>
        <v>0</v>
      </c>
      <c r="AL44" s="45"/>
      <c r="AM44" s="3">
        <f t="shared" si="190"/>
        <v>0</v>
      </c>
      <c r="AN44" s="45"/>
      <c r="AO44" s="3"/>
      <c r="AP44" s="45"/>
      <c r="AQ44" s="3">
        <f t="shared" si="45"/>
        <v>0</v>
      </c>
      <c r="AR44" s="45"/>
      <c r="AS44" s="3">
        <f t="shared" si="191"/>
        <v>0</v>
      </c>
      <c r="AT44" s="45"/>
      <c r="AU44" s="3">
        <f t="shared" si="192"/>
        <v>0</v>
      </c>
      <c r="AV44" s="45"/>
      <c r="AW44" s="3">
        <f t="shared" si="193"/>
        <v>0</v>
      </c>
      <c r="AX44" s="45"/>
      <c r="AY44" s="3">
        <f t="shared" si="54"/>
        <v>0</v>
      </c>
      <c r="AZ44" s="45">
        <v>3</v>
      </c>
      <c r="BA44" s="3">
        <f t="shared" si="55"/>
        <v>181.44</v>
      </c>
      <c r="BB44" s="45">
        <v>17</v>
      </c>
      <c r="BC44" s="3">
        <f t="shared" si="194"/>
        <v>1028.1599999999999</v>
      </c>
      <c r="BD44" s="45">
        <v>13</v>
      </c>
      <c r="BE44" s="3">
        <f t="shared" si="195"/>
        <v>786.24</v>
      </c>
      <c r="BF44" s="45">
        <v>17</v>
      </c>
      <c r="BG44" s="3">
        <f t="shared" si="196"/>
        <v>1028.1599999999999</v>
      </c>
      <c r="BH44" s="45"/>
      <c r="BI44" s="74">
        <f t="shared" si="197"/>
        <v>0</v>
      </c>
      <c r="BJ44" s="45"/>
      <c r="BK44" s="74">
        <f t="shared" si="198"/>
        <v>0</v>
      </c>
      <c r="BL44" s="45"/>
      <c r="BM44" s="74">
        <f t="shared" si="199"/>
        <v>0</v>
      </c>
      <c r="BN44" s="45">
        <f t="shared" si="211"/>
        <v>50</v>
      </c>
      <c r="BO44" s="88">
        <f t="shared" si="212"/>
        <v>3024</v>
      </c>
      <c r="BP44" s="124"/>
      <c r="BQ44" s="61"/>
      <c r="BR44" s="4">
        <f t="shared" ref="BR44" si="223">BO44</f>
        <v>3024</v>
      </c>
      <c r="BS44" s="61"/>
      <c r="BT44" s="274">
        <f t="shared" si="222"/>
        <v>3024</v>
      </c>
      <c r="BU44" s="264">
        <v>2980</v>
      </c>
      <c r="BV44" s="1">
        <f t="shared" si="213"/>
        <v>44</v>
      </c>
    </row>
    <row r="45" spans="1:77" ht="16.5" customHeight="1" x14ac:dyDescent="0.25">
      <c r="A45" s="199" t="s">
        <v>66</v>
      </c>
      <c r="B45" s="80">
        <v>34</v>
      </c>
      <c r="C45" s="46">
        <v>48</v>
      </c>
      <c r="D45" s="93">
        <v>3</v>
      </c>
      <c r="E45" s="3">
        <f t="shared" si="205"/>
        <v>144</v>
      </c>
      <c r="F45" s="93">
        <v>2</v>
      </c>
      <c r="G45" s="3">
        <f t="shared" si="206"/>
        <v>96</v>
      </c>
      <c r="H45" s="45"/>
      <c r="I45" s="3">
        <f t="shared" si="207"/>
        <v>0</v>
      </c>
      <c r="J45" s="45">
        <v>6</v>
      </c>
      <c r="K45" s="3">
        <f t="shared" si="208"/>
        <v>288</v>
      </c>
      <c r="L45" s="45"/>
      <c r="M45" s="3">
        <f t="shared" si="31"/>
        <v>0</v>
      </c>
      <c r="N45" s="45">
        <v>3</v>
      </c>
      <c r="O45" s="3">
        <f t="shared" si="32"/>
        <v>144</v>
      </c>
      <c r="P45" s="45"/>
      <c r="Q45" s="3">
        <f t="shared" si="33"/>
        <v>0</v>
      </c>
      <c r="R45" s="45">
        <v>3</v>
      </c>
      <c r="S45" s="3">
        <f t="shared" si="34"/>
        <v>144</v>
      </c>
      <c r="T45" s="45"/>
      <c r="U45" s="3">
        <f t="shared" si="182"/>
        <v>0</v>
      </c>
      <c r="V45" s="45"/>
      <c r="W45" s="3"/>
      <c r="X45" s="45"/>
      <c r="Y45" s="3">
        <f t="shared" si="183"/>
        <v>0</v>
      </c>
      <c r="Z45" s="45"/>
      <c r="AA45" s="3">
        <f t="shared" si="184"/>
        <v>0</v>
      </c>
      <c r="AB45" s="45"/>
      <c r="AC45" s="3">
        <f t="shared" si="185"/>
        <v>0</v>
      </c>
      <c r="AD45" s="45"/>
      <c r="AE45" s="3">
        <f t="shared" si="186"/>
        <v>0</v>
      </c>
      <c r="AF45" s="45"/>
      <c r="AG45" s="3">
        <f t="shared" si="187"/>
        <v>0</v>
      </c>
      <c r="AH45" s="45"/>
      <c r="AI45" s="3">
        <f t="shared" si="188"/>
        <v>0</v>
      </c>
      <c r="AJ45" s="151"/>
      <c r="AK45" s="3">
        <f t="shared" si="189"/>
        <v>0</v>
      </c>
      <c r="AL45" s="45"/>
      <c r="AM45" s="3">
        <f t="shared" si="190"/>
        <v>0</v>
      </c>
      <c r="AN45" s="45"/>
      <c r="AO45" s="3">
        <f t="shared" si="210"/>
        <v>0</v>
      </c>
      <c r="AP45" s="45"/>
      <c r="AQ45" s="3">
        <f t="shared" si="45"/>
        <v>0</v>
      </c>
      <c r="AR45" s="45">
        <v>3</v>
      </c>
      <c r="AS45" s="3">
        <f t="shared" si="191"/>
        <v>144</v>
      </c>
      <c r="AT45" s="45"/>
      <c r="AU45" s="3">
        <f t="shared" si="192"/>
        <v>0</v>
      </c>
      <c r="AV45" s="45">
        <v>12</v>
      </c>
      <c r="AW45" s="3">
        <f t="shared" si="193"/>
        <v>576</v>
      </c>
      <c r="AX45" s="45">
        <v>2</v>
      </c>
      <c r="AY45" s="3">
        <f t="shared" si="54"/>
        <v>96</v>
      </c>
      <c r="AZ45" s="45"/>
      <c r="BA45" s="3">
        <f t="shared" si="55"/>
        <v>0</v>
      </c>
      <c r="BB45" s="45">
        <v>5</v>
      </c>
      <c r="BC45" s="3">
        <f t="shared" si="194"/>
        <v>240</v>
      </c>
      <c r="BD45" s="45">
        <v>3</v>
      </c>
      <c r="BE45" s="3">
        <f t="shared" si="195"/>
        <v>144</v>
      </c>
      <c r="BF45" s="45"/>
      <c r="BG45" s="3">
        <f t="shared" si="196"/>
        <v>0</v>
      </c>
      <c r="BH45" s="45">
        <v>2</v>
      </c>
      <c r="BI45" s="74">
        <f t="shared" si="197"/>
        <v>96</v>
      </c>
      <c r="BJ45" s="45"/>
      <c r="BK45" s="74">
        <f t="shared" si="198"/>
        <v>0</v>
      </c>
      <c r="BL45" s="45">
        <f>2+1</f>
        <v>3</v>
      </c>
      <c r="BM45" s="74">
        <f>96+32.2</f>
        <v>128.19999999999999</v>
      </c>
      <c r="BN45" s="45">
        <f t="shared" ref="BN45" si="224">+D45+F45+H45+J45+L45+N45+P45+R45+T45+V45+X45+Z45+AB45+AD45+AF45+AH45+AJ45+AL45+AN45+AP45+AR45+AT45+AV45+AX45+AZ45+BB45+BD45+BF45+BH45+BJ45+BL45</f>
        <v>47</v>
      </c>
      <c r="BO45" s="88">
        <f t="shared" ref="BO45" si="225">+E45+G45+I45+K45+M45+O45+Q45+S45+U45+W45+Y45+AA45+AC45+AE45+AG45+AI45+AK45+AM45+AO45+AQ45+AS45+AU45+AW45+AY45+BA45+BC45+BE45+BG45+BI45+BK45+BM45</f>
        <v>2240.1999999999998</v>
      </c>
      <c r="BP45" s="124"/>
      <c r="BQ45" s="61">
        <v>140.78</v>
      </c>
      <c r="BR45" s="4">
        <f t="shared" ref="BR45" si="226">BO45</f>
        <v>2240.1999999999998</v>
      </c>
      <c r="BS45" s="61"/>
      <c r="BT45" s="274">
        <f t="shared" ref="BT45" si="227">BR45+BS45-BQ45</f>
        <v>2099.4199999999996</v>
      </c>
      <c r="BU45" s="264">
        <f>1117+976</f>
        <v>2093</v>
      </c>
      <c r="BV45" s="1">
        <f t="shared" ref="BV45" si="228">BT45-BU45</f>
        <v>6.419999999999618</v>
      </c>
    </row>
    <row r="46" spans="1:77" ht="16.5" customHeight="1" x14ac:dyDescent="0.25">
      <c r="A46" s="199" t="s">
        <v>84</v>
      </c>
      <c r="B46" s="80" t="s">
        <v>85</v>
      </c>
      <c r="C46" s="46">
        <v>50</v>
      </c>
      <c r="D46" s="93"/>
      <c r="E46" s="3"/>
      <c r="F46" s="93"/>
      <c r="G46" s="3"/>
      <c r="H46" s="45"/>
      <c r="I46" s="3"/>
      <c r="J46" s="45"/>
      <c r="K46" s="3"/>
      <c r="L46" s="45"/>
      <c r="M46" s="3"/>
      <c r="N46" s="45"/>
      <c r="O46" s="3"/>
      <c r="P46" s="45"/>
      <c r="Q46" s="3"/>
      <c r="R46" s="45">
        <v>3</v>
      </c>
      <c r="S46" s="3">
        <f>50+21.4</f>
        <v>71.400000000000006</v>
      </c>
      <c r="T46" s="45"/>
      <c r="U46" s="3"/>
      <c r="V46" s="45"/>
      <c r="W46" s="3"/>
      <c r="X46" s="45"/>
      <c r="Y46" s="3"/>
      <c r="Z46" s="45"/>
      <c r="AA46" s="3">
        <f t="shared" si="184"/>
        <v>0</v>
      </c>
      <c r="AB46" s="45"/>
      <c r="AC46" s="3">
        <f t="shared" si="185"/>
        <v>0</v>
      </c>
      <c r="AD46" s="45"/>
      <c r="AE46" s="3">
        <f t="shared" si="186"/>
        <v>0</v>
      </c>
      <c r="AF46" s="45"/>
      <c r="AG46" s="3">
        <f t="shared" si="187"/>
        <v>0</v>
      </c>
      <c r="AH46" s="45"/>
      <c r="AI46" s="3">
        <f t="shared" si="188"/>
        <v>0</v>
      </c>
      <c r="AJ46" s="151"/>
      <c r="AK46" s="3">
        <f t="shared" si="189"/>
        <v>0</v>
      </c>
      <c r="AL46" s="45"/>
      <c r="AM46" s="3">
        <f t="shared" si="190"/>
        <v>0</v>
      </c>
      <c r="AN46" s="45"/>
      <c r="AO46" s="3">
        <f t="shared" si="210"/>
        <v>0</v>
      </c>
      <c r="AP46" s="45"/>
      <c r="AQ46" s="3">
        <f t="shared" si="45"/>
        <v>0</v>
      </c>
      <c r="AR46" s="45"/>
      <c r="AS46" s="3">
        <f t="shared" si="191"/>
        <v>0</v>
      </c>
      <c r="AT46" s="45"/>
      <c r="AU46" s="3">
        <f t="shared" si="192"/>
        <v>0</v>
      </c>
      <c r="AV46" s="45"/>
      <c r="AW46" s="3">
        <f t="shared" si="193"/>
        <v>0</v>
      </c>
      <c r="AX46" s="45"/>
      <c r="AY46" s="3">
        <f t="shared" si="54"/>
        <v>0</v>
      </c>
      <c r="AZ46" s="45"/>
      <c r="BA46" s="3">
        <f t="shared" si="55"/>
        <v>0</v>
      </c>
      <c r="BB46" s="45"/>
      <c r="BC46" s="3">
        <f t="shared" si="194"/>
        <v>0</v>
      </c>
      <c r="BD46" s="45"/>
      <c r="BE46" s="3">
        <f t="shared" si="195"/>
        <v>0</v>
      </c>
      <c r="BF46" s="45"/>
      <c r="BG46" s="3">
        <f t="shared" si="196"/>
        <v>0</v>
      </c>
      <c r="BH46" s="45"/>
      <c r="BI46" s="74">
        <f t="shared" si="197"/>
        <v>0</v>
      </c>
      <c r="BJ46" s="45"/>
      <c r="BK46" s="74">
        <f t="shared" si="198"/>
        <v>0</v>
      </c>
      <c r="BL46" s="45"/>
      <c r="BM46" s="74">
        <f t="shared" si="199"/>
        <v>0</v>
      </c>
      <c r="BN46" s="45">
        <f t="shared" ref="BN46" si="229">+D46+F46+H46+J46+L46+N46+P46+R46+T46+V46+X46+Z46+AB46+AD46+AF46+AH46+AJ46+AL46+AN46+AP46+AR46+AT46+AV46+AX46+AZ46+BB46+BD46+BF46+BH46+BJ46+BL46</f>
        <v>3</v>
      </c>
      <c r="BO46" s="88">
        <f t="shared" ref="BO46" si="230">+E46+G46+I46+K46+M46+O46+Q46+S46+U46+W46+Y46+AA46+AC46+AE46+AG46+AI46+AK46+AM46+AO46+AQ46+AS46+AU46+AW46+AY46+BA46+BC46+BE46+BG46+BI46+BK46+BM46</f>
        <v>71.400000000000006</v>
      </c>
      <c r="BP46" s="124"/>
      <c r="BQ46" s="61"/>
      <c r="BR46" s="4">
        <f t="shared" ref="BR46" si="231">BO46</f>
        <v>71.400000000000006</v>
      </c>
      <c r="BS46" s="61"/>
      <c r="BT46" s="274">
        <f t="shared" ref="BT46" si="232">BR46+BS46-BQ46</f>
        <v>71.400000000000006</v>
      </c>
      <c r="BU46" s="264"/>
      <c r="BV46" s="1">
        <f t="shared" ref="BV46" si="233">BT46-BU46</f>
        <v>71.400000000000006</v>
      </c>
    </row>
    <row r="47" spans="1:77" ht="16.5" customHeight="1" x14ac:dyDescent="0.25">
      <c r="A47" s="197" t="s">
        <v>51</v>
      </c>
      <c r="B47" s="6">
        <v>46</v>
      </c>
      <c r="C47" s="46">
        <v>48</v>
      </c>
      <c r="D47" s="11"/>
      <c r="E47" s="3">
        <f t="shared" si="205"/>
        <v>0</v>
      </c>
      <c r="F47" s="45"/>
      <c r="G47" s="3">
        <f t="shared" si="206"/>
        <v>0</v>
      </c>
      <c r="H47" s="45"/>
      <c r="I47" s="3">
        <f t="shared" si="207"/>
        <v>0</v>
      </c>
      <c r="J47" s="45"/>
      <c r="K47" s="3">
        <f t="shared" si="208"/>
        <v>0</v>
      </c>
      <c r="L47" s="45">
        <v>37</v>
      </c>
      <c r="M47" s="3">
        <f t="shared" si="31"/>
        <v>1776</v>
      </c>
      <c r="N47" s="45"/>
      <c r="O47" s="3">
        <f t="shared" si="32"/>
        <v>0</v>
      </c>
      <c r="P47" s="45">
        <v>35</v>
      </c>
      <c r="Q47" s="3">
        <f t="shared" si="33"/>
        <v>1680</v>
      </c>
      <c r="R47" s="45">
        <v>17</v>
      </c>
      <c r="S47" s="3">
        <f t="shared" si="34"/>
        <v>816</v>
      </c>
      <c r="T47" s="45"/>
      <c r="U47" s="3">
        <f t="shared" si="182"/>
        <v>0</v>
      </c>
      <c r="V47" s="45"/>
      <c r="W47" s="3">
        <f t="shared" si="209"/>
        <v>0</v>
      </c>
      <c r="X47" s="45">
        <v>15</v>
      </c>
      <c r="Y47" s="3">
        <f t="shared" si="183"/>
        <v>720</v>
      </c>
      <c r="Z47" s="45">
        <v>16</v>
      </c>
      <c r="AA47" s="3">
        <f t="shared" si="184"/>
        <v>768</v>
      </c>
      <c r="AB47" s="45"/>
      <c r="AC47" s="3">
        <f t="shared" si="185"/>
        <v>0</v>
      </c>
      <c r="AD47" s="45"/>
      <c r="AE47" s="3">
        <f t="shared" si="186"/>
        <v>0</v>
      </c>
      <c r="AF47" s="45"/>
      <c r="AG47" s="3">
        <f t="shared" si="187"/>
        <v>0</v>
      </c>
      <c r="AH47" s="45"/>
      <c r="AI47" s="3">
        <f t="shared" si="188"/>
        <v>0</v>
      </c>
      <c r="AJ47" s="11">
        <v>17</v>
      </c>
      <c r="AK47" s="3">
        <f t="shared" si="189"/>
        <v>816</v>
      </c>
      <c r="AL47" s="45">
        <v>1</v>
      </c>
      <c r="AM47" s="3">
        <f t="shared" si="190"/>
        <v>48</v>
      </c>
      <c r="AN47" s="45"/>
      <c r="AO47" s="3">
        <f t="shared" si="210"/>
        <v>0</v>
      </c>
      <c r="AP47" s="45"/>
      <c r="AQ47" s="3">
        <f t="shared" si="45"/>
        <v>0</v>
      </c>
      <c r="AR47" s="45"/>
      <c r="AS47" s="3">
        <f t="shared" si="191"/>
        <v>0</v>
      </c>
      <c r="AT47" s="45"/>
      <c r="AU47" s="3">
        <f t="shared" si="192"/>
        <v>0</v>
      </c>
      <c r="AV47" s="45"/>
      <c r="AW47" s="3">
        <f t="shared" si="193"/>
        <v>0</v>
      </c>
      <c r="AX47" s="45"/>
      <c r="AY47" s="3">
        <f t="shared" si="54"/>
        <v>0</v>
      </c>
      <c r="AZ47" s="45"/>
      <c r="BA47" s="3">
        <f t="shared" si="55"/>
        <v>0</v>
      </c>
      <c r="BB47" s="45"/>
      <c r="BC47" s="3">
        <f t="shared" si="194"/>
        <v>0</v>
      </c>
      <c r="BD47" s="45"/>
      <c r="BE47" s="3">
        <f t="shared" si="195"/>
        <v>0</v>
      </c>
      <c r="BF47" s="45">
        <f>29+3</f>
        <v>32</v>
      </c>
      <c r="BG47" s="3">
        <f t="shared" si="196"/>
        <v>1536</v>
      </c>
      <c r="BH47" s="45"/>
      <c r="BI47" s="74">
        <f t="shared" si="197"/>
        <v>0</v>
      </c>
      <c r="BJ47" s="45">
        <v>93</v>
      </c>
      <c r="BK47" s="74">
        <f t="shared" si="198"/>
        <v>4464</v>
      </c>
      <c r="BL47" s="45">
        <f>68+28</f>
        <v>96</v>
      </c>
      <c r="BM47" s="74">
        <f t="shared" si="199"/>
        <v>4608</v>
      </c>
      <c r="BN47" s="45">
        <f t="shared" ref="BN47" si="234">+D47+F47+H47+J47+L47+N47+P47+R47+T47+V47+X47+Z47+AB47+AD47+AF47+AH47+AJ47+AL47+AN47+AP47+AR47+AT47+AV47+AX47+AZ47+BB47+BD47+BF47+BH47+BJ47+BL47</f>
        <v>359</v>
      </c>
      <c r="BO47" s="88">
        <f t="shared" ref="BO47" si="235">+E47+G47+I47+K47+M47+O47+Q47+S47+U47+W47+Y47+AA47+AC47+AE47+AG47+AI47+AK47+AM47+AO47+AQ47+AS47+AU47+AW47+AY47+BA47+BC47+BE47+BG47+BI47+BK47+BM47</f>
        <v>17232</v>
      </c>
      <c r="BP47" s="124"/>
      <c r="BQ47" s="61">
        <v>672</v>
      </c>
      <c r="BR47" s="4">
        <f t="shared" si="51"/>
        <v>17232</v>
      </c>
      <c r="BS47" s="61">
        <v>1261</v>
      </c>
      <c r="BT47" s="274">
        <f>BR47+BS47-BQ47</f>
        <v>17821</v>
      </c>
      <c r="BU47" s="264">
        <v>16849</v>
      </c>
      <c r="BV47" s="1">
        <f>BT47-BU47</f>
        <v>972</v>
      </c>
    </row>
    <row r="48" spans="1:77" ht="16.5" customHeight="1" x14ac:dyDescent="0.25">
      <c r="A48" s="197" t="s">
        <v>26</v>
      </c>
      <c r="B48" s="6" t="s">
        <v>27</v>
      </c>
      <c r="C48" s="46"/>
      <c r="D48" s="11"/>
      <c r="E48" s="3">
        <f t="shared" si="205"/>
        <v>0</v>
      </c>
      <c r="F48" s="45"/>
      <c r="G48" s="3">
        <f t="shared" si="206"/>
        <v>0</v>
      </c>
      <c r="H48" s="45"/>
      <c r="I48" s="3">
        <f t="shared" si="207"/>
        <v>0</v>
      </c>
      <c r="J48" s="45"/>
      <c r="K48" s="3">
        <f t="shared" si="208"/>
        <v>0</v>
      </c>
      <c r="L48" s="45"/>
      <c r="M48" s="3">
        <f t="shared" si="31"/>
        <v>0</v>
      </c>
      <c r="N48" s="45"/>
      <c r="O48" s="3">
        <f t="shared" si="32"/>
        <v>0</v>
      </c>
      <c r="P48" s="45"/>
      <c r="Q48" s="3">
        <f t="shared" si="33"/>
        <v>0</v>
      </c>
      <c r="R48" s="45"/>
      <c r="S48" s="3">
        <f t="shared" si="34"/>
        <v>0</v>
      </c>
      <c r="T48" s="45"/>
      <c r="U48" s="3">
        <f t="shared" si="182"/>
        <v>0</v>
      </c>
      <c r="V48" s="45"/>
      <c r="W48" s="3">
        <f t="shared" si="209"/>
        <v>0</v>
      </c>
      <c r="X48" s="45"/>
      <c r="Y48" s="3">
        <f t="shared" si="183"/>
        <v>0</v>
      </c>
      <c r="Z48" s="45"/>
      <c r="AA48" s="3">
        <f t="shared" si="184"/>
        <v>0</v>
      </c>
      <c r="AB48" s="45"/>
      <c r="AC48" s="3">
        <f t="shared" si="185"/>
        <v>0</v>
      </c>
      <c r="AD48" s="45"/>
      <c r="AE48" s="3">
        <f t="shared" si="186"/>
        <v>0</v>
      </c>
      <c r="AF48" s="45"/>
      <c r="AG48" s="3"/>
      <c r="AH48" s="45"/>
      <c r="AI48" s="3">
        <f t="shared" si="188"/>
        <v>0</v>
      </c>
      <c r="AJ48" s="11"/>
      <c r="AK48" s="3">
        <f t="shared" si="189"/>
        <v>0</v>
      </c>
      <c r="AL48" s="45"/>
      <c r="AM48" s="3">
        <f t="shared" si="190"/>
        <v>0</v>
      </c>
      <c r="AN48" s="45"/>
      <c r="AO48" s="3"/>
      <c r="AP48" s="45"/>
      <c r="AQ48" s="3">
        <f t="shared" si="45"/>
        <v>0</v>
      </c>
      <c r="AR48" s="45"/>
      <c r="AS48" s="3">
        <f t="shared" si="191"/>
        <v>0</v>
      </c>
      <c r="AT48" s="45"/>
      <c r="AU48" s="3">
        <f t="shared" si="192"/>
        <v>0</v>
      </c>
      <c r="AV48" s="45"/>
      <c r="AW48" s="3">
        <f t="shared" si="193"/>
        <v>0</v>
      </c>
      <c r="AX48" s="45"/>
      <c r="AY48" s="3">
        <f t="shared" si="54"/>
        <v>0</v>
      </c>
      <c r="AZ48" s="45"/>
      <c r="BA48" s="3">
        <f t="shared" si="55"/>
        <v>0</v>
      </c>
      <c r="BB48" s="45"/>
      <c r="BC48" s="3">
        <f t="shared" si="194"/>
        <v>0</v>
      </c>
      <c r="BD48" s="45"/>
      <c r="BE48" s="3">
        <f t="shared" si="195"/>
        <v>0</v>
      </c>
      <c r="BF48" s="45"/>
      <c r="BG48" s="3">
        <f t="shared" si="196"/>
        <v>0</v>
      </c>
      <c r="BH48" s="45"/>
      <c r="BI48" s="74">
        <f t="shared" si="197"/>
        <v>0</v>
      </c>
      <c r="BJ48" s="45"/>
      <c r="BK48" s="74">
        <f t="shared" si="198"/>
        <v>0</v>
      </c>
      <c r="BL48" s="45"/>
      <c r="BM48" s="74">
        <f t="shared" si="199"/>
        <v>0</v>
      </c>
      <c r="BN48" s="45">
        <f t="shared" ref="BN48:BO48" si="236">+D48+F48+H48+J48+L48+N48+P48+R48+T48+V48+X48+Z48+AB48+AD48+AF48+AH48+AJ48+AL48+AN48+AP48+AR48+AT48+AV48+AX48+AZ48+BB48+BD48+BF48+BH48+BJ48+BL48</f>
        <v>0</v>
      </c>
      <c r="BO48" s="88">
        <f t="shared" si="236"/>
        <v>0</v>
      </c>
      <c r="BP48" s="124"/>
      <c r="BQ48" s="61"/>
      <c r="BR48" s="4">
        <f t="shared" si="51"/>
        <v>0</v>
      </c>
      <c r="BS48" s="61"/>
      <c r="BT48" s="274">
        <f t="shared" ref="BT48" si="237">BR48+BS48-BQ48</f>
        <v>0</v>
      </c>
      <c r="BU48" s="264"/>
      <c r="BV48" s="1">
        <f t="shared" ref="BV48" si="238">BT48-BU48</f>
        <v>0</v>
      </c>
      <c r="BY48" s="14">
        <f>222906-223882</f>
        <v>-976</v>
      </c>
    </row>
    <row r="49" spans="1:120" s="22" customFormat="1" ht="20.25" customHeight="1" thickBot="1" x14ac:dyDescent="0.3">
      <c r="A49" s="201" t="s">
        <v>2</v>
      </c>
      <c r="B49" s="202"/>
      <c r="C49" s="202"/>
      <c r="D49" s="203">
        <f t="shared" ref="D49:AI49" si="239">SUM(D6:D48)</f>
        <v>19</v>
      </c>
      <c r="E49" s="204">
        <f t="shared" si="239"/>
        <v>924</v>
      </c>
      <c r="F49" s="204">
        <f t="shared" si="239"/>
        <v>90</v>
      </c>
      <c r="G49" s="204">
        <f t="shared" si="239"/>
        <v>4764</v>
      </c>
      <c r="H49" s="204">
        <f t="shared" si="239"/>
        <v>107</v>
      </c>
      <c r="I49" s="204">
        <f t="shared" si="239"/>
        <v>5670</v>
      </c>
      <c r="J49" s="204">
        <f t="shared" si="239"/>
        <v>61</v>
      </c>
      <c r="K49" s="204">
        <f t="shared" si="239"/>
        <v>3180</v>
      </c>
      <c r="L49" s="203">
        <f t="shared" si="239"/>
        <v>169</v>
      </c>
      <c r="M49" s="204">
        <f t="shared" si="239"/>
        <v>8440.7799999999988</v>
      </c>
      <c r="N49" s="203">
        <f t="shared" si="239"/>
        <v>114</v>
      </c>
      <c r="O49" s="204">
        <f t="shared" si="239"/>
        <v>5863.68</v>
      </c>
      <c r="P49" s="204">
        <f t="shared" si="239"/>
        <v>177</v>
      </c>
      <c r="Q49" s="204">
        <f t="shared" si="239"/>
        <v>8958.0400000000009</v>
      </c>
      <c r="R49" s="203">
        <f t="shared" si="239"/>
        <v>147</v>
      </c>
      <c r="S49" s="204">
        <f t="shared" si="239"/>
        <v>7377</v>
      </c>
      <c r="T49" s="204">
        <f t="shared" si="239"/>
        <v>96</v>
      </c>
      <c r="U49" s="204">
        <f t="shared" si="239"/>
        <v>4946.0200000000004</v>
      </c>
      <c r="V49" s="204">
        <f t="shared" si="239"/>
        <v>170</v>
      </c>
      <c r="W49" s="204">
        <f t="shared" si="239"/>
        <v>8835</v>
      </c>
      <c r="X49" s="204">
        <f t="shared" si="239"/>
        <v>87</v>
      </c>
      <c r="Y49" s="204">
        <f t="shared" si="239"/>
        <v>4518</v>
      </c>
      <c r="Z49" s="204">
        <f t="shared" si="239"/>
        <v>141</v>
      </c>
      <c r="AA49" s="204">
        <f t="shared" si="239"/>
        <v>7046.64</v>
      </c>
      <c r="AB49" s="204">
        <f t="shared" si="239"/>
        <v>122</v>
      </c>
      <c r="AC49" s="204">
        <f t="shared" si="239"/>
        <v>6381</v>
      </c>
      <c r="AD49" s="204">
        <f t="shared" si="239"/>
        <v>131</v>
      </c>
      <c r="AE49" s="204">
        <f t="shared" si="239"/>
        <v>6880</v>
      </c>
      <c r="AF49" s="204">
        <f t="shared" si="239"/>
        <v>128</v>
      </c>
      <c r="AG49" s="204">
        <f t="shared" si="239"/>
        <v>6496.12</v>
      </c>
      <c r="AH49" s="204">
        <f t="shared" si="239"/>
        <v>56</v>
      </c>
      <c r="AI49" s="204">
        <f t="shared" si="239"/>
        <v>3012</v>
      </c>
      <c r="AJ49" s="204">
        <f t="shared" ref="AJ49:BO49" si="240">SUM(AJ6:AJ48)</f>
        <v>111</v>
      </c>
      <c r="AK49" s="204">
        <f t="shared" si="240"/>
        <v>5742</v>
      </c>
      <c r="AL49" s="204">
        <f t="shared" si="240"/>
        <v>139</v>
      </c>
      <c r="AM49" s="204">
        <f t="shared" si="240"/>
        <v>7416.5</v>
      </c>
      <c r="AN49" s="204">
        <f t="shared" si="240"/>
        <v>144</v>
      </c>
      <c r="AO49" s="204">
        <f t="shared" si="240"/>
        <v>7062.71</v>
      </c>
      <c r="AP49" s="203">
        <f t="shared" si="240"/>
        <v>140</v>
      </c>
      <c r="AQ49" s="204">
        <f t="shared" si="240"/>
        <v>7278</v>
      </c>
      <c r="AR49" s="203">
        <f t="shared" si="240"/>
        <v>207</v>
      </c>
      <c r="AS49" s="204">
        <f t="shared" si="240"/>
        <v>10173</v>
      </c>
      <c r="AT49" s="203">
        <f t="shared" si="240"/>
        <v>114</v>
      </c>
      <c r="AU49" s="204">
        <f t="shared" si="240"/>
        <v>5852</v>
      </c>
      <c r="AV49" s="203">
        <f t="shared" si="240"/>
        <v>215</v>
      </c>
      <c r="AW49" s="204">
        <f t="shared" si="240"/>
        <v>10889.28</v>
      </c>
      <c r="AX49" s="203">
        <f t="shared" si="240"/>
        <v>176</v>
      </c>
      <c r="AY49" s="204">
        <f t="shared" si="240"/>
        <v>9187.92</v>
      </c>
      <c r="AZ49" s="203">
        <f t="shared" si="240"/>
        <v>136</v>
      </c>
      <c r="BA49" s="204">
        <f t="shared" si="240"/>
        <v>6830.16</v>
      </c>
      <c r="BB49" s="203">
        <f t="shared" si="240"/>
        <v>103</v>
      </c>
      <c r="BC49" s="204">
        <f t="shared" si="240"/>
        <v>5359.92</v>
      </c>
      <c r="BD49" s="203">
        <f t="shared" si="240"/>
        <v>163</v>
      </c>
      <c r="BE49" s="204">
        <f t="shared" si="240"/>
        <v>8505.52</v>
      </c>
      <c r="BF49" s="203">
        <f t="shared" si="240"/>
        <v>153</v>
      </c>
      <c r="BG49" s="204">
        <f t="shared" si="240"/>
        <v>8152.2</v>
      </c>
      <c r="BH49" s="203">
        <f t="shared" si="240"/>
        <v>143</v>
      </c>
      <c r="BI49" s="204">
        <f t="shared" si="240"/>
        <v>7077.8400000000011</v>
      </c>
      <c r="BJ49" s="203">
        <f t="shared" si="240"/>
        <v>218</v>
      </c>
      <c r="BK49" s="204">
        <f t="shared" si="240"/>
        <v>10929.6</v>
      </c>
      <c r="BL49" s="203">
        <f t="shared" si="240"/>
        <v>346</v>
      </c>
      <c r="BM49" s="204">
        <f t="shared" si="240"/>
        <v>17703.2</v>
      </c>
      <c r="BN49" s="203">
        <f t="shared" si="240"/>
        <v>4323</v>
      </c>
      <c r="BO49" s="203">
        <f t="shared" si="240"/>
        <v>221452.13</v>
      </c>
      <c r="BP49" s="278"/>
      <c r="BQ49" s="99">
        <f t="shared" ref="BQ49:BV49" si="241">SUM(BQ6:BQ48)</f>
        <v>5200.5599999999995</v>
      </c>
      <c r="BR49" s="99">
        <f t="shared" si="241"/>
        <v>221452.13</v>
      </c>
      <c r="BS49" s="99">
        <f t="shared" si="241"/>
        <v>4735.7999999999993</v>
      </c>
      <c r="BT49" s="279">
        <f t="shared" si="241"/>
        <v>220987.37000000005</v>
      </c>
      <c r="BU49" s="268">
        <f t="shared" si="241"/>
        <v>223882</v>
      </c>
      <c r="BV49" s="248">
        <f t="shared" si="241"/>
        <v>-2894.6299999999983</v>
      </c>
      <c r="BW49" s="56"/>
      <c r="BX49" s="56"/>
      <c r="BY49" s="56"/>
      <c r="BZ49" s="56"/>
      <c r="CA49" s="56"/>
      <c r="CB49" s="56"/>
      <c r="CC49" s="56"/>
      <c r="CD49" s="56"/>
      <c r="CE49" s="56"/>
      <c r="CF49" s="56"/>
      <c r="CG49" s="56"/>
      <c r="CH49" s="56"/>
      <c r="CI49" s="56"/>
      <c r="CJ49" s="56"/>
      <c r="CK49" s="56"/>
      <c r="CL49" s="56"/>
      <c r="CM49" s="56"/>
      <c r="CN49" s="56"/>
      <c r="CO49" s="56"/>
      <c r="CP49" s="56"/>
      <c r="CQ49" s="56"/>
      <c r="CR49" s="56"/>
      <c r="CS49" s="56"/>
      <c r="CT49" s="56"/>
      <c r="CU49" s="56"/>
      <c r="CV49" s="56"/>
      <c r="CW49" s="56"/>
      <c r="CX49" s="56"/>
      <c r="CY49" s="56"/>
      <c r="CZ49" s="56"/>
      <c r="DA49" s="56"/>
      <c r="DB49" s="56"/>
      <c r="DC49" s="56"/>
      <c r="DD49" s="56"/>
      <c r="DE49" s="56"/>
      <c r="DF49" s="56"/>
      <c r="DG49" s="56"/>
      <c r="DH49" s="56"/>
      <c r="DI49" s="56"/>
      <c r="DJ49" s="56"/>
    </row>
    <row r="50" spans="1:120" ht="16.5" customHeight="1" x14ac:dyDescent="0.25">
      <c r="A50" s="23"/>
      <c r="B50" s="23"/>
      <c r="C50" s="23"/>
      <c r="D50" s="23"/>
      <c r="E50" s="18"/>
      <c r="F50" s="18"/>
      <c r="G50" s="18"/>
      <c r="H50" s="19"/>
      <c r="I50" s="18"/>
      <c r="J50" s="51" t="s">
        <v>14</v>
      </c>
      <c r="K50" s="18"/>
      <c r="L50" s="58"/>
      <c r="M50" s="20"/>
      <c r="N50" s="58"/>
      <c r="O50" s="20"/>
      <c r="P50" s="55"/>
      <c r="Q50" s="20"/>
      <c r="R50" s="58"/>
      <c r="S50" s="20"/>
      <c r="T50" s="58"/>
      <c r="U50" s="20"/>
      <c r="V50" s="58"/>
      <c r="W50" s="19"/>
      <c r="X50" s="58"/>
      <c r="Y50" s="20"/>
      <c r="Z50" s="58"/>
      <c r="AA50" s="20"/>
      <c r="AB50" s="58"/>
      <c r="AC50" s="20"/>
      <c r="AD50" s="58"/>
      <c r="AE50" s="20"/>
      <c r="AF50" s="58"/>
      <c r="AG50" s="20"/>
      <c r="AH50" s="58"/>
      <c r="AI50" s="20"/>
      <c r="AJ50" s="23"/>
      <c r="AK50" s="18"/>
      <c r="AL50" s="51"/>
      <c r="AM50" s="18"/>
      <c r="AN50" s="55"/>
      <c r="AO50" s="18"/>
      <c r="AP50" s="51" t="s">
        <v>14</v>
      </c>
      <c r="AQ50" s="18"/>
      <c r="AR50" s="58"/>
      <c r="AS50" s="20"/>
      <c r="AT50" s="58"/>
      <c r="AU50" s="20"/>
      <c r="AV50" s="55"/>
      <c r="AW50" s="20"/>
      <c r="AX50" s="58"/>
      <c r="AY50" s="20"/>
      <c r="AZ50" s="58"/>
      <c r="BA50" s="20"/>
      <c r="BB50" s="58"/>
      <c r="BC50" s="19"/>
      <c r="BD50" s="58"/>
      <c r="BE50" s="20"/>
      <c r="BF50" s="58"/>
      <c r="BG50" s="20"/>
      <c r="BH50" s="58"/>
      <c r="BI50" s="20"/>
      <c r="BJ50" s="58"/>
      <c r="BK50" s="20"/>
      <c r="BL50" s="58"/>
      <c r="BM50" s="20"/>
      <c r="BN50" s="20"/>
      <c r="BO50" s="20"/>
      <c r="BP50" s="25"/>
      <c r="BQ50" s="17">
        <f>+BQ49-BQ51</f>
        <v>0</v>
      </c>
      <c r="BR50" s="17">
        <f>+BR49-BR51</f>
        <v>0</v>
      </c>
      <c r="BS50" s="17">
        <f t="shared" ref="BS50:BV50" si="242">+BS49-BS51</f>
        <v>0</v>
      </c>
      <c r="BT50" s="17">
        <f t="shared" si="242"/>
        <v>0</v>
      </c>
      <c r="BU50" s="17" t="s">
        <v>30</v>
      </c>
      <c r="BV50" s="17">
        <f t="shared" si="242"/>
        <v>0</v>
      </c>
    </row>
    <row r="51" spans="1:120" ht="16.5" customHeight="1" x14ac:dyDescent="0.25">
      <c r="A51" s="23"/>
      <c r="B51" s="23"/>
      <c r="C51" s="23"/>
      <c r="D51" s="23"/>
      <c r="E51" s="18"/>
      <c r="F51" s="18"/>
      <c r="G51" s="18"/>
      <c r="H51" s="18"/>
      <c r="I51" s="18"/>
      <c r="J51" s="51"/>
      <c r="K51" s="18"/>
      <c r="L51" s="58"/>
      <c r="M51" s="20"/>
      <c r="N51" s="58"/>
      <c r="O51" s="20"/>
      <c r="P51" s="58"/>
      <c r="Q51" s="20"/>
      <c r="R51" s="58"/>
      <c r="S51" s="21"/>
      <c r="T51" s="58"/>
      <c r="U51" s="20"/>
      <c r="V51" s="58"/>
      <c r="W51" s="20"/>
      <c r="X51" s="58"/>
      <c r="Y51" s="20"/>
      <c r="Z51" s="58"/>
      <c r="AA51" s="20"/>
      <c r="AB51" s="58"/>
      <c r="AC51" s="20"/>
      <c r="AD51" s="58"/>
      <c r="AE51" s="20"/>
      <c r="AF51" s="58"/>
      <c r="AG51" s="20"/>
      <c r="AH51" s="58"/>
      <c r="AI51" s="20"/>
      <c r="AJ51" s="23"/>
      <c r="AK51" s="18"/>
      <c r="AL51" s="51"/>
      <c r="AM51" s="18"/>
      <c r="AN51" s="51"/>
      <c r="AO51" s="18"/>
      <c r="AP51" s="51"/>
      <c r="AQ51" s="18"/>
      <c r="AR51" s="58"/>
      <c r="AS51" s="20"/>
      <c r="AT51" s="58"/>
      <c r="AU51" s="20"/>
      <c r="AV51" s="58"/>
      <c r="AW51" s="20"/>
      <c r="AX51" s="58"/>
      <c r="AY51" s="21"/>
      <c r="AZ51" s="58"/>
      <c r="BA51" s="20"/>
      <c r="BB51" s="58"/>
      <c r="BC51" s="20"/>
      <c r="BD51" s="58"/>
      <c r="BE51" s="20"/>
      <c r="BF51" s="58"/>
      <c r="BG51" s="20"/>
      <c r="BH51" s="58"/>
      <c r="BI51" s="20"/>
      <c r="BJ51" s="58"/>
      <c r="BK51" s="20"/>
      <c r="BL51" s="58"/>
      <c r="BM51" s="20"/>
      <c r="BN51" s="20" t="s">
        <v>30</v>
      </c>
      <c r="BO51" s="20"/>
      <c r="BP51" s="25"/>
      <c r="BQ51" s="24">
        <f t="shared" ref="BQ51:BV51" si="243">SUM(BQ6:BQ48)</f>
        <v>5200.5599999999995</v>
      </c>
      <c r="BR51" s="120">
        <f t="shared" si="243"/>
        <v>221452.13</v>
      </c>
      <c r="BS51" s="24">
        <f t="shared" si="243"/>
        <v>4735.7999999999993</v>
      </c>
      <c r="BT51" s="24">
        <f t="shared" si="243"/>
        <v>220987.37000000005</v>
      </c>
      <c r="BU51" s="24">
        <f t="shared" si="243"/>
        <v>223882</v>
      </c>
      <c r="BV51" s="24">
        <f t="shared" si="243"/>
        <v>-2894.6299999999983</v>
      </c>
    </row>
    <row r="52" spans="1:120" ht="16.5" customHeight="1" thickBot="1" x14ac:dyDescent="0.3">
      <c r="A52" s="23"/>
      <c r="B52" s="23"/>
      <c r="C52" s="23"/>
      <c r="D52" s="23"/>
      <c r="E52" s="18"/>
      <c r="F52" s="18"/>
      <c r="G52" s="18"/>
      <c r="H52" s="18"/>
      <c r="I52" s="18"/>
      <c r="J52" s="51"/>
      <c r="K52" s="18"/>
      <c r="L52" s="58"/>
      <c r="M52" s="20"/>
      <c r="N52" s="58"/>
      <c r="O52" s="20"/>
      <c r="P52" s="58"/>
      <c r="Q52" s="20"/>
      <c r="R52" s="58"/>
      <c r="S52" s="21"/>
      <c r="T52" s="58"/>
      <c r="U52" s="20"/>
      <c r="V52" s="58"/>
      <c r="W52" s="20"/>
      <c r="X52" s="58"/>
      <c r="Y52" s="20"/>
      <c r="Z52" s="58"/>
      <c r="AA52" s="20"/>
      <c r="AB52" s="58"/>
      <c r="AC52" s="20"/>
      <c r="AD52" s="58"/>
      <c r="AE52" s="20"/>
      <c r="AF52" s="58"/>
      <c r="AG52" s="20"/>
      <c r="AH52" s="58"/>
      <c r="AI52" s="20"/>
      <c r="AJ52" s="23"/>
      <c r="AK52" s="18"/>
      <c r="AL52" s="51"/>
      <c r="AM52" s="18"/>
      <c r="AN52" s="51"/>
      <c r="AO52" s="18"/>
      <c r="AP52" s="51"/>
      <c r="AQ52" s="18"/>
      <c r="AR52" s="58"/>
      <c r="AS52" s="20"/>
      <c r="AT52" s="58"/>
      <c r="AU52" s="20"/>
      <c r="AV52" s="58"/>
      <c r="AW52" s="20"/>
      <c r="AX52" s="58"/>
      <c r="AY52" s="21"/>
      <c r="AZ52" s="58"/>
      <c r="BA52" s="20"/>
      <c r="BB52" s="58"/>
      <c r="BC52" s="20"/>
      <c r="BD52" s="58"/>
      <c r="BE52" s="20"/>
      <c r="BF52" s="58"/>
      <c r="BG52" s="20"/>
      <c r="BH52" s="58"/>
      <c r="BI52" s="20"/>
      <c r="BJ52" s="58"/>
      <c r="BK52" s="20"/>
      <c r="BL52" s="58"/>
      <c r="BM52" s="20"/>
      <c r="BN52" s="20"/>
      <c r="BO52" s="258"/>
      <c r="BP52" s="25"/>
      <c r="BQ52" s="29"/>
      <c r="BR52" s="30"/>
      <c r="BS52" s="30"/>
      <c r="BT52" s="29"/>
      <c r="BU52" s="30"/>
      <c r="BV52" s="30"/>
    </row>
    <row r="53" spans="1:120" s="63" customFormat="1" ht="16.5" hidden="1" customHeight="1" thickBot="1" x14ac:dyDescent="0.3">
      <c r="A53" s="283" t="s">
        <v>25</v>
      </c>
      <c r="B53" s="284"/>
      <c r="C53" s="285"/>
      <c r="D53" s="85"/>
      <c r="E53" s="28"/>
      <c r="F53" s="28"/>
      <c r="G53" s="28"/>
      <c r="H53" s="28"/>
      <c r="I53" s="28"/>
      <c r="J53" s="47"/>
      <c r="K53" s="28"/>
      <c r="L53" s="65"/>
      <c r="M53" s="66"/>
      <c r="N53" s="65"/>
      <c r="O53" s="66"/>
      <c r="P53" s="65"/>
      <c r="Q53" s="66"/>
      <c r="R53" s="65"/>
      <c r="S53" s="67"/>
      <c r="T53" s="65"/>
      <c r="U53" s="66"/>
      <c r="V53" s="65"/>
      <c r="W53" s="66"/>
      <c r="X53" s="65"/>
      <c r="Y53" s="66"/>
      <c r="Z53" s="65"/>
      <c r="AA53" s="66"/>
      <c r="AB53" s="65"/>
      <c r="AC53" s="66"/>
      <c r="AD53" s="65"/>
      <c r="AE53" s="66"/>
      <c r="AF53" s="65"/>
      <c r="AG53" s="66"/>
      <c r="AH53" s="65"/>
      <c r="AI53" s="66"/>
      <c r="AJ53" s="72"/>
      <c r="AK53" s="28"/>
      <c r="AL53" s="47"/>
      <c r="AM53" s="28"/>
      <c r="AN53" s="47"/>
      <c r="AO53" s="28"/>
      <c r="AP53" s="47"/>
      <c r="AQ53" s="28"/>
      <c r="AR53" s="65"/>
      <c r="AS53" s="66"/>
      <c r="AT53" s="65"/>
      <c r="AU53" s="66"/>
      <c r="AV53" s="65"/>
      <c r="AW53" s="66"/>
      <c r="AX53" s="65"/>
      <c r="AY53" s="67"/>
      <c r="AZ53" s="65"/>
      <c r="BA53" s="66"/>
      <c r="BB53" s="65"/>
      <c r="BC53" s="66"/>
      <c r="BD53" s="65"/>
      <c r="BE53" s="66"/>
      <c r="BF53" s="65"/>
      <c r="BG53" s="66"/>
      <c r="BH53" s="65"/>
      <c r="BI53" s="66"/>
      <c r="BJ53" s="65"/>
      <c r="BK53" s="66"/>
      <c r="BL53" s="65"/>
      <c r="BM53" s="66"/>
      <c r="BN53" s="66"/>
      <c r="BO53" s="66"/>
      <c r="BP53" s="25"/>
      <c r="BQ53" s="29"/>
      <c r="BR53" s="30"/>
      <c r="BS53" s="30"/>
      <c r="BT53" s="29"/>
      <c r="BU53" s="30"/>
      <c r="BV53" s="30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7"/>
      <c r="DL53" s="7"/>
      <c r="DM53" s="7"/>
      <c r="DN53" s="7"/>
      <c r="DO53" s="7"/>
      <c r="DP53" s="7"/>
    </row>
    <row r="54" spans="1:120" ht="16.5" hidden="1" customHeight="1" x14ac:dyDescent="0.25">
      <c r="A54" s="129" t="s">
        <v>9</v>
      </c>
      <c r="B54" s="84" t="s">
        <v>28</v>
      </c>
      <c r="C54" s="76">
        <v>48</v>
      </c>
      <c r="D54" s="82"/>
      <c r="E54" s="3"/>
      <c r="F54" s="3"/>
      <c r="G54" s="3"/>
      <c r="H54" s="3"/>
      <c r="I54" s="3"/>
      <c r="J54" s="45"/>
      <c r="K54" s="3"/>
      <c r="L54" s="83"/>
      <c r="M54" s="57"/>
      <c r="N54" s="45"/>
      <c r="O54" s="3"/>
      <c r="P54" s="83"/>
      <c r="Q54" s="57"/>
      <c r="R54" s="83"/>
      <c r="S54" s="135"/>
      <c r="T54" s="83"/>
      <c r="U54" s="97"/>
      <c r="V54" s="97"/>
      <c r="W54" s="57"/>
      <c r="X54" s="83"/>
      <c r="Y54" s="97"/>
      <c r="Z54" s="83"/>
      <c r="AA54" s="97"/>
      <c r="AB54" s="45"/>
      <c r="AC54" s="3"/>
      <c r="AD54" s="83"/>
      <c r="AE54" s="57"/>
      <c r="AF54" s="83"/>
      <c r="AG54" s="57"/>
      <c r="AH54" s="45"/>
      <c r="AI54" s="97"/>
      <c r="AJ54" s="82"/>
      <c r="AK54" s="3"/>
      <c r="AL54" s="45"/>
      <c r="AM54" s="3"/>
      <c r="AN54" s="45"/>
      <c r="AO54" s="3"/>
      <c r="AP54" s="45"/>
      <c r="AQ54" s="97"/>
      <c r="AR54" s="83"/>
      <c r="AS54" s="97"/>
      <c r="AT54" s="83"/>
      <c r="AU54" s="97"/>
      <c r="AV54" s="83"/>
      <c r="AW54" s="97"/>
      <c r="AX54" s="83"/>
      <c r="AY54" s="97"/>
      <c r="AZ54" s="83"/>
      <c r="BA54" s="57"/>
      <c r="BB54" s="83"/>
      <c r="BC54" s="97"/>
      <c r="BD54" s="83"/>
      <c r="BE54" s="97"/>
      <c r="BF54" s="83"/>
      <c r="BG54" s="97"/>
      <c r="BH54" s="83"/>
      <c r="BI54" s="57"/>
      <c r="BJ54" s="45"/>
      <c r="BK54" s="97"/>
      <c r="BL54" s="83"/>
      <c r="BM54" s="57"/>
      <c r="BN54" s="44">
        <f t="shared" ref="BN54:BO55" si="244">+D54+F54+H54+J54+L54+N54+P54+R54+T54+V54+X54+Z54+AB54+AD54+AF54+AH54+AJ54+AL54+AN54+AP54+AR54+AT54+AV54+AX54+AZ54+BB54+BD54+BF54+BH54+BJ54+BL54</f>
        <v>0</v>
      </c>
      <c r="BO54" s="87">
        <f t="shared" si="244"/>
        <v>0</v>
      </c>
      <c r="BP54" s="25"/>
      <c r="BQ54" s="29"/>
      <c r="BR54" s="30"/>
      <c r="BS54" s="30"/>
      <c r="BT54" s="29"/>
      <c r="BU54" s="30"/>
      <c r="BV54" s="30"/>
    </row>
    <row r="55" spans="1:120" ht="16.5" hidden="1" customHeight="1" thickBot="1" x14ac:dyDescent="0.3">
      <c r="A55" s="130" t="s">
        <v>31</v>
      </c>
      <c r="B55" s="131"/>
      <c r="C55" s="128">
        <v>47.5</v>
      </c>
      <c r="D55" s="82"/>
      <c r="E55" s="3"/>
      <c r="F55" s="3"/>
      <c r="G55" s="3"/>
      <c r="H55" s="3"/>
      <c r="I55" s="3"/>
      <c r="J55" s="45"/>
      <c r="K55" s="3"/>
      <c r="L55" s="83"/>
      <c r="M55" s="57"/>
      <c r="N55" s="45"/>
      <c r="O55" s="3"/>
      <c r="P55" s="83"/>
      <c r="Q55" s="57"/>
      <c r="R55" s="83"/>
      <c r="S55" s="135"/>
      <c r="T55" s="83"/>
      <c r="U55" s="97"/>
      <c r="V55" s="97"/>
      <c r="W55" s="57"/>
      <c r="X55" s="45"/>
      <c r="Y55" s="97"/>
      <c r="Z55" s="83"/>
      <c r="AA55" s="97"/>
      <c r="AB55" s="45"/>
      <c r="AC55" s="3"/>
      <c r="AD55" s="83"/>
      <c r="AE55" s="57"/>
      <c r="AF55" s="83"/>
      <c r="AG55" s="57"/>
      <c r="AH55" s="45"/>
      <c r="AI55" s="97"/>
      <c r="AJ55" s="82"/>
      <c r="AK55" s="3"/>
      <c r="AL55" s="45"/>
      <c r="AM55" s="3"/>
      <c r="AN55" s="45"/>
      <c r="AO55" s="3"/>
      <c r="AP55" s="45"/>
      <c r="AQ55" s="97"/>
      <c r="AR55" s="83"/>
      <c r="AS55" s="97"/>
      <c r="AT55" s="83"/>
      <c r="AU55" s="97"/>
      <c r="AV55" s="83"/>
      <c r="AW55" s="97"/>
      <c r="AX55" s="83"/>
      <c r="AY55" s="97"/>
      <c r="AZ55" s="83"/>
      <c r="BA55" s="57"/>
      <c r="BB55" s="83"/>
      <c r="BC55" s="97"/>
      <c r="BD55" s="83"/>
      <c r="BE55" s="97"/>
      <c r="BF55" s="83"/>
      <c r="BG55" s="97"/>
      <c r="BH55" s="83"/>
      <c r="BI55" s="57"/>
      <c r="BJ55" s="45"/>
      <c r="BK55" s="97"/>
      <c r="BL55" s="83"/>
      <c r="BM55" s="57"/>
      <c r="BN55" s="44">
        <f t="shared" si="244"/>
        <v>0</v>
      </c>
      <c r="BO55" s="87">
        <f t="shared" si="244"/>
        <v>0</v>
      </c>
      <c r="BP55" s="25"/>
      <c r="BQ55" s="29"/>
      <c r="BR55" s="30"/>
      <c r="BS55" s="30"/>
      <c r="BT55" s="29"/>
      <c r="BU55" s="30"/>
      <c r="BV55" s="30"/>
    </row>
    <row r="56" spans="1:120" s="63" customFormat="1" ht="16.5" customHeight="1" thickBot="1" x14ac:dyDescent="0.3">
      <c r="A56" s="283" t="s">
        <v>15</v>
      </c>
      <c r="B56" s="285"/>
      <c r="C56" s="86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110"/>
      <c r="V56" s="110"/>
      <c r="W56" s="64"/>
      <c r="X56" s="64"/>
      <c r="Y56" s="110"/>
      <c r="Z56" s="64"/>
      <c r="AA56" s="64"/>
      <c r="AB56" s="64"/>
      <c r="AC56" s="64"/>
      <c r="AD56" s="64"/>
      <c r="AE56" s="64"/>
      <c r="AF56" s="64"/>
      <c r="AG56" s="64"/>
      <c r="AH56" s="108"/>
      <c r="AI56" s="110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108"/>
      <c r="AX56" s="64"/>
      <c r="AY56" s="109"/>
      <c r="AZ56" s="64"/>
      <c r="BA56" s="64"/>
      <c r="BB56" s="64"/>
      <c r="BC56" s="64"/>
      <c r="BD56" s="64"/>
      <c r="BE56" s="110"/>
      <c r="BF56" s="64"/>
      <c r="BG56" s="64"/>
      <c r="BH56" s="64"/>
      <c r="BI56" s="64"/>
      <c r="BJ56" s="108"/>
      <c r="BK56" s="110"/>
      <c r="BL56" s="64"/>
      <c r="BM56" s="64"/>
      <c r="BN56" s="136"/>
      <c r="BO56" s="136"/>
      <c r="BP56" s="122"/>
      <c r="BQ56" s="9"/>
      <c r="BR56" s="9"/>
      <c r="BS56" s="9"/>
      <c r="BT56" s="9"/>
      <c r="BU56" s="25"/>
      <c r="BV56" s="9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7"/>
      <c r="DL56" s="7"/>
      <c r="DM56" s="7"/>
      <c r="DN56" s="7"/>
      <c r="DO56" s="7"/>
      <c r="DP56" s="7"/>
    </row>
    <row r="57" spans="1:120" ht="16.5" customHeight="1" x14ac:dyDescent="0.25">
      <c r="A57" s="172" t="s">
        <v>64</v>
      </c>
      <c r="B57" s="173" t="s">
        <v>65</v>
      </c>
      <c r="C57" s="169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97"/>
      <c r="V57" s="97"/>
      <c r="W57" s="100"/>
      <c r="X57" s="100"/>
      <c r="Y57" s="97"/>
      <c r="Z57" s="100"/>
      <c r="AA57" s="100"/>
      <c r="AB57" s="100"/>
      <c r="AC57" s="100"/>
      <c r="AD57" s="100"/>
      <c r="AE57" s="100"/>
      <c r="AF57" s="168">
        <v>40</v>
      </c>
      <c r="AG57" s="168">
        <v>2040</v>
      </c>
      <c r="AH57" s="168"/>
      <c r="AI57" s="97"/>
      <c r="AJ57" s="100"/>
      <c r="AK57" s="100"/>
      <c r="AL57" s="100"/>
      <c r="AM57" s="100"/>
      <c r="AN57" s="100"/>
      <c r="AO57" s="100"/>
      <c r="AP57" s="100"/>
      <c r="AQ57" s="100"/>
      <c r="AR57" s="100"/>
      <c r="AS57" s="100"/>
      <c r="AT57" s="100"/>
      <c r="AU57" s="100"/>
      <c r="AV57" s="100"/>
      <c r="AW57" s="168"/>
      <c r="AX57" s="100"/>
      <c r="AY57" s="31"/>
      <c r="AZ57" s="100"/>
      <c r="BA57" s="100"/>
      <c r="BB57" s="100"/>
      <c r="BC57" s="100"/>
      <c r="BD57" s="100"/>
      <c r="BE57" s="97"/>
      <c r="BF57" s="100"/>
      <c r="BG57" s="100"/>
      <c r="BH57" s="100"/>
      <c r="BI57" s="100"/>
      <c r="BJ57" s="168"/>
      <c r="BK57" s="97"/>
      <c r="BL57" s="100"/>
      <c r="BM57" s="100"/>
      <c r="BN57" s="170"/>
      <c r="BO57" s="171"/>
      <c r="BP57" s="122"/>
      <c r="BQ57" s="9"/>
      <c r="BR57" s="9"/>
      <c r="BS57" s="9"/>
      <c r="BT57" s="9"/>
      <c r="BU57" s="25"/>
      <c r="BV57" s="9"/>
    </row>
    <row r="58" spans="1:120" ht="16.5" customHeight="1" x14ac:dyDescent="0.25">
      <c r="A58" s="129" t="s">
        <v>59</v>
      </c>
      <c r="B58" s="84" t="s">
        <v>60</v>
      </c>
      <c r="C58" s="101">
        <v>45</v>
      </c>
      <c r="D58" s="100"/>
      <c r="E58" s="100"/>
      <c r="F58" s="100"/>
      <c r="G58" s="100"/>
      <c r="H58" s="100"/>
      <c r="I58" s="100"/>
      <c r="J58" s="163">
        <v>18</v>
      </c>
      <c r="K58" s="163">
        <f>+J58*C58</f>
        <v>810</v>
      </c>
      <c r="L58" s="100"/>
      <c r="M58" s="100"/>
      <c r="N58" s="100"/>
      <c r="O58" s="100"/>
      <c r="P58" s="164">
        <v>6</v>
      </c>
      <c r="Q58" s="164">
        <f>+P58*C58</f>
        <v>270</v>
      </c>
      <c r="R58" s="100"/>
      <c r="S58" s="100"/>
      <c r="T58" s="100"/>
      <c r="U58" s="97"/>
      <c r="V58" s="97"/>
      <c r="W58" s="100"/>
      <c r="X58" s="100"/>
      <c r="Y58" s="97"/>
      <c r="Z58" s="152"/>
      <c r="AA58" s="97">
        <f>+Z58*C58</f>
        <v>0</v>
      </c>
      <c r="AB58" s="152"/>
      <c r="AC58" s="152">
        <f>+AB58*C58</f>
        <v>0</v>
      </c>
      <c r="AD58" s="100"/>
      <c r="AE58" s="100"/>
      <c r="AF58" s="168">
        <v>3</v>
      </c>
      <c r="AG58" s="168">
        <f>+AF58*C58</f>
        <v>135</v>
      </c>
      <c r="AH58" s="135"/>
      <c r="AI58" s="97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35"/>
      <c r="AX58" s="100"/>
      <c r="AY58" s="31"/>
      <c r="AZ58" s="135"/>
      <c r="BA58" s="107"/>
      <c r="BB58" s="135"/>
      <c r="BC58" s="97"/>
      <c r="BD58" s="100"/>
      <c r="BE58" s="97"/>
      <c r="BF58" s="135"/>
      <c r="BG58" s="97"/>
      <c r="BH58" s="178">
        <v>36</v>
      </c>
      <c r="BI58" s="178">
        <f>+BH58*C58</f>
        <v>1620</v>
      </c>
      <c r="BJ58" s="135"/>
      <c r="BK58" s="97"/>
      <c r="BL58" s="100"/>
      <c r="BM58" s="100"/>
      <c r="BN58" s="44">
        <f>+D58+F58+H58+J58+L58+N58+P58+R58+T58+V58+X58+Z58+AB58+AD58+AF58+AH58+AJ58+AL58+AN58+AP58+AR58+AT58+AV58+AX58+AZ58+BB58+BD58+BF58+BH58+BJ58+BL58</f>
        <v>63</v>
      </c>
      <c r="BO58" s="87">
        <f t="shared" ref="BO58" si="245">+E58+G58+I58+K58+M58+O58+Q58+S58+U58+W58+Y58+AA58+AC58+AE58+AG58+AI58+AK58+AM58+AO58+AQ58+AS58+AU58+AW58+AY58+BA58+BC58+BE58+BG58+BI58+BK58+BM58</f>
        <v>2835</v>
      </c>
      <c r="BP58" s="122"/>
      <c r="BQ58" s="9"/>
      <c r="BR58" s="9"/>
      <c r="BS58" s="9"/>
      <c r="BT58" s="9"/>
      <c r="BU58" s="25"/>
      <c r="BV58" s="9"/>
    </row>
    <row r="59" spans="1:120" ht="16.5" customHeight="1" x14ac:dyDescent="0.25">
      <c r="A59" s="129" t="s">
        <v>62</v>
      </c>
      <c r="B59" s="84" t="s">
        <v>63</v>
      </c>
      <c r="C59" s="101">
        <v>60</v>
      </c>
      <c r="D59" s="100"/>
      <c r="E59" s="100"/>
      <c r="F59" s="100"/>
      <c r="G59" s="100"/>
      <c r="H59" s="100"/>
      <c r="I59" s="100"/>
      <c r="J59" s="167"/>
      <c r="K59" s="167"/>
      <c r="L59" s="100"/>
      <c r="M59" s="100"/>
      <c r="N59" s="100"/>
      <c r="O59" s="100"/>
      <c r="P59" s="167"/>
      <c r="Q59" s="167"/>
      <c r="R59" s="100"/>
      <c r="S59" s="100"/>
      <c r="T59" s="100"/>
      <c r="U59" s="97"/>
      <c r="V59" s="97"/>
      <c r="W59" s="100"/>
      <c r="X59" s="167">
        <v>18</v>
      </c>
      <c r="Y59" s="97">
        <f>+X59*C59</f>
        <v>1080</v>
      </c>
      <c r="Z59" s="167"/>
      <c r="AA59" s="97"/>
      <c r="AB59" s="167"/>
      <c r="AC59" s="167"/>
      <c r="AD59" s="100"/>
      <c r="AE59" s="100"/>
      <c r="AF59" s="100"/>
      <c r="AG59" s="100"/>
      <c r="AH59" s="167"/>
      <c r="AI59" s="97"/>
      <c r="AJ59" s="100"/>
      <c r="AK59" s="100"/>
      <c r="AL59" s="100"/>
      <c r="AM59" s="100"/>
      <c r="AN59" s="100"/>
      <c r="AO59" s="100"/>
      <c r="AP59" s="100"/>
      <c r="AQ59" s="100"/>
      <c r="AR59" s="100"/>
      <c r="AS59" s="100"/>
      <c r="AT59" s="100"/>
      <c r="AU59" s="100"/>
      <c r="AV59" s="100"/>
      <c r="AW59" s="167"/>
      <c r="AX59" s="100"/>
      <c r="AY59" s="31"/>
      <c r="AZ59" s="167"/>
      <c r="BA59" s="107"/>
      <c r="BB59" s="167"/>
      <c r="BC59" s="97"/>
      <c r="BD59" s="100"/>
      <c r="BE59" s="97"/>
      <c r="BF59" s="167"/>
      <c r="BG59" s="97"/>
      <c r="BH59" s="100"/>
      <c r="BI59" s="100"/>
      <c r="BJ59" s="167"/>
      <c r="BK59" s="97"/>
      <c r="BL59" s="100"/>
      <c r="BM59" s="100"/>
      <c r="BN59" s="44">
        <f>+D59+F59+H59+J59+L59+N59+P59+R59+T59+V59+X59+Z59+AB59+AD59+AF59+AH59+AJ59+AL59+AN59+AP59+AR59+AT59+AV59+AX59+AZ59+BB59+BD59+BF59+BH59+BJ59+BL59</f>
        <v>18</v>
      </c>
      <c r="BO59" s="87">
        <f t="shared" ref="BO59" si="246">+E59+G59+I59+K59+M59+O59+Q59+S59+U59+W59+Y59+AA59+AC59+AE59+AG59+AI59+AK59+AM59+AO59+AQ59+AS59+AU59+AW59+AY59+BA59+BC59+BE59+BG59+BI59+BK59+BM59</f>
        <v>1080</v>
      </c>
      <c r="BP59" s="122"/>
      <c r="BQ59" s="9"/>
      <c r="BR59" s="9"/>
      <c r="BS59" s="9"/>
      <c r="BT59" s="9"/>
      <c r="BU59" s="25"/>
      <c r="BV59" s="9"/>
    </row>
    <row r="60" spans="1:120" ht="16.5" customHeight="1" x14ac:dyDescent="0.25">
      <c r="A60" s="102" t="s">
        <v>2</v>
      </c>
      <c r="B60" s="102"/>
      <c r="C60" s="103"/>
      <c r="D60" s="104">
        <f t="shared" ref="D60:W60" si="247">SUM(D54:D58)</f>
        <v>0</v>
      </c>
      <c r="E60" s="104">
        <f t="shared" si="247"/>
        <v>0</v>
      </c>
      <c r="F60" s="104">
        <f t="shared" si="247"/>
        <v>0</v>
      </c>
      <c r="G60" s="104">
        <f t="shared" si="247"/>
        <v>0</v>
      </c>
      <c r="H60" s="104">
        <f t="shared" si="247"/>
        <v>0</v>
      </c>
      <c r="I60" s="104">
        <f t="shared" si="247"/>
        <v>0</v>
      </c>
      <c r="J60" s="104">
        <f t="shared" si="247"/>
        <v>18</v>
      </c>
      <c r="K60" s="104">
        <f t="shared" si="247"/>
        <v>810</v>
      </c>
      <c r="L60" s="104">
        <f t="shared" si="247"/>
        <v>0</v>
      </c>
      <c r="M60" s="104">
        <f t="shared" si="247"/>
        <v>0</v>
      </c>
      <c r="N60" s="104">
        <f t="shared" si="247"/>
        <v>0</v>
      </c>
      <c r="O60" s="104">
        <f t="shared" si="247"/>
        <v>0</v>
      </c>
      <c r="P60" s="104">
        <f t="shared" si="247"/>
        <v>6</v>
      </c>
      <c r="Q60" s="104">
        <f t="shared" si="247"/>
        <v>270</v>
      </c>
      <c r="R60" s="105">
        <f t="shared" si="247"/>
        <v>0</v>
      </c>
      <c r="S60" s="104">
        <f t="shared" si="247"/>
        <v>0</v>
      </c>
      <c r="T60" s="104">
        <f t="shared" si="247"/>
        <v>0</v>
      </c>
      <c r="U60" s="104">
        <f t="shared" si="247"/>
        <v>0</v>
      </c>
      <c r="V60" s="104">
        <f t="shared" si="247"/>
        <v>0</v>
      </c>
      <c r="W60" s="104">
        <f t="shared" si="247"/>
        <v>0</v>
      </c>
      <c r="X60" s="104">
        <f>SUM(X56:X59)</f>
        <v>18</v>
      </c>
      <c r="Y60" s="104">
        <f>SUM(Y56:Y59)</f>
        <v>1080</v>
      </c>
      <c r="Z60" s="105">
        <f>SUM(Z56:Z58)</f>
        <v>0</v>
      </c>
      <c r="AA60" s="104">
        <f>SUM(AA56:AA58)</f>
        <v>0</v>
      </c>
      <c r="AB60" s="105">
        <f>SUM(AB56:AB58)</f>
        <v>0</v>
      </c>
      <c r="AC60" s="104">
        <f>SUM(AC54:AC58)</f>
        <v>0</v>
      </c>
      <c r="AD60" s="105">
        <f t="shared" ref="AD60:BM60" si="248">SUM(AD56:AD58)</f>
        <v>0</v>
      </c>
      <c r="AE60" s="104">
        <f t="shared" si="248"/>
        <v>0</v>
      </c>
      <c r="AF60" s="105">
        <f t="shared" si="248"/>
        <v>43</v>
      </c>
      <c r="AG60" s="104">
        <f t="shared" si="248"/>
        <v>2175</v>
      </c>
      <c r="AH60" s="105">
        <f t="shared" si="248"/>
        <v>0</v>
      </c>
      <c r="AI60" s="104">
        <f t="shared" si="248"/>
        <v>0</v>
      </c>
      <c r="AJ60" s="105">
        <f t="shared" si="248"/>
        <v>0</v>
      </c>
      <c r="AK60" s="104">
        <f t="shared" si="248"/>
        <v>0</v>
      </c>
      <c r="AL60" s="105">
        <f t="shared" si="248"/>
        <v>0</v>
      </c>
      <c r="AM60" s="104">
        <f t="shared" si="248"/>
        <v>0</v>
      </c>
      <c r="AN60" s="105">
        <f t="shared" si="248"/>
        <v>0</v>
      </c>
      <c r="AO60" s="154">
        <f t="shared" si="248"/>
        <v>0</v>
      </c>
      <c r="AP60" s="105">
        <f t="shared" si="248"/>
        <v>0</v>
      </c>
      <c r="AQ60" s="104">
        <f t="shared" si="248"/>
        <v>0</v>
      </c>
      <c r="AR60" s="105">
        <f t="shared" si="248"/>
        <v>0</v>
      </c>
      <c r="AS60" s="104">
        <f t="shared" si="248"/>
        <v>0</v>
      </c>
      <c r="AT60" s="105">
        <f t="shared" si="248"/>
        <v>0</v>
      </c>
      <c r="AU60" s="104">
        <f t="shared" si="248"/>
        <v>0</v>
      </c>
      <c r="AV60" s="105">
        <f t="shared" si="248"/>
        <v>0</v>
      </c>
      <c r="AW60" s="105">
        <f t="shared" si="248"/>
        <v>0</v>
      </c>
      <c r="AX60" s="105">
        <f t="shared" si="248"/>
        <v>0</v>
      </c>
      <c r="AY60" s="105">
        <f t="shared" si="248"/>
        <v>0</v>
      </c>
      <c r="AZ60" s="105">
        <f t="shared" si="248"/>
        <v>0</v>
      </c>
      <c r="BA60" s="105">
        <f t="shared" si="248"/>
        <v>0</v>
      </c>
      <c r="BB60" s="105">
        <f t="shared" si="248"/>
        <v>0</v>
      </c>
      <c r="BC60" s="105">
        <f t="shared" si="248"/>
        <v>0</v>
      </c>
      <c r="BD60" s="105">
        <f t="shared" si="248"/>
        <v>0</v>
      </c>
      <c r="BE60" s="105">
        <f t="shared" si="248"/>
        <v>0</v>
      </c>
      <c r="BF60" s="105">
        <f t="shared" si="248"/>
        <v>0</v>
      </c>
      <c r="BG60" s="105">
        <f t="shared" si="248"/>
        <v>0</v>
      </c>
      <c r="BH60" s="105">
        <f t="shared" si="248"/>
        <v>36</v>
      </c>
      <c r="BI60" s="105">
        <f t="shared" si="248"/>
        <v>1620</v>
      </c>
      <c r="BJ60" s="105">
        <f t="shared" si="248"/>
        <v>0</v>
      </c>
      <c r="BK60" s="105">
        <f t="shared" si="248"/>
        <v>0</v>
      </c>
      <c r="BL60" s="105">
        <f t="shared" si="248"/>
        <v>0</v>
      </c>
      <c r="BM60" s="105">
        <f t="shared" si="248"/>
        <v>0</v>
      </c>
      <c r="BN60" s="105">
        <f>SUM(BN56:BN59)</f>
        <v>81</v>
      </c>
      <c r="BO60" s="105">
        <f>SUM(BO56:BO59)</f>
        <v>3915</v>
      </c>
      <c r="BP60" s="19"/>
    </row>
    <row r="61" spans="1:120" ht="16.5" customHeight="1" x14ac:dyDescent="0.25">
      <c r="A61" s="73"/>
      <c r="B61" s="73"/>
      <c r="C61" s="73"/>
      <c r="D61" s="73"/>
      <c r="E61" s="3"/>
      <c r="F61" s="3"/>
      <c r="G61" s="3"/>
      <c r="H61" s="3"/>
      <c r="I61" s="3"/>
      <c r="J61" s="45"/>
      <c r="K61" s="3"/>
      <c r="L61" s="53"/>
      <c r="M61" s="2"/>
      <c r="N61" s="53"/>
      <c r="O61" s="2"/>
      <c r="P61" s="53"/>
      <c r="Q61" s="2"/>
      <c r="R61" s="53"/>
      <c r="S61" s="2"/>
      <c r="T61" s="53"/>
      <c r="U61" s="2"/>
      <c r="V61" s="53"/>
      <c r="W61" s="2"/>
      <c r="X61" s="53"/>
      <c r="Y61" s="2"/>
      <c r="Z61" s="53"/>
      <c r="AA61" s="2"/>
      <c r="AB61" s="53"/>
      <c r="AC61" s="2"/>
      <c r="AD61" s="53"/>
      <c r="AE61" s="2"/>
      <c r="AF61" s="53"/>
      <c r="AG61" s="2"/>
      <c r="AH61" s="53"/>
      <c r="AI61" s="2"/>
      <c r="AJ61" s="73"/>
      <c r="AK61" s="8"/>
      <c r="AL61" s="52"/>
      <c r="AM61" s="8"/>
      <c r="AN61" s="52"/>
      <c r="AO61" s="8"/>
      <c r="AP61" s="52"/>
      <c r="AQ61" s="8"/>
      <c r="AR61" s="53"/>
      <c r="AS61" s="2"/>
      <c r="AT61" s="53"/>
      <c r="AU61" s="2"/>
      <c r="AV61" s="53"/>
      <c r="AW61" s="2"/>
      <c r="AX61" s="53"/>
      <c r="AY61" s="2"/>
      <c r="AZ61" s="53"/>
      <c r="BA61" s="2"/>
      <c r="BB61" s="53"/>
      <c r="BC61" s="2"/>
      <c r="BD61" s="53"/>
      <c r="BE61" s="2"/>
      <c r="BF61" s="53"/>
      <c r="BG61" s="2"/>
      <c r="BH61" s="53"/>
      <c r="BI61" s="57"/>
      <c r="BJ61" s="53"/>
      <c r="BK61" s="57"/>
      <c r="BL61" s="53"/>
      <c r="BM61" s="57"/>
      <c r="BN61" s="2"/>
      <c r="BO61" s="3"/>
      <c r="BP61" s="122"/>
    </row>
    <row r="62" spans="1:120" ht="16.5" customHeight="1" x14ac:dyDescent="0.25">
      <c r="A62" s="73"/>
      <c r="B62" s="73"/>
      <c r="C62" s="73"/>
      <c r="D62" s="73"/>
      <c r="E62" s="3"/>
      <c r="F62" s="3"/>
      <c r="G62" s="3"/>
      <c r="H62" s="3"/>
      <c r="I62" s="3"/>
      <c r="J62" s="45"/>
      <c r="K62" s="3"/>
      <c r="L62" s="53"/>
      <c r="M62" s="2"/>
      <c r="N62" s="53"/>
      <c r="O62" s="2"/>
      <c r="P62" s="53"/>
      <c r="Q62" s="2"/>
      <c r="R62" s="53"/>
      <c r="S62" s="2"/>
      <c r="T62" s="53"/>
      <c r="U62" s="2"/>
      <c r="V62" s="53"/>
      <c r="W62" s="2"/>
      <c r="X62" s="53"/>
      <c r="Y62" s="2"/>
      <c r="Z62" s="53"/>
      <c r="AA62" s="2"/>
      <c r="AB62" s="53"/>
      <c r="AC62" s="2"/>
      <c r="AD62" s="53"/>
      <c r="AE62" s="2"/>
      <c r="AF62" s="53"/>
      <c r="AG62" s="2"/>
      <c r="AH62" s="53"/>
      <c r="AI62" s="2"/>
      <c r="AJ62" s="73"/>
      <c r="AK62" s="8"/>
      <c r="AL62" s="52"/>
      <c r="AM62" s="8"/>
      <c r="AN62" s="52"/>
      <c r="AO62" s="8"/>
      <c r="AP62" s="52"/>
      <c r="AQ62" s="8"/>
      <c r="AR62" s="53"/>
      <c r="AS62" s="2"/>
      <c r="AT62" s="53"/>
      <c r="AU62" s="2"/>
      <c r="AV62" s="53"/>
      <c r="AW62" s="2"/>
      <c r="AX62" s="53"/>
      <c r="AY62" s="2"/>
      <c r="AZ62" s="53"/>
      <c r="BA62" s="2"/>
      <c r="BB62" s="53"/>
      <c r="BC62" s="2"/>
      <c r="BD62" s="53"/>
      <c r="BE62" s="2"/>
      <c r="BF62" s="53"/>
      <c r="BG62" s="2"/>
      <c r="BH62" s="53"/>
      <c r="BI62" s="57"/>
      <c r="BJ62" s="53"/>
      <c r="BK62" s="57"/>
      <c r="BL62" s="53"/>
      <c r="BM62" s="57"/>
      <c r="BN62" s="2"/>
      <c r="BO62" s="8"/>
      <c r="BP62" s="122"/>
    </row>
    <row r="63" spans="1:120" ht="16.5" customHeight="1" x14ac:dyDescent="0.25">
      <c r="A63" s="89" t="s">
        <v>16</v>
      </c>
      <c r="B63" s="89"/>
      <c r="C63" s="89"/>
      <c r="D63" s="90">
        <f t="shared" ref="D63:AI63" si="249">D60+D49</f>
        <v>19</v>
      </c>
      <c r="E63" s="91">
        <f t="shared" si="249"/>
        <v>924</v>
      </c>
      <c r="F63" s="91">
        <f t="shared" si="249"/>
        <v>90</v>
      </c>
      <c r="G63" s="91">
        <f t="shared" si="249"/>
        <v>4764</v>
      </c>
      <c r="H63" s="91">
        <f t="shared" si="249"/>
        <v>107</v>
      </c>
      <c r="I63" s="91">
        <f t="shared" si="249"/>
        <v>5670</v>
      </c>
      <c r="J63" s="90">
        <f t="shared" si="249"/>
        <v>79</v>
      </c>
      <c r="K63" s="90">
        <f t="shared" si="249"/>
        <v>3990</v>
      </c>
      <c r="L63" s="92">
        <f t="shared" si="249"/>
        <v>169</v>
      </c>
      <c r="M63" s="90">
        <f t="shared" si="249"/>
        <v>8440.7799999999988</v>
      </c>
      <c r="N63" s="92">
        <f t="shared" si="249"/>
        <v>114</v>
      </c>
      <c r="O63" s="90">
        <f t="shared" si="249"/>
        <v>5863.68</v>
      </c>
      <c r="P63" s="92">
        <f t="shared" si="249"/>
        <v>183</v>
      </c>
      <c r="Q63" s="90">
        <f t="shared" si="249"/>
        <v>9228.0400000000009</v>
      </c>
      <c r="R63" s="92">
        <f t="shared" si="249"/>
        <v>147</v>
      </c>
      <c r="S63" s="90">
        <f t="shared" si="249"/>
        <v>7377</v>
      </c>
      <c r="T63" s="92">
        <f t="shared" si="249"/>
        <v>96</v>
      </c>
      <c r="U63" s="90">
        <f t="shared" si="249"/>
        <v>4946.0200000000004</v>
      </c>
      <c r="V63" s="92">
        <f t="shared" si="249"/>
        <v>170</v>
      </c>
      <c r="W63" s="90">
        <f t="shared" si="249"/>
        <v>8835</v>
      </c>
      <c r="X63" s="92">
        <f t="shared" si="249"/>
        <v>105</v>
      </c>
      <c r="Y63" s="90">
        <f t="shared" si="249"/>
        <v>5598</v>
      </c>
      <c r="Z63" s="92">
        <f t="shared" si="249"/>
        <v>141</v>
      </c>
      <c r="AA63" s="90">
        <f t="shared" si="249"/>
        <v>7046.64</v>
      </c>
      <c r="AB63" s="92">
        <f t="shared" si="249"/>
        <v>122</v>
      </c>
      <c r="AC63" s="90">
        <f t="shared" si="249"/>
        <v>6381</v>
      </c>
      <c r="AD63" s="92">
        <f t="shared" si="249"/>
        <v>131</v>
      </c>
      <c r="AE63" s="90">
        <f t="shared" si="249"/>
        <v>6880</v>
      </c>
      <c r="AF63" s="92">
        <f t="shared" si="249"/>
        <v>171</v>
      </c>
      <c r="AG63" s="90">
        <f t="shared" si="249"/>
        <v>8671.119999999999</v>
      </c>
      <c r="AH63" s="92">
        <f t="shared" si="249"/>
        <v>56</v>
      </c>
      <c r="AI63" s="90">
        <f t="shared" si="249"/>
        <v>3012</v>
      </c>
      <c r="AJ63" s="90">
        <f t="shared" ref="AJ63:BO63" si="250">AJ60+AJ49</f>
        <v>111</v>
      </c>
      <c r="AK63" s="90">
        <f t="shared" si="250"/>
        <v>5742</v>
      </c>
      <c r="AL63" s="92">
        <f t="shared" si="250"/>
        <v>139</v>
      </c>
      <c r="AM63" s="90">
        <f t="shared" si="250"/>
        <v>7416.5</v>
      </c>
      <c r="AN63" s="92">
        <f t="shared" si="250"/>
        <v>144</v>
      </c>
      <c r="AO63" s="90">
        <f t="shared" si="250"/>
        <v>7062.71</v>
      </c>
      <c r="AP63" s="92">
        <f t="shared" si="250"/>
        <v>140</v>
      </c>
      <c r="AQ63" s="90">
        <f t="shared" si="250"/>
        <v>7278</v>
      </c>
      <c r="AR63" s="92">
        <f t="shared" si="250"/>
        <v>207</v>
      </c>
      <c r="AS63" s="90">
        <f t="shared" si="250"/>
        <v>10173</v>
      </c>
      <c r="AT63" s="92">
        <f t="shared" si="250"/>
        <v>114</v>
      </c>
      <c r="AU63" s="90">
        <f t="shared" si="250"/>
        <v>5852</v>
      </c>
      <c r="AV63" s="92">
        <f t="shared" si="250"/>
        <v>215</v>
      </c>
      <c r="AW63" s="90">
        <f t="shared" si="250"/>
        <v>10889.28</v>
      </c>
      <c r="AX63" s="92">
        <f t="shared" si="250"/>
        <v>176</v>
      </c>
      <c r="AY63" s="90">
        <f t="shared" si="250"/>
        <v>9187.92</v>
      </c>
      <c r="AZ63" s="92">
        <f t="shared" si="250"/>
        <v>136</v>
      </c>
      <c r="BA63" s="90">
        <f t="shared" si="250"/>
        <v>6830.16</v>
      </c>
      <c r="BB63" s="92">
        <f t="shared" si="250"/>
        <v>103</v>
      </c>
      <c r="BC63" s="90">
        <f t="shared" si="250"/>
        <v>5359.92</v>
      </c>
      <c r="BD63" s="92">
        <f t="shared" si="250"/>
        <v>163</v>
      </c>
      <c r="BE63" s="90">
        <f t="shared" si="250"/>
        <v>8505.52</v>
      </c>
      <c r="BF63" s="92">
        <f t="shared" si="250"/>
        <v>153</v>
      </c>
      <c r="BG63" s="90">
        <f t="shared" si="250"/>
        <v>8152.2</v>
      </c>
      <c r="BH63" s="92">
        <f t="shared" si="250"/>
        <v>179</v>
      </c>
      <c r="BI63" s="90">
        <f t="shared" si="250"/>
        <v>8697.84</v>
      </c>
      <c r="BJ63" s="92">
        <f t="shared" si="250"/>
        <v>218</v>
      </c>
      <c r="BK63" s="90">
        <f t="shared" si="250"/>
        <v>10929.6</v>
      </c>
      <c r="BL63" s="92">
        <f t="shared" si="250"/>
        <v>346</v>
      </c>
      <c r="BM63" s="90">
        <f t="shared" si="250"/>
        <v>17703.2</v>
      </c>
      <c r="BN63" s="92">
        <f t="shared" si="250"/>
        <v>4404</v>
      </c>
      <c r="BO63" s="90">
        <f t="shared" si="250"/>
        <v>225367.13</v>
      </c>
      <c r="BP63" s="122"/>
    </row>
    <row r="67" spans="4:9" ht="16.5" customHeight="1" thickBot="1" x14ac:dyDescent="0.3"/>
    <row r="68" spans="4:9" ht="16.5" customHeight="1" x14ac:dyDescent="0.25">
      <c r="D68" s="139" t="s">
        <v>36</v>
      </c>
      <c r="E68" s="146" t="s">
        <v>37</v>
      </c>
      <c r="F68" s="146" t="s">
        <v>38</v>
      </c>
      <c r="G68" s="146" t="s">
        <v>49</v>
      </c>
      <c r="H68" s="146" t="s">
        <v>39</v>
      </c>
      <c r="I68" s="147" t="s">
        <v>40</v>
      </c>
    </row>
    <row r="69" spans="4:9" ht="16.5" customHeight="1" x14ac:dyDescent="0.25">
      <c r="D69" s="140">
        <v>1</v>
      </c>
      <c r="E69" s="137" t="s">
        <v>41</v>
      </c>
      <c r="F69" s="138">
        <v>1</v>
      </c>
      <c r="G69" s="137">
        <v>2188.91</v>
      </c>
      <c r="H69" s="137">
        <f>1029+32</f>
        <v>1061</v>
      </c>
      <c r="I69" s="141">
        <f>+H69-G69</f>
        <v>-1127.9099999999999</v>
      </c>
    </row>
    <row r="70" spans="4:9" ht="16.5" customHeight="1" x14ac:dyDescent="0.25">
      <c r="D70" s="140">
        <v>2</v>
      </c>
      <c r="E70" s="137" t="s">
        <v>43</v>
      </c>
      <c r="F70" s="138" t="s">
        <v>33</v>
      </c>
      <c r="G70" s="137">
        <v>704.25</v>
      </c>
      <c r="H70" s="137"/>
      <c r="I70" s="141">
        <f t="shared" ref="I70:I74" si="251">+H70-G70</f>
        <v>-704.25</v>
      </c>
    </row>
    <row r="71" spans="4:9" ht="16.5" customHeight="1" x14ac:dyDescent="0.25">
      <c r="D71" s="140">
        <v>3</v>
      </c>
      <c r="E71" s="137" t="s">
        <v>42</v>
      </c>
      <c r="F71" s="138" t="s">
        <v>48</v>
      </c>
      <c r="G71" s="137">
        <v>2474.75</v>
      </c>
      <c r="H71" s="137">
        <f>1200+542.4</f>
        <v>1742.4</v>
      </c>
      <c r="I71" s="141">
        <f t="shared" si="251"/>
        <v>-732.34999999999991</v>
      </c>
    </row>
    <row r="72" spans="4:9" ht="16.5" customHeight="1" x14ac:dyDescent="0.25">
      <c r="D72" s="140">
        <v>4</v>
      </c>
      <c r="E72" s="137" t="s">
        <v>44</v>
      </c>
      <c r="F72" s="138">
        <v>2</v>
      </c>
      <c r="G72" s="137">
        <v>2</v>
      </c>
      <c r="H72" s="137"/>
      <c r="I72" s="141">
        <f t="shared" si="251"/>
        <v>-2</v>
      </c>
    </row>
    <row r="73" spans="4:9" ht="16.5" customHeight="1" x14ac:dyDescent="0.25">
      <c r="D73" s="140">
        <v>5</v>
      </c>
      <c r="E73" s="137" t="s">
        <v>45</v>
      </c>
      <c r="F73" s="138">
        <v>2</v>
      </c>
      <c r="G73" s="137">
        <v>45.7</v>
      </c>
      <c r="H73" s="137"/>
      <c r="I73" s="141">
        <f t="shared" si="251"/>
        <v>-45.7</v>
      </c>
    </row>
    <row r="74" spans="4:9" ht="16.5" customHeight="1" x14ac:dyDescent="0.25">
      <c r="D74" s="140">
        <v>6</v>
      </c>
      <c r="E74" s="137" t="s">
        <v>46</v>
      </c>
      <c r="F74" s="138" t="s">
        <v>47</v>
      </c>
      <c r="G74" s="137">
        <v>95.5</v>
      </c>
      <c r="H74" s="137">
        <v>94.5</v>
      </c>
      <c r="I74" s="141">
        <f t="shared" si="251"/>
        <v>-1</v>
      </c>
    </row>
    <row r="75" spans="4:9" ht="16.5" customHeight="1" thickBot="1" x14ac:dyDescent="0.3">
      <c r="D75" s="142"/>
      <c r="E75" s="295" t="s">
        <v>50</v>
      </c>
      <c r="F75" s="296"/>
      <c r="G75" s="143">
        <f>SUM(G69:G74)</f>
        <v>5511.11</v>
      </c>
      <c r="H75" s="143"/>
      <c r="I75" s="144">
        <f>SUM(I69:I74)</f>
        <v>-2613.2099999999996</v>
      </c>
    </row>
    <row r="76" spans="4:9" ht="16.5" customHeight="1" x14ac:dyDescent="0.25">
      <c r="D76" s="145"/>
      <c r="E76" s="13"/>
      <c r="F76" s="13"/>
      <c r="G76" s="13"/>
      <c r="H76" s="13"/>
      <c r="I76" s="13"/>
    </row>
    <row r="77" spans="4:9" ht="16.5" customHeight="1" x14ac:dyDescent="0.25">
      <c r="D77" s="12"/>
      <c r="E77" s="13"/>
      <c r="F77" s="13"/>
      <c r="G77" s="13"/>
      <c r="H77" s="13"/>
      <c r="I77" s="13"/>
    </row>
    <row r="78" spans="4:9" ht="16.5" customHeight="1" x14ac:dyDescent="0.25">
      <c r="D78" s="12"/>
      <c r="E78" s="13"/>
      <c r="F78" s="13"/>
      <c r="G78" s="13"/>
      <c r="H78" s="13"/>
      <c r="I78" s="13"/>
    </row>
  </sheetData>
  <mergeCells count="44">
    <mergeCell ref="BN4:BN5"/>
    <mergeCell ref="BO4:BO5"/>
    <mergeCell ref="BP4:BP5"/>
    <mergeCell ref="AN4:AO4"/>
    <mergeCell ref="AP4:AQ4"/>
    <mergeCell ref="AR4:AS4"/>
    <mergeCell ref="BL4:BM4"/>
    <mergeCell ref="AX4:AY4"/>
    <mergeCell ref="AZ4:BA4"/>
    <mergeCell ref="BB4:BC4"/>
    <mergeCell ref="BD4:BE4"/>
    <mergeCell ref="BF4:BG4"/>
    <mergeCell ref="AJ4:AK4"/>
    <mergeCell ref="AL4:AM4"/>
    <mergeCell ref="E75:F75"/>
    <mergeCell ref="BH4:BI4"/>
    <mergeCell ref="BJ4:BK4"/>
    <mergeCell ref="A53:C53"/>
    <mergeCell ref="A56:B56"/>
    <mergeCell ref="D4:E4"/>
    <mergeCell ref="F4:G4"/>
    <mergeCell ref="H4:I4"/>
    <mergeCell ref="A5:B5"/>
    <mergeCell ref="A10:B10"/>
    <mergeCell ref="A18:B18"/>
    <mergeCell ref="A31:B31"/>
    <mergeCell ref="A36:B36"/>
    <mergeCell ref="C4:C5"/>
    <mergeCell ref="A3:BT3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T4:AU4"/>
    <mergeCell ref="AV4:AW4"/>
    <mergeCell ref="AD4:AE4"/>
    <mergeCell ref="AF4:AG4"/>
    <mergeCell ref="AH4:AI4"/>
  </mergeCells>
  <pageMargins left="0.7" right="0.7" top="0.75" bottom="0.75" header="0.3" footer="0.3"/>
  <pageSetup paperSize="9" scale="74" orientation="portrait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66"/>
  <sheetViews>
    <sheetView workbookViewId="0">
      <selection activeCell="BN5" sqref="BN5:BO6"/>
    </sheetView>
  </sheetViews>
  <sheetFormatPr defaultColWidth="11.42578125" defaultRowHeight="15.75" x14ac:dyDescent="0.25"/>
  <cols>
    <col min="1" max="1" width="12.5703125" style="26" customWidth="1"/>
    <col min="2" max="2" width="11.85546875" style="26" customWidth="1"/>
    <col min="3" max="3" width="11.42578125" style="26" customWidth="1"/>
    <col min="4" max="4" width="11.28515625" style="26" hidden="1" customWidth="1"/>
    <col min="5" max="5" width="12.140625" style="27" hidden="1" customWidth="1"/>
    <col min="6" max="9" width="11.28515625" style="27" hidden="1" customWidth="1"/>
    <col min="10" max="10" width="11.28515625" style="54" hidden="1" customWidth="1"/>
    <col min="11" max="11" width="11.28515625" style="27" hidden="1" customWidth="1"/>
    <col min="12" max="12" width="11.28515625" style="54" hidden="1" customWidth="1"/>
    <col min="13" max="13" width="11.28515625" style="27" hidden="1" customWidth="1"/>
    <col min="14" max="14" width="11.28515625" style="54" hidden="1" customWidth="1"/>
    <col min="15" max="15" width="11.28515625" style="27" hidden="1" customWidth="1"/>
    <col min="16" max="16" width="11.28515625" style="54" hidden="1" customWidth="1"/>
    <col min="17" max="17" width="11.28515625" style="27" hidden="1" customWidth="1"/>
    <col min="18" max="18" width="11.28515625" style="54" hidden="1" customWidth="1"/>
    <col min="19" max="19" width="11.28515625" style="27" hidden="1" customWidth="1"/>
    <col min="20" max="20" width="11.28515625" style="54" hidden="1" customWidth="1"/>
    <col min="21" max="21" width="11.28515625" style="27" hidden="1" customWidth="1"/>
    <col min="22" max="22" width="11.28515625" style="54" hidden="1" customWidth="1"/>
    <col min="23" max="23" width="11.28515625" style="27" hidden="1" customWidth="1"/>
    <col min="24" max="24" width="11.28515625" style="54" hidden="1" customWidth="1"/>
    <col min="25" max="25" width="11.28515625" style="27" hidden="1" customWidth="1"/>
    <col min="26" max="26" width="11.28515625" style="54" hidden="1" customWidth="1"/>
    <col min="27" max="27" width="11.28515625" style="27" hidden="1" customWidth="1"/>
    <col min="28" max="28" width="11.28515625" style="54" hidden="1" customWidth="1"/>
    <col min="29" max="29" width="11.28515625" style="27" hidden="1" customWidth="1"/>
    <col min="30" max="30" width="11.28515625" style="54" hidden="1" customWidth="1"/>
    <col min="31" max="31" width="11.28515625" style="27" hidden="1" customWidth="1"/>
    <col min="32" max="32" width="11.28515625" style="54" hidden="1" customWidth="1"/>
    <col min="33" max="33" width="11.28515625" style="27" hidden="1" customWidth="1"/>
    <col min="34" max="34" width="11.28515625" style="54" hidden="1" customWidth="1"/>
    <col min="35" max="35" width="12.42578125" style="27" hidden="1" customWidth="1"/>
    <col min="36" max="36" width="11.28515625" style="26" hidden="1" customWidth="1"/>
    <col min="37" max="37" width="11.28515625" style="27" hidden="1" customWidth="1"/>
    <col min="38" max="38" width="11.28515625" style="54" hidden="1" customWidth="1"/>
    <col min="39" max="39" width="11.42578125" style="27" hidden="1" customWidth="1"/>
    <col min="40" max="40" width="11.42578125" style="54" hidden="1" customWidth="1"/>
    <col min="41" max="41" width="11.42578125" style="27" hidden="1" customWidth="1"/>
    <col min="42" max="42" width="11.42578125" style="54" customWidth="1"/>
    <col min="43" max="43" width="11.42578125" style="27" customWidth="1"/>
    <col min="44" max="44" width="11.42578125" style="54" hidden="1" customWidth="1"/>
    <col min="45" max="45" width="11.42578125" style="27" hidden="1" customWidth="1"/>
    <col min="46" max="46" width="11.42578125" style="54" hidden="1" customWidth="1"/>
    <col min="47" max="47" width="10.85546875" style="27" hidden="1" customWidth="1"/>
    <col min="48" max="48" width="11.42578125" style="54" hidden="1" customWidth="1"/>
    <col min="49" max="49" width="11.42578125" style="27" hidden="1" customWidth="1"/>
    <col min="50" max="50" width="11.42578125" style="54" hidden="1" customWidth="1"/>
    <col min="51" max="51" width="11.42578125" style="27" hidden="1" customWidth="1"/>
    <col min="52" max="52" width="11.42578125" style="54" hidden="1" customWidth="1"/>
    <col min="53" max="53" width="11.42578125" style="27" hidden="1" customWidth="1"/>
    <col min="54" max="54" width="11.42578125" style="54" hidden="1" customWidth="1"/>
    <col min="55" max="55" width="11.42578125" style="27" hidden="1" customWidth="1"/>
    <col min="56" max="56" width="11.42578125" style="54" hidden="1" customWidth="1"/>
    <col min="57" max="57" width="11.42578125" style="27" hidden="1" customWidth="1"/>
    <col min="58" max="58" width="11.42578125" style="54" hidden="1" customWidth="1"/>
    <col min="59" max="59" width="11.42578125" style="27" hidden="1" customWidth="1"/>
    <col min="60" max="60" width="11.42578125" style="54" hidden="1" customWidth="1"/>
    <col min="61" max="61" width="11.42578125" style="77" hidden="1" customWidth="1"/>
    <col min="62" max="62" width="11.42578125" style="54" hidden="1" customWidth="1"/>
    <col min="63" max="63" width="11.42578125" style="77" hidden="1" customWidth="1"/>
    <col min="64" max="64" width="11.42578125" style="54" hidden="1" customWidth="1"/>
    <col min="65" max="65" width="11.42578125" style="77" hidden="1" customWidth="1"/>
    <col min="66" max="66" width="14" style="27" customWidth="1"/>
    <col min="67" max="67" width="12.42578125" style="27" customWidth="1"/>
    <col min="68" max="68" width="11.42578125" style="127" hidden="1" customWidth="1"/>
    <col min="69" max="69" width="11.42578125" style="10" hidden="1" customWidth="1"/>
    <col min="70" max="70" width="0" style="10" hidden="1" customWidth="1"/>
    <col min="71" max="71" width="12.140625" style="10" hidden="1" customWidth="1"/>
    <col min="72" max="72" width="11.5703125" style="10" hidden="1" customWidth="1"/>
    <col min="73" max="73" width="11.85546875" style="10" hidden="1" customWidth="1"/>
    <col min="74" max="74" width="12.140625" style="10" hidden="1" customWidth="1"/>
    <col min="75" max="76" width="0" style="14" hidden="1" customWidth="1"/>
    <col min="77" max="114" width="11.42578125" style="14"/>
    <col min="115" max="16384" width="11.42578125" style="7"/>
  </cols>
  <sheetData>
    <row r="1" spans="1:114" s="14" customFormat="1" ht="30" customHeight="1" x14ac:dyDescent="0.35">
      <c r="A1" s="16" t="s">
        <v>18</v>
      </c>
      <c r="B1" s="12"/>
      <c r="C1" s="12"/>
      <c r="D1" s="12"/>
      <c r="E1" s="13"/>
      <c r="F1" s="13"/>
      <c r="G1" s="13"/>
      <c r="H1" s="13"/>
      <c r="I1" s="13"/>
      <c r="J1" s="49"/>
      <c r="K1" s="13"/>
      <c r="L1" s="49"/>
      <c r="M1" s="13"/>
      <c r="N1" s="49"/>
      <c r="O1" s="13"/>
      <c r="P1" s="49"/>
      <c r="Q1" s="49"/>
      <c r="R1" s="49"/>
      <c r="S1" s="13"/>
      <c r="T1" s="49"/>
      <c r="U1" s="13"/>
      <c r="V1" s="49"/>
      <c r="W1" s="13"/>
      <c r="X1" s="49"/>
      <c r="Y1" s="13"/>
      <c r="Z1" s="49"/>
      <c r="AA1" s="13"/>
      <c r="AB1" s="49"/>
      <c r="AC1" s="13"/>
      <c r="AD1" s="49"/>
      <c r="AE1" s="13"/>
      <c r="AF1" s="49"/>
      <c r="AG1" s="13"/>
      <c r="AH1" s="49"/>
      <c r="AI1" s="13"/>
      <c r="AJ1" s="12"/>
      <c r="AK1" s="13"/>
      <c r="AL1" s="49"/>
      <c r="AM1" s="13"/>
      <c r="AN1" s="49"/>
      <c r="AO1" s="13"/>
      <c r="AP1" s="49"/>
      <c r="AQ1" s="13"/>
      <c r="AR1" s="49"/>
      <c r="AS1" s="13"/>
      <c r="AT1" s="49"/>
      <c r="AU1" s="13"/>
      <c r="AV1" s="49"/>
      <c r="AW1" s="13"/>
      <c r="AX1" s="49"/>
      <c r="AY1" s="13"/>
      <c r="AZ1" s="49"/>
      <c r="BA1" s="13"/>
      <c r="BB1" s="49"/>
      <c r="BC1" s="13"/>
      <c r="BD1" s="49"/>
      <c r="BE1" s="13"/>
      <c r="BF1" s="49"/>
      <c r="BG1" s="13"/>
      <c r="BH1" s="49"/>
      <c r="BI1" s="48"/>
      <c r="BJ1" s="49"/>
      <c r="BK1" s="48"/>
      <c r="BL1" s="49"/>
      <c r="BM1" s="48"/>
      <c r="BN1" s="13"/>
      <c r="BO1" s="13"/>
      <c r="BP1" s="122"/>
      <c r="BQ1" s="9"/>
      <c r="BR1" s="9"/>
      <c r="BS1" s="9"/>
      <c r="BT1" s="9" t="s">
        <v>30</v>
      </c>
      <c r="BU1" s="9"/>
      <c r="BV1" s="9"/>
    </row>
    <row r="2" spans="1:114" s="14" customFormat="1" ht="26.25" customHeight="1" x14ac:dyDescent="0.35">
      <c r="A2" s="16" t="s">
        <v>19</v>
      </c>
      <c r="B2" s="12"/>
      <c r="C2" s="12"/>
      <c r="D2" s="12"/>
      <c r="E2" s="13"/>
      <c r="F2" s="13"/>
      <c r="G2" s="13"/>
      <c r="H2" s="13"/>
      <c r="I2" s="13"/>
      <c r="J2" s="49"/>
      <c r="K2" s="13"/>
      <c r="L2" s="49"/>
      <c r="M2" s="13"/>
      <c r="N2" s="49"/>
      <c r="O2" s="13"/>
      <c r="P2" s="49"/>
      <c r="Q2" s="13"/>
      <c r="R2" s="165"/>
      <c r="S2" s="13"/>
      <c r="T2" s="49"/>
      <c r="U2" s="13"/>
      <c r="V2" s="49"/>
      <c r="W2" s="13"/>
      <c r="X2" s="49"/>
      <c r="Y2" s="13"/>
      <c r="Z2" s="49"/>
      <c r="AA2" s="13"/>
      <c r="AB2" s="49"/>
      <c r="AC2" s="13"/>
      <c r="AD2" s="49"/>
      <c r="AE2" s="13"/>
      <c r="AF2" s="49"/>
      <c r="AG2" s="13"/>
      <c r="AH2" s="49"/>
      <c r="AI2" s="13"/>
      <c r="AJ2" s="12"/>
      <c r="AK2" s="13"/>
      <c r="AL2" s="49"/>
      <c r="AM2" s="13"/>
      <c r="AN2" s="49"/>
      <c r="AO2" s="13"/>
      <c r="AP2" s="49"/>
      <c r="AQ2" s="13"/>
      <c r="AR2" s="49"/>
      <c r="AS2" s="13"/>
      <c r="AT2" s="49"/>
      <c r="AU2" s="13"/>
      <c r="AV2" s="49"/>
      <c r="AW2" s="13"/>
      <c r="AX2" s="49"/>
      <c r="AY2" s="13"/>
      <c r="AZ2" s="49"/>
      <c r="BA2" s="13"/>
      <c r="BB2" s="49"/>
      <c r="BC2" s="13"/>
      <c r="BD2" s="49"/>
      <c r="BE2" s="13"/>
      <c r="BF2" s="49"/>
      <c r="BG2" s="13"/>
      <c r="BH2" s="49"/>
      <c r="BI2" s="48"/>
      <c r="BJ2" s="49"/>
      <c r="BK2" s="48"/>
      <c r="BL2" s="49"/>
      <c r="BM2" s="48"/>
      <c r="BN2" s="13"/>
      <c r="BO2" s="13"/>
      <c r="BP2" s="122"/>
      <c r="BQ2" s="9">
        <f>2430+2418</f>
        <v>4848</v>
      </c>
      <c r="BR2" s="9"/>
      <c r="BS2" s="9"/>
      <c r="BT2" s="9"/>
      <c r="BU2" s="9"/>
      <c r="BV2" s="9"/>
    </row>
    <row r="3" spans="1:114" s="14" customFormat="1" ht="16.5" customHeight="1" x14ac:dyDescent="0.35">
      <c r="A3" s="15"/>
      <c r="B3" s="12"/>
      <c r="C3" s="12"/>
      <c r="D3" s="12"/>
      <c r="E3" s="13"/>
      <c r="F3" s="13"/>
      <c r="G3" s="13"/>
      <c r="H3" s="13"/>
      <c r="I3" s="13"/>
      <c r="J3" s="49"/>
      <c r="K3" s="13"/>
      <c r="L3" s="49"/>
      <c r="M3" s="13"/>
      <c r="N3" s="49"/>
      <c r="O3" s="13"/>
      <c r="P3" s="49"/>
      <c r="Q3" s="161"/>
      <c r="R3" s="49"/>
      <c r="S3" s="162"/>
      <c r="T3" s="161"/>
      <c r="U3" s="13"/>
      <c r="V3" s="49"/>
      <c r="W3" s="13"/>
      <c r="X3" s="49"/>
      <c r="Y3" s="13"/>
      <c r="Z3" s="49"/>
      <c r="AA3" s="13"/>
      <c r="AB3" s="49"/>
      <c r="AC3" s="161"/>
      <c r="AD3" s="49"/>
      <c r="AE3" s="13"/>
      <c r="AF3" s="49"/>
      <c r="AG3" s="13"/>
      <c r="AH3" s="49"/>
      <c r="AI3" s="13"/>
      <c r="AJ3" s="12"/>
      <c r="AK3" s="13"/>
      <c r="AL3" s="49"/>
      <c r="AM3" s="13"/>
      <c r="AN3" s="49"/>
      <c r="AO3" s="13"/>
      <c r="AP3" s="49"/>
      <c r="AQ3" s="13"/>
      <c r="AR3" s="49"/>
      <c r="AS3" s="13"/>
      <c r="AT3" s="49"/>
      <c r="AU3" s="13"/>
      <c r="AV3" s="49"/>
      <c r="AW3" s="13"/>
      <c r="AX3" s="49"/>
      <c r="AY3" s="13"/>
      <c r="AZ3" s="49"/>
      <c r="BA3" s="13"/>
      <c r="BB3" s="49"/>
      <c r="BC3" s="13"/>
      <c r="BD3" s="49"/>
      <c r="BE3" s="13"/>
      <c r="BF3" s="49"/>
      <c r="BG3" s="13"/>
      <c r="BH3" s="49"/>
      <c r="BI3" s="48"/>
      <c r="BJ3" s="49"/>
      <c r="BK3" s="48"/>
      <c r="BL3" s="49"/>
      <c r="BM3" s="48"/>
      <c r="BN3" s="13" t="s">
        <v>94</v>
      </c>
      <c r="BO3" s="13"/>
      <c r="BP3" s="122"/>
      <c r="BQ3" s="9"/>
      <c r="BR3" s="9"/>
      <c r="BS3" s="9"/>
      <c r="BT3" s="9"/>
      <c r="BU3" s="9"/>
      <c r="BV3" s="9"/>
    </row>
    <row r="4" spans="1:114" s="118" customFormat="1" ht="24.75" customHeight="1" thickBot="1" x14ac:dyDescent="0.4">
      <c r="A4" s="15" t="s">
        <v>76</v>
      </c>
      <c r="B4" s="12"/>
      <c r="C4" s="12"/>
      <c r="D4" s="12"/>
      <c r="E4" s="13"/>
      <c r="F4" s="13"/>
      <c r="G4" s="13"/>
      <c r="H4" s="13"/>
      <c r="I4" s="13"/>
      <c r="J4" s="49"/>
      <c r="K4" s="192"/>
      <c r="L4" s="193"/>
      <c r="M4" s="194"/>
      <c r="N4" s="49"/>
      <c r="O4" s="13"/>
      <c r="P4" s="49"/>
      <c r="Q4" s="162"/>
      <c r="R4" s="49"/>
      <c r="S4" s="13"/>
      <c r="T4" s="49"/>
      <c r="U4" s="13"/>
      <c r="V4" s="49"/>
      <c r="W4" s="13"/>
      <c r="X4" s="49"/>
      <c r="Y4" s="13"/>
      <c r="Z4" s="49"/>
      <c r="AA4" s="13"/>
      <c r="AB4" s="49"/>
      <c r="AC4" s="13"/>
      <c r="AD4" s="49"/>
      <c r="AE4" s="13"/>
      <c r="AF4" s="49"/>
      <c r="AG4" s="13"/>
      <c r="AH4" s="49"/>
      <c r="AI4" s="13"/>
      <c r="AJ4" s="12"/>
      <c r="AK4" s="13"/>
      <c r="AL4" s="161"/>
      <c r="AM4" s="13"/>
      <c r="AN4" s="49"/>
      <c r="AO4" s="13"/>
      <c r="AP4" s="49"/>
      <c r="AQ4" s="192"/>
      <c r="AR4" s="193"/>
      <c r="AS4" s="194"/>
      <c r="AT4" s="49"/>
      <c r="AU4" s="13"/>
      <c r="AV4" s="49"/>
      <c r="AW4" s="13"/>
      <c r="AX4" s="49"/>
      <c r="AY4" s="13"/>
      <c r="AZ4" s="49"/>
      <c r="BA4" s="13"/>
      <c r="BB4" s="49"/>
      <c r="BC4" s="13"/>
      <c r="BD4" s="49"/>
      <c r="BE4" s="13"/>
      <c r="BF4" s="49"/>
      <c r="BG4" s="13"/>
      <c r="BH4" s="49"/>
      <c r="BI4" s="48"/>
      <c r="BJ4" s="49"/>
      <c r="BK4" s="48"/>
      <c r="BL4" s="49"/>
      <c r="BM4" s="48"/>
      <c r="BN4" s="13"/>
      <c r="BO4" s="13"/>
      <c r="BP4" s="123"/>
      <c r="BQ4" s="306"/>
      <c r="BR4" s="306"/>
      <c r="BS4" s="306"/>
      <c r="BT4" s="306"/>
      <c r="BU4" s="306"/>
      <c r="BV4" s="306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</row>
    <row r="5" spans="1:114" ht="16.5" customHeight="1" x14ac:dyDescent="0.25">
      <c r="A5" s="311" t="s">
        <v>0</v>
      </c>
      <c r="B5" s="309" t="s">
        <v>1</v>
      </c>
      <c r="C5" s="318" t="s">
        <v>24</v>
      </c>
      <c r="D5" s="286">
        <v>1</v>
      </c>
      <c r="E5" s="282"/>
      <c r="F5" s="282">
        <f>+D5+1</f>
        <v>2</v>
      </c>
      <c r="G5" s="282"/>
      <c r="H5" s="282">
        <f t="shared" ref="H5" si="0">+F5+1</f>
        <v>3</v>
      </c>
      <c r="I5" s="282"/>
      <c r="J5" s="282">
        <f t="shared" ref="J5" si="1">+H5+1</f>
        <v>4</v>
      </c>
      <c r="K5" s="282"/>
      <c r="L5" s="282">
        <f t="shared" ref="L5" si="2">+J5+1</f>
        <v>5</v>
      </c>
      <c r="M5" s="282"/>
      <c r="N5" s="282">
        <f t="shared" ref="N5" si="3">+L5+1</f>
        <v>6</v>
      </c>
      <c r="O5" s="282"/>
      <c r="P5" s="282">
        <f t="shared" ref="P5" si="4">+N5+1</f>
        <v>7</v>
      </c>
      <c r="Q5" s="282"/>
      <c r="R5" s="282">
        <f t="shared" ref="R5" si="5">+P5+1</f>
        <v>8</v>
      </c>
      <c r="S5" s="282"/>
      <c r="T5" s="282">
        <f t="shared" ref="T5" si="6">+R5+1</f>
        <v>9</v>
      </c>
      <c r="U5" s="282"/>
      <c r="V5" s="282">
        <f t="shared" ref="V5" si="7">+T5+1</f>
        <v>10</v>
      </c>
      <c r="W5" s="282"/>
      <c r="X5" s="282">
        <f t="shared" ref="X5" si="8">+V5+1</f>
        <v>11</v>
      </c>
      <c r="Y5" s="282"/>
      <c r="Z5" s="282">
        <f t="shared" ref="Z5" si="9">+X5+1</f>
        <v>12</v>
      </c>
      <c r="AA5" s="282"/>
      <c r="AB5" s="282">
        <f t="shared" ref="AB5" si="10">+Z5+1</f>
        <v>13</v>
      </c>
      <c r="AC5" s="282"/>
      <c r="AD5" s="282">
        <f t="shared" ref="AD5" si="11">+AB5+1</f>
        <v>14</v>
      </c>
      <c r="AE5" s="282"/>
      <c r="AF5" s="282">
        <f t="shared" ref="AF5" si="12">+AD5+1</f>
        <v>15</v>
      </c>
      <c r="AG5" s="282"/>
      <c r="AH5" s="282">
        <f t="shared" ref="AH5" si="13">+AF5+1</f>
        <v>16</v>
      </c>
      <c r="AI5" s="282"/>
      <c r="AJ5" s="282">
        <f>+AH5+1</f>
        <v>17</v>
      </c>
      <c r="AK5" s="282"/>
      <c r="AL5" s="282">
        <f>+AJ5+1</f>
        <v>18</v>
      </c>
      <c r="AM5" s="282"/>
      <c r="AN5" s="282">
        <f t="shared" ref="AN5" si="14">+AL5+1</f>
        <v>19</v>
      </c>
      <c r="AO5" s="282"/>
      <c r="AP5" s="317" t="s">
        <v>70</v>
      </c>
      <c r="AQ5" s="286"/>
      <c r="AR5" s="282" t="e">
        <f t="shared" ref="AR5" si="15">+AP5+1</f>
        <v>#VALUE!</v>
      </c>
      <c r="AS5" s="282"/>
      <c r="AT5" s="282" t="e">
        <f t="shared" ref="AT5" si="16">+AR5+1</f>
        <v>#VALUE!</v>
      </c>
      <c r="AU5" s="282"/>
      <c r="AV5" s="282" t="e">
        <f t="shared" ref="AV5" si="17">+AT5+1</f>
        <v>#VALUE!</v>
      </c>
      <c r="AW5" s="282"/>
      <c r="AX5" s="282" t="e">
        <f t="shared" ref="AX5" si="18">+AV5+1</f>
        <v>#VALUE!</v>
      </c>
      <c r="AY5" s="282"/>
      <c r="AZ5" s="282" t="e">
        <f t="shared" ref="AZ5" si="19">+AX5+1</f>
        <v>#VALUE!</v>
      </c>
      <c r="BA5" s="282"/>
      <c r="BB5" s="282" t="e">
        <f t="shared" ref="BB5" si="20">+AZ5+1</f>
        <v>#VALUE!</v>
      </c>
      <c r="BC5" s="282"/>
      <c r="BD5" s="282" t="e">
        <f t="shared" ref="BD5" si="21">+BB5+1</f>
        <v>#VALUE!</v>
      </c>
      <c r="BE5" s="282"/>
      <c r="BF5" s="282" t="e">
        <f t="shared" ref="BF5" si="22">+BD5+1</f>
        <v>#VALUE!</v>
      </c>
      <c r="BG5" s="282"/>
      <c r="BH5" s="282" t="e">
        <f t="shared" ref="BH5" si="23">+BF5+1</f>
        <v>#VALUE!</v>
      </c>
      <c r="BI5" s="282"/>
      <c r="BJ5" s="282" t="e">
        <f t="shared" ref="BJ5" si="24">+BH5+1</f>
        <v>#VALUE!</v>
      </c>
      <c r="BK5" s="282"/>
      <c r="BL5" s="282" t="e">
        <f t="shared" ref="BL5" si="25">+BJ5+1</f>
        <v>#VALUE!</v>
      </c>
      <c r="BM5" s="282"/>
      <c r="BN5" s="315" t="s">
        <v>71</v>
      </c>
      <c r="BO5" s="316"/>
      <c r="BP5" s="313" t="s">
        <v>29</v>
      </c>
      <c r="BQ5" s="134" t="s">
        <v>3</v>
      </c>
      <c r="BR5" s="119" t="s">
        <v>4</v>
      </c>
      <c r="BS5" s="119" t="s">
        <v>5</v>
      </c>
      <c r="BT5" s="119" t="s">
        <v>6</v>
      </c>
      <c r="BU5" s="119" t="s">
        <v>7</v>
      </c>
      <c r="BV5" s="119" t="s">
        <v>8</v>
      </c>
    </row>
    <row r="6" spans="1:114" s="22" customFormat="1" ht="16.5" customHeight="1" thickBot="1" x14ac:dyDescent="0.3">
      <c r="A6" s="312"/>
      <c r="B6" s="310"/>
      <c r="C6" s="319"/>
      <c r="D6" s="86" t="s">
        <v>21</v>
      </c>
      <c r="E6" s="78" t="s">
        <v>17</v>
      </c>
      <c r="F6" s="78" t="s">
        <v>21</v>
      </c>
      <c r="G6" s="78" t="s">
        <v>17</v>
      </c>
      <c r="H6" s="78" t="s">
        <v>21</v>
      </c>
      <c r="I6" s="78" t="s">
        <v>17</v>
      </c>
      <c r="J6" s="106" t="s">
        <v>21</v>
      </c>
      <c r="K6" s="78" t="s">
        <v>17</v>
      </c>
      <c r="L6" s="106" t="s">
        <v>21</v>
      </c>
      <c r="M6" s="78" t="s">
        <v>17</v>
      </c>
      <c r="N6" s="106" t="s">
        <v>21</v>
      </c>
      <c r="O6" s="78" t="s">
        <v>17</v>
      </c>
      <c r="P6" s="106" t="s">
        <v>21</v>
      </c>
      <c r="Q6" s="78" t="s">
        <v>17</v>
      </c>
      <c r="R6" s="106" t="s">
        <v>21</v>
      </c>
      <c r="S6" s="78" t="s">
        <v>17</v>
      </c>
      <c r="T6" s="106" t="s">
        <v>21</v>
      </c>
      <c r="U6" s="78" t="s">
        <v>17</v>
      </c>
      <c r="V6" s="106" t="s">
        <v>21</v>
      </c>
      <c r="W6" s="78" t="s">
        <v>17</v>
      </c>
      <c r="X6" s="106" t="s">
        <v>21</v>
      </c>
      <c r="Y6" s="78" t="s">
        <v>17</v>
      </c>
      <c r="Z6" s="106" t="s">
        <v>21</v>
      </c>
      <c r="AA6" s="78" t="s">
        <v>17</v>
      </c>
      <c r="AB6" s="106" t="s">
        <v>21</v>
      </c>
      <c r="AC6" s="78" t="s">
        <v>17</v>
      </c>
      <c r="AD6" s="106" t="s">
        <v>21</v>
      </c>
      <c r="AE6" s="78" t="s">
        <v>17</v>
      </c>
      <c r="AF6" s="106" t="s">
        <v>21</v>
      </c>
      <c r="AG6" s="78" t="s">
        <v>17</v>
      </c>
      <c r="AH6" s="106" t="s">
        <v>21</v>
      </c>
      <c r="AI6" s="78" t="s">
        <v>17</v>
      </c>
      <c r="AJ6" s="78" t="s">
        <v>21</v>
      </c>
      <c r="AK6" s="78" t="s">
        <v>17</v>
      </c>
      <c r="AL6" s="106" t="s">
        <v>21</v>
      </c>
      <c r="AM6" s="78" t="s">
        <v>17</v>
      </c>
      <c r="AN6" s="106" t="s">
        <v>21</v>
      </c>
      <c r="AO6" s="78" t="s">
        <v>17</v>
      </c>
      <c r="AP6" s="185" t="s">
        <v>72</v>
      </c>
      <c r="AQ6" s="186" t="s">
        <v>17</v>
      </c>
      <c r="AR6" s="106" t="s">
        <v>21</v>
      </c>
      <c r="AS6" s="78" t="s">
        <v>17</v>
      </c>
      <c r="AT6" s="106" t="s">
        <v>21</v>
      </c>
      <c r="AU6" s="78" t="s">
        <v>17</v>
      </c>
      <c r="AV6" s="106" t="s">
        <v>21</v>
      </c>
      <c r="AW6" s="78" t="s">
        <v>17</v>
      </c>
      <c r="AX6" s="106" t="s">
        <v>21</v>
      </c>
      <c r="AY6" s="78" t="s">
        <v>17</v>
      </c>
      <c r="AZ6" s="106" t="s">
        <v>21</v>
      </c>
      <c r="BA6" s="78" t="s">
        <v>17</v>
      </c>
      <c r="BB6" s="106" t="s">
        <v>21</v>
      </c>
      <c r="BC6" s="78" t="s">
        <v>17</v>
      </c>
      <c r="BD6" s="106" t="s">
        <v>21</v>
      </c>
      <c r="BE6" s="78" t="s">
        <v>17</v>
      </c>
      <c r="BF6" s="106" t="s">
        <v>21</v>
      </c>
      <c r="BG6" s="78" t="s">
        <v>17</v>
      </c>
      <c r="BH6" s="106" t="s">
        <v>21</v>
      </c>
      <c r="BI6" s="234" t="s">
        <v>17</v>
      </c>
      <c r="BJ6" s="106" t="s">
        <v>21</v>
      </c>
      <c r="BK6" s="234" t="s">
        <v>17</v>
      </c>
      <c r="BL6" s="106" t="s">
        <v>21</v>
      </c>
      <c r="BM6" s="234" t="s">
        <v>17</v>
      </c>
      <c r="BN6" s="187" t="s">
        <v>22</v>
      </c>
      <c r="BO6" s="188" t="s">
        <v>23</v>
      </c>
      <c r="BP6" s="314"/>
      <c r="BQ6" s="32"/>
      <c r="BR6" s="33"/>
      <c r="BS6" s="32"/>
      <c r="BT6" s="32"/>
      <c r="BU6" s="34"/>
      <c r="BV6" s="32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56"/>
      <c r="CO6" s="56"/>
      <c r="CP6" s="56"/>
      <c r="CQ6" s="56"/>
      <c r="CR6" s="56"/>
      <c r="CS6" s="56"/>
      <c r="CT6" s="56"/>
      <c r="CU6" s="56"/>
      <c r="CV6" s="56"/>
      <c r="CW6" s="56"/>
      <c r="CX6" s="56"/>
      <c r="CY6" s="56"/>
      <c r="CZ6" s="56"/>
      <c r="DA6" s="56"/>
      <c r="DB6" s="56"/>
      <c r="DC6" s="56"/>
      <c r="DD6" s="56"/>
      <c r="DE6" s="56"/>
      <c r="DF6" s="56"/>
      <c r="DG6" s="56"/>
      <c r="DH6" s="56"/>
      <c r="DI6" s="56"/>
      <c r="DJ6" s="56"/>
    </row>
    <row r="7" spans="1:114" ht="16.5" customHeight="1" x14ac:dyDescent="0.25">
      <c r="A7" s="195" t="s">
        <v>9</v>
      </c>
      <c r="B7" s="75">
        <v>86</v>
      </c>
      <c r="C7" s="76">
        <v>54</v>
      </c>
      <c r="D7" s="11"/>
      <c r="E7" s="3">
        <f>+D7*C7</f>
        <v>0</v>
      </c>
      <c r="F7" s="11"/>
      <c r="G7" s="3">
        <f>+F7*C7</f>
        <v>0</v>
      </c>
      <c r="H7" s="45"/>
      <c r="I7" s="3">
        <f>+H7*C7</f>
        <v>0</v>
      </c>
      <c r="J7" s="45"/>
      <c r="K7" s="3">
        <f>+J7*C7</f>
        <v>0</v>
      </c>
      <c r="L7" s="45"/>
      <c r="M7" s="3">
        <f>+L7*C7</f>
        <v>0</v>
      </c>
      <c r="N7" s="45"/>
      <c r="O7" s="3">
        <f>+N7*C7</f>
        <v>0</v>
      </c>
      <c r="P7" s="45"/>
      <c r="Q7" s="3">
        <f>+P7*C7</f>
        <v>0</v>
      </c>
      <c r="R7" s="45"/>
      <c r="S7" s="3">
        <f>+R7*C7</f>
        <v>0</v>
      </c>
      <c r="T7" s="45"/>
      <c r="U7" s="3">
        <f>+T7*C7</f>
        <v>0</v>
      </c>
      <c r="V7" s="45"/>
      <c r="W7" s="3">
        <f>+V7*C7</f>
        <v>0</v>
      </c>
      <c r="X7" s="45"/>
      <c r="Y7" s="3">
        <f>+X7*C7</f>
        <v>0</v>
      </c>
      <c r="Z7" s="45"/>
      <c r="AA7" s="3">
        <f>+Z7*C7</f>
        <v>0</v>
      </c>
      <c r="AB7" s="45"/>
      <c r="AC7" s="3">
        <f>+AB7*C7</f>
        <v>0</v>
      </c>
      <c r="AD7" s="45"/>
      <c r="AE7" s="3">
        <f>+AD7*C7</f>
        <v>0</v>
      </c>
      <c r="AF7" s="45"/>
      <c r="AG7" s="3">
        <f>+AF7*C7</f>
        <v>0</v>
      </c>
      <c r="AH7" s="45"/>
      <c r="AI7" s="3">
        <f>+AH7*C7</f>
        <v>0</v>
      </c>
      <c r="AJ7" s="11"/>
      <c r="AK7" s="3">
        <f>+AJ7*C7</f>
        <v>0</v>
      </c>
      <c r="AL7" s="45"/>
      <c r="AM7" s="3">
        <f t="shared" ref="AM7:AM8" si="26">+AL7*C7</f>
        <v>0</v>
      </c>
      <c r="AN7" s="45"/>
      <c r="AO7" s="3">
        <f>+AN7*C7</f>
        <v>0</v>
      </c>
      <c r="AP7" s="45"/>
      <c r="AQ7" s="3">
        <f>+AP7*C7</f>
        <v>0</v>
      </c>
      <c r="AR7" s="45"/>
      <c r="AS7" s="3"/>
      <c r="AT7" s="45"/>
      <c r="AU7" s="3"/>
      <c r="AV7" s="45"/>
      <c r="AW7" s="3"/>
      <c r="AX7" s="45"/>
      <c r="AY7" s="3"/>
      <c r="AZ7" s="45"/>
      <c r="BA7" s="3"/>
      <c r="BB7" s="45"/>
      <c r="BC7" s="3"/>
      <c r="BD7" s="45"/>
      <c r="BE7" s="3"/>
      <c r="BF7" s="45"/>
      <c r="BG7" s="3"/>
      <c r="BH7" s="45"/>
      <c r="BI7" s="74"/>
      <c r="BJ7" s="45"/>
      <c r="BK7" s="74"/>
      <c r="BL7" s="45"/>
      <c r="BM7" s="74"/>
      <c r="BN7" s="45">
        <f t="shared" ref="BN7:BO12" si="27">+D7+F7+H7+J7+L7+N7+P7+R7+T7+V7+X7+Z7+AB7+AD7+AF7+AH7+AJ7+AL7+AN7+AP7+AR7+AT7+AV7+AX7+AZ7+BB7+BD7+BF7+BH7+BJ7+BL7</f>
        <v>0</v>
      </c>
      <c r="BO7" s="196">
        <f t="shared" si="27"/>
        <v>0</v>
      </c>
      <c r="BP7" s="189"/>
      <c r="BQ7" s="61">
        <v>1211</v>
      </c>
      <c r="BR7" s="4">
        <f>BO7</f>
        <v>0</v>
      </c>
      <c r="BS7" s="61"/>
      <c r="BT7" s="1">
        <f t="shared" ref="BT7:BT12" si="28">BR7+BS7-BQ7</f>
        <v>-1211</v>
      </c>
      <c r="BU7" s="5"/>
      <c r="BV7" s="1">
        <f t="shared" ref="BV7:BV12" si="29">BT7-BU7</f>
        <v>-1211</v>
      </c>
      <c r="BW7" s="14" t="s">
        <v>55</v>
      </c>
    </row>
    <row r="8" spans="1:114" ht="16.5" customHeight="1" x14ac:dyDescent="0.25">
      <c r="A8" s="197" t="s">
        <v>9</v>
      </c>
      <c r="B8" s="6">
        <v>86</v>
      </c>
      <c r="C8" s="46">
        <v>48</v>
      </c>
      <c r="D8" s="11"/>
      <c r="E8" s="3">
        <f t="shared" ref="E8:E12" si="30">+D8*C8</f>
        <v>0</v>
      </c>
      <c r="F8" s="11"/>
      <c r="G8" s="3">
        <f t="shared" ref="G8:G12" si="31">+F8*C8</f>
        <v>0</v>
      </c>
      <c r="H8" s="45"/>
      <c r="I8" s="3">
        <f t="shared" ref="I8:I12" si="32">+H8*C8</f>
        <v>0</v>
      </c>
      <c r="J8" s="45"/>
      <c r="K8" s="3">
        <f t="shared" ref="K8:K12" si="33">+J8*C8</f>
        <v>0</v>
      </c>
      <c r="L8" s="45"/>
      <c r="M8" s="3">
        <f t="shared" ref="M8:M36" si="34">+L8*C8</f>
        <v>0</v>
      </c>
      <c r="N8" s="45"/>
      <c r="O8" s="3">
        <f t="shared" ref="O8:O36" si="35">+N8*C8</f>
        <v>0</v>
      </c>
      <c r="P8" s="45"/>
      <c r="Q8" s="3">
        <f t="shared" ref="Q8:Q36" si="36">+P8*C8</f>
        <v>0</v>
      </c>
      <c r="R8" s="45"/>
      <c r="S8" s="3">
        <f t="shared" ref="S8:S36" si="37">+R8*C8</f>
        <v>0</v>
      </c>
      <c r="T8" s="45"/>
      <c r="U8" s="3">
        <f t="shared" ref="U8:U12" si="38">+T8*C8</f>
        <v>0</v>
      </c>
      <c r="V8" s="45"/>
      <c r="W8" s="3">
        <f t="shared" ref="W8:W12" si="39">+V8*C8</f>
        <v>0</v>
      </c>
      <c r="X8" s="45"/>
      <c r="Y8" s="3">
        <f t="shared" ref="Y8:Y11" si="40">+X8*C8</f>
        <v>0</v>
      </c>
      <c r="Z8" s="45"/>
      <c r="AA8" s="3">
        <f t="shared" ref="AA8:AA11" si="41">+Z8*C8</f>
        <v>0</v>
      </c>
      <c r="AB8" s="45"/>
      <c r="AC8" s="3">
        <f t="shared" ref="AC8:AC12" si="42">+AB8*C8</f>
        <v>0</v>
      </c>
      <c r="AD8" s="45"/>
      <c r="AE8" s="3">
        <f t="shared" ref="AE8:AE12" si="43">+AD8*C8</f>
        <v>0</v>
      </c>
      <c r="AF8" s="45"/>
      <c r="AG8" s="3">
        <f t="shared" ref="AG8:AG12" si="44">+AF8*C8</f>
        <v>0</v>
      </c>
      <c r="AH8" s="45"/>
      <c r="AI8" s="3">
        <f t="shared" ref="AI8:AI12" si="45">+AH8*C8</f>
        <v>0</v>
      </c>
      <c r="AJ8" s="11"/>
      <c r="AK8" s="3">
        <f t="shared" ref="AK8:AK12" si="46">+AJ8*C8</f>
        <v>0</v>
      </c>
      <c r="AL8" s="45"/>
      <c r="AM8" s="3">
        <f t="shared" si="26"/>
        <v>0</v>
      </c>
      <c r="AN8" s="45"/>
      <c r="AO8" s="3">
        <f t="shared" ref="AO8:AO12" si="47">+AN8*C8</f>
        <v>0</v>
      </c>
      <c r="AP8" s="45"/>
      <c r="AQ8" s="3">
        <f t="shared" ref="AQ8:AQ36" si="48">+AP8*C8</f>
        <v>0</v>
      </c>
      <c r="AR8" s="45"/>
      <c r="AS8" s="3"/>
      <c r="AT8" s="45"/>
      <c r="AU8" s="3"/>
      <c r="AV8" s="45"/>
      <c r="AW8" s="3"/>
      <c r="AX8" s="45"/>
      <c r="AY8" s="3"/>
      <c r="AZ8" s="45"/>
      <c r="BA8" s="3"/>
      <c r="BB8" s="45"/>
      <c r="BC8" s="3"/>
      <c r="BD8" s="45"/>
      <c r="BE8" s="3"/>
      <c r="BF8" s="45"/>
      <c r="BG8" s="3"/>
      <c r="BH8" s="45"/>
      <c r="BI8" s="74"/>
      <c r="BJ8" s="45"/>
      <c r="BK8" s="74"/>
      <c r="BL8" s="45"/>
      <c r="BM8" s="74"/>
      <c r="BN8" s="45">
        <f t="shared" si="27"/>
        <v>0</v>
      </c>
      <c r="BO8" s="196">
        <f t="shared" si="27"/>
        <v>0</v>
      </c>
      <c r="BP8" s="189"/>
      <c r="BQ8" s="61"/>
      <c r="BR8" s="4">
        <f t="shared" ref="BR8:BR36" si="49">BO8</f>
        <v>0</v>
      </c>
      <c r="BS8" s="61"/>
      <c r="BT8" s="1">
        <f t="shared" si="28"/>
        <v>0</v>
      </c>
      <c r="BU8" s="5"/>
      <c r="BV8" s="1">
        <f t="shared" si="29"/>
        <v>0</v>
      </c>
      <c r="BW8" s="14" t="s">
        <v>55</v>
      </c>
    </row>
    <row r="9" spans="1:114" ht="16.5" customHeight="1" x14ac:dyDescent="0.25">
      <c r="A9" s="197" t="s">
        <v>9</v>
      </c>
      <c r="B9" s="6" t="s">
        <v>53</v>
      </c>
      <c r="C9" s="46">
        <v>54</v>
      </c>
      <c r="D9" s="11"/>
      <c r="E9" s="3">
        <f t="shared" si="30"/>
        <v>0</v>
      </c>
      <c r="F9" s="11">
        <v>35</v>
      </c>
      <c r="G9" s="3">
        <f t="shared" si="31"/>
        <v>1890</v>
      </c>
      <c r="H9" s="45">
        <v>30</v>
      </c>
      <c r="I9" s="3">
        <f t="shared" si="32"/>
        <v>1620</v>
      </c>
      <c r="J9" s="45">
        <v>22</v>
      </c>
      <c r="K9" s="3">
        <f t="shared" si="33"/>
        <v>1188</v>
      </c>
      <c r="L9" s="45">
        <v>15</v>
      </c>
      <c r="M9" s="3">
        <f t="shared" si="34"/>
        <v>810</v>
      </c>
      <c r="N9" s="45">
        <v>30</v>
      </c>
      <c r="O9" s="3">
        <f t="shared" si="35"/>
        <v>1620</v>
      </c>
      <c r="P9" s="45">
        <v>34</v>
      </c>
      <c r="Q9" s="3">
        <f t="shared" si="36"/>
        <v>1836</v>
      </c>
      <c r="R9" s="45">
        <v>34</v>
      </c>
      <c r="S9" s="3">
        <f t="shared" si="37"/>
        <v>1836</v>
      </c>
      <c r="T9" s="45">
        <v>34</v>
      </c>
      <c r="U9" s="3">
        <f t="shared" si="38"/>
        <v>1836</v>
      </c>
      <c r="V9" s="45">
        <v>26</v>
      </c>
      <c r="W9" s="3">
        <f t="shared" si="39"/>
        <v>1404</v>
      </c>
      <c r="X9" s="45">
        <v>26</v>
      </c>
      <c r="Y9" s="3">
        <f t="shared" si="40"/>
        <v>1404</v>
      </c>
      <c r="Z9" s="45">
        <v>18</v>
      </c>
      <c r="AA9" s="3">
        <f t="shared" si="41"/>
        <v>972</v>
      </c>
      <c r="AB9" s="45">
        <v>41</v>
      </c>
      <c r="AC9" s="3">
        <f t="shared" si="42"/>
        <v>2214</v>
      </c>
      <c r="AD9" s="45">
        <v>34</v>
      </c>
      <c r="AE9" s="3">
        <f t="shared" si="43"/>
        <v>1836</v>
      </c>
      <c r="AF9" s="45">
        <v>23</v>
      </c>
      <c r="AG9" s="3">
        <f t="shared" si="44"/>
        <v>1242</v>
      </c>
      <c r="AH9" s="45">
        <v>22</v>
      </c>
      <c r="AI9" s="3">
        <f t="shared" si="45"/>
        <v>1188</v>
      </c>
      <c r="AJ9" s="11">
        <v>11</v>
      </c>
      <c r="AK9" s="3">
        <f t="shared" si="46"/>
        <v>594</v>
      </c>
      <c r="AL9" s="45">
        <v>44</v>
      </c>
      <c r="AM9" s="3">
        <f>+AL9*C9</f>
        <v>2376</v>
      </c>
      <c r="AN9" s="45">
        <v>27</v>
      </c>
      <c r="AO9" s="3">
        <f t="shared" si="47"/>
        <v>1458</v>
      </c>
      <c r="AP9" s="45">
        <v>44</v>
      </c>
      <c r="AQ9" s="3">
        <f t="shared" si="48"/>
        <v>2376</v>
      </c>
      <c r="AR9" s="45"/>
      <c r="AS9" s="3"/>
      <c r="AT9" s="45"/>
      <c r="AU9" s="3"/>
      <c r="AV9" s="45"/>
      <c r="AW9" s="3"/>
      <c r="AX9" s="45"/>
      <c r="AY9" s="3"/>
      <c r="AZ9" s="45"/>
      <c r="BA9" s="3"/>
      <c r="BB9" s="45"/>
      <c r="BC9" s="3"/>
      <c r="BD9" s="45"/>
      <c r="BE9" s="3"/>
      <c r="BF9" s="45"/>
      <c r="BG9" s="3"/>
      <c r="BH9" s="45"/>
      <c r="BI9" s="74"/>
      <c r="BJ9" s="45"/>
      <c r="BK9" s="74"/>
      <c r="BL9" s="45"/>
      <c r="BM9" s="74"/>
      <c r="BN9" s="45">
        <f t="shared" si="27"/>
        <v>550</v>
      </c>
      <c r="BO9" s="196">
        <f t="shared" si="27"/>
        <v>29700</v>
      </c>
      <c r="BP9" s="189"/>
      <c r="BQ9" s="61"/>
      <c r="BR9" s="4">
        <f t="shared" si="49"/>
        <v>29700</v>
      </c>
      <c r="BS9" s="61"/>
      <c r="BT9" s="1">
        <f t="shared" si="28"/>
        <v>29700</v>
      </c>
      <c r="BU9" s="5"/>
      <c r="BV9" s="1">
        <f t="shared" si="29"/>
        <v>29700</v>
      </c>
    </row>
    <row r="10" spans="1:114" ht="16.5" customHeight="1" x14ac:dyDescent="0.25">
      <c r="A10" s="197" t="s">
        <v>9</v>
      </c>
      <c r="B10" s="6" t="s">
        <v>53</v>
      </c>
      <c r="C10" s="46">
        <v>48</v>
      </c>
      <c r="D10" s="11"/>
      <c r="E10" s="3">
        <f t="shared" si="30"/>
        <v>0</v>
      </c>
      <c r="F10" s="11"/>
      <c r="G10" s="3">
        <f t="shared" si="31"/>
        <v>0</v>
      </c>
      <c r="H10" s="45"/>
      <c r="I10" s="3">
        <f t="shared" si="32"/>
        <v>0</v>
      </c>
      <c r="J10" s="45"/>
      <c r="K10" s="3">
        <f t="shared" si="33"/>
        <v>0</v>
      </c>
      <c r="L10" s="45"/>
      <c r="M10" s="3">
        <f t="shared" si="34"/>
        <v>0</v>
      </c>
      <c r="N10" s="45"/>
      <c r="O10" s="3">
        <f t="shared" si="35"/>
        <v>0</v>
      </c>
      <c r="P10" s="45"/>
      <c r="Q10" s="3">
        <f t="shared" si="36"/>
        <v>0</v>
      </c>
      <c r="R10" s="45">
        <v>6</v>
      </c>
      <c r="S10" s="3">
        <f t="shared" si="37"/>
        <v>288</v>
      </c>
      <c r="T10" s="45"/>
      <c r="U10" s="3">
        <f t="shared" si="38"/>
        <v>0</v>
      </c>
      <c r="V10" s="45"/>
      <c r="W10" s="3">
        <f t="shared" si="39"/>
        <v>0</v>
      </c>
      <c r="X10" s="45"/>
      <c r="Y10" s="3">
        <f t="shared" si="40"/>
        <v>0</v>
      </c>
      <c r="Z10" s="45"/>
      <c r="AA10" s="3">
        <f t="shared" si="41"/>
        <v>0</v>
      </c>
      <c r="AB10" s="45"/>
      <c r="AC10" s="3">
        <f t="shared" si="42"/>
        <v>0</v>
      </c>
      <c r="AD10" s="45"/>
      <c r="AE10" s="3">
        <f t="shared" si="43"/>
        <v>0</v>
      </c>
      <c r="AF10" s="45"/>
      <c r="AG10" s="3">
        <f t="shared" si="44"/>
        <v>0</v>
      </c>
      <c r="AH10" s="45"/>
      <c r="AI10" s="3">
        <f t="shared" si="45"/>
        <v>0</v>
      </c>
      <c r="AJ10" s="11"/>
      <c r="AK10" s="3">
        <f t="shared" si="46"/>
        <v>0</v>
      </c>
      <c r="AL10" s="45"/>
      <c r="AM10" s="3">
        <f t="shared" ref="AM10:AM12" si="50">+AL10*C10</f>
        <v>0</v>
      </c>
      <c r="AN10" s="45"/>
      <c r="AO10" s="3">
        <f t="shared" si="47"/>
        <v>0</v>
      </c>
      <c r="AP10" s="45"/>
      <c r="AQ10" s="3">
        <f t="shared" si="48"/>
        <v>0</v>
      </c>
      <c r="AR10" s="45"/>
      <c r="AS10" s="3"/>
      <c r="AT10" s="45"/>
      <c r="AU10" s="3"/>
      <c r="AV10" s="45"/>
      <c r="AW10" s="3"/>
      <c r="AX10" s="45"/>
      <c r="AY10" s="3"/>
      <c r="AZ10" s="45"/>
      <c r="BA10" s="3"/>
      <c r="BB10" s="45"/>
      <c r="BC10" s="3"/>
      <c r="BD10" s="45"/>
      <c r="BE10" s="3"/>
      <c r="BF10" s="45"/>
      <c r="BG10" s="3"/>
      <c r="BH10" s="45"/>
      <c r="BI10" s="74"/>
      <c r="BJ10" s="45"/>
      <c r="BK10" s="74"/>
      <c r="BL10" s="45"/>
      <c r="BM10" s="74"/>
      <c r="BN10" s="45">
        <f t="shared" si="27"/>
        <v>6</v>
      </c>
      <c r="BO10" s="196">
        <f>+E10+G10+I10+K10+M10+O10+Q10+S10+U10+W10+Y10+AA10+AC10+AE10+AG10+AI10+AK10+AM10+AO10+AQ10+AS10+AU10+AW10+AY10+BA10+BC10+BE10+BG10+BI10+BK10+BM10</f>
        <v>288</v>
      </c>
      <c r="BP10" s="189"/>
      <c r="BQ10" s="61"/>
      <c r="BR10" s="4">
        <f t="shared" si="49"/>
        <v>288</v>
      </c>
      <c r="BS10" s="61"/>
      <c r="BT10" s="1">
        <f t="shared" si="28"/>
        <v>288</v>
      </c>
      <c r="BU10" s="5"/>
      <c r="BV10" s="1">
        <f t="shared" si="29"/>
        <v>288</v>
      </c>
    </row>
    <row r="11" spans="1:114" s="14" customFormat="1" ht="16.5" customHeight="1" x14ac:dyDescent="0.25">
      <c r="A11" s="197" t="s">
        <v>10</v>
      </c>
      <c r="B11" s="148">
        <v>19</v>
      </c>
      <c r="C11" s="46">
        <v>54</v>
      </c>
      <c r="D11" s="11">
        <v>2</v>
      </c>
      <c r="E11" s="3">
        <f t="shared" si="30"/>
        <v>108</v>
      </c>
      <c r="F11" s="11">
        <v>39</v>
      </c>
      <c r="G11" s="3">
        <f t="shared" si="31"/>
        <v>2106</v>
      </c>
      <c r="H11" s="45">
        <v>31</v>
      </c>
      <c r="I11" s="3">
        <f t="shared" si="32"/>
        <v>1674</v>
      </c>
      <c r="J11" s="45">
        <v>26</v>
      </c>
      <c r="K11" s="3">
        <f t="shared" si="33"/>
        <v>1404</v>
      </c>
      <c r="L11" s="45">
        <v>36</v>
      </c>
      <c r="M11" s="3">
        <f t="shared" si="34"/>
        <v>1944</v>
      </c>
      <c r="N11" s="45">
        <v>26</v>
      </c>
      <c r="O11" s="3">
        <f t="shared" si="35"/>
        <v>1404</v>
      </c>
      <c r="P11" s="45">
        <v>34</v>
      </c>
      <c r="Q11" s="3">
        <f t="shared" si="36"/>
        <v>1836</v>
      </c>
      <c r="R11" s="45">
        <v>24</v>
      </c>
      <c r="S11" s="3">
        <f t="shared" si="37"/>
        <v>1296</v>
      </c>
      <c r="T11" s="45">
        <v>12</v>
      </c>
      <c r="U11" s="3">
        <f t="shared" si="38"/>
        <v>648</v>
      </c>
      <c r="V11" s="45">
        <v>46</v>
      </c>
      <c r="W11" s="3">
        <f t="shared" si="39"/>
        <v>2484</v>
      </c>
      <c r="X11" s="45">
        <v>26</v>
      </c>
      <c r="Y11" s="3">
        <f t="shared" si="40"/>
        <v>1404</v>
      </c>
      <c r="Z11" s="45">
        <v>14</v>
      </c>
      <c r="AA11" s="3">
        <f t="shared" si="41"/>
        <v>756</v>
      </c>
      <c r="AB11" s="45">
        <v>24</v>
      </c>
      <c r="AC11" s="3">
        <f t="shared" si="42"/>
        <v>1296</v>
      </c>
      <c r="AD11" s="45">
        <v>20</v>
      </c>
      <c r="AE11" s="3">
        <f t="shared" si="43"/>
        <v>1080</v>
      </c>
      <c r="AF11" s="45">
        <v>19</v>
      </c>
      <c r="AG11" s="3">
        <f t="shared" si="44"/>
        <v>1026</v>
      </c>
      <c r="AH11" s="45">
        <v>16</v>
      </c>
      <c r="AI11" s="3">
        <f t="shared" si="45"/>
        <v>864</v>
      </c>
      <c r="AJ11" s="11">
        <v>1</v>
      </c>
      <c r="AK11" s="3">
        <f t="shared" si="46"/>
        <v>54</v>
      </c>
      <c r="AL11" s="45">
        <v>24</v>
      </c>
      <c r="AM11" s="3">
        <f t="shared" si="50"/>
        <v>1296</v>
      </c>
      <c r="AN11" s="45">
        <v>20</v>
      </c>
      <c r="AO11" s="3">
        <f t="shared" si="47"/>
        <v>1080</v>
      </c>
      <c r="AP11" s="45">
        <v>39</v>
      </c>
      <c r="AQ11" s="3">
        <f t="shared" si="48"/>
        <v>2106</v>
      </c>
      <c r="AR11" s="45"/>
      <c r="AS11" s="3"/>
      <c r="AT11" s="45"/>
      <c r="AU11" s="3"/>
      <c r="AV11" s="45"/>
      <c r="AW11" s="3"/>
      <c r="AX11" s="45"/>
      <c r="AY11" s="3"/>
      <c r="AZ11" s="45"/>
      <c r="BA11" s="3"/>
      <c r="BB11" s="45"/>
      <c r="BC11" s="3"/>
      <c r="BD11" s="45"/>
      <c r="BE11" s="3"/>
      <c r="BF11" s="45"/>
      <c r="BG11" s="3"/>
      <c r="BH11" s="45"/>
      <c r="BI11" s="74"/>
      <c r="BJ11" s="45"/>
      <c r="BK11" s="74"/>
      <c r="BL11" s="45"/>
      <c r="BM11" s="74"/>
      <c r="BN11" s="45">
        <f t="shared" si="27"/>
        <v>479</v>
      </c>
      <c r="BO11" s="196">
        <f t="shared" si="27"/>
        <v>25866</v>
      </c>
      <c r="BP11" s="189"/>
      <c r="BQ11" s="61">
        <v>737.4</v>
      </c>
      <c r="BR11" s="4">
        <f t="shared" si="49"/>
        <v>25866</v>
      </c>
      <c r="BS11" s="61"/>
      <c r="BT11" s="1">
        <f t="shared" si="28"/>
        <v>25128.6</v>
      </c>
      <c r="BU11" s="5"/>
      <c r="BV11" s="149">
        <f t="shared" si="29"/>
        <v>25128.6</v>
      </c>
      <c r="BW11" s="157">
        <f>SUM(BT7:BT10)</f>
        <v>28777</v>
      </c>
      <c r="BX11" s="158">
        <f>SUM(BV7:BV10)</f>
        <v>28777</v>
      </c>
    </row>
    <row r="12" spans="1:114" s="14" customFormat="1" ht="16.5" customHeight="1" x14ac:dyDescent="0.25">
      <c r="A12" s="198" t="s">
        <v>10</v>
      </c>
      <c r="B12" s="6">
        <v>19</v>
      </c>
      <c r="C12" s="46">
        <v>48</v>
      </c>
      <c r="D12" s="11"/>
      <c r="E12" s="3">
        <f t="shared" si="30"/>
        <v>0</v>
      </c>
      <c r="F12" s="11"/>
      <c r="G12" s="3">
        <f t="shared" si="31"/>
        <v>0</v>
      </c>
      <c r="H12" s="45"/>
      <c r="I12" s="3">
        <f t="shared" si="32"/>
        <v>0</v>
      </c>
      <c r="J12" s="45"/>
      <c r="K12" s="3">
        <f t="shared" si="33"/>
        <v>0</v>
      </c>
      <c r="L12" s="45"/>
      <c r="M12" s="3">
        <f t="shared" si="34"/>
        <v>0</v>
      </c>
      <c r="N12" s="45"/>
      <c r="O12" s="3">
        <f t="shared" si="35"/>
        <v>0</v>
      </c>
      <c r="P12" s="45">
        <v>7</v>
      </c>
      <c r="Q12" s="3">
        <v>343</v>
      </c>
      <c r="R12" s="45"/>
      <c r="S12" s="3">
        <f t="shared" si="37"/>
        <v>0</v>
      </c>
      <c r="T12" s="45"/>
      <c r="U12" s="3">
        <f t="shared" si="38"/>
        <v>0</v>
      </c>
      <c r="V12" s="45"/>
      <c r="W12" s="3">
        <f t="shared" si="39"/>
        <v>0</v>
      </c>
      <c r="X12" s="45"/>
      <c r="Y12" s="3">
        <f>+X12*C12</f>
        <v>0</v>
      </c>
      <c r="Z12" s="45">
        <v>1</v>
      </c>
      <c r="AA12" s="3">
        <v>49</v>
      </c>
      <c r="AB12" s="45"/>
      <c r="AC12" s="3">
        <f t="shared" si="42"/>
        <v>0</v>
      </c>
      <c r="AD12" s="45"/>
      <c r="AE12" s="3">
        <f t="shared" si="43"/>
        <v>0</v>
      </c>
      <c r="AF12" s="45"/>
      <c r="AG12" s="3">
        <f t="shared" si="44"/>
        <v>0</v>
      </c>
      <c r="AH12" s="45"/>
      <c r="AI12" s="3">
        <f t="shared" si="45"/>
        <v>0</v>
      </c>
      <c r="AJ12" s="11"/>
      <c r="AK12" s="3">
        <f t="shared" si="46"/>
        <v>0</v>
      </c>
      <c r="AL12" s="45"/>
      <c r="AM12" s="3">
        <f t="shared" si="50"/>
        <v>0</v>
      </c>
      <c r="AN12" s="45"/>
      <c r="AO12" s="3">
        <f t="shared" si="47"/>
        <v>0</v>
      </c>
      <c r="AP12" s="45"/>
      <c r="AQ12" s="3">
        <f t="shared" si="48"/>
        <v>0</v>
      </c>
      <c r="AR12" s="45"/>
      <c r="AS12" s="3"/>
      <c r="AT12" s="45"/>
      <c r="AU12" s="3"/>
      <c r="AV12" s="45"/>
      <c r="AW12" s="3"/>
      <c r="AX12" s="45"/>
      <c r="AY12" s="3"/>
      <c r="AZ12" s="45"/>
      <c r="BA12" s="3"/>
      <c r="BB12" s="45"/>
      <c r="BC12" s="3"/>
      <c r="BD12" s="45"/>
      <c r="BE12" s="3"/>
      <c r="BF12" s="45"/>
      <c r="BG12" s="3"/>
      <c r="BH12" s="45"/>
      <c r="BI12" s="74"/>
      <c r="BJ12" s="45"/>
      <c r="BK12" s="74"/>
      <c r="BL12" s="45"/>
      <c r="BM12" s="74"/>
      <c r="BN12" s="45">
        <f t="shared" si="27"/>
        <v>8</v>
      </c>
      <c r="BO12" s="196">
        <f t="shared" si="27"/>
        <v>392</v>
      </c>
      <c r="BP12" s="189"/>
      <c r="BQ12" s="61"/>
      <c r="BR12" s="4">
        <f t="shared" si="49"/>
        <v>392</v>
      </c>
      <c r="BS12" s="61"/>
      <c r="BT12" s="1">
        <f t="shared" si="28"/>
        <v>392</v>
      </c>
      <c r="BU12" s="5"/>
      <c r="BV12" s="149">
        <f t="shared" si="29"/>
        <v>392</v>
      </c>
      <c r="BW12" s="160">
        <f>SUM(BT11:BT12)</f>
        <v>25520.6</v>
      </c>
      <c r="BX12" s="158">
        <f>+BW12-BU11</f>
        <v>25520.6</v>
      </c>
    </row>
    <row r="13" spans="1:114" ht="16.5" customHeight="1" x14ac:dyDescent="0.25">
      <c r="A13" s="199" t="s">
        <v>32</v>
      </c>
      <c r="B13" s="80">
        <v>168</v>
      </c>
      <c r="C13" s="81">
        <v>54</v>
      </c>
      <c r="D13" s="93"/>
      <c r="E13" s="3">
        <f t="shared" ref="E13:E17" si="51">+D13*C13</f>
        <v>0</v>
      </c>
      <c r="F13" s="93"/>
      <c r="G13" s="3">
        <f t="shared" ref="G13:G17" si="52">+F13*C13</f>
        <v>0</v>
      </c>
      <c r="H13" s="45">
        <v>25</v>
      </c>
      <c r="I13" s="3">
        <f t="shared" ref="I13:I17" si="53">+H13*C13</f>
        <v>1350</v>
      </c>
      <c r="J13" s="45"/>
      <c r="K13" s="3">
        <f t="shared" ref="K13:K17" si="54">+J13*C13</f>
        <v>0</v>
      </c>
      <c r="L13" s="45">
        <v>16</v>
      </c>
      <c r="M13" s="3">
        <f t="shared" si="34"/>
        <v>864</v>
      </c>
      <c r="N13" s="45"/>
      <c r="O13" s="3">
        <f t="shared" si="35"/>
        <v>0</v>
      </c>
      <c r="P13" s="45">
        <v>4</v>
      </c>
      <c r="Q13" s="3">
        <f t="shared" si="36"/>
        <v>216</v>
      </c>
      <c r="R13" s="45">
        <v>1</v>
      </c>
      <c r="S13" s="3">
        <f t="shared" si="37"/>
        <v>54</v>
      </c>
      <c r="T13" s="45">
        <v>4</v>
      </c>
      <c r="U13" s="3">
        <f>162+26.5</f>
        <v>188.5</v>
      </c>
      <c r="V13" s="45"/>
      <c r="W13" s="3">
        <f t="shared" ref="W13:W17" si="55">+V13*C13</f>
        <v>0</v>
      </c>
      <c r="X13" s="45"/>
      <c r="Y13" s="3">
        <f t="shared" ref="Y13:Y26" si="56">+X13*C13</f>
        <v>0</v>
      </c>
      <c r="Z13" s="45"/>
      <c r="AA13" s="3">
        <f t="shared" ref="AA13:AA17" si="57">+Z13*C13</f>
        <v>0</v>
      </c>
      <c r="AB13" s="45"/>
      <c r="AC13" s="3">
        <f t="shared" ref="AC13:AC17" si="58">+AB13*C13</f>
        <v>0</v>
      </c>
      <c r="AD13" s="45">
        <v>2</v>
      </c>
      <c r="AE13" s="3">
        <f t="shared" ref="AE13:AE17" si="59">+AD13*C13</f>
        <v>108</v>
      </c>
      <c r="AF13" s="45">
        <v>7</v>
      </c>
      <c r="AG13" s="3">
        <f t="shared" ref="AG13:AG17" si="60">+AF13*C13</f>
        <v>378</v>
      </c>
      <c r="AH13" s="45"/>
      <c r="AI13" s="3">
        <f t="shared" ref="AI13:AI17" si="61">+AH13*C13</f>
        <v>0</v>
      </c>
      <c r="AJ13" s="93">
        <v>6</v>
      </c>
      <c r="AK13" s="3">
        <f t="shared" ref="AK13:AK17" si="62">+AJ13*C13</f>
        <v>324</v>
      </c>
      <c r="AL13" s="45">
        <v>5</v>
      </c>
      <c r="AM13" s="3">
        <f t="shared" ref="AM13:AM16" si="63">+AL13*C13</f>
        <v>270</v>
      </c>
      <c r="AN13" s="45">
        <v>5</v>
      </c>
      <c r="AO13" s="3">
        <f t="shared" ref="AO13:AO17" si="64">+AN13*C13</f>
        <v>270</v>
      </c>
      <c r="AP13" s="45">
        <v>1</v>
      </c>
      <c r="AQ13" s="3">
        <f t="shared" si="48"/>
        <v>54</v>
      </c>
      <c r="AR13" s="45"/>
      <c r="AS13" s="3"/>
      <c r="AT13" s="45"/>
      <c r="AU13" s="3"/>
      <c r="AV13" s="45"/>
      <c r="AW13" s="3"/>
      <c r="AX13" s="45"/>
      <c r="AY13" s="3"/>
      <c r="AZ13" s="45"/>
      <c r="BA13" s="3"/>
      <c r="BB13" s="45"/>
      <c r="BC13" s="3"/>
      <c r="BD13" s="45"/>
      <c r="BE13" s="3"/>
      <c r="BF13" s="45"/>
      <c r="BG13" s="3"/>
      <c r="BH13" s="45"/>
      <c r="BI13" s="74"/>
      <c r="BJ13" s="45"/>
      <c r="BK13" s="74"/>
      <c r="BL13" s="45"/>
      <c r="BM13" s="74"/>
      <c r="BN13" s="45">
        <f>+D13+F13+H13+J13+L13+N13+P13+R13+T13+V13+X13+Z13+AB13+AD13+AF13+AH13+AJ13+AL13+AN13+AP13+AR13+AT13+AV13+AX13+AZ13+BB13+BD13+BF13+BH13+BJ13+BL13</f>
        <v>76</v>
      </c>
      <c r="BO13" s="196">
        <f t="shared" ref="BO13:BO17" si="65">+E13+G13+I13+K13+M13+O13+Q13+S13+U13+W13+Y13+AA13+AC13+AE13+AG13+AI13+AK13+AM13+AO13+AQ13+AS13+AU13+AW13+AY13+BA13+BC13+BE13+BG13+BI13+BK13+BM13</f>
        <v>4076.5</v>
      </c>
      <c r="BP13" s="189"/>
      <c r="BQ13" s="61">
        <v>914.68</v>
      </c>
      <c r="BR13" s="4">
        <f t="shared" ref="BR13:BR16" si="66">BO13</f>
        <v>4076.5</v>
      </c>
      <c r="BS13" s="61"/>
      <c r="BT13" s="1">
        <f t="shared" ref="BT13:BT16" si="67">BR13+BS13-BQ13</f>
        <v>3161.82</v>
      </c>
      <c r="BU13" s="5"/>
      <c r="BV13" s="1">
        <f t="shared" ref="BV13" si="68">BT13-BU13</f>
        <v>3161.82</v>
      </c>
    </row>
    <row r="14" spans="1:114" ht="16.5" customHeight="1" x14ac:dyDescent="0.25">
      <c r="A14" s="199" t="s">
        <v>32</v>
      </c>
      <c r="B14" s="80" t="s">
        <v>67</v>
      </c>
      <c r="C14" s="81">
        <v>54</v>
      </c>
      <c r="D14" s="93"/>
      <c r="E14" s="3">
        <f t="shared" si="51"/>
        <v>0</v>
      </c>
      <c r="F14" s="93"/>
      <c r="G14" s="3">
        <f t="shared" si="52"/>
        <v>0</v>
      </c>
      <c r="H14" s="45">
        <v>4</v>
      </c>
      <c r="I14" s="3">
        <f>162+48</f>
        <v>210</v>
      </c>
      <c r="J14" s="45">
        <v>6</v>
      </c>
      <c r="K14" s="3">
        <f t="shared" si="54"/>
        <v>324</v>
      </c>
      <c r="L14" s="45">
        <v>10</v>
      </c>
      <c r="M14" s="3">
        <f>48+486</f>
        <v>534</v>
      </c>
      <c r="N14" s="45">
        <v>15</v>
      </c>
      <c r="O14" s="3">
        <f t="shared" si="35"/>
        <v>810</v>
      </c>
      <c r="P14" s="45">
        <v>10</v>
      </c>
      <c r="Q14" s="3">
        <f t="shared" si="36"/>
        <v>540</v>
      </c>
      <c r="R14" s="45">
        <v>6</v>
      </c>
      <c r="S14" s="3">
        <f t="shared" si="37"/>
        <v>324</v>
      </c>
      <c r="T14" s="45">
        <v>9</v>
      </c>
      <c r="U14" s="3">
        <f t="shared" ref="U14:U17" si="69">+T14*C14</f>
        <v>486</v>
      </c>
      <c r="V14" s="45">
        <v>9</v>
      </c>
      <c r="W14" s="3">
        <f t="shared" si="55"/>
        <v>486</v>
      </c>
      <c r="X14" s="45"/>
      <c r="Y14" s="3">
        <f t="shared" si="56"/>
        <v>0</v>
      </c>
      <c r="Z14" s="45">
        <v>2</v>
      </c>
      <c r="AA14" s="3">
        <v>96</v>
      </c>
      <c r="AB14" s="45"/>
      <c r="AC14" s="3">
        <f t="shared" si="58"/>
        <v>0</v>
      </c>
      <c r="AD14" s="45"/>
      <c r="AE14" s="3">
        <f t="shared" si="59"/>
        <v>0</v>
      </c>
      <c r="AF14" s="45"/>
      <c r="AG14" s="3">
        <f t="shared" si="60"/>
        <v>0</v>
      </c>
      <c r="AH14" s="45"/>
      <c r="AI14" s="3">
        <f t="shared" si="61"/>
        <v>0</v>
      </c>
      <c r="AJ14" s="93">
        <v>2</v>
      </c>
      <c r="AK14" s="3">
        <f t="shared" si="62"/>
        <v>108</v>
      </c>
      <c r="AL14" s="45">
        <f>3+1</f>
        <v>4</v>
      </c>
      <c r="AM14" s="3">
        <f>144+17</f>
        <v>161</v>
      </c>
      <c r="AN14" s="45"/>
      <c r="AO14" s="3">
        <f t="shared" si="64"/>
        <v>0</v>
      </c>
      <c r="AP14" s="45"/>
      <c r="AQ14" s="3">
        <f t="shared" si="48"/>
        <v>0</v>
      </c>
      <c r="AR14" s="45"/>
      <c r="AS14" s="3"/>
      <c r="AT14" s="45"/>
      <c r="AU14" s="3"/>
      <c r="AV14" s="45"/>
      <c r="AW14" s="3"/>
      <c r="AX14" s="45"/>
      <c r="AY14" s="3"/>
      <c r="AZ14" s="45"/>
      <c r="BA14" s="3"/>
      <c r="BB14" s="45"/>
      <c r="BC14" s="3"/>
      <c r="BD14" s="45"/>
      <c r="BE14" s="3"/>
      <c r="BF14" s="45"/>
      <c r="BG14" s="3"/>
      <c r="BH14" s="45"/>
      <c r="BI14" s="74"/>
      <c r="BJ14" s="45"/>
      <c r="BK14" s="74"/>
      <c r="BL14" s="45"/>
      <c r="BM14" s="74"/>
      <c r="BN14" s="45">
        <f t="shared" ref="BN14:BN16" si="70">+D14+F14+H14+J14+L14+N14+P14+R14+T14+V14+X14+Z14+AB14+AD14+AF14+AH14+AJ14+AL14+AN14+AP14+AR14+AT14+AV14+AX14+AZ14+BB14+BD14+BF14+BH14+BJ14+BL14</f>
        <v>77</v>
      </c>
      <c r="BO14" s="196">
        <f t="shared" si="65"/>
        <v>4079</v>
      </c>
      <c r="BP14" s="189"/>
      <c r="BQ14" s="61"/>
      <c r="BR14" s="4">
        <f t="shared" si="66"/>
        <v>4079</v>
      </c>
      <c r="BS14" s="61"/>
      <c r="BT14" s="1">
        <f t="shared" si="67"/>
        <v>4079</v>
      </c>
      <c r="BU14" s="5"/>
      <c r="BV14" s="1">
        <f>BT14-BU14</f>
        <v>4079</v>
      </c>
    </row>
    <row r="15" spans="1:114" ht="16.5" customHeight="1" x14ac:dyDescent="0.25">
      <c r="A15" s="199" t="s">
        <v>74</v>
      </c>
      <c r="B15" s="80">
        <v>124</v>
      </c>
      <c r="C15" s="81">
        <v>54</v>
      </c>
      <c r="D15" s="93"/>
      <c r="E15" s="3"/>
      <c r="F15" s="93"/>
      <c r="G15" s="3"/>
      <c r="H15" s="45"/>
      <c r="I15" s="3"/>
      <c r="J15" s="45"/>
      <c r="K15" s="3"/>
      <c r="L15" s="45"/>
      <c r="M15" s="3"/>
      <c r="N15" s="45"/>
      <c r="O15" s="3"/>
      <c r="P15" s="45"/>
      <c r="Q15" s="3"/>
      <c r="R15" s="45">
        <v>5</v>
      </c>
      <c r="S15" s="3">
        <f t="shared" si="37"/>
        <v>270</v>
      </c>
      <c r="T15" s="45">
        <v>5</v>
      </c>
      <c r="U15" s="3">
        <f t="shared" si="69"/>
        <v>270</v>
      </c>
      <c r="V15" s="45">
        <v>13</v>
      </c>
      <c r="W15" s="3">
        <f t="shared" si="55"/>
        <v>702</v>
      </c>
      <c r="X15" s="45">
        <v>10</v>
      </c>
      <c r="Y15" s="3">
        <f t="shared" si="56"/>
        <v>540</v>
      </c>
      <c r="Z15" s="45">
        <v>6</v>
      </c>
      <c r="AA15" s="3">
        <f t="shared" si="57"/>
        <v>324</v>
      </c>
      <c r="AB15" s="45">
        <v>9</v>
      </c>
      <c r="AC15" s="3">
        <f t="shared" si="58"/>
        <v>486</v>
      </c>
      <c r="AD15" s="45">
        <v>9</v>
      </c>
      <c r="AE15" s="3">
        <f t="shared" si="59"/>
        <v>486</v>
      </c>
      <c r="AF15" s="45"/>
      <c r="AG15" s="3">
        <f t="shared" si="60"/>
        <v>0</v>
      </c>
      <c r="AH15" s="45"/>
      <c r="AI15" s="3">
        <f t="shared" si="61"/>
        <v>0</v>
      </c>
      <c r="AJ15" s="93">
        <v>22</v>
      </c>
      <c r="AK15" s="3">
        <f t="shared" si="62"/>
        <v>1188</v>
      </c>
      <c r="AL15" s="45">
        <v>10</v>
      </c>
      <c r="AM15" s="3">
        <f t="shared" si="63"/>
        <v>540</v>
      </c>
      <c r="AN15" s="45">
        <v>19</v>
      </c>
      <c r="AO15" s="3">
        <f t="shared" si="64"/>
        <v>1026</v>
      </c>
      <c r="AP15" s="45">
        <v>15</v>
      </c>
      <c r="AQ15" s="3">
        <f t="shared" si="48"/>
        <v>810</v>
      </c>
      <c r="AR15" s="45"/>
      <c r="AS15" s="3"/>
      <c r="AT15" s="45"/>
      <c r="AU15" s="3"/>
      <c r="AV15" s="45"/>
      <c r="AW15" s="3"/>
      <c r="AX15" s="45"/>
      <c r="AY15" s="3"/>
      <c r="AZ15" s="45"/>
      <c r="BA15" s="3"/>
      <c r="BB15" s="45"/>
      <c r="BC15" s="3"/>
      <c r="BD15" s="45"/>
      <c r="BE15" s="3"/>
      <c r="BF15" s="45"/>
      <c r="BG15" s="3"/>
      <c r="BH15" s="45"/>
      <c r="BI15" s="74"/>
      <c r="BJ15" s="45"/>
      <c r="BK15" s="74"/>
      <c r="BL15" s="45"/>
      <c r="BM15" s="74"/>
      <c r="BN15" s="45">
        <f t="shared" si="70"/>
        <v>123</v>
      </c>
      <c r="BO15" s="196">
        <f t="shared" si="65"/>
        <v>6642</v>
      </c>
      <c r="BP15" s="189"/>
      <c r="BQ15" s="61"/>
      <c r="BR15" s="4">
        <f t="shared" si="66"/>
        <v>6642</v>
      </c>
      <c r="BS15" s="61"/>
      <c r="BT15" s="1">
        <f t="shared" si="67"/>
        <v>6642</v>
      </c>
      <c r="BU15" s="5"/>
      <c r="BV15" s="1">
        <f t="shared" ref="BV15:BV17" si="71">BT15-BU15</f>
        <v>6642</v>
      </c>
    </row>
    <row r="16" spans="1:114" ht="16.5" customHeight="1" x14ac:dyDescent="0.25">
      <c r="A16" s="199" t="s">
        <v>31</v>
      </c>
      <c r="B16" s="80">
        <v>36</v>
      </c>
      <c r="C16" s="81">
        <v>45</v>
      </c>
      <c r="D16" s="93"/>
      <c r="E16" s="3"/>
      <c r="F16" s="93"/>
      <c r="G16" s="3"/>
      <c r="H16" s="45"/>
      <c r="I16" s="3"/>
      <c r="J16" s="45"/>
      <c r="K16" s="3"/>
      <c r="L16" s="45"/>
      <c r="M16" s="3"/>
      <c r="N16" s="45"/>
      <c r="O16" s="3"/>
      <c r="P16" s="45"/>
      <c r="Q16" s="3"/>
      <c r="R16" s="45"/>
      <c r="S16" s="3"/>
      <c r="T16" s="45"/>
      <c r="U16" s="3"/>
      <c r="V16" s="45">
        <v>11</v>
      </c>
      <c r="W16" s="3">
        <f t="shared" si="55"/>
        <v>495</v>
      </c>
      <c r="X16" s="45">
        <v>10</v>
      </c>
      <c r="Y16" s="3">
        <f t="shared" si="56"/>
        <v>450</v>
      </c>
      <c r="Z16" s="45">
        <v>13</v>
      </c>
      <c r="AA16" s="3">
        <f t="shared" si="57"/>
        <v>585</v>
      </c>
      <c r="AB16" s="45">
        <v>5</v>
      </c>
      <c r="AC16" s="3">
        <f t="shared" si="58"/>
        <v>225</v>
      </c>
      <c r="AD16" s="45">
        <v>11</v>
      </c>
      <c r="AE16" s="3">
        <f t="shared" si="59"/>
        <v>495</v>
      </c>
      <c r="AF16" s="45">
        <v>1</v>
      </c>
      <c r="AG16" s="3">
        <f t="shared" si="60"/>
        <v>45</v>
      </c>
      <c r="AH16" s="45"/>
      <c r="AI16" s="3">
        <f t="shared" si="61"/>
        <v>0</v>
      </c>
      <c r="AJ16" s="93">
        <v>10</v>
      </c>
      <c r="AK16" s="3">
        <f t="shared" si="62"/>
        <v>450</v>
      </c>
      <c r="AL16" s="45"/>
      <c r="AM16" s="3">
        <f t="shared" si="63"/>
        <v>0</v>
      </c>
      <c r="AN16" s="45">
        <v>4</v>
      </c>
      <c r="AO16" s="3">
        <f t="shared" si="64"/>
        <v>180</v>
      </c>
      <c r="AP16" s="45">
        <v>12</v>
      </c>
      <c r="AQ16" s="3">
        <f t="shared" si="48"/>
        <v>540</v>
      </c>
      <c r="AR16" s="45"/>
      <c r="AS16" s="3"/>
      <c r="AT16" s="45"/>
      <c r="AU16" s="3"/>
      <c r="AV16" s="45"/>
      <c r="AW16" s="3"/>
      <c r="AX16" s="45"/>
      <c r="AY16" s="3"/>
      <c r="AZ16" s="45"/>
      <c r="BA16" s="3"/>
      <c r="BB16" s="45"/>
      <c r="BC16" s="3"/>
      <c r="BD16" s="45"/>
      <c r="BE16" s="3"/>
      <c r="BF16" s="45"/>
      <c r="BG16" s="3"/>
      <c r="BH16" s="45"/>
      <c r="BI16" s="74"/>
      <c r="BJ16" s="45"/>
      <c r="BK16" s="74"/>
      <c r="BL16" s="45"/>
      <c r="BM16" s="74"/>
      <c r="BN16" s="45">
        <f t="shared" si="70"/>
        <v>77</v>
      </c>
      <c r="BO16" s="196">
        <f t="shared" si="65"/>
        <v>3465</v>
      </c>
      <c r="BP16" s="189"/>
      <c r="BQ16" s="61"/>
      <c r="BR16" s="4">
        <f t="shared" si="66"/>
        <v>3465</v>
      </c>
      <c r="BS16" s="61"/>
      <c r="BT16" s="1">
        <f t="shared" si="67"/>
        <v>3465</v>
      </c>
      <c r="BU16" s="5"/>
      <c r="BV16" s="1">
        <f t="shared" si="71"/>
        <v>3465</v>
      </c>
    </row>
    <row r="17" spans="1:74" ht="16.5" customHeight="1" x14ac:dyDescent="0.25">
      <c r="A17" s="199" t="s">
        <v>34</v>
      </c>
      <c r="B17" s="80" t="s">
        <v>35</v>
      </c>
      <c r="C17" s="81">
        <v>48</v>
      </c>
      <c r="D17" s="93">
        <v>12</v>
      </c>
      <c r="E17" s="3">
        <f t="shared" si="51"/>
        <v>576</v>
      </c>
      <c r="F17" s="93">
        <v>3</v>
      </c>
      <c r="G17" s="3">
        <f t="shared" si="52"/>
        <v>144</v>
      </c>
      <c r="H17" s="45">
        <v>10</v>
      </c>
      <c r="I17" s="3">
        <f t="shared" si="53"/>
        <v>480</v>
      </c>
      <c r="J17" s="45"/>
      <c r="K17" s="3">
        <f t="shared" si="54"/>
        <v>0</v>
      </c>
      <c r="L17" s="45">
        <v>5</v>
      </c>
      <c r="M17" s="3">
        <f t="shared" si="34"/>
        <v>240</v>
      </c>
      <c r="N17" s="45">
        <v>5</v>
      </c>
      <c r="O17" s="3">
        <f t="shared" si="35"/>
        <v>240</v>
      </c>
      <c r="P17" s="45">
        <v>6</v>
      </c>
      <c r="Q17" s="3">
        <f t="shared" si="36"/>
        <v>288</v>
      </c>
      <c r="R17" s="45">
        <v>8</v>
      </c>
      <c r="S17" s="3">
        <f t="shared" si="37"/>
        <v>384</v>
      </c>
      <c r="T17" s="45">
        <v>8</v>
      </c>
      <c r="U17" s="3">
        <f t="shared" si="69"/>
        <v>384</v>
      </c>
      <c r="V17" s="45">
        <v>9</v>
      </c>
      <c r="W17" s="3">
        <f t="shared" si="55"/>
        <v>432</v>
      </c>
      <c r="X17" s="45"/>
      <c r="Y17" s="3">
        <f t="shared" si="56"/>
        <v>0</v>
      </c>
      <c r="Z17" s="45">
        <v>7</v>
      </c>
      <c r="AA17" s="3">
        <f t="shared" si="57"/>
        <v>336</v>
      </c>
      <c r="AB17" s="45">
        <v>4</v>
      </c>
      <c r="AC17" s="3">
        <f t="shared" si="58"/>
        <v>192</v>
      </c>
      <c r="AD17" s="45"/>
      <c r="AE17" s="3">
        <f t="shared" si="59"/>
        <v>0</v>
      </c>
      <c r="AF17" s="45"/>
      <c r="AG17" s="3">
        <f t="shared" si="60"/>
        <v>0</v>
      </c>
      <c r="AH17" s="45"/>
      <c r="AI17" s="3">
        <f t="shared" si="61"/>
        <v>0</v>
      </c>
      <c r="AJ17" s="93"/>
      <c r="AK17" s="3">
        <f t="shared" si="62"/>
        <v>0</v>
      </c>
      <c r="AL17" s="45">
        <f>2+1</f>
        <v>3</v>
      </c>
      <c r="AM17" s="3">
        <f>96+13.5</f>
        <v>109.5</v>
      </c>
      <c r="AN17" s="45"/>
      <c r="AO17" s="3">
        <f t="shared" si="64"/>
        <v>0</v>
      </c>
      <c r="AP17" s="45"/>
      <c r="AQ17" s="3">
        <f t="shared" si="48"/>
        <v>0</v>
      </c>
      <c r="AR17" s="45"/>
      <c r="AS17" s="3"/>
      <c r="AT17" s="45"/>
      <c r="AU17" s="3"/>
      <c r="AV17" s="45"/>
      <c r="AW17" s="3"/>
      <c r="AX17" s="45"/>
      <c r="AY17" s="3"/>
      <c r="AZ17" s="45"/>
      <c r="BA17" s="3"/>
      <c r="BB17" s="45"/>
      <c r="BC17" s="3"/>
      <c r="BD17" s="45"/>
      <c r="BE17" s="3"/>
      <c r="BF17" s="45"/>
      <c r="BG17" s="3"/>
      <c r="BH17" s="45"/>
      <c r="BI17" s="74"/>
      <c r="BJ17" s="45"/>
      <c r="BK17" s="74"/>
      <c r="BL17" s="45"/>
      <c r="BM17" s="74"/>
      <c r="BN17" s="45">
        <f>+D17+F17+H17+J17+L17+N17+P17+R17+T17+V17+X17+Z17+AB17+AD17+AF17+AH17+AJ17+AL17+AN17+AP17+AR17+AT17+AV17+AX17+AZ17+BB17+BD17+BF17+BH17+BJ17+BL17</f>
        <v>80</v>
      </c>
      <c r="BO17" s="196">
        <f t="shared" si="65"/>
        <v>3805.5</v>
      </c>
      <c r="BP17" s="189"/>
      <c r="BQ17" s="61">
        <v>440.2</v>
      </c>
      <c r="BR17" s="4">
        <f t="shared" si="49"/>
        <v>3805.5</v>
      </c>
      <c r="BS17" s="61"/>
      <c r="BT17" s="1">
        <f>BR17+BS17-BQ17</f>
        <v>3365.3</v>
      </c>
      <c r="BU17" s="5"/>
      <c r="BV17" s="1">
        <f t="shared" si="71"/>
        <v>3365.3</v>
      </c>
    </row>
    <row r="18" spans="1:74" s="14" customFormat="1" ht="16.5" customHeight="1" x14ac:dyDescent="0.3">
      <c r="A18" s="200" t="s">
        <v>88</v>
      </c>
      <c r="B18" s="80">
        <v>2</v>
      </c>
      <c r="C18" s="81">
        <v>60</v>
      </c>
      <c r="D18" s="93"/>
      <c r="E18" s="212"/>
      <c r="F18" s="93"/>
      <c r="G18" s="3"/>
      <c r="H18" s="45"/>
      <c r="I18" s="3"/>
      <c r="J18" s="45"/>
      <c r="K18" s="3"/>
      <c r="L18" s="45"/>
      <c r="M18" s="3"/>
      <c r="N18" s="45"/>
      <c r="O18" s="3"/>
      <c r="P18" s="45"/>
      <c r="Q18" s="3"/>
      <c r="R18" s="45"/>
      <c r="S18" s="3"/>
      <c r="T18" s="45"/>
      <c r="U18" s="3"/>
      <c r="V18" s="45"/>
      <c r="W18" s="3"/>
      <c r="X18" s="45"/>
      <c r="Y18" s="3"/>
      <c r="Z18" s="45"/>
      <c r="AA18" s="3"/>
      <c r="AB18" s="45"/>
      <c r="AC18" s="3"/>
      <c r="AD18" s="45">
        <v>16</v>
      </c>
      <c r="AE18" s="3">
        <f t="shared" ref="AE18:AE26" si="72">+AD18*C18</f>
        <v>960</v>
      </c>
      <c r="AF18" s="45">
        <v>19</v>
      </c>
      <c r="AG18" s="3">
        <f t="shared" ref="AG18:AG26" si="73">+AF18*C18</f>
        <v>1140</v>
      </c>
      <c r="AH18" s="45">
        <v>8</v>
      </c>
      <c r="AI18" s="3">
        <f t="shared" ref="AI18:AI26" si="74">+AH18*C18</f>
        <v>480</v>
      </c>
      <c r="AJ18" s="93">
        <v>16</v>
      </c>
      <c r="AK18" s="3">
        <f t="shared" ref="AK18:AK26" si="75">+AJ18*C18</f>
        <v>960</v>
      </c>
      <c r="AL18" s="45">
        <v>21</v>
      </c>
      <c r="AM18" s="3">
        <f t="shared" ref="AM18:AM26" si="76">+AL18*C18</f>
        <v>1260</v>
      </c>
      <c r="AN18" s="45"/>
      <c r="AO18" s="3">
        <f t="shared" ref="AO18:AO26" si="77">+AN18*C18</f>
        <v>0</v>
      </c>
      <c r="AP18" s="45"/>
      <c r="AQ18" s="3">
        <f t="shared" si="48"/>
        <v>0</v>
      </c>
      <c r="AR18" s="45"/>
      <c r="AS18" s="3"/>
      <c r="AT18" s="45"/>
      <c r="AU18" s="3"/>
      <c r="AV18" s="45"/>
      <c r="AW18" s="3"/>
      <c r="AX18" s="45"/>
      <c r="AY18" s="3"/>
      <c r="AZ18" s="45"/>
      <c r="BA18" s="3"/>
      <c r="BB18" s="45"/>
      <c r="BC18" s="3"/>
      <c r="BD18" s="45"/>
      <c r="BE18" s="3"/>
      <c r="BF18" s="45"/>
      <c r="BG18" s="3"/>
      <c r="BH18" s="45"/>
      <c r="BI18" s="3"/>
      <c r="BJ18" s="45"/>
      <c r="BK18" s="3"/>
      <c r="BL18" s="45"/>
      <c r="BM18" s="3"/>
      <c r="BN18" s="45">
        <f t="shared" ref="BN18:BO26" si="78">+D18+F18+H18+J18+L18+N18+P18+R18+T18+V18+X18+Z18+AB18+AD18+AF18+AH18+AJ18+AL18+AN18+AP18+AR18+AT18+AV18+AX18+AZ18+BB18+BD18+BF18+BH18+BJ18+BL18</f>
        <v>80</v>
      </c>
      <c r="BO18" s="196">
        <f t="shared" si="78"/>
        <v>4800</v>
      </c>
      <c r="BP18" s="189"/>
      <c r="BQ18" s="61"/>
      <c r="BR18" s="4">
        <f t="shared" ref="BR18:BR22" si="79">BO18</f>
        <v>4800</v>
      </c>
      <c r="BS18" s="61"/>
      <c r="BT18" s="1">
        <f t="shared" ref="BT18:BT26" si="80">BR18+BS18-BQ18</f>
        <v>4800</v>
      </c>
      <c r="BU18" s="5"/>
      <c r="BV18" s="1">
        <f t="shared" ref="BV18:BV22" si="81">BT18-BU18</f>
        <v>4800</v>
      </c>
    </row>
    <row r="19" spans="1:74" s="14" customFormat="1" ht="16.5" customHeight="1" x14ac:dyDescent="0.3">
      <c r="A19" s="200" t="s">
        <v>32</v>
      </c>
      <c r="B19" s="80">
        <v>170</v>
      </c>
      <c r="C19" s="81">
        <v>60</v>
      </c>
      <c r="D19" s="93"/>
      <c r="E19" s="212"/>
      <c r="F19" s="93"/>
      <c r="G19" s="3"/>
      <c r="H19" s="45"/>
      <c r="I19" s="3"/>
      <c r="J19" s="45"/>
      <c r="K19" s="3"/>
      <c r="L19" s="45"/>
      <c r="M19" s="3"/>
      <c r="N19" s="45"/>
      <c r="O19" s="3"/>
      <c r="P19" s="45"/>
      <c r="Q19" s="3"/>
      <c r="R19" s="45"/>
      <c r="S19" s="3"/>
      <c r="T19" s="45">
        <v>5</v>
      </c>
      <c r="U19" s="3">
        <f>5*48</f>
        <v>240</v>
      </c>
      <c r="V19" s="45">
        <v>12</v>
      </c>
      <c r="W19" s="3">
        <f t="shared" ref="W19:W26" si="82">+V19*C19</f>
        <v>720</v>
      </c>
      <c r="X19" s="45"/>
      <c r="Y19" s="3">
        <f t="shared" si="56"/>
        <v>0</v>
      </c>
      <c r="Z19" s="45">
        <v>15</v>
      </c>
      <c r="AA19" s="3">
        <f t="shared" ref="AA19:AA26" si="83">+Z19*C19</f>
        <v>900</v>
      </c>
      <c r="AB19" s="45">
        <v>8</v>
      </c>
      <c r="AC19" s="3">
        <f t="shared" ref="AC19:AC26" si="84">+AB19*C19</f>
        <v>480</v>
      </c>
      <c r="AD19" s="45"/>
      <c r="AE19" s="3">
        <f t="shared" si="72"/>
        <v>0</v>
      </c>
      <c r="AF19" s="45"/>
      <c r="AG19" s="3">
        <f t="shared" si="73"/>
        <v>0</v>
      </c>
      <c r="AH19" s="45"/>
      <c r="AI19" s="3">
        <f t="shared" si="74"/>
        <v>0</v>
      </c>
      <c r="AJ19" s="93"/>
      <c r="AK19" s="3">
        <f t="shared" si="75"/>
        <v>0</v>
      </c>
      <c r="AL19" s="45">
        <v>5</v>
      </c>
      <c r="AM19" s="3">
        <f t="shared" si="76"/>
        <v>300</v>
      </c>
      <c r="AN19" s="45"/>
      <c r="AO19" s="3">
        <f t="shared" si="77"/>
        <v>0</v>
      </c>
      <c r="AP19" s="45"/>
      <c r="AQ19" s="3">
        <f t="shared" si="48"/>
        <v>0</v>
      </c>
      <c r="AR19" s="45"/>
      <c r="AS19" s="3"/>
      <c r="AT19" s="45"/>
      <c r="AU19" s="3"/>
      <c r="AV19" s="45"/>
      <c r="AW19" s="3"/>
      <c r="AX19" s="45"/>
      <c r="AY19" s="3"/>
      <c r="AZ19" s="45"/>
      <c r="BA19" s="3"/>
      <c r="BB19" s="45"/>
      <c r="BC19" s="3"/>
      <c r="BD19" s="45"/>
      <c r="BE19" s="3"/>
      <c r="BF19" s="45"/>
      <c r="BG19" s="3"/>
      <c r="BH19" s="45"/>
      <c r="BI19" s="3"/>
      <c r="BJ19" s="45"/>
      <c r="BK19" s="3"/>
      <c r="BL19" s="45"/>
      <c r="BM19" s="3"/>
      <c r="BN19" s="45">
        <f t="shared" si="78"/>
        <v>45</v>
      </c>
      <c r="BO19" s="196">
        <f t="shared" si="78"/>
        <v>2640</v>
      </c>
      <c r="BP19" s="189"/>
      <c r="BQ19" s="61"/>
      <c r="BR19" s="4">
        <f t="shared" si="79"/>
        <v>2640</v>
      </c>
      <c r="BS19" s="61"/>
      <c r="BT19" s="1">
        <f t="shared" si="80"/>
        <v>2640</v>
      </c>
      <c r="BU19" s="5"/>
      <c r="BV19" s="1">
        <f t="shared" si="81"/>
        <v>2640</v>
      </c>
    </row>
    <row r="20" spans="1:74" s="14" customFormat="1" ht="16.5" customHeight="1" x14ac:dyDescent="0.3">
      <c r="A20" s="200" t="s">
        <v>77</v>
      </c>
      <c r="B20" s="121">
        <v>88</v>
      </c>
      <c r="C20" s="81">
        <v>48</v>
      </c>
      <c r="D20" s="93"/>
      <c r="E20" s="212"/>
      <c r="F20" s="93"/>
      <c r="G20" s="3"/>
      <c r="H20" s="45"/>
      <c r="I20" s="3"/>
      <c r="J20" s="45"/>
      <c r="K20" s="3"/>
      <c r="L20" s="45"/>
      <c r="M20" s="3"/>
      <c r="N20" s="45"/>
      <c r="O20" s="3"/>
      <c r="P20" s="45"/>
      <c r="Q20" s="3"/>
      <c r="R20" s="45"/>
      <c r="S20" s="3"/>
      <c r="T20" s="45"/>
      <c r="U20" s="3"/>
      <c r="V20" s="45"/>
      <c r="W20" s="3"/>
      <c r="X20" s="45"/>
      <c r="Y20" s="3"/>
      <c r="Z20" s="45"/>
      <c r="AA20" s="3"/>
      <c r="AB20" s="45"/>
      <c r="AC20" s="3"/>
      <c r="AD20" s="45"/>
      <c r="AE20" s="3">
        <f t="shared" si="72"/>
        <v>0</v>
      </c>
      <c r="AF20" s="45"/>
      <c r="AG20" s="3">
        <f t="shared" si="73"/>
        <v>0</v>
      </c>
      <c r="AH20" s="45"/>
      <c r="AI20" s="3">
        <f t="shared" si="74"/>
        <v>0</v>
      </c>
      <c r="AJ20" s="93"/>
      <c r="AK20" s="3">
        <f t="shared" si="75"/>
        <v>0</v>
      </c>
      <c r="AL20" s="45"/>
      <c r="AM20" s="3"/>
      <c r="AN20" s="45">
        <v>13</v>
      </c>
      <c r="AO20" s="3">
        <f t="shared" si="77"/>
        <v>624</v>
      </c>
      <c r="AP20" s="45">
        <v>29</v>
      </c>
      <c r="AQ20" s="3">
        <f t="shared" si="48"/>
        <v>1392</v>
      </c>
      <c r="AR20" s="45"/>
      <c r="AS20" s="3"/>
      <c r="AT20" s="45"/>
      <c r="AU20" s="3"/>
      <c r="AV20" s="45"/>
      <c r="AW20" s="3"/>
      <c r="AX20" s="45"/>
      <c r="AY20" s="3"/>
      <c r="AZ20" s="45"/>
      <c r="BA20" s="3"/>
      <c r="BB20" s="45"/>
      <c r="BC20" s="3"/>
      <c r="BD20" s="45"/>
      <c r="BE20" s="3"/>
      <c r="BF20" s="45"/>
      <c r="BG20" s="3"/>
      <c r="BH20" s="45"/>
      <c r="BI20" s="3"/>
      <c r="BJ20" s="45"/>
      <c r="BK20" s="3"/>
      <c r="BL20" s="45"/>
      <c r="BM20" s="3"/>
      <c r="BN20" s="45">
        <f t="shared" ref="BN20" si="85">+D20+F20+H20+J20+L20+N20+P20+R20+T20+V20+X20+Z20+AB20+AD20+AF20+AH20+AJ20+AL20+AN20+AP20+AR20+AT20+AV20+AX20+AZ20+BB20+BD20+BF20+BH20+BJ20+BL20</f>
        <v>42</v>
      </c>
      <c r="BO20" s="196">
        <f t="shared" ref="BO20" si="86">+E20+G20+I20+K20+M20+O20+Q20+S20+U20+W20+Y20+AA20+AC20+AE20+AG20+AI20+AK20+AM20+AO20+AQ20+AS20+AU20+AW20+AY20+BA20+BC20+BE20+BG20+BI20+BK20+BM20</f>
        <v>2016</v>
      </c>
      <c r="BP20" s="189"/>
      <c r="BQ20" s="61"/>
      <c r="BR20" s="4"/>
      <c r="BS20" s="61"/>
      <c r="BT20" s="1"/>
      <c r="BU20" s="5"/>
      <c r="BV20" s="1"/>
    </row>
    <row r="21" spans="1:74" s="14" customFormat="1" ht="16.5" customHeight="1" x14ac:dyDescent="0.3">
      <c r="A21" s="200" t="s">
        <v>86</v>
      </c>
      <c r="B21" s="121">
        <v>11</v>
      </c>
      <c r="C21" s="81">
        <v>48</v>
      </c>
      <c r="D21" s="93"/>
      <c r="E21" s="212"/>
      <c r="F21" s="93"/>
      <c r="G21" s="3"/>
      <c r="H21" s="45"/>
      <c r="I21" s="3"/>
      <c r="J21" s="45"/>
      <c r="K21" s="3"/>
      <c r="L21" s="45"/>
      <c r="M21" s="3"/>
      <c r="N21" s="45"/>
      <c r="O21" s="3"/>
      <c r="P21" s="45"/>
      <c r="Q21" s="3"/>
      <c r="R21" s="45"/>
      <c r="S21" s="3"/>
      <c r="T21" s="45"/>
      <c r="U21" s="3"/>
      <c r="V21" s="45">
        <v>18</v>
      </c>
      <c r="W21" s="3">
        <f t="shared" si="82"/>
        <v>864</v>
      </c>
      <c r="X21" s="45"/>
      <c r="Y21" s="3">
        <f t="shared" si="56"/>
        <v>0</v>
      </c>
      <c r="Z21" s="45">
        <v>7</v>
      </c>
      <c r="AA21" s="3">
        <f t="shared" si="83"/>
        <v>336</v>
      </c>
      <c r="AB21" s="45">
        <v>9</v>
      </c>
      <c r="AC21" s="3">
        <f t="shared" si="84"/>
        <v>432</v>
      </c>
      <c r="AD21" s="45">
        <v>4</v>
      </c>
      <c r="AE21" s="3">
        <f>144+40</f>
        <v>184</v>
      </c>
      <c r="AF21" s="45"/>
      <c r="AG21" s="3">
        <f t="shared" si="73"/>
        <v>0</v>
      </c>
      <c r="AH21" s="45"/>
      <c r="AI21" s="3">
        <f t="shared" si="74"/>
        <v>0</v>
      </c>
      <c r="AJ21" s="93"/>
      <c r="AK21" s="3">
        <f t="shared" si="75"/>
        <v>0</v>
      </c>
      <c r="AL21" s="45"/>
      <c r="AM21" s="3">
        <f t="shared" si="76"/>
        <v>0</v>
      </c>
      <c r="AN21" s="45"/>
      <c r="AO21" s="3">
        <f t="shared" si="77"/>
        <v>0</v>
      </c>
      <c r="AP21" s="45"/>
      <c r="AQ21" s="3">
        <f t="shared" si="48"/>
        <v>0</v>
      </c>
      <c r="AR21" s="45"/>
      <c r="AS21" s="3"/>
      <c r="AT21" s="45"/>
      <c r="AU21" s="3"/>
      <c r="AV21" s="45"/>
      <c r="AW21" s="3"/>
      <c r="AX21" s="45"/>
      <c r="AY21" s="3"/>
      <c r="AZ21" s="45"/>
      <c r="BA21" s="3"/>
      <c r="BB21" s="45"/>
      <c r="BC21" s="3"/>
      <c r="BD21" s="45"/>
      <c r="BE21" s="3"/>
      <c r="BF21" s="45"/>
      <c r="BG21" s="3"/>
      <c r="BH21" s="45"/>
      <c r="BI21" s="3"/>
      <c r="BJ21" s="45"/>
      <c r="BK21" s="3"/>
      <c r="BL21" s="45"/>
      <c r="BM21" s="3"/>
      <c r="BN21" s="45">
        <f t="shared" si="78"/>
        <v>38</v>
      </c>
      <c r="BO21" s="196">
        <f t="shared" si="78"/>
        <v>1816</v>
      </c>
      <c r="BP21" s="189"/>
      <c r="BQ21" s="61"/>
      <c r="BR21" s="4">
        <f t="shared" si="79"/>
        <v>1816</v>
      </c>
      <c r="BS21" s="61"/>
      <c r="BT21" s="1">
        <f t="shared" si="80"/>
        <v>1816</v>
      </c>
      <c r="BU21" s="5"/>
      <c r="BV21" s="1">
        <f t="shared" si="81"/>
        <v>1816</v>
      </c>
    </row>
    <row r="22" spans="1:74" s="14" customFormat="1" ht="16.5" customHeight="1" x14ac:dyDescent="0.3">
      <c r="A22" s="200" t="s">
        <v>87</v>
      </c>
      <c r="B22" s="121">
        <v>184</v>
      </c>
      <c r="C22" s="81">
        <v>48</v>
      </c>
      <c r="D22" s="93"/>
      <c r="E22" s="212"/>
      <c r="F22" s="93"/>
      <c r="G22" s="3"/>
      <c r="H22" s="45"/>
      <c r="I22" s="3"/>
      <c r="J22" s="45"/>
      <c r="K22" s="3"/>
      <c r="L22" s="45"/>
      <c r="M22" s="3"/>
      <c r="N22" s="45"/>
      <c r="O22" s="3"/>
      <c r="P22" s="45"/>
      <c r="Q22" s="3"/>
      <c r="R22" s="45"/>
      <c r="S22" s="3"/>
      <c r="T22" s="45"/>
      <c r="U22" s="3"/>
      <c r="V22" s="45"/>
      <c r="W22" s="3"/>
      <c r="X22" s="45"/>
      <c r="Y22" s="3">
        <f t="shared" si="56"/>
        <v>0</v>
      </c>
      <c r="Z22" s="45"/>
      <c r="AA22" s="3"/>
      <c r="AB22" s="45">
        <v>12</v>
      </c>
      <c r="AC22" s="3">
        <f t="shared" si="84"/>
        <v>576</v>
      </c>
      <c r="AD22" s="45">
        <v>15</v>
      </c>
      <c r="AE22" s="3">
        <f t="shared" si="72"/>
        <v>720</v>
      </c>
      <c r="AF22" s="45">
        <v>24</v>
      </c>
      <c r="AG22" s="3">
        <f t="shared" si="73"/>
        <v>1152</v>
      </c>
      <c r="AH22" s="45">
        <v>10</v>
      </c>
      <c r="AI22" s="3">
        <f t="shared" si="74"/>
        <v>480</v>
      </c>
      <c r="AJ22" s="93">
        <v>19</v>
      </c>
      <c r="AK22" s="3">
        <f t="shared" si="75"/>
        <v>912</v>
      </c>
      <c r="AL22" s="45">
        <v>7</v>
      </c>
      <c r="AM22" s="3">
        <f t="shared" si="76"/>
        <v>336</v>
      </c>
      <c r="AN22" s="45">
        <v>12</v>
      </c>
      <c r="AO22" s="3">
        <f t="shared" si="77"/>
        <v>576</v>
      </c>
      <c r="AP22" s="45"/>
      <c r="AQ22" s="3">
        <f t="shared" si="48"/>
        <v>0</v>
      </c>
      <c r="AR22" s="45"/>
      <c r="AS22" s="3"/>
      <c r="AT22" s="45"/>
      <c r="AU22" s="3"/>
      <c r="AV22" s="45"/>
      <c r="AW22" s="3"/>
      <c r="AX22" s="45"/>
      <c r="AY22" s="3"/>
      <c r="AZ22" s="45"/>
      <c r="BA22" s="3"/>
      <c r="BB22" s="45"/>
      <c r="BC22" s="3"/>
      <c r="BD22" s="45"/>
      <c r="BE22" s="3"/>
      <c r="BF22" s="45"/>
      <c r="BG22" s="3"/>
      <c r="BH22" s="45"/>
      <c r="BI22" s="3"/>
      <c r="BJ22" s="45"/>
      <c r="BK22" s="3"/>
      <c r="BL22" s="45"/>
      <c r="BM22" s="3"/>
      <c r="BN22" s="45">
        <f t="shared" si="78"/>
        <v>99</v>
      </c>
      <c r="BO22" s="196">
        <f t="shared" si="78"/>
        <v>4752</v>
      </c>
      <c r="BP22" s="189"/>
      <c r="BQ22" s="61"/>
      <c r="BR22" s="4">
        <f t="shared" si="79"/>
        <v>4752</v>
      </c>
      <c r="BS22" s="61"/>
      <c r="BT22" s="1">
        <f t="shared" si="80"/>
        <v>4752</v>
      </c>
      <c r="BU22" s="5"/>
      <c r="BV22" s="1">
        <f t="shared" si="81"/>
        <v>4752</v>
      </c>
    </row>
    <row r="23" spans="1:74" ht="16.5" customHeight="1" x14ac:dyDescent="0.25">
      <c r="A23" s="200" t="s">
        <v>51</v>
      </c>
      <c r="B23" s="121" t="s">
        <v>52</v>
      </c>
      <c r="C23" s="81">
        <v>48</v>
      </c>
      <c r="D23" s="93"/>
      <c r="E23" s="3">
        <f t="shared" ref="E23:E25" si="87">+D23*C23</f>
        <v>0</v>
      </c>
      <c r="F23" s="93"/>
      <c r="G23" s="3">
        <f t="shared" ref="G23:G25" si="88">+F23*C23</f>
        <v>0</v>
      </c>
      <c r="H23" s="45"/>
      <c r="I23" s="3">
        <f t="shared" ref="I23:I25" si="89">+H23*C23</f>
        <v>0</v>
      </c>
      <c r="J23" s="45"/>
      <c r="K23" s="3">
        <f t="shared" ref="K23:K25" si="90">+J23*C23</f>
        <v>0</v>
      </c>
      <c r="L23" s="45"/>
      <c r="M23" s="3">
        <f t="shared" si="34"/>
        <v>0</v>
      </c>
      <c r="N23" s="45"/>
      <c r="O23" s="3">
        <f t="shared" si="35"/>
        <v>0</v>
      </c>
      <c r="P23" s="45"/>
      <c r="Q23" s="3">
        <f t="shared" si="36"/>
        <v>0</v>
      </c>
      <c r="R23" s="45"/>
      <c r="S23" s="3">
        <f t="shared" si="37"/>
        <v>0</v>
      </c>
      <c r="T23" s="45"/>
      <c r="U23" s="3">
        <f t="shared" ref="U23:U25" si="91">+T23*C23</f>
        <v>0</v>
      </c>
      <c r="V23" s="45"/>
      <c r="W23" s="3">
        <f t="shared" si="82"/>
        <v>0</v>
      </c>
      <c r="X23" s="45"/>
      <c r="Y23" s="3">
        <f t="shared" si="56"/>
        <v>0</v>
      </c>
      <c r="Z23" s="45">
        <v>2</v>
      </c>
      <c r="AA23" s="3">
        <f t="shared" si="83"/>
        <v>96</v>
      </c>
      <c r="AB23" s="45"/>
      <c r="AC23" s="3">
        <f t="shared" si="84"/>
        <v>0</v>
      </c>
      <c r="AD23" s="45">
        <v>3</v>
      </c>
      <c r="AE23" s="3">
        <f>94+101</f>
        <v>195</v>
      </c>
      <c r="AF23" s="45"/>
      <c r="AG23" s="3">
        <f t="shared" si="73"/>
        <v>0</v>
      </c>
      <c r="AH23" s="45"/>
      <c r="AI23" s="3">
        <f t="shared" si="74"/>
        <v>0</v>
      </c>
      <c r="AJ23" s="93"/>
      <c r="AK23" s="3">
        <f t="shared" si="75"/>
        <v>0</v>
      </c>
      <c r="AL23" s="45"/>
      <c r="AM23" s="3">
        <f t="shared" si="76"/>
        <v>0</v>
      </c>
      <c r="AN23" s="45"/>
      <c r="AO23" s="3">
        <f t="shared" si="77"/>
        <v>0</v>
      </c>
      <c r="AP23" s="45"/>
      <c r="AQ23" s="3">
        <f t="shared" si="48"/>
        <v>0</v>
      </c>
      <c r="AR23" s="45"/>
      <c r="AS23" s="3"/>
      <c r="AT23" s="45"/>
      <c r="AU23" s="3"/>
      <c r="AV23" s="45"/>
      <c r="AW23" s="3"/>
      <c r="AX23" s="45"/>
      <c r="AY23" s="3"/>
      <c r="AZ23" s="45"/>
      <c r="BA23" s="3"/>
      <c r="BB23" s="45"/>
      <c r="BC23" s="3"/>
      <c r="BD23" s="45"/>
      <c r="BE23" s="3"/>
      <c r="BF23" s="45"/>
      <c r="BG23" s="3"/>
      <c r="BH23" s="45"/>
      <c r="BI23" s="74"/>
      <c r="BJ23" s="45"/>
      <c r="BK23" s="74"/>
      <c r="BL23" s="45"/>
      <c r="BM23" s="74"/>
      <c r="BN23" s="45">
        <f t="shared" si="78"/>
        <v>5</v>
      </c>
      <c r="BO23" s="196">
        <f t="shared" si="78"/>
        <v>291</v>
      </c>
      <c r="BP23" s="189"/>
      <c r="BQ23" s="61">
        <v>12</v>
      </c>
      <c r="BR23" s="4">
        <f t="shared" si="49"/>
        <v>291</v>
      </c>
      <c r="BS23" s="61"/>
      <c r="BT23" s="1">
        <f t="shared" si="80"/>
        <v>279</v>
      </c>
      <c r="BU23" s="5"/>
      <c r="BV23" s="1">
        <f>BT23-BU23</f>
        <v>279</v>
      </c>
    </row>
    <row r="24" spans="1:74" ht="16.5" customHeight="1" x14ac:dyDescent="0.25">
      <c r="A24" s="199" t="s">
        <v>68</v>
      </c>
      <c r="B24" s="80">
        <v>47</v>
      </c>
      <c r="C24" s="81">
        <v>48</v>
      </c>
      <c r="D24" s="93"/>
      <c r="E24" s="3">
        <f t="shared" si="87"/>
        <v>0</v>
      </c>
      <c r="F24" s="93"/>
      <c r="G24" s="3">
        <f t="shared" si="88"/>
        <v>0</v>
      </c>
      <c r="H24" s="45">
        <v>4</v>
      </c>
      <c r="I24" s="3">
        <f t="shared" si="89"/>
        <v>192</v>
      </c>
      <c r="J24" s="45"/>
      <c r="K24" s="3">
        <f t="shared" si="90"/>
        <v>0</v>
      </c>
      <c r="L24" s="45"/>
      <c r="M24" s="3">
        <f t="shared" si="34"/>
        <v>0</v>
      </c>
      <c r="N24" s="45">
        <v>10</v>
      </c>
      <c r="O24" s="3">
        <f t="shared" si="35"/>
        <v>480</v>
      </c>
      <c r="P24" s="45">
        <v>20</v>
      </c>
      <c r="Q24" s="3">
        <f t="shared" si="36"/>
        <v>960</v>
      </c>
      <c r="R24" s="45">
        <v>10</v>
      </c>
      <c r="S24" s="3">
        <f t="shared" si="37"/>
        <v>480</v>
      </c>
      <c r="T24" s="45">
        <v>12</v>
      </c>
      <c r="U24" s="3">
        <f t="shared" si="91"/>
        <v>576</v>
      </c>
      <c r="V24" s="45">
        <v>11</v>
      </c>
      <c r="W24" s="3">
        <f t="shared" si="82"/>
        <v>528</v>
      </c>
      <c r="X24" s="45"/>
      <c r="Y24" s="3">
        <f t="shared" si="56"/>
        <v>0</v>
      </c>
      <c r="Z24" s="45">
        <v>9</v>
      </c>
      <c r="AA24" s="3">
        <f t="shared" si="83"/>
        <v>432</v>
      </c>
      <c r="AB24" s="45">
        <v>10</v>
      </c>
      <c r="AC24" s="3">
        <f t="shared" si="84"/>
        <v>480</v>
      </c>
      <c r="AD24" s="45">
        <v>17</v>
      </c>
      <c r="AE24" s="3">
        <f t="shared" si="72"/>
        <v>816</v>
      </c>
      <c r="AF24" s="45">
        <v>3</v>
      </c>
      <c r="AG24" s="3">
        <f>96+20</f>
        <v>116</v>
      </c>
      <c r="AH24" s="45"/>
      <c r="AI24" s="3">
        <f t="shared" si="74"/>
        <v>0</v>
      </c>
      <c r="AJ24" s="93"/>
      <c r="AK24" s="3">
        <f t="shared" si="75"/>
        <v>0</v>
      </c>
      <c r="AL24" s="45"/>
      <c r="AM24" s="3">
        <f t="shared" si="76"/>
        <v>0</v>
      </c>
      <c r="AN24" s="45"/>
      <c r="AO24" s="3">
        <f t="shared" si="77"/>
        <v>0</v>
      </c>
      <c r="AP24" s="45"/>
      <c r="AQ24" s="3">
        <f t="shared" si="48"/>
        <v>0</v>
      </c>
      <c r="AR24" s="45"/>
      <c r="AS24" s="3"/>
      <c r="AT24" s="45"/>
      <c r="AU24" s="3"/>
      <c r="AV24" s="45"/>
      <c r="AW24" s="3"/>
      <c r="AX24" s="45"/>
      <c r="AY24" s="3"/>
      <c r="AZ24" s="45"/>
      <c r="BA24" s="3"/>
      <c r="BB24" s="45"/>
      <c r="BC24" s="3"/>
      <c r="BD24" s="45"/>
      <c r="BE24" s="3"/>
      <c r="BF24" s="45"/>
      <c r="BG24" s="3"/>
      <c r="BH24" s="45"/>
      <c r="BI24" s="74"/>
      <c r="BJ24" s="45"/>
      <c r="BK24" s="74"/>
      <c r="BL24" s="45"/>
      <c r="BM24" s="74"/>
      <c r="BN24" s="45">
        <f t="shared" si="78"/>
        <v>106</v>
      </c>
      <c r="BO24" s="196">
        <f t="shared" si="78"/>
        <v>5060</v>
      </c>
      <c r="BP24" s="189"/>
      <c r="BQ24" s="61"/>
      <c r="BR24" s="4">
        <f t="shared" si="49"/>
        <v>5060</v>
      </c>
      <c r="BS24" s="61"/>
      <c r="BT24" s="1">
        <f t="shared" si="80"/>
        <v>5060</v>
      </c>
      <c r="BU24" s="5"/>
      <c r="BV24" s="1">
        <f>BT24-BU24</f>
        <v>5060</v>
      </c>
    </row>
    <row r="25" spans="1:74" ht="16.5" customHeight="1" x14ac:dyDescent="0.25">
      <c r="A25" s="199" t="s">
        <v>56</v>
      </c>
      <c r="B25" s="80">
        <v>6</v>
      </c>
      <c r="C25" s="81">
        <v>48</v>
      </c>
      <c r="D25" s="93"/>
      <c r="E25" s="3">
        <f t="shared" si="87"/>
        <v>0</v>
      </c>
      <c r="F25" s="93"/>
      <c r="G25" s="3">
        <f t="shared" si="88"/>
        <v>0</v>
      </c>
      <c r="H25" s="45"/>
      <c r="I25" s="3">
        <f t="shared" si="89"/>
        <v>0</v>
      </c>
      <c r="J25" s="45">
        <v>12</v>
      </c>
      <c r="K25" s="3">
        <f t="shared" si="90"/>
        <v>576</v>
      </c>
      <c r="L25" s="45"/>
      <c r="M25" s="3">
        <f t="shared" si="34"/>
        <v>0</v>
      </c>
      <c r="N25" s="45">
        <v>12</v>
      </c>
      <c r="O25" s="3">
        <f t="shared" si="35"/>
        <v>576</v>
      </c>
      <c r="P25" s="45"/>
      <c r="Q25" s="3">
        <f t="shared" si="36"/>
        <v>0</v>
      </c>
      <c r="R25" s="45">
        <v>12</v>
      </c>
      <c r="S25" s="3">
        <f t="shared" si="37"/>
        <v>576</v>
      </c>
      <c r="T25" s="45"/>
      <c r="U25" s="3">
        <f t="shared" si="91"/>
        <v>0</v>
      </c>
      <c r="V25" s="45"/>
      <c r="W25" s="3">
        <f t="shared" si="82"/>
        <v>0</v>
      </c>
      <c r="X25" s="45"/>
      <c r="Y25" s="3">
        <f t="shared" si="56"/>
        <v>0</v>
      </c>
      <c r="Z25" s="45">
        <v>12</v>
      </c>
      <c r="AA25" s="3">
        <f t="shared" si="83"/>
        <v>576</v>
      </c>
      <c r="AB25" s="45"/>
      <c r="AC25" s="3">
        <f t="shared" si="84"/>
        <v>0</v>
      </c>
      <c r="AD25" s="45"/>
      <c r="AE25" s="3">
        <f t="shared" si="72"/>
        <v>0</v>
      </c>
      <c r="AF25" s="45"/>
      <c r="AG25" s="3">
        <f t="shared" si="73"/>
        <v>0</v>
      </c>
      <c r="AH25" s="45"/>
      <c r="AI25" s="3">
        <f t="shared" si="74"/>
        <v>0</v>
      </c>
      <c r="AJ25" s="93">
        <v>7</v>
      </c>
      <c r="AK25" s="3">
        <f t="shared" si="75"/>
        <v>336</v>
      </c>
      <c r="AL25" s="45"/>
      <c r="AM25" s="3">
        <f t="shared" si="76"/>
        <v>0</v>
      </c>
      <c r="AN25" s="45"/>
      <c r="AO25" s="3">
        <f t="shared" si="77"/>
        <v>0</v>
      </c>
      <c r="AP25" s="45"/>
      <c r="AQ25" s="3">
        <f t="shared" si="48"/>
        <v>0</v>
      </c>
      <c r="AR25" s="45"/>
      <c r="AS25" s="3"/>
      <c r="AT25" s="45"/>
      <c r="AU25" s="3"/>
      <c r="AV25" s="45"/>
      <c r="AW25" s="3"/>
      <c r="AX25" s="45"/>
      <c r="AY25" s="3"/>
      <c r="AZ25" s="45"/>
      <c r="BA25" s="3"/>
      <c r="BB25" s="45"/>
      <c r="BC25" s="3"/>
      <c r="BD25" s="45"/>
      <c r="BE25" s="3"/>
      <c r="BF25" s="45"/>
      <c r="BG25" s="3"/>
      <c r="BH25" s="45"/>
      <c r="BI25" s="74"/>
      <c r="BJ25" s="45"/>
      <c r="BK25" s="74"/>
      <c r="BL25" s="45"/>
      <c r="BM25" s="74"/>
      <c r="BN25" s="45">
        <f t="shared" si="78"/>
        <v>55</v>
      </c>
      <c r="BO25" s="196">
        <f t="shared" si="78"/>
        <v>2640</v>
      </c>
      <c r="BP25" s="189"/>
      <c r="BQ25" s="61">
        <v>371.68</v>
      </c>
      <c r="BR25" s="4">
        <f t="shared" si="49"/>
        <v>2640</v>
      </c>
      <c r="BS25" s="61"/>
      <c r="BT25" s="1">
        <f t="shared" si="80"/>
        <v>2268.3200000000002</v>
      </c>
      <c r="BU25" s="5"/>
      <c r="BV25" s="1">
        <f t="shared" ref="BV25" si="92">BT25-BU25</f>
        <v>2268.3200000000002</v>
      </c>
    </row>
    <row r="26" spans="1:74" ht="16.5" customHeight="1" x14ac:dyDescent="0.25">
      <c r="A26" s="200" t="s">
        <v>78</v>
      </c>
      <c r="B26" s="80">
        <v>1</v>
      </c>
      <c r="C26" s="81">
        <v>48</v>
      </c>
      <c r="D26" s="93"/>
      <c r="E26" s="3"/>
      <c r="F26" s="93"/>
      <c r="G26" s="3"/>
      <c r="H26" s="45"/>
      <c r="I26" s="3"/>
      <c r="J26" s="45"/>
      <c r="K26" s="3"/>
      <c r="L26" s="45"/>
      <c r="M26" s="3"/>
      <c r="N26" s="45"/>
      <c r="O26" s="3"/>
      <c r="P26" s="45"/>
      <c r="Q26" s="3"/>
      <c r="R26" s="45"/>
      <c r="S26" s="3"/>
      <c r="T26" s="45"/>
      <c r="U26" s="3"/>
      <c r="V26" s="45">
        <v>12</v>
      </c>
      <c r="W26" s="3">
        <f t="shared" si="82"/>
        <v>576</v>
      </c>
      <c r="X26" s="45"/>
      <c r="Y26" s="3">
        <f t="shared" si="56"/>
        <v>0</v>
      </c>
      <c r="Z26" s="45"/>
      <c r="AA26" s="3">
        <f t="shared" si="83"/>
        <v>0</v>
      </c>
      <c r="AB26" s="45"/>
      <c r="AC26" s="3">
        <f t="shared" si="84"/>
        <v>0</v>
      </c>
      <c r="AD26" s="45"/>
      <c r="AE26" s="3">
        <f t="shared" si="72"/>
        <v>0</v>
      </c>
      <c r="AF26" s="45">
        <v>10</v>
      </c>
      <c r="AG26" s="3">
        <f t="shared" si="73"/>
        <v>480</v>
      </c>
      <c r="AH26" s="45"/>
      <c r="AI26" s="3">
        <f t="shared" si="74"/>
        <v>0</v>
      </c>
      <c r="AJ26" s="93"/>
      <c r="AK26" s="3">
        <f t="shared" si="75"/>
        <v>0</v>
      </c>
      <c r="AL26" s="45"/>
      <c r="AM26" s="3">
        <f t="shared" si="76"/>
        <v>0</v>
      </c>
      <c r="AN26" s="45"/>
      <c r="AO26" s="3">
        <f t="shared" si="77"/>
        <v>0</v>
      </c>
      <c r="AP26" s="45"/>
      <c r="AQ26" s="3">
        <f t="shared" si="48"/>
        <v>0</v>
      </c>
      <c r="AR26" s="45"/>
      <c r="AS26" s="3"/>
      <c r="AT26" s="45"/>
      <c r="AU26" s="3"/>
      <c r="AV26" s="45"/>
      <c r="AW26" s="3"/>
      <c r="AX26" s="45"/>
      <c r="AY26" s="3"/>
      <c r="AZ26" s="45"/>
      <c r="BA26" s="3"/>
      <c r="BB26" s="45"/>
      <c r="BC26" s="3"/>
      <c r="BD26" s="45"/>
      <c r="BE26" s="3"/>
      <c r="BF26" s="45"/>
      <c r="BG26" s="3"/>
      <c r="BH26" s="45"/>
      <c r="BI26" s="74"/>
      <c r="BJ26" s="45"/>
      <c r="BK26" s="74"/>
      <c r="BL26" s="45"/>
      <c r="BM26" s="74"/>
      <c r="BN26" s="45">
        <f t="shared" si="78"/>
        <v>22</v>
      </c>
      <c r="BO26" s="196">
        <f t="shared" si="78"/>
        <v>1056</v>
      </c>
      <c r="BP26" s="189"/>
      <c r="BQ26" s="61"/>
      <c r="BR26" s="4">
        <f t="shared" si="49"/>
        <v>1056</v>
      </c>
      <c r="BS26" s="61"/>
      <c r="BT26" s="1">
        <f t="shared" si="80"/>
        <v>1056</v>
      </c>
      <c r="BU26" s="5"/>
      <c r="BV26" s="1">
        <f>BT26-BU26</f>
        <v>1056</v>
      </c>
    </row>
    <row r="27" spans="1:74" s="62" customFormat="1" ht="16.5" customHeight="1" x14ac:dyDescent="0.25">
      <c r="A27" s="200" t="s">
        <v>92</v>
      </c>
      <c r="B27" s="80">
        <v>55</v>
      </c>
      <c r="C27" s="81">
        <v>42</v>
      </c>
      <c r="D27" s="93"/>
      <c r="E27" s="227"/>
      <c r="F27" s="93"/>
      <c r="G27" s="3"/>
      <c r="H27" s="228"/>
      <c r="I27" s="227"/>
      <c r="J27" s="228"/>
      <c r="K27" s="227"/>
      <c r="L27" s="228"/>
      <c r="M27" s="227"/>
      <c r="N27" s="228"/>
      <c r="O27" s="227"/>
      <c r="P27" s="228"/>
      <c r="Q27" s="227"/>
      <c r="R27" s="228"/>
      <c r="S27" s="227"/>
      <c r="T27" s="228"/>
      <c r="U27" s="227"/>
      <c r="V27" s="228"/>
      <c r="W27" s="227"/>
      <c r="X27" s="228"/>
      <c r="Y27" s="227"/>
      <c r="Z27" s="228"/>
      <c r="AA27" s="227"/>
      <c r="AB27" s="228"/>
      <c r="AC27" s="227"/>
      <c r="AD27" s="228"/>
      <c r="AE27" s="227"/>
      <c r="AF27" s="228"/>
      <c r="AG27" s="227"/>
      <c r="AH27" s="228"/>
      <c r="AI27" s="228"/>
      <c r="AJ27" s="79"/>
      <c r="AK27" s="227"/>
      <c r="AL27" s="228"/>
      <c r="AM27" s="227"/>
      <c r="AN27" s="45">
        <v>35</v>
      </c>
      <c r="AO27" s="3">
        <f>+AN27*C27</f>
        <v>1470</v>
      </c>
      <c r="AP27" s="228"/>
      <c r="AQ27" s="3">
        <f t="shared" si="48"/>
        <v>0</v>
      </c>
      <c r="AR27" s="228"/>
      <c r="AS27" s="227"/>
      <c r="AT27" s="228"/>
      <c r="AU27" s="227"/>
      <c r="AV27" s="228"/>
      <c r="AW27" s="227"/>
      <c r="AX27" s="228"/>
      <c r="AY27" s="227"/>
      <c r="AZ27" s="228"/>
      <c r="BA27" s="227"/>
      <c r="BB27" s="228"/>
      <c r="BC27" s="227"/>
      <c r="BD27" s="228"/>
      <c r="BE27" s="227"/>
      <c r="BF27" s="228"/>
      <c r="BG27" s="227"/>
      <c r="BH27" s="228"/>
      <c r="BI27" s="227"/>
      <c r="BJ27" s="228"/>
      <c r="BK27" s="227"/>
      <c r="BL27" s="228"/>
      <c r="BM27" s="227"/>
      <c r="BN27" s="45">
        <f t="shared" ref="BN27" si="93">+D27+F27+H27+J27+L27+N27+P27+R27+T27+V27+X27+Z27+AB27+AD27+AF27+AH27+AJ27+AL27+AN27+AP27+AR27+AT27+AV27+AX27+AZ27+BB27+BD27+BF27+BH27+BJ27+BL27</f>
        <v>35</v>
      </c>
      <c r="BO27" s="196">
        <f t="shared" ref="BO27" si="94">+E27+G27+I27+K27+M27+O27+Q27+S27+U27+W27+Y27+AA27+AC27+AE27+AG27+AI27+AK27+AM27+AO27+AQ27+AS27+AU27+AW27+AY27+BA27+BC27+BE27+BG27+BI27+BK27+BM27</f>
        <v>1470</v>
      </c>
      <c r="BP27" s="235"/>
      <c r="BQ27" s="4"/>
      <c r="BR27" s="230"/>
      <c r="BS27" s="4"/>
      <c r="BT27" s="231"/>
      <c r="BU27" s="231"/>
      <c r="BV27" s="231"/>
    </row>
    <row r="28" spans="1:74" s="150" customFormat="1" ht="16.5" customHeight="1" x14ac:dyDescent="0.25">
      <c r="A28" s="199" t="s">
        <v>54</v>
      </c>
      <c r="B28" s="80">
        <v>18</v>
      </c>
      <c r="C28" s="81">
        <v>45.36</v>
      </c>
      <c r="D28" s="93"/>
      <c r="E28" s="3">
        <f>+D28*C28</f>
        <v>0</v>
      </c>
      <c r="F28" s="93"/>
      <c r="G28" s="3">
        <f>+F28*C28</f>
        <v>0</v>
      </c>
      <c r="H28" s="45"/>
      <c r="I28" s="3">
        <f>+H28*C28</f>
        <v>0</v>
      </c>
      <c r="J28" s="45"/>
      <c r="K28" s="3">
        <f>+J28*C28</f>
        <v>0</v>
      </c>
      <c r="L28" s="45">
        <v>48</v>
      </c>
      <c r="M28" s="3">
        <f t="shared" si="34"/>
        <v>2177.2799999999997</v>
      </c>
      <c r="N28" s="45">
        <v>13</v>
      </c>
      <c r="O28" s="3">
        <f t="shared" si="35"/>
        <v>589.67999999999995</v>
      </c>
      <c r="P28" s="45">
        <v>14</v>
      </c>
      <c r="Q28" s="3">
        <f t="shared" si="36"/>
        <v>635.04</v>
      </c>
      <c r="R28" s="45">
        <v>10</v>
      </c>
      <c r="S28" s="3">
        <f t="shared" si="37"/>
        <v>453.6</v>
      </c>
      <c r="T28" s="45">
        <v>7</v>
      </c>
      <c r="U28" s="3">
        <f>+T28*C28</f>
        <v>317.52</v>
      </c>
      <c r="V28" s="45"/>
      <c r="W28" s="3">
        <f>+V28*C28</f>
        <v>0</v>
      </c>
      <c r="X28" s="45"/>
      <c r="Y28" s="3">
        <f>+X28*C28</f>
        <v>0</v>
      </c>
      <c r="Z28" s="45">
        <v>16</v>
      </c>
      <c r="AA28" s="3">
        <f>+Z28*C28</f>
        <v>725.76</v>
      </c>
      <c r="AB28" s="45"/>
      <c r="AC28" s="3">
        <f>+AB28*C28</f>
        <v>0</v>
      </c>
      <c r="AD28" s="45"/>
      <c r="AE28" s="3">
        <f>+AD28*C28</f>
        <v>0</v>
      </c>
      <c r="AF28" s="45">
        <v>17</v>
      </c>
      <c r="AG28" s="3">
        <f>+AF28*C28</f>
        <v>771.12</v>
      </c>
      <c r="AH28" s="45"/>
      <c r="AI28" s="3">
        <f>+AH28*C28</f>
        <v>0</v>
      </c>
      <c r="AJ28" s="93"/>
      <c r="AK28" s="3">
        <f>+AJ28*C28</f>
        <v>0</v>
      </c>
      <c r="AL28" s="45"/>
      <c r="AM28" s="3">
        <f>+AL28*C28</f>
        <v>0</v>
      </c>
      <c r="AN28" s="45">
        <v>6</v>
      </c>
      <c r="AO28" s="3">
        <f>226.8+35.91</f>
        <v>262.71000000000004</v>
      </c>
      <c r="AP28" s="45"/>
      <c r="AQ28" s="3">
        <f t="shared" si="48"/>
        <v>0</v>
      </c>
      <c r="AR28" s="45"/>
      <c r="AS28" s="3"/>
      <c r="AT28" s="45"/>
      <c r="AU28" s="3"/>
      <c r="AV28" s="45"/>
      <c r="AW28" s="3"/>
      <c r="AX28" s="45"/>
      <c r="AY28" s="3"/>
      <c r="AZ28" s="45"/>
      <c r="BA28" s="3"/>
      <c r="BB28" s="45"/>
      <c r="BC28" s="3"/>
      <c r="BD28" s="45"/>
      <c r="BE28" s="3"/>
      <c r="BF28" s="45"/>
      <c r="BG28" s="3"/>
      <c r="BH28" s="45"/>
      <c r="BI28" s="74"/>
      <c r="BJ28" s="45"/>
      <c r="BK28" s="74"/>
      <c r="BL28" s="45"/>
      <c r="BM28" s="74"/>
      <c r="BN28" s="45">
        <f>+D28+F28+H28+J28+L28+N28+P28+R28+T28+V28+X28+Z28+AB28+AD28+AF28+AH28+AJ28+AL28+AN28+AP28+AR28+AT28+AV28+AX28+AZ28+BB28+BD28+BF28+BH28+BJ28+BL28</f>
        <v>131</v>
      </c>
      <c r="BO28" s="196">
        <f t="shared" ref="BO28" si="95">+E28+G28+I28+K28+M28+O28+Q28+S28+U28+W28+Y28+AA28+AC28+AE28+AG28+AI28+AK28+AM28+AO28+AQ28+AS28+AU28+AW28+AY28+BA28+BC28+BE28+BG28+BI28+BK28+BM28</f>
        <v>5932.7099999999991</v>
      </c>
      <c r="BP28" s="190"/>
      <c r="BQ28" s="61">
        <v>405.24</v>
      </c>
      <c r="BR28" s="4">
        <f t="shared" si="49"/>
        <v>5932.7099999999991</v>
      </c>
      <c r="BS28" s="61"/>
      <c r="BT28" s="1">
        <f>BR28+BS28-BQ28</f>
        <v>5527.4699999999993</v>
      </c>
      <c r="BU28" s="5"/>
      <c r="BV28" s="1">
        <f t="shared" ref="BV28" si="96">BT28-BU28</f>
        <v>5527.4699999999993</v>
      </c>
    </row>
    <row r="29" spans="1:74" ht="16.5" customHeight="1" x14ac:dyDescent="0.25">
      <c r="A29" s="200" t="s">
        <v>57</v>
      </c>
      <c r="B29" s="80" t="s">
        <v>83</v>
      </c>
      <c r="C29" s="81">
        <v>48</v>
      </c>
      <c r="D29" s="93"/>
      <c r="E29" s="3"/>
      <c r="F29" s="93"/>
      <c r="G29" s="3"/>
      <c r="H29" s="45"/>
      <c r="I29" s="3"/>
      <c r="J29" s="45"/>
      <c r="K29" s="3"/>
      <c r="L29" s="45"/>
      <c r="M29" s="3"/>
      <c r="N29" s="45"/>
      <c r="O29" s="3"/>
      <c r="P29" s="45">
        <v>13</v>
      </c>
      <c r="Q29" s="3">
        <f t="shared" si="36"/>
        <v>624</v>
      </c>
      <c r="R29" s="45">
        <v>8</v>
      </c>
      <c r="S29" s="3">
        <f t="shared" si="37"/>
        <v>384</v>
      </c>
      <c r="T29" s="45"/>
      <c r="U29" s="3">
        <f t="shared" ref="U29:U36" si="97">+T29*C29</f>
        <v>0</v>
      </c>
      <c r="V29" s="45">
        <v>4</v>
      </c>
      <c r="W29" s="3">
        <f>144+8</f>
        <v>152</v>
      </c>
      <c r="X29" s="45"/>
      <c r="Y29" s="3">
        <f t="shared" ref="Y29:Y36" si="98">+X29*C29</f>
        <v>0</v>
      </c>
      <c r="Z29" s="45"/>
      <c r="AA29" s="3">
        <f t="shared" ref="AA29:AA36" si="99">+Z29*C29</f>
        <v>0</v>
      </c>
      <c r="AB29" s="45"/>
      <c r="AC29" s="3">
        <f t="shared" ref="AC29:AC36" si="100">+AB29*C29</f>
        <v>0</v>
      </c>
      <c r="AD29" s="45"/>
      <c r="AE29" s="3">
        <f t="shared" ref="AE29:AE36" si="101">+AD29*C29</f>
        <v>0</v>
      </c>
      <c r="AF29" s="45"/>
      <c r="AG29" s="3">
        <f t="shared" ref="AG29:AG35" si="102">+AF29*C29</f>
        <v>0</v>
      </c>
      <c r="AH29" s="45"/>
      <c r="AI29" s="3">
        <f t="shared" ref="AI29:AI36" si="103">+AH29*C29</f>
        <v>0</v>
      </c>
      <c r="AJ29" s="151"/>
      <c r="AK29" s="3">
        <f t="shared" ref="AK29:AK36" si="104">+AJ29*C29</f>
        <v>0</v>
      </c>
      <c r="AL29" s="45">
        <v>15</v>
      </c>
      <c r="AM29" s="3">
        <f t="shared" ref="AM29:AM36" si="105">+AL29*C29</f>
        <v>720</v>
      </c>
      <c r="AN29" s="45">
        <v>2</v>
      </c>
      <c r="AO29" s="3">
        <f>48+20</f>
        <v>68</v>
      </c>
      <c r="AP29" s="3"/>
      <c r="AQ29" s="3">
        <f t="shared" si="48"/>
        <v>0</v>
      </c>
      <c r="AR29" s="45"/>
      <c r="AS29" s="3"/>
      <c r="AT29" s="45"/>
      <c r="AU29" s="3"/>
      <c r="AV29" s="45"/>
      <c r="AW29" s="3"/>
      <c r="AX29" s="45"/>
      <c r="AY29" s="3"/>
      <c r="AZ29" s="45"/>
      <c r="BA29" s="3"/>
      <c r="BB29" s="45"/>
      <c r="BC29" s="3"/>
      <c r="BD29" s="45"/>
      <c r="BE29" s="3"/>
      <c r="BF29" s="45"/>
      <c r="BG29" s="3"/>
      <c r="BH29" s="45"/>
      <c r="BI29" s="3"/>
      <c r="BJ29" s="45"/>
      <c r="BK29" s="3"/>
      <c r="BL29" s="45"/>
      <c r="BM29" s="3"/>
      <c r="BN29" s="45">
        <f t="shared" ref="BN29:BO36" si="106">+D29+F29+H29+J29+L29+N29+P29+R29+T29+V29+X29+Z29+AB29+AD29+AF29+AH29+AJ29+AL29+AN29+AP29+AR29+AT29+AV29+AX29+AZ29+BB29+BD29+BF29+BH29+BJ29+BL29</f>
        <v>42</v>
      </c>
      <c r="BO29" s="196">
        <f t="shared" si="106"/>
        <v>1948</v>
      </c>
      <c r="BP29" s="189"/>
      <c r="BQ29" s="61"/>
      <c r="BR29" s="4">
        <f t="shared" ref="BR29" si="107">BO29</f>
        <v>1948</v>
      </c>
      <c r="BS29" s="61"/>
      <c r="BT29" s="1">
        <f t="shared" ref="BT29" si="108">BR29+BS29-BQ29</f>
        <v>1948</v>
      </c>
      <c r="BU29" s="5"/>
      <c r="BV29" s="1">
        <f t="shared" ref="BV29:BV34" si="109">BT29-BU29</f>
        <v>1948</v>
      </c>
    </row>
    <row r="30" spans="1:74" ht="16.5" customHeight="1" x14ac:dyDescent="0.25">
      <c r="A30" s="199" t="s">
        <v>57</v>
      </c>
      <c r="B30" s="80">
        <v>16</v>
      </c>
      <c r="C30" s="46">
        <v>48</v>
      </c>
      <c r="D30" s="93">
        <v>2</v>
      </c>
      <c r="E30" s="3">
        <f t="shared" ref="E30:E36" si="110">+D30*C30</f>
        <v>96</v>
      </c>
      <c r="F30" s="93">
        <v>11</v>
      </c>
      <c r="G30" s="3">
        <f t="shared" ref="G30:G36" si="111">+F30*C30</f>
        <v>528</v>
      </c>
      <c r="H30" s="45">
        <v>3</v>
      </c>
      <c r="I30" s="3">
        <f t="shared" ref="I30:I36" si="112">+H30*C30</f>
        <v>144</v>
      </c>
      <c r="J30" s="45">
        <v>1</v>
      </c>
      <c r="K30" s="3">
        <f t="shared" ref="K30:K36" si="113">+J30*C30</f>
        <v>48</v>
      </c>
      <c r="L30" s="45">
        <v>2</v>
      </c>
      <c r="M30" s="3">
        <f>48+47.5</f>
        <v>95.5</v>
      </c>
      <c r="N30" s="45"/>
      <c r="O30" s="3">
        <f t="shared" si="35"/>
        <v>0</v>
      </c>
      <c r="P30" s="45"/>
      <c r="Q30" s="3">
        <f t="shared" si="36"/>
        <v>0</v>
      </c>
      <c r="R30" s="45"/>
      <c r="S30" s="3">
        <f t="shared" si="37"/>
        <v>0</v>
      </c>
      <c r="T30" s="45"/>
      <c r="U30" s="3">
        <f t="shared" si="97"/>
        <v>0</v>
      </c>
      <c r="V30" s="45"/>
      <c r="W30" s="3">
        <f t="shared" ref="W30:W36" si="114">+V30*C30</f>
        <v>0</v>
      </c>
      <c r="X30" s="45"/>
      <c r="Y30" s="3">
        <f t="shared" si="98"/>
        <v>0</v>
      </c>
      <c r="Z30" s="45"/>
      <c r="AA30" s="3">
        <f t="shared" si="99"/>
        <v>0</v>
      </c>
      <c r="AB30" s="45"/>
      <c r="AC30" s="3">
        <f t="shared" si="100"/>
        <v>0</v>
      </c>
      <c r="AD30" s="45"/>
      <c r="AE30" s="3">
        <f t="shared" si="101"/>
        <v>0</v>
      </c>
      <c r="AF30" s="45"/>
      <c r="AG30" s="3">
        <f t="shared" si="102"/>
        <v>0</v>
      </c>
      <c r="AH30" s="45"/>
      <c r="AI30" s="3">
        <f t="shared" si="103"/>
        <v>0</v>
      </c>
      <c r="AJ30" s="151"/>
      <c r="AK30" s="3">
        <f t="shared" si="104"/>
        <v>0</v>
      </c>
      <c r="AL30" s="45"/>
      <c r="AM30" s="3">
        <f t="shared" si="105"/>
        <v>0</v>
      </c>
      <c r="AN30" s="45"/>
      <c r="AO30" s="3">
        <f t="shared" ref="AO30:AO35" si="115">+AN30*C30</f>
        <v>0</v>
      </c>
      <c r="AP30" s="45"/>
      <c r="AQ30" s="3">
        <f t="shared" si="48"/>
        <v>0</v>
      </c>
      <c r="AR30" s="45"/>
      <c r="AS30" s="3"/>
      <c r="AT30" s="45"/>
      <c r="AU30" s="3"/>
      <c r="AV30" s="45"/>
      <c r="AW30" s="3"/>
      <c r="AX30" s="45"/>
      <c r="AY30" s="3"/>
      <c r="AZ30" s="45"/>
      <c r="BA30" s="3"/>
      <c r="BB30" s="45"/>
      <c r="BC30" s="3"/>
      <c r="BD30" s="45"/>
      <c r="BE30" s="3"/>
      <c r="BF30" s="45"/>
      <c r="BG30" s="3"/>
      <c r="BH30" s="45"/>
      <c r="BI30" s="74"/>
      <c r="BJ30" s="45"/>
      <c r="BK30" s="74"/>
      <c r="BL30" s="45"/>
      <c r="BM30" s="74"/>
      <c r="BN30" s="45">
        <f t="shared" si="106"/>
        <v>19</v>
      </c>
      <c r="BO30" s="196">
        <f t="shared" si="106"/>
        <v>911.5</v>
      </c>
      <c r="BP30" s="189"/>
      <c r="BQ30" s="61">
        <v>295.58</v>
      </c>
      <c r="BR30" s="4">
        <f t="shared" si="49"/>
        <v>911.5</v>
      </c>
      <c r="BS30" s="61"/>
      <c r="BT30" s="1">
        <f>BR30+BS30-BQ30</f>
        <v>615.92000000000007</v>
      </c>
      <c r="BU30" s="5"/>
      <c r="BV30" s="1">
        <f t="shared" si="109"/>
        <v>615.92000000000007</v>
      </c>
    </row>
    <row r="31" spans="1:74" ht="16.5" customHeight="1" x14ac:dyDescent="0.25">
      <c r="A31" s="199" t="s">
        <v>80</v>
      </c>
      <c r="B31" s="80">
        <v>51</v>
      </c>
      <c r="C31" s="46">
        <v>28.38</v>
      </c>
      <c r="D31" s="93"/>
      <c r="E31" s="3"/>
      <c r="F31" s="93"/>
      <c r="G31" s="3"/>
      <c r="H31" s="45"/>
      <c r="I31" s="3"/>
      <c r="J31" s="45"/>
      <c r="K31" s="3"/>
      <c r="L31" s="45"/>
      <c r="M31" s="3"/>
      <c r="N31" s="45"/>
      <c r="O31" s="3"/>
      <c r="P31" s="45"/>
      <c r="Q31" s="3"/>
      <c r="R31" s="45"/>
      <c r="S31" s="3"/>
      <c r="T31" s="45"/>
      <c r="U31" s="3"/>
      <c r="V31" s="45"/>
      <c r="W31" s="3"/>
      <c r="X31" s="45"/>
      <c r="Y31" s="3"/>
      <c r="Z31" s="45">
        <v>1</v>
      </c>
      <c r="AA31" s="3">
        <f t="shared" si="99"/>
        <v>28.38</v>
      </c>
      <c r="AB31" s="45"/>
      <c r="AC31" s="3">
        <f t="shared" si="100"/>
        <v>0</v>
      </c>
      <c r="AD31" s="45"/>
      <c r="AE31" s="3">
        <f t="shared" si="101"/>
        <v>0</v>
      </c>
      <c r="AF31" s="45"/>
      <c r="AG31" s="3">
        <f t="shared" si="102"/>
        <v>0</v>
      </c>
      <c r="AH31" s="45"/>
      <c r="AI31" s="3">
        <f t="shared" si="103"/>
        <v>0</v>
      </c>
      <c r="AJ31" s="151"/>
      <c r="AK31" s="3">
        <f t="shared" si="104"/>
        <v>0</v>
      </c>
      <c r="AL31" s="45"/>
      <c r="AM31" s="3">
        <f t="shared" si="105"/>
        <v>0</v>
      </c>
      <c r="AN31" s="45"/>
      <c r="AO31" s="3">
        <f t="shared" si="115"/>
        <v>0</v>
      </c>
      <c r="AP31" s="45"/>
      <c r="AQ31" s="3">
        <f t="shared" si="48"/>
        <v>0</v>
      </c>
      <c r="AR31" s="45"/>
      <c r="AS31" s="3"/>
      <c r="AT31" s="45"/>
      <c r="AU31" s="3"/>
      <c r="AV31" s="45"/>
      <c r="AW31" s="3"/>
      <c r="AX31" s="45"/>
      <c r="AY31" s="3"/>
      <c r="AZ31" s="45"/>
      <c r="BA31" s="3"/>
      <c r="BB31" s="45"/>
      <c r="BC31" s="3"/>
      <c r="BD31" s="45"/>
      <c r="BE31" s="3"/>
      <c r="BF31" s="45"/>
      <c r="BG31" s="3"/>
      <c r="BH31" s="45"/>
      <c r="BI31" s="74"/>
      <c r="BJ31" s="45"/>
      <c r="BK31" s="74"/>
      <c r="BL31" s="45"/>
      <c r="BM31" s="74"/>
      <c r="BN31" s="45">
        <f t="shared" si="106"/>
        <v>1</v>
      </c>
      <c r="BO31" s="196">
        <f t="shared" si="106"/>
        <v>28.38</v>
      </c>
      <c r="BP31" s="189"/>
      <c r="BQ31" s="61"/>
      <c r="BR31" s="4">
        <f t="shared" si="49"/>
        <v>28.38</v>
      </c>
      <c r="BS31" s="61"/>
      <c r="BT31" s="1">
        <f t="shared" ref="BT31:BT34" si="116">BR31+BS31-BQ31</f>
        <v>28.38</v>
      </c>
      <c r="BU31" s="5"/>
      <c r="BV31" s="1">
        <f t="shared" si="109"/>
        <v>28.38</v>
      </c>
    </row>
    <row r="32" spans="1:74" ht="16.5" customHeight="1" x14ac:dyDescent="0.25">
      <c r="A32" s="199" t="s">
        <v>80</v>
      </c>
      <c r="B32" s="80">
        <v>52</v>
      </c>
      <c r="C32" s="46">
        <v>60</v>
      </c>
      <c r="D32" s="93"/>
      <c r="E32" s="3"/>
      <c r="F32" s="93"/>
      <c r="G32" s="3"/>
      <c r="H32" s="45"/>
      <c r="I32" s="3"/>
      <c r="J32" s="45"/>
      <c r="K32" s="3"/>
      <c r="L32" s="45"/>
      <c r="M32" s="3"/>
      <c r="N32" s="45"/>
      <c r="O32" s="3"/>
      <c r="P32" s="45"/>
      <c r="Q32" s="3"/>
      <c r="R32" s="45"/>
      <c r="S32" s="3"/>
      <c r="T32" s="45"/>
      <c r="U32" s="3"/>
      <c r="V32" s="45"/>
      <c r="W32" s="3"/>
      <c r="X32" s="45"/>
      <c r="Y32" s="3"/>
      <c r="Z32" s="45">
        <v>2</v>
      </c>
      <c r="AA32" s="3">
        <f>60+6.5</f>
        <v>66.5</v>
      </c>
      <c r="AB32" s="45"/>
      <c r="AC32" s="3">
        <f t="shared" si="100"/>
        <v>0</v>
      </c>
      <c r="AD32" s="45"/>
      <c r="AE32" s="3">
        <f t="shared" si="101"/>
        <v>0</v>
      </c>
      <c r="AF32" s="45"/>
      <c r="AG32" s="3">
        <f t="shared" si="102"/>
        <v>0</v>
      </c>
      <c r="AH32" s="45"/>
      <c r="AI32" s="3">
        <f t="shared" si="103"/>
        <v>0</v>
      </c>
      <c r="AJ32" s="151"/>
      <c r="AK32" s="3">
        <f t="shared" si="104"/>
        <v>0</v>
      </c>
      <c r="AL32" s="45"/>
      <c r="AM32" s="3">
        <f t="shared" si="105"/>
        <v>0</v>
      </c>
      <c r="AN32" s="45"/>
      <c r="AO32" s="3">
        <f t="shared" si="115"/>
        <v>0</v>
      </c>
      <c r="AP32" s="45"/>
      <c r="AQ32" s="3">
        <f t="shared" si="48"/>
        <v>0</v>
      </c>
      <c r="AR32" s="45"/>
      <c r="AS32" s="3"/>
      <c r="AT32" s="45"/>
      <c r="AU32" s="3"/>
      <c r="AV32" s="45"/>
      <c r="AW32" s="3"/>
      <c r="AX32" s="45"/>
      <c r="AY32" s="3"/>
      <c r="AZ32" s="45"/>
      <c r="BA32" s="3"/>
      <c r="BB32" s="45"/>
      <c r="BC32" s="3"/>
      <c r="BD32" s="45"/>
      <c r="BE32" s="3"/>
      <c r="BF32" s="45"/>
      <c r="BG32" s="3"/>
      <c r="BH32" s="45"/>
      <c r="BI32" s="74"/>
      <c r="BJ32" s="45"/>
      <c r="BK32" s="74"/>
      <c r="BL32" s="45"/>
      <c r="BM32" s="74"/>
      <c r="BN32" s="45">
        <f t="shared" si="106"/>
        <v>2</v>
      </c>
      <c r="BO32" s="196">
        <f t="shared" si="106"/>
        <v>66.5</v>
      </c>
      <c r="BP32" s="189"/>
      <c r="BQ32" s="61"/>
      <c r="BR32" s="4">
        <f t="shared" si="49"/>
        <v>66.5</v>
      </c>
      <c r="BS32" s="61"/>
      <c r="BT32" s="1">
        <f t="shared" si="116"/>
        <v>66.5</v>
      </c>
      <c r="BU32" s="5"/>
      <c r="BV32" s="1">
        <f t="shared" si="109"/>
        <v>66.5</v>
      </c>
    </row>
    <row r="33" spans="1:120" ht="16.5" customHeight="1" x14ac:dyDescent="0.25">
      <c r="A33" s="199" t="s">
        <v>66</v>
      </c>
      <c r="B33" s="80">
        <v>34</v>
      </c>
      <c r="C33" s="46">
        <v>48</v>
      </c>
      <c r="D33" s="93">
        <v>3</v>
      </c>
      <c r="E33" s="3">
        <f t="shared" si="110"/>
        <v>144</v>
      </c>
      <c r="F33" s="93">
        <v>2</v>
      </c>
      <c r="G33" s="3">
        <f t="shared" si="111"/>
        <v>96</v>
      </c>
      <c r="H33" s="45"/>
      <c r="I33" s="3">
        <f t="shared" si="112"/>
        <v>0</v>
      </c>
      <c r="J33" s="45">
        <v>6</v>
      </c>
      <c r="K33" s="3">
        <f t="shared" si="113"/>
        <v>288</v>
      </c>
      <c r="L33" s="45"/>
      <c r="M33" s="3">
        <f t="shared" si="34"/>
        <v>0</v>
      </c>
      <c r="N33" s="45">
        <v>3</v>
      </c>
      <c r="O33" s="3">
        <f t="shared" si="35"/>
        <v>144</v>
      </c>
      <c r="P33" s="45"/>
      <c r="Q33" s="3">
        <f t="shared" si="36"/>
        <v>0</v>
      </c>
      <c r="R33" s="45">
        <v>3</v>
      </c>
      <c r="S33" s="3">
        <f t="shared" si="37"/>
        <v>144</v>
      </c>
      <c r="T33" s="45"/>
      <c r="U33" s="3">
        <f t="shared" si="97"/>
        <v>0</v>
      </c>
      <c r="V33" s="45">
        <v>1</v>
      </c>
      <c r="W33" s="3">
        <v>7.5</v>
      </c>
      <c r="X33" s="45"/>
      <c r="Y33" s="3">
        <f t="shared" si="98"/>
        <v>0</v>
      </c>
      <c r="Z33" s="45"/>
      <c r="AA33" s="3">
        <f t="shared" si="99"/>
        <v>0</v>
      </c>
      <c r="AB33" s="45"/>
      <c r="AC33" s="3">
        <f t="shared" si="100"/>
        <v>0</v>
      </c>
      <c r="AD33" s="45"/>
      <c r="AE33" s="3">
        <f t="shared" si="101"/>
        <v>0</v>
      </c>
      <c r="AF33" s="45"/>
      <c r="AG33" s="3">
        <f t="shared" si="102"/>
        <v>0</v>
      </c>
      <c r="AH33" s="45"/>
      <c r="AI33" s="3">
        <f t="shared" si="103"/>
        <v>0</v>
      </c>
      <c r="AJ33" s="151"/>
      <c r="AK33" s="3">
        <f t="shared" si="104"/>
        <v>0</v>
      </c>
      <c r="AL33" s="45"/>
      <c r="AM33" s="3">
        <f t="shared" si="105"/>
        <v>0</v>
      </c>
      <c r="AN33" s="45"/>
      <c r="AO33" s="3">
        <f t="shared" si="115"/>
        <v>0</v>
      </c>
      <c r="AP33" s="45"/>
      <c r="AQ33" s="3">
        <f t="shared" si="48"/>
        <v>0</v>
      </c>
      <c r="AR33" s="45"/>
      <c r="AS33" s="3"/>
      <c r="AT33" s="45"/>
      <c r="AU33" s="3"/>
      <c r="AV33" s="45"/>
      <c r="AW33" s="3"/>
      <c r="AX33" s="45"/>
      <c r="AY33" s="3"/>
      <c r="AZ33" s="45"/>
      <c r="BA33" s="3"/>
      <c r="BB33" s="45"/>
      <c r="BC33" s="3"/>
      <c r="BD33" s="45"/>
      <c r="BE33" s="3"/>
      <c r="BF33" s="45"/>
      <c r="BG33" s="3"/>
      <c r="BH33" s="45"/>
      <c r="BI33" s="74"/>
      <c r="BJ33" s="45"/>
      <c r="BK33" s="74"/>
      <c r="BL33" s="45"/>
      <c r="BM33" s="74"/>
      <c r="BN33" s="45">
        <f t="shared" si="106"/>
        <v>18</v>
      </c>
      <c r="BO33" s="196">
        <f t="shared" si="106"/>
        <v>823.5</v>
      </c>
      <c r="BP33" s="189"/>
      <c r="BQ33" s="61">
        <v>140.78</v>
      </c>
      <c r="BR33" s="4">
        <f t="shared" si="49"/>
        <v>823.5</v>
      </c>
      <c r="BS33" s="61"/>
      <c r="BT33" s="1">
        <f t="shared" si="116"/>
        <v>682.72</v>
      </c>
      <c r="BU33" s="5"/>
      <c r="BV33" s="1">
        <f t="shared" si="109"/>
        <v>682.72</v>
      </c>
    </row>
    <row r="34" spans="1:120" ht="16.5" customHeight="1" x14ac:dyDescent="0.25">
      <c r="A34" s="199" t="s">
        <v>84</v>
      </c>
      <c r="B34" s="80" t="s">
        <v>85</v>
      </c>
      <c r="C34" s="46">
        <v>50</v>
      </c>
      <c r="D34" s="93"/>
      <c r="E34" s="3"/>
      <c r="F34" s="93"/>
      <c r="G34" s="3"/>
      <c r="H34" s="45"/>
      <c r="I34" s="3"/>
      <c r="J34" s="45"/>
      <c r="K34" s="3"/>
      <c r="L34" s="45"/>
      <c r="M34" s="3"/>
      <c r="N34" s="45"/>
      <c r="O34" s="3"/>
      <c r="P34" s="45"/>
      <c r="Q34" s="3"/>
      <c r="R34" s="45">
        <v>3</v>
      </c>
      <c r="S34" s="3">
        <f>50+21.4</f>
        <v>71.400000000000006</v>
      </c>
      <c r="T34" s="45"/>
      <c r="U34" s="3"/>
      <c r="V34" s="45"/>
      <c r="W34" s="3"/>
      <c r="X34" s="45"/>
      <c r="Y34" s="3"/>
      <c r="Z34" s="45"/>
      <c r="AA34" s="3">
        <f t="shared" si="99"/>
        <v>0</v>
      </c>
      <c r="AB34" s="45"/>
      <c r="AC34" s="3">
        <f t="shared" si="100"/>
        <v>0</v>
      </c>
      <c r="AD34" s="45"/>
      <c r="AE34" s="3">
        <f t="shared" si="101"/>
        <v>0</v>
      </c>
      <c r="AF34" s="45"/>
      <c r="AG34" s="3">
        <f t="shared" si="102"/>
        <v>0</v>
      </c>
      <c r="AH34" s="45"/>
      <c r="AI34" s="3">
        <f t="shared" si="103"/>
        <v>0</v>
      </c>
      <c r="AJ34" s="151"/>
      <c r="AK34" s="3">
        <f t="shared" si="104"/>
        <v>0</v>
      </c>
      <c r="AL34" s="45"/>
      <c r="AM34" s="3">
        <f t="shared" si="105"/>
        <v>0</v>
      </c>
      <c r="AN34" s="45"/>
      <c r="AO34" s="3">
        <f t="shared" si="115"/>
        <v>0</v>
      </c>
      <c r="AP34" s="45"/>
      <c r="AQ34" s="3">
        <f t="shared" si="48"/>
        <v>0</v>
      </c>
      <c r="AR34" s="45"/>
      <c r="AS34" s="3"/>
      <c r="AT34" s="45"/>
      <c r="AU34" s="3"/>
      <c r="AV34" s="45"/>
      <c r="AW34" s="3"/>
      <c r="AX34" s="45"/>
      <c r="AY34" s="3"/>
      <c r="AZ34" s="45"/>
      <c r="BA34" s="3"/>
      <c r="BB34" s="45"/>
      <c r="BC34" s="3"/>
      <c r="BD34" s="45"/>
      <c r="BE34" s="3"/>
      <c r="BF34" s="45"/>
      <c r="BG34" s="3"/>
      <c r="BH34" s="45"/>
      <c r="BI34" s="74"/>
      <c r="BJ34" s="45"/>
      <c r="BK34" s="74"/>
      <c r="BL34" s="45"/>
      <c r="BM34" s="74"/>
      <c r="BN34" s="45">
        <f t="shared" si="106"/>
        <v>3</v>
      </c>
      <c r="BO34" s="196">
        <f t="shared" si="106"/>
        <v>71.400000000000006</v>
      </c>
      <c r="BP34" s="189"/>
      <c r="BQ34" s="61"/>
      <c r="BR34" s="213">
        <f t="shared" si="49"/>
        <v>71.400000000000006</v>
      </c>
      <c r="BS34" s="61"/>
      <c r="BT34" s="1">
        <f t="shared" si="116"/>
        <v>71.400000000000006</v>
      </c>
      <c r="BU34" s="5"/>
      <c r="BV34" s="1">
        <f t="shared" si="109"/>
        <v>71.400000000000006</v>
      </c>
    </row>
    <row r="35" spans="1:120" ht="16.5" customHeight="1" x14ac:dyDescent="0.25">
      <c r="A35" s="197" t="s">
        <v>51</v>
      </c>
      <c r="B35" s="6">
        <v>46</v>
      </c>
      <c r="C35" s="46">
        <v>48</v>
      </c>
      <c r="D35" s="11"/>
      <c r="E35" s="3">
        <f t="shared" si="110"/>
        <v>0</v>
      </c>
      <c r="F35" s="45"/>
      <c r="G35" s="3">
        <f t="shared" si="111"/>
        <v>0</v>
      </c>
      <c r="H35" s="45"/>
      <c r="I35" s="3">
        <f t="shared" si="112"/>
        <v>0</v>
      </c>
      <c r="J35" s="45"/>
      <c r="K35" s="3">
        <f t="shared" si="113"/>
        <v>0</v>
      </c>
      <c r="L35" s="45">
        <v>37</v>
      </c>
      <c r="M35" s="3">
        <f t="shared" si="34"/>
        <v>1776</v>
      </c>
      <c r="N35" s="45"/>
      <c r="O35" s="3">
        <f t="shared" si="35"/>
        <v>0</v>
      </c>
      <c r="P35" s="45">
        <v>35</v>
      </c>
      <c r="Q35" s="3">
        <f t="shared" si="36"/>
        <v>1680</v>
      </c>
      <c r="R35" s="45">
        <v>17</v>
      </c>
      <c r="S35" s="3">
        <f t="shared" si="37"/>
        <v>816</v>
      </c>
      <c r="T35" s="45"/>
      <c r="U35" s="3">
        <f t="shared" si="97"/>
        <v>0</v>
      </c>
      <c r="V35" s="45"/>
      <c r="W35" s="3">
        <f t="shared" si="114"/>
        <v>0</v>
      </c>
      <c r="X35" s="45">
        <v>15</v>
      </c>
      <c r="Y35" s="3">
        <f t="shared" si="98"/>
        <v>720</v>
      </c>
      <c r="Z35" s="45">
        <v>16</v>
      </c>
      <c r="AA35" s="3">
        <f t="shared" si="99"/>
        <v>768</v>
      </c>
      <c r="AB35" s="45"/>
      <c r="AC35" s="3">
        <f t="shared" si="100"/>
        <v>0</v>
      </c>
      <c r="AD35" s="45"/>
      <c r="AE35" s="3">
        <f t="shared" si="101"/>
        <v>0</v>
      </c>
      <c r="AF35" s="45"/>
      <c r="AG35" s="3">
        <f t="shared" si="102"/>
        <v>0</v>
      </c>
      <c r="AH35" s="45"/>
      <c r="AI35" s="3">
        <f t="shared" si="103"/>
        <v>0</v>
      </c>
      <c r="AJ35" s="11">
        <v>17</v>
      </c>
      <c r="AK35" s="3">
        <f t="shared" si="104"/>
        <v>816</v>
      </c>
      <c r="AL35" s="45">
        <v>1</v>
      </c>
      <c r="AM35" s="3">
        <f t="shared" si="105"/>
        <v>48</v>
      </c>
      <c r="AN35" s="45"/>
      <c r="AO35" s="3">
        <f t="shared" si="115"/>
        <v>0</v>
      </c>
      <c r="AP35" s="45"/>
      <c r="AQ35" s="3">
        <f t="shared" si="48"/>
        <v>0</v>
      </c>
      <c r="AR35" s="45"/>
      <c r="AS35" s="3"/>
      <c r="AT35" s="45"/>
      <c r="AU35" s="3"/>
      <c r="AV35" s="45"/>
      <c r="AW35" s="3"/>
      <c r="AX35" s="45"/>
      <c r="AY35" s="3"/>
      <c r="AZ35" s="45"/>
      <c r="BA35" s="3"/>
      <c r="BB35" s="45"/>
      <c r="BC35" s="3"/>
      <c r="BD35" s="45"/>
      <c r="BE35" s="3"/>
      <c r="BF35" s="45"/>
      <c r="BG35" s="3"/>
      <c r="BH35" s="45"/>
      <c r="BI35" s="74"/>
      <c r="BJ35" s="45"/>
      <c r="BK35" s="74"/>
      <c r="BL35" s="45"/>
      <c r="BM35" s="74"/>
      <c r="BN35" s="45">
        <f t="shared" si="106"/>
        <v>138</v>
      </c>
      <c r="BO35" s="196">
        <f t="shared" si="106"/>
        <v>6624</v>
      </c>
      <c r="BP35" s="189"/>
      <c r="BQ35" s="61">
        <v>672</v>
      </c>
      <c r="BR35" s="4">
        <f t="shared" si="49"/>
        <v>6624</v>
      </c>
      <c r="BS35" s="61"/>
      <c r="BT35" s="1">
        <f>BR35+BS35-BQ35</f>
        <v>5952</v>
      </c>
      <c r="BU35" s="5"/>
      <c r="BV35" s="1">
        <f>BT35-BU35</f>
        <v>5952</v>
      </c>
    </row>
    <row r="36" spans="1:120" ht="16.5" customHeight="1" x14ac:dyDescent="0.25">
      <c r="A36" s="197" t="s">
        <v>26</v>
      </c>
      <c r="B36" s="6" t="s">
        <v>27</v>
      </c>
      <c r="C36" s="46"/>
      <c r="D36" s="11"/>
      <c r="E36" s="3">
        <f t="shared" si="110"/>
        <v>0</v>
      </c>
      <c r="F36" s="45"/>
      <c r="G36" s="3">
        <f t="shared" si="111"/>
        <v>0</v>
      </c>
      <c r="H36" s="45"/>
      <c r="I36" s="3">
        <f t="shared" si="112"/>
        <v>0</v>
      </c>
      <c r="J36" s="45"/>
      <c r="K36" s="3">
        <f t="shared" si="113"/>
        <v>0</v>
      </c>
      <c r="L36" s="45"/>
      <c r="M36" s="3">
        <f t="shared" si="34"/>
        <v>0</v>
      </c>
      <c r="N36" s="45"/>
      <c r="O36" s="3">
        <f t="shared" si="35"/>
        <v>0</v>
      </c>
      <c r="P36" s="45"/>
      <c r="Q36" s="3">
        <f t="shared" si="36"/>
        <v>0</v>
      </c>
      <c r="R36" s="45"/>
      <c r="S36" s="3">
        <f t="shared" si="37"/>
        <v>0</v>
      </c>
      <c r="T36" s="45"/>
      <c r="U36" s="3">
        <f t="shared" si="97"/>
        <v>0</v>
      </c>
      <c r="V36" s="45"/>
      <c r="W36" s="3">
        <f t="shared" si="114"/>
        <v>0</v>
      </c>
      <c r="X36" s="45"/>
      <c r="Y36" s="3">
        <f t="shared" si="98"/>
        <v>0</v>
      </c>
      <c r="Z36" s="45"/>
      <c r="AA36" s="3">
        <f t="shared" si="99"/>
        <v>0</v>
      </c>
      <c r="AB36" s="45"/>
      <c r="AC36" s="3">
        <f t="shared" si="100"/>
        <v>0</v>
      </c>
      <c r="AD36" s="45"/>
      <c r="AE36" s="3">
        <f t="shared" si="101"/>
        <v>0</v>
      </c>
      <c r="AF36" s="45"/>
      <c r="AG36" s="3"/>
      <c r="AH36" s="45"/>
      <c r="AI36" s="3">
        <f t="shared" si="103"/>
        <v>0</v>
      </c>
      <c r="AJ36" s="11"/>
      <c r="AK36" s="3">
        <f t="shared" si="104"/>
        <v>0</v>
      </c>
      <c r="AL36" s="45"/>
      <c r="AM36" s="3">
        <f t="shared" si="105"/>
        <v>0</v>
      </c>
      <c r="AN36" s="45"/>
      <c r="AO36" s="3"/>
      <c r="AP36" s="45"/>
      <c r="AQ36" s="3">
        <f t="shared" si="48"/>
        <v>0</v>
      </c>
      <c r="AR36" s="45"/>
      <c r="AS36" s="3"/>
      <c r="AT36" s="45"/>
      <c r="AU36" s="3"/>
      <c r="AV36" s="45"/>
      <c r="AW36" s="3"/>
      <c r="AX36" s="45"/>
      <c r="AY36" s="3"/>
      <c r="AZ36" s="45"/>
      <c r="BA36" s="3"/>
      <c r="BB36" s="45"/>
      <c r="BC36" s="3"/>
      <c r="BD36" s="45"/>
      <c r="BE36" s="3"/>
      <c r="BF36" s="45"/>
      <c r="BG36" s="3"/>
      <c r="BH36" s="45"/>
      <c r="BI36" s="74"/>
      <c r="BJ36" s="45"/>
      <c r="BK36" s="74"/>
      <c r="BL36" s="45"/>
      <c r="BM36" s="74"/>
      <c r="BN36" s="45">
        <f t="shared" si="106"/>
        <v>0</v>
      </c>
      <c r="BO36" s="196">
        <f t="shared" si="106"/>
        <v>0</v>
      </c>
      <c r="BP36" s="189"/>
      <c r="BQ36" s="61"/>
      <c r="BR36" s="4">
        <f t="shared" si="49"/>
        <v>0</v>
      </c>
      <c r="BS36" s="61"/>
      <c r="BT36" s="1">
        <f t="shared" ref="BT36" si="117">BR36+BS36-BQ36</f>
        <v>0</v>
      </c>
      <c r="BU36" s="5"/>
      <c r="BV36" s="1">
        <f t="shared" ref="BV36" si="118">BT36-BU36</f>
        <v>0</v>
      </c>
    </row>
    <row r="37" spans="1:120" s="22" customFormat="1" ht="20.25" customHeight="1" thickBot="1" x14ac:dyDescent="0.3">
      <c r="A37" s="201" t="s">
        <v>2</v>
      </c>
      <c r="B37" s="202"/>
      <c r="C37" s="202"/>
      <c r="D37" s="203">
        <f t="shared" ref="D37:AI37" si="119">SUM(D7:D36)</f>
        <v>19</v>
      </c>
      <c r="E37" s="204">
        <f t="shared" si="119"/>
        <v>924</v>
      </c>
      <c r="F37" s="204">
        <f t="shared" si="119"/>
        <v>90</v>
      </c>
      <c r="G37" s="204">
        <f t="shared" si="119"/>
        <v>4764</v>
      </c>
      <c r="H37" s="204">
        <f t="shared" si="119"/>
        <v>107</v>
      </c>
      <c r="I37" s="204">
        <f t="shared" si="119"/>
        <v>5670</v>
      </c>
      <c r="J37" s="204">
        <f t="shared" si="119"/>
        <v>73</v>
      </c>
      <c r="K37" s="204">
        <f t="shared" si="119"/>
        <v>3828</v>
      </c>
      <c r="L37" s="203">
        <f t="shared" si="119"/>
        <v>169</v>
      </c>
      <c r="M37" s="204">
        <f t="shared" si="119"/>
        <v>8440.7799999999988</v>
      </c>
      <c r="N37" s="203">
        <f t="shared" si="119"/>
        <v>114</v>
      </c>
      <c r="O37" s="204">
        <f t="shared" si="119"/>
        <v>5863.68</v>
      </c>
      <c r="P37" s="204">
        <f t="shared" si="119"/>
        <v>177</v>
      </c>
      <c r="Q37" s="204">
        <f t="shared" si="119"/>
        <v>8958.0400000000009</v>
      </c>
      <c r="R37" s="203">
        <f t="shared" si="119"/>
        <v>147</v>
      </c>
      <c r="S37" s="204">
        <f t="shared" si="119"/>
        <v>7377</v>
      </c>
      <c r="T37" s="204">
        <f t="shared" si="119"/>
        <v>96</v>
      </c>
      <c r="U37" s="204">
        <f t="shared" si="119"/>
        <v>4946.0200000000004</v>
      </c>
      <c r="V37" s="204">
        <f t="shared" si="119"/>
        <v>172</v>
      </c>
      <c r="W37" s="204">
        <f t="shared" si="119"/>
        <v>8850.5</v>
      </c>
      <c r="X37" s="204">
        <f t="shared" si="119"/>
        <v>87</v>
      </c>
      <c r="Y37" s="204">
        <f t="shared" si="119"/>
        <v>4518</v>
      </c>
      <c r="Z37" s="204">
        <f t="shared" si="119"/>
        <v>141</v>
      </c>
      <c r="AA37" s="204">
        <f t="shared" si="119"/>
        <v>7046.64</v>
      </c>
      <c r="AB37" s="204">
        <f t="shared" si="119"/>
        <v>122</v>
      </c>
      <c r="AC37" s="204">
        <f t="shared" si="119"/>
        <v>6381</v>
      </c>
      <c r="AD37" s="204">
        <f t="shared" si="119"/>
        <v>131</v>
      </c>
      <c r="AE37" s="204">
        <f t="shared" si="119"/>
        <v>6880</v>
      </c>
      <c r="AF37" s="204">
        <f t="shared" si="119"/>
        <v>123</v>
      </c>
      <c r="AG37" s="204">
        <f t="shared" si="119"/>
        <v>6350.12</v>
      </c>
      <c r="AH37" s="204">
        <f t="shared" si="119"/>
        <v>56</v>
      </c>
      <c r="AI37" s="204">
        <f t="shared" si="119"/>
        <v>3012</v>
      </c>
      <c r="AJ37" s="204">
        <f t="shared" ref="AJ37:BO37" si="120">SUM(AJ7:AJ36)</f>
        <v>111</v>
      </c>
      <c r="AK37" s="204">
        <f t="shared" si="120"/>
        <v>5742</v>
      </c>
      <c r="AL37" s="204">
        <f t="shared" si="120"/>
        <v>139</v>
      </c>
      <c r="AM37" s="204">
        <f t="shared" si="120"/>
        <v>7416.5</v>
      </c>
      <c r="AN37" s="204">
        <f t="shared" si="120"/>
        <v>143</v>
      </c>
      <c r="AO37" s="204">
        <f t="shared" si="120"/>
        <v>7014.71</v>
      </c>
      <c r="AP37" s="203">
        <f t="shared" si="120"/>
        <v>140</v>
      </c>
      <c r="AQ37" s="204">
        <f t="shared" si="120"/>
        <v>7278</v>
      </c>
      <c r="AR37" s="203">
        <f t="shared" si="120"/>
        <v>0</v>
      </c>
      <c r="AS37" s="204">
        <f t="shared" si="120"/>
        <v>0</v>
      </c>
      <c r="AT37" s="203">
        <f t="shared" si="120"/>
        <v>0</v>
      </c>
      <c r="AU37" s="204">
        <f t="shared" si="120"/>
        <v>0</v>
      </c>
      <c r="AV37" s="203">
        <f t="shared" si="120"/>
        <v>0</v>
      </c>
      <c r="AW37" s="204">
        <f t="shared" si="120"/>
        <v>0</v>
      </c>
      <c r="AX37" s="203">
        <f t="shared" si="120"/>
        <v>0</v>
      </c>
      <c r="AY37" s="204">
        <f t="shared" si="120"/>
        <v>0</v>
      </c>
      <c r="AZ37" s="203">
        <f t="shared" si="120"/>
        <v>0</v>
      </c>
      <c r="BA37" s="204">
        <f t="shared" si="120"/>
        <v>0</v>
      </c>
      <c r="BB37" s="203">
        <f t="shared" si="120"/>
        <v>0</v>
      </c>
      <c r="BC37" s="204">
        <f t="shared" si="120"/>
        <v>0</v>
      </c>
      <c r="BD37" s="203">
        <f t="shared" si="120"/>
        <v>0</v>
      </c>
      <c r="BE37" s="204">
        <f t="shared" si="120"/>
        <v>0</v>
      </c>
      <c r="BF37" s="203">
        <f t="shared" si="120"/>
        <v>0</v>
      </c>
      <c r="BG37" s="204">
        <f t="shared" si="120"/>
        <v>0</v>
      </c>
      <c r="BH37" s="203">
        <f t="shared" si="120"/>
        <v>0</v>
      </c>
      <c r="BI37" s="204">
        <f t="shared" si="120"/>
        <v>0</v>
      </c>
      <c r="BJ37" s="203">
        <f t="shared" si="120"/>
        <v>0</v>
      </c>
      <c r="BK37" s="204">
        <f t="shared" si="120"/>
        <v>0</v>
      </c>
      <c r="BL37" s="203">
        <f t="shared" si="120"/>
        <v>0</v>
      </c>
      <c r="BM37" s="204">
        <f t="shared" si="120"/>
        <v>0</v>
      </c>
      <c r="BN37" s="203">
        <f t="shared" si="120"/>
        <v>2357</v>
      </c>
      <c r="BO37" s="205">
        <f t="shared" si="120"/>
        <v>121260.98999999999</v>
      </c>
      <c r="BP37" s="191"/>
      <c r="BQ37" s="99">
        <f t="shared" ref="BQ37:BV37" si="121">SUM(BQ7:BQ36)</f>
        <v>5200.5599999999995</v>
      </c>
      <c r="BR37" s="99">
        <f t="shared" si="121"/>
        <v>117774.98999999999</v>
      </c>
      <c r="BS37" s="99">
        <f t="shared" si="121"/>
        <v>0</v>
      </c>
      <c r="BT37" s="99">
        <f t="shared" si="121"/>
        <v>112574.43000000001</v>
      </c>
      <c r="BU37" s="99">
        <f t="shared" si="121"/>
        <v>0</v>
      </c>
      <c r="BV37" s="99">
        <f t="shared" si="121"/>
        <v>112574.43000000001</v>
      </c>
      <c r="BW37" s="56"/>
      <c r="BX37" s="56"/>
      <c r="BY37" s="56"/>
      <c r="BZ37" s="56"/>
      <c r="CA37" s="56"/>
      <c r="CB37" s="56"/>
      <c r="CC37" s="56"/>
      <c r="CD37" s="56"/>
      <c r="CE37" s="56"/>
      <c r="CF37" s="56"/>
      <c r="CG37" s="56"/>
      <c r="CH37" s="56"/>
      <c r="CI37" s="56"/>
      <c r="CJ37" s="56"/>
      <c r="CK37" s="56"/>
      <c r="CL37" s="56"/>
      <c r="CM37" s="56"/>
      <c r="CN37" s="56"/>
      <c r="CO37" s="56"/>
      <c r="CP37" s="56"/>
      <c r="CQ37" s="56"/>
      <c r="CR37" s="56"/>
      <c r="CS37" s="56"/>
      <c r="CT37" s="56"/>
      <c r="CU37" s="56"/>
      <c r="CV37" s="56"/>
      <c r="CW37" s="56"/>
      <c r="CX37" s="56"/>
      <c r="CY37" s="56"/>
      <c r="CZ37" s="56"/>
      <c r="DA37" s="56"/>
      <c r="DB37" s="56"/>
      <c r="DC37" s="56"/>
      <c r="DD37" s="56"/>
      <c r="DE37" s="56"/>
      <c r="DF37" s="56"/>
      <c r="DG37" s="56"/>
      <c r="DH37" s="56"/>
      <c r="DI37" s="56"/>
      <c r="DJ37" s="56"/>
    </row>
    <row r="38" spans="1:120" ht="16.5" customHeight="1" x14ac:dyDescent="0.25">
      <c r="A38" s="23"/>
      <c r="B38" s="23"/>
      <c r="C38" s="23"/>
      <c r="D38" s="23"/>
      <c r="E38" s="18"/>
      <c r="F38" s="18"/>
      <c r="G38" s="18"/>
      <c r="H38" s="19"/>
      <c r="I38" s="18"/>
      <c r="J38" s="51" t="s">
        <v>14</v>
      </c>
      <c r="K38" s="18"/>
      <c r="L38" s="58"/>
      <c r="M38" s="20"/>
      <c r="N38" s="58"/>
      <c r="O38" s="20"/>
      <c r="P38" s="55"/>
      <c r="Q38" s="20"/>
      <c r="R38" s="58"/>
      <c r="S38" s="20"/>
      <c r="T38" s="58"/>
      <c r="U38" s="20"/>
      <c r="V38" s="58"/>
      <c r="W38" s="19"/>
      <c r="X38" s="58"/>
      <c r="Y38" s="20"/>
      <c r="Z38" s="58"/>
      <c r="AA38" s="20"/>
      <c r="AB38" s="58"/>
      <c r="AC38" s="20"/>
      <c r="AD38" s="58"/>
      <c r="AE38" s="20"/>
      <c r="AF38" s="58"/>
      <c r="AG38" s="20"/>
      <c r="AH38" s="58"/>
      <c r="AI38" s="20"/>
      <c r="AJ38" s="23"/>
      <c r="AK38" s="18"/>
      <c r="AL38" s="51"/>
      <c r="AM38" s="18"/>
      <c r="AN38" s="55"/>
      <c r="AO38" s="18"/>
      <c r="AP38" s="51" t="s">
        <v>14</v>
      </c>
      <c r="AQ38" s="18"/>
      <c r="AR38" s="58"/>
      <c r="AS38" s="20"/>
      <c r="AT38" s="58"/>
      <c r="AU38" s="20"/>
      <c r="AV38" s="55"/>
      <c r="AW38" s="20"/>
      <c r="AX38" s="58"/>
      <c r="AY38" s="20"/>
      <c r="AZ38" s="58"/>
      <c r="BA38" s="20"/>
      <c r="BB38" s="58"/>
      <c r="BC38" s="19"/>
      <c r="BD38" s="58"/>
      <c r="BE38" s="20"/>
      <c r="BF38" s="58"/>
      <c r="BG38" s="20"/>
      <c r="BH38" s="58"/>
      <c r="BI38" s="20"/>
      <c r="BJ38" s="58"/>
      <c r="BK38" s="20"/>
      <c r="BL38" s="58"/>
      <c r="BM38" s="20"/>
      <c r="BN38" s="20"/>
      <c r="BO38" s="20"/>
      <c r="BP38" s="25"/>
      <c r="BQ38" s="17">
        <f>+BQ37-BQ39</f>
        <v>0</v>
      </c>
      <c r="BR38" s="17">
        <f>+BR37-BR39</f>
        <v>0</v>
      </c>
      <c r="BS38" s="17">
        <f t="shared" ref="BS38:BV38" si="122">+BS37-BS39</f>
        <v>0</v>
      </c>
      <c r="BT38" s="17">
        <f t="shared" si="122"/>
        <v>0</v>
      </c>
      <c r="BU38" s="17" t="s">
        <v>30</v>
      </c>
      <c r="BV38" s="17">
        <f t="shared" si="122"/>
        <v>0</v>
      </c>
    </row>
    <row r="39" spans="1:120" ht="16.5" customHeight="1" x14ac:dyDescent="0.25">
      <c r="A39" s="23"/>
      <c r="B39" s="23"/>
      <c r="C39" s="23"/>
      <c r="D39" s="23"/>
      <c r="E39" s="18"/>
      <c r="F39" s="18"/>
      <c r="G39" s="18"/>
      <c r="H39" s="18"/>
      <c r="I39" s="18"/>
      <c r="J39" s="51"/>
      <c r="K39" s="18"/>
      <c r="L39" s="58"/>
      <c r="M39" s="20"/>
      <c r="N39" s="58"/>
      <c r="O39" s="20"/>
      <c r="P39" s="58"/>
      <c r="Q39" s="20"/>
      <c r="R39" s="58"/>
      <c r="S39" s="21"/>
      <c r="T39" s="58"/>
      <c r="U39" s="20"/>
      <c r="V39" s="58"/>
      <c r="W39" s="20"/>
      <c r="X39" s="58"/>
      <c r="Y39" s="20"/>
      <c r="Z39" s="58"/>
      <c r="AA39" s="20"/>
      <c r="AB39" s="58"/>
      <c r="AC39" s="20"/>
      <c r="AD39" s="58"/>
      <c r="AE39" s="20"/>
      <c r="AF39" s="58"/>
      <c r="AG39" s="20"/>
      <c r="AH39" s="58"/>
      <c r="AI39" s="20"/>
      <c r="AJ39" s="23"/>
      <c r="AK39" s="18"/>
      <c r="AL39" s="51"/>
      <c r="AM39" s="18"/>
      <c r="AN39" s="51"/>
      <c r="AO39" s="18"/>
      <c r="AP39" s="51"/>
      <c r="AQ39" s="18"/>
      <c r="AR39" s="58"/>
      <c r="AS39" s="20"/>
      <c r="AT39" s="58"/>
      <c r="AU39" s="20"/>
      <c r="AV39" s="58"/>
      <c r="AW39" s="20"/>
      <c r="AX39" s="58"/>
      <c r="AY39" s="21"/>
      <c r="AZ39" s="58"/>
      <c r="BA39" s="20"/>
      <c r="BB39" s="58"/>
      <c r="BC39" s="20"/>
      <c r="BD39" s="58"/>
      <c r="BE39" s="20"/>
      <c r="BF39" s="58"/>
      <c r="BG39" s="20"/>
      <c r="BH39" s="58"/>
      <c r="BI39" s="20"/>
      <c r="BJ39" s="58"/>
      <c r="BK39" s="20"/>
      <c r="BL39" s="58"/>
      <c r="BM39" s="20"/>
      <c r="BN39" s="20"/>
      <c r="BO39" s="20"/>
      <c r="BP39" s="25"/>
      <c r="BQ39" s="24">
        <f t="shared" ref="BQ39:BV39" si="123">SUM(BQ7:BQ36)</f>
        <v>5200.5599999999995</v>
      </c>
      <c r="BR39" s="120">
        <f t="shared" si="123"/>
        <v>117774.98999999999</v>
      </c>
      <c r="BS39" s="24">
        <f t="shared" si="123"/>
        <v>0</v>
      </c>
      <c r="BT39" s="24">
        <f t="shared" si="123"/>
        <v>112574.43000000001</v>
      </c>
      <c r="BU39" s="24">
        <f t="shared" si="123"/>
        <v>0</v>
      </c>
      <c r="BV39" s="24">
        <f t="shared" si="123"/>
        <v>112574.43000000001</v>
      </c>
    </row>
    <row r="40" spans="1:120" ht="16.5" customHeight="1" thickBot="1" x14ac:dyDescent="0.3">
      <c r="A40" s="23"/>
      <c r="B40" s="23"/>
      <c r="C40" s="23"/>
      <c r="D40" s="23"/>
      <c r="E40" s="18"/>
      <c r="F40" s="18"/>
      <c r="G40" s="18"/>
      <c r="H40" s="18"/>
      <c r="I40" s="18"/>
      <c r="J40" s="51"/>
      <c r="K40" s="18"/>
      <c r="L40" s="58"/>
      <c r="M40" s="20"/>
      <c r="N40" s="58"/>
      <c r="O40" s="20"/>
      <c r="P40" s="58"/>
      <c r="Q40" s="20"/>
      <c r="R40" s="58"/>
      <c r="S40" s="21"/>
      <c r="T40" s="58"/>
      <c r="U40" s="20"/>
      <c r="V40" s="58"/>
      <c r="W40" s="20"/>
      <c r="X40" s="58"/>
      <c r="Y40" s="20"/>
      <c r="Z40" s="58"/>
      <c r="AA40" s="20"/>
      <c r="AB40" s="58"/>
      <c r="AC40" s="20"/>
      <c r="AD40" s="58"/>
      <c r="AE40" s="20"/>
      <c r="AF40" s="58"/>
      <c r="AG40" s="20"/>
      <c r="AH40" s="58"/>
      <c r="AI40" s="20"/>
      <c r="AJ40" s="23"/>
      <c r="AK40" s="18"/>
      <c r="AL40" s="51"/>
      <c r="AM40" s="18"/>
      <c r="AN40" s="51"/>
      <c r="AO40" s="18"/>
      <c r="AP40" s="51"/>
      <c r="AQ40" s="18"/>
      <c r="AR40" s="58"/>
      <c r="AS40" s="20"/>
      <c r="AT40" s="58"/>
      <c r="AU40" s="20"/>
      <c r="AV40" s="58"/>
      <c r="AW40" s="20"/>
      <c r="AX40" s="58"/>
      <c r="AY40" s="21"/>
      <c r="AZ40" s="58"/>
      <c r="BA40" s="20"/>
      <c r="BB40" s="58"/>
      <c r="BC40" s="20"/>
      <c r="BD40" s="58"/>
      <c r="BE40" s="20"/>
      <c r="BF40" s="58"/>
      <c r="BG40" s="20"/>
      <c r="BH40" s="58"/>
      <c r="BI40" s="20"/>
      <c r="BJ40" s="58"/>
      <c r="BK40" s="20"/>
      <c r="BL40" s="58"/>
      <c r="BM40" s="20"/>
      <c r="BN40" s="20"/>
      <c r="BO40" s="20"/>
      <c r="BP40" s="25"/>
      <c r="BQ40" s="29"/>
      <c r="BR40" s="30"/>
      <c r="BS40" s="30"/>
      <c r="BT40" s="29"/>
      <c r="BU40" s="30"/>
      <c r="BV40" s="30"/>
    </row>
    <row r="41" spans="1:120" s="63" customFormat="1" ht="16.5" hidden="1" customHeight="1" x14ac:dyDescent="0.25">
      <c r="A41" s="283" t="s">
        <v>25</v>
      </c>
      <c r="B41" s="284"/>
      <c r="C41" s="285"/>
      <c r="D41" s="85"/>
      <c r="E41" s="28"/>
      <c r="F41" s="28"/>
      <c r="G41" s="28"/>
      <c r="H41" s="28"/>
      <c r="I41" s="28"/>
      <c r="J41" s="47"/>
      <c r="K41" s="28"/>
      <c r="L41" s="65"/>
      <c r="M41" s="66"/>
      <c r="N41" s="65"/>
      <c r="O41" s="66"/>
      <c r="P41" s="65"/>
      <c r="Q41" s="66"/>
      <c r="R41" s="65"/>
      <c r="S41" s="67"/>
      <c r="T41" s="65"/>
      <c r="U41" s="66"/>
      <c r="V41" s="65"/>
      <c r="W41" s="66"/>
      <c r="X41" s="65"/>
      <c r="Y41" s="66"/>
      <c r="Z41" s="65"/>
      <c r="AA41" s="66"/>
      <c r="AB41" s="65"/>
      <c r="AC41" s="66"/>
      <c r="AD41" s="65"/>
      <c r="AE41" s="66"/>
      <c r="AF41" s="65"/>
      <c r="AG41" s="66"/>
      <c r="AH41" s="65"/>
      <c r="AI41" s="66"/>
      <c r="AJ41" s="72"/>
      <c r="AK41" s="28"/>
      <c r="AL41" s="47"/>
      <c r="AM41" s="28"/>
      <c r="AN41" s="47"/>
      <c r="AO41" s="28"/>
      <c r="AP41" s="47"/>
      <c r="AQ41" s="28"/>
      <c r="AR41" s="65"/>
      <c r="AS41" s="66"/>
      <c r="AT41" s="65"/>
      <c r="AU41" s="66"/>
      <c r="AV41" s="65"/>
      <c r="AW41" s="66"/>
      <c r="AX41" s="65"/>
      <c r="AY41" s="67"/>
      <c r="AZ41" s="65"/>
      <c r="BA41" s="66"/>
      <c r="BB41" s="65"/>
      <c r="BC41" s="66"/>
      <c r="BD41" s="65"/>
      <c r="BE41" s="66"/>
      <c r="BF41" s="65"/>
      <c r="BG41" s="66"/>
      <c r="BH41" s="65"/>
      <c r="BI41" s="66"/>
      <c r="BJ41" s="65"/>
      <c r="BK41" s="66"/>
      <c r="BL41" s="65"/>
      <c r="BM41" s="66"/>
      <c r="BN41" s="66"/>
      <c r="BO41" s="66"/>
      <c r="BP41" s="25"/>
      <c r="BQ41" s="29"/>
      <c r="BR41" s="30"/>
      <c r="BS41" s="30"/>
      <c r="BT41" s="29"/>
      <c r="BU41" s="30"/>
      <c r="BV41" s="30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7"/>
      <c r="DL41" s="7"/>
      <c r="DM41" s="7"/>
      <c r="DN41" s="7"/>
      <c r="DO41" s="7"/>
      <c r="DP41" s="7"/>
    </row>
    <row r="42" spans="1:120" ht="16.5" hidden="1" customHeight="1" x14ac:dyDescent="0.25">
      <c r="A42" s="129" t="s">
        <v>9</v>
      </c>
      <c r="B42" s="84" t="s">
        <v>28</v>
      </c>
      <c r="C42" s="76">
        <v>48</v>
      </c>
      <c r="D42" s="82"/>
      <c r="E42" s="3"/>
      <c r="F42" s="3"/>
      <c r="G42" s="3"/>
      <c r="H42" s="3"/>
      <c r="I42" s="3"/>
      <c r="J42" s="45"/>
      <c r="K42" s="3"/>
      <c r="L42" s="83"/>
      <c r="M42" s="57"/>
      <c r="N42" s="45"/>
      <c r="O42" s="3"/>
      <c r="P42" s="83"/>
      <c r="Q42" s="57"/>
      <c r="R42" s="83"/>
      <c r="S42" s="232"/>
      <c r="T42" s="83"/>
      <c r="U42" s="97"/>
      <c r="V42" s="97"/>
      <c r="W42" s="57"/>
      <c r="X42" s="83"/>
      <c r="Y42" s="97"/>
      <c r="Z42" s="83"/>
      <c r="AA42" s="97"/>
      <c r="AB42" s="45"/>
      <c r="AC42" s="3"/>
      <c r="AD42" s="83"/>
      <c r="AE42" s="57"/>
      <c r="AF42" s="83"/>
      <c r="AG42" s="57"/>
      <c r="AH42" s="45"/>
      <c r="AI42" s="97"/>
      <c r="AJ42" s="82"/>
      <c r="AK42" s="3"/>
      <c r="AL42" s="45"/>
      <c r="AM42" s="3"/>
      <c r="AN42" s="45"/>
      <c r="AO42" s="3"/>
      <c r="AP42" s="45"/>
      <c r="AQ42" s="97"/>
      <c r="AR42" s="83"/>
      <c r="AS42" s="97"/>
      <c r="AT42" s="83"/>
      <c r="AU42" s="97"/>
      <c r="AV42" s="83"/>
      <c r="AW42" s="97"/>
      <c r="AX42" s="83"/>
      <c r="AY42" s="97"/>
      <c r="AZ42" s="83"/>
      <c r="BA42" s="57"/>
      <c r="BB42" s="83"/>
      <c r="BC42" s="97"/>
      <c r="BD42" s="83"/>
      <c r="BE42" s="97"/>
      <c r="BF42" s="83"/>
      <c r="BG42" s="97"/>
      <c r="BH42" s="83"/>
      <c r="BI42" s="57"/>
      <c r="BJ42" s="45"/>
      <c r="BK42" s="97"/>
      <c r="BL42" s="83"/>
      <c r="BM42" s="57"/>
      <c r="BN42" s="44">
        <f t="shared" ref="BN42:BO43" si="124">+D42+F42+H42+J42+L42+N42+P42+R42+T42+V42+X42+Z42+AB42+AD42+AF42+AH42+AJ42+AL42+AN42+AP42+AR42+AT42+AV42+AX42+AZ42+BB42+BD42+BF42+BH42+BJ42+BL42</f>
        <v>0</v>
      </c>
      <c r="BO42" s="87">
        <f t="shared" si="124"/>
        <v>0</v>
      </c>
      <c r="BP42" s="25"/>
      <c r="BQ42" s="29"/>
      <c r="BR42" s="30"/>
      <c r="BS42" s="30"/>
      <c r="BT42" s="29"/>
      <c r="BU42" s="30"/>
      <c r="BV42" s="30"/>
    </row>
    <row r="43" spans="1:120" ht="16.5" hidden="1" customHeight="1" x14ac:dyDescent="0.25">
      <c r="A43" s="130" t="s">
        <v>31</v>
      </c>
      <c r="B43" s="131"/>
      <c r="C43" s="128">
        <v>47.5</v>
      </c>
      <c r="D43" s="82"/>
      <c r="E43" s="3"/>
      <c r="F43" s="3"/>
      <c r="G43" s="3"/>
      <c r="H43" s="3"/>
      <c r="I43" s="3"/>
      <c r="J43" s="45"/>
      <c r="K43" s="3"/>
      <c r="L43" s="83"/>
      <c r="M43" s="57"/>
      <c r="N43" s="45"/>
      <c r="O43" s="3"/>
      <c r="P43" s="83"/>
      <c r="Q43" s="57"/>
      <c r="R43" s="83"/>
      <c r="S43" s="232"/>
      <c r="T43" s="83"/>
      <c r="U43" s="97"/>
      <c r="V43" s="97"/>
      <c r="W43" s="57"/>
      <c r="X43" s="45"/>
      <c r="Y43" s="97"/>
      <c r="Z43" s="83"/>
      <c r="AA43" s="97"/>
      <c r="AB43" s="45"/>
      <c r="AC43" s="3"/>
      <c r="AD43" s="83"/>
      <c r="AE43" s="57"/>
      <c r="AF43" s="83"/>
      <c r="AG43" s="57"/>
      <c r="AH43" s="45"/>
      <c r="AI43" s="97"/>
      <c r="AJ43" s="82"/>
      <c r="AK43" s="3"/>
      <c r="AL43" s="45"/>
      <c r="AM43" s="3"/>
      <c r="AN43" s="45"/>
      <c r="AO43" s="3"/>
      <c r="AP43" s="45"/>
      <c r="AQ43" s="97"/>
      <c r="AR43" s="83"/>
      <c r="AS43" s="97"/>
      <c r="AT43" s="83"/>
      <c r="AU43" s="97"/>
      <c r="AV43" s="83"/>
      <c r="AW43" s="97"/>
      <c r="AX43" s="83"/>
      <c r="AY43" s="97"/>
      <c r="AZ43" s="83"/>
      <c r="BA43" s="57"/>
      <c r="BB43" s="83"/>
      <c r="BC43" s="97"/>
      <c r="BD43" s="83"/>
      <c r="BE43" s="97"/>
      <c r="BF43" s="83"/>
      <c r="BG43" s="97"/>
      <c r="BH43" s="83"/>
      <c r="BI43" s="57"/>
      <c r="BJ43" s="45"/>
      <c r="BK43" s="97"/>
      <c r="BL43" s="83"/>
      <c r="BM43" s="57"/>
      <c r="BN43" s="44">
        <f t="shared" si="124"/>
        <v>0</v>
      </c>
      <c r="BO43" s="87">
        <f t="shared" si="124"/>
        <v>0</v>
      </c>
      <c r="BP43" s="25"/>
      <c r="BQ43" s="29"/>
      <c r="BR43" s="30"/>
      <c r="BS43" s="30"/>
      <c r="BT43" s="29"/>
      <c r="BU43" s="30"/>
      <c r="BV43" s="30"/>
    </row>
    <row r="44" spans="1:120" s="63" customFormat="1" ht="16.5" customHeight="1" thickBot="1" x14ac:dyDescent="0.3">
      <c r="A44" s="283" t="s">
        <v>15</v>
      </c>
      <c r="B44" s="285"/>
      <c r="C44" s="86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110"/>
      <c r="V44" s="110"/>
      <c r="W44" s="64"/>
      <c r="X44" s="64"/>
      <c r="Y44" s="110"/>
      <c r="Z44" s="64"/>
      <c r="AA44" s="64"/>
      <c r="AB44" s="64"/>
      <c r="AC44" s="64"/>
      <c r="AD44" s="64"/>
      <c r="AE44" s="64"/>
      <c r="AF44" s="64"/>
      <c r="AG44" s="64"/>
      <c r="AH44" s="108"/>
      <c r="AI44" s="110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108"/>
      <c r="AX44" s="64"/>
      <c r="AY44" s="109"/>
      <c r="AZ44" s="64"/>
      <c r="BA44" s="64"/>
      <c r="BB44" s="64"/>
      <c r="BC44" s="64"/>
      <c r="BD44" s="64"/>
      <c r="BE44" s="110"/>
      <c r="BF44" s="64"/>
      <c r="BG44" s="64"/>
      <c r="BH44" s="64"/>
      <c r="BI44" s="64"/>
      <c r="BJ44" s="108"/>
      <c r="BK44" s="110"/>
      <c r="BL44" s="64"/>
      <c r="BM44" s="64"/>
      <c r="BN44" s="233"/>
      <c r="BO44" s="233"/>
      <c r="BP44" s="122"/>
      <c r="BQ44" s="9"/>
      <c r="BR44" s="9"/>
      <c r="BS44" s="9"/>
      <c r="BT44" s="9"/>
      <c r="BU44" s="25"/>
      <c r="BV44" s="9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7"/>
      <c r="DL44" s="7"/>
      <c r="DM44" s="7"/>
      <c r="DN44" s="7"/>
      <c r="DO44" s="7"/>
      <c r="DP44" s="7"/>
    </row>
    <row r="45" spans="1:120" ht="16.5" customHeight="1" x14ac:dyDescent="0.25">
      <c r="A45" s="172" t="s">
        <v>64</v>
      </c>
      <c r="B45" s="173" t="s">
        <v>65</v>
      </c>
      <c r="C45" s="169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97"/>
      <c r="V45" s="97"/>
      <c r="W45" s="100"/>
      <c r="X45" s="100"/>
      <c r="Y45" s="97"/>
      <c r="Z45" s="100"/>
      <c r="AA45" s="100"/>
      <c r="AB45" s="100"/>
      <c r="AC45" s="100"/>
      <c r="AD45" s="100"/>
      <c r="AE45" s="100"/>
      <c r="AF45" s="232">
        <v>40</v>
      </c>
      <c r="AG45" s="232">
        <v>2040</v>
      </c>
      <c r="AH45" s="232"/>
      <c r="AI45" s="97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232"/>
      <c r="AX45" s="100"/>
      <c r="AY45" s="31"/>
      <c r="AZ45" s="100"/>
      <c r="BA45" s="100"/>
      <c r="BB45" s="100"/>
      <c r="BC45" s="100"/>
      <c r="BD45" s="100"/>
      <c r="BE45" s="97"/>
      <c r="BF45" s="100"/>
      <c r="BG45" s="100"/>
      <c r="BH45" s="100"/>
      <c r="BI45" s="100"/>
      <c r="BJ45" s="232"/>
      <c r="BK45" s="97"/>
      <c r="BL45" s="100"/>
      <c r="BM45" s="100"/>
      <c r="BN45" s="170"/>
      <c r="BO45" s="171"/>
      <c r="BP45" s="122"/>
      <c r="BQ45" s="9"/>
      <c r="BR45" s="9"/>
      <c r="BS45" s="9"/>
      <c r="BT45" s="9"/>
      <c r="BU45" s="25"/>
      <c r="BV45" s="9"/>
    </row>
    <row r="46" spans="1:120" ht="16.5" customHeight="1" x14ac:dyDescent="0.25">
      <c r="A46" s="129" t="s">
        <v>59</v>
      </c>
      <c r="B46" s="84" t="s">
        <v>60</v>
      </c>
      <c r="C46" s="101">
        <v>45</v>
      </c>
      <c r="D46" s="100"/>
      <c r="E46" s="100"/>
      <c r="F46" s="100"/>
      <c r="G46" s="100"/>
      <c r="H46" s="100"/>
      <c r="I46" s="100"/>
      <c r="J46" s="232">
        <v>18</v>
      </c>
      <c r="K46" s="232">
        <f>+J46*C46</f>
        <v>810</v>
      </c>
      <c r="L46" s="100"/>
      <c r="M46" s="100"/>
      <c r="N46" s="100"/>
      <c r="O46" s="100"/>
      <c r="P46" s="232">
        <v>6</v>
      </c>
      <c r="Q46" s="232">
        <f>+P46*C46</f>
        <v>270</v>
      </c>
      <c r="R46" s="100"/>
      <c r="S46" s="100"/>
      <c r="T46" s="100"/>
      <c r="U46" s="97"/>
      <c r="V46" s="97"/>
      <c r="W46" s="100"/>
      <c r="X46" s="100"/>
      <c r="Y46" s="97"/>
      <c r="Z46" s="232"/>
      <c r="AA46" s="97">
        <f>+Z46*C46</f>
        <v>0</v>
      </c>
      <c r="AB46" s="232"/>
      <c r="AC46" s="232">
        <f>+AB46*C46</f>
        <v>0</v>
      </c>
      <c r="AD46" s="100"/>
      <c r="AE46" s="100"/>
      <c r="AF46" s="232">
        <v>3</v>
      </c>
      <c r="AG46" s="232">
        <f>+AF46*C46</f>
        <v>135</v>
      </c>
      <c r="AH46" s="232"/>
      <c r="AI46" s="97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232"/>
      <c r="AX46" s="100"/>
      <c r="AY46" s="31"/>
      <c r="AZ46" s="232"/>
      <c r="BA46" s="107"/>
      <c r="BB46" s="232"/>
      <c r="BC46" s="97"/>
      <c r="BD46" s="100"/>
      <c r="BE46" s="97"/>
      <c r="BF46" s="232"/>
      <c r="BG46" s="97"/>
      <c r="BH46" s="232">
        <v>36</v>
      </c>
      <c r="BI46" s="232">
        <f>+BH46*C46</f>
        <v>1620</v>
      </c>
      <c r="BJ46" s="232"/>
      <c r="BK46" s="97"/>
      <c r="BL46" s="100"/>
      <c r="BM46" s="100"/>
      <c r="BN46" s="44">
        <f>+D46+F46+H46+J46+L46+N46+P46+R46+T46+V46+X46+Z46+AB46+AD46+AF46+AH46+AJ46+AL46+AN46+AP46+AR46+AT46+AV46+AX46+AZ46+BB46+BD46+BF46+BH46+BJ46+BL46</f>
        <v>63</v>
      </c>
      <c r="BO46" s="87">
        <f t="shared" ref="BO46:BO47" si="125">+E46+G46+I46+K46+M46+O46+Q46+S46+U46+W46+Y46+AA46+AC46+AE46+AG46+AI46+AK46+AM46+AO46+AQ46+AS46+AU46+AW46+AY46+BA46+BC46+BE46+BG46+BI46+BK46+BM46</f>
        <v>2835</v>
      </c>
      <c r="BP46" s="122"/>
      <c r="BQ46" s="9"/>
      <c r="BR46" s="9"/>
      <c r="BS46" s="9"/>
      <c r="BT46" s="9"/>
      <c r="BU46" s="25"/>
      <c r="BV46" s="9"/>
    </row>
    <row r="47" spans="1:120" ht="16.5" customHeight="1" x14ac:dyDescent="0.25">
      <c r="A47" s="129" t="s">
        <v>62</v>
      </c>
      <c r="B47" s="84" t="s">
        <v>63</v>
      </c>
      <c r="C47" s="101">
        <v>60</v>
      </c>
      <c r="D47" s="100"/>
      <c r="E47" s="100"/>
      <c r="F47" s="100"/>
      <c r="G47" s="100"/>
      <c r="H47" s="100"/>
      <c r="I47" s="100"/>
      <c r="J47" s="232"/>
      <c r="K47" s="232"/>
      <c r="L47" s="100"/>
      <c r="M47" s="100"/>
      <c r="N47" s="100"/>
      <c r="O47" s="100"/>
      <c r="P47" s="232"/>
      <c r="Q47" s="232"/>
      <c r="R47" s="100"/>
      <c r="S47" s="100"/>
      <c r="T47" s="100"/>
      <c r="U47" s="97"/>
      <c r="V47" s="97"/>
      <c r="W47" s="100"/>
      <c r="X47" s="232">
        <v>18</v>
      </c>
      <c r="Y47" s="97">
        <f>+X47*C47</f>
        <v>1080</v>
      </c>
      <c r="Z47" s="232"/>
      <c r="AA47" s="97"/>
      <c r="AB47" s="232"/>
      <c r="AC47" s="232"/>
      <c r="AD47" s="100"/>
      <c r="AE47" s="100"/>
      <c r="AF47" s="100"/>
      <c r="AG47" s="100"/>
      <c r="AH47" s="232"/>
      <c r="AI47" s="97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232"/>
      <c r="AX47" s="100"/>
      <c r="AY47" s="31"/>
      <c r="AZ47" s="232"/>
      <c r="BA47" s="107"/>
      <c r="BB47" s="232"/>
      <c r="BC47" s="97"/>
      <c r="BD47" s="100"/>
      <c r="BE47" s="97"/>
      <c r="BF47" s="232"/>
      <c r="BG47" s="97"/>
      <c r="BH47" s="100"/>
      <c r="BI47" s="100"/>
      <c r="BJ47" s="232"/>
      <c r="BK47" s="97"/>
      <c r="BL47" s="100"/>
      <c r="BM47" s="100"/>
      <c r="BN47" s="44">
        <f>+D47+F47+H47+J47+L47+N47+P47+R47+T47+V47+X47+Z47+AB47+AD47+AF47+AH47+AJ47+AL47+AN47+AP47+AR47+AT47+AV47+AX47+AZ47+BB47+BD47+BF47+BH47+BJ47+BL47</f>
        <v>18</v>
      </c>
      <c r="BO47" s="87">
        <f t="shared" si="125"/>
        <v>1080</v>
      </c>
      <c r="BP47" s="122"/>
      <c r="BQ47" s="9"/>
      <c r="BR47" s="9"/>
      <c r="BS47" s="9"/>
      <c r="BT47" s="9"/>
      <c r="BU47" s="25"/>
      <c r="BV47" s="9"/>
    </row>
    <row r="48" spans="1:120" ht="16.5" customHeight="1" x14ac:dyDescent="0.25">
      <c r="A48" s="102" t="s">
        <v>2</v>
      </c>
      <c r="B48" s="102"/>
      <c r="C48" s="103"/>
      <c r="D48" s="104">
        <f t="shared" ref="D48:W48" si="126">SUM(D42:D46)</f>
        <v>0</v>
      </c>
      <c r="E48" s="104">
        <f t="shared" si="126"/>
        <v>0</v>
      </c>
      <c r="F48" s="104">
        <f t="shared" si="126"/>
        <v>0</v>
      </c>
      <c r="G48" s="104">
        <f t="shared" si="126"/>
        <v>0</v>
      </c>
      <c r="H48" s="104">
        <f t="shared" si="126"/>
        <v>0</v>
      </c>
      <c r="I48" s="104">
        <f t="shared" si="126"/>
        <v>0</v>
      </c>
      <c r="J48" s="104">
        <f t="shared" si="126"/>
        <v>18</v>
      </c>
      <c r="K48" s="104">
        <f t="shared" si="126"/>
        <v>810</v>
      </c>
      <c r="L48" s="104">
        <f t="shared" si="126"/>
        <v>0</v>
      </c>
      <c r="M48" s="104">
        <f t="shared" si="126"/>
        <v>0</v>
      </c>
      <c r="N48" s="104">
        <f t="shared" si="126"/>
        <v>0</v>
      </c>
      <c r="O48" s="104">
        <f t="shared" si="126"/>
        <v>0</v>
      </c>
      <c r="P48" s="104">
        <f t="shared" si="126"/>
        <v>6</v>
      </c>
      <c r="Q48" s="104">
        <f t="shared" si="126"/>
        <v>270</v>
      </c>
      <c r="R48" s="105">
        <f t="shared" si="126"/>
        <v>0</v>
      </c>
      <c r="S48" s="104">
        <f t="shared" si="126"/>
        <v>0</v>
      </c>
      <c r="T48" s="104">
        <f t="shared" si="126"/>
        <v>0</v>
      </c>
      <c r="U48" s="104">
        <f t="shared" si="126"/>
        <v>0</v>
      </c>
      <c r="V48" s="104">
        <f t="shared" si="126"/>
        <v>0</v>
      </c>
      <c r="W48" s="104">
        <f t="shared" si="126"/>
        <v>0</v>
      </c>
      <c r="X48" s="104">
        <f>SUM(X44:X47)</f>
        <v>18</v>
      </c>
      <c r="Y48" s="104">
        <f>SUM(Y44:Y47)</f>
        <v>1080</v>
      </c>
      <c r="Z48" s="105">
        <f>SUM(Z44:Z46)</f>
        <v>0</v>
      </c>
      <c r="AA48" s="104">
        <f>SUM(AA44:AA46)</f>
        <v>0</v>
      </c>
      <c r="AB48" s="105">
        <f>SUM(AB44:AB46)</f>
        <v>0</v>
      </c>
      <c r="AC48" s="104">
        <f>SUM(AC42:AC46)</f>
        <v>0</v>
      </c>
      <c r="AD48" s="105">
        <f t="shared" ref="AD48:BM48" si="127">SUM(AD44:AD46)</f>
        <v>0</v>
      </c>
      <c r="AE48" s="104">
        <f t="shared" si="127"/>
        <v>0</v>
      </c>
      <c r="AF48" s="105">
        <f t="shared" si="127"/>
        <v>43</v>
      </c>
      <c r="AG48" s="104">
        <f t="shared" si="127"/>
        <v>2175</v>
      </c>
      <c r="AH48" s="105">
        <f t="shared" si="127"/>
        <v>0</v>
      </c>
      <c r="AI48" s="104">
        <f t="shared" si="127"/>
        <v>0</v>
      </c>
      <c r="AJ48" s="105">
        <f t="shared" si="127"/>
        <v>0</v>
      </c>
      <c r="AK48" s="104">
        <f t="shared" si="127"/>
        <v>0</v>
      </c>
      <c r="AL48" s="105">
        <f t="shared" si="127"/>
        <v>0</v>
      </c>
      <c r="AM48" s="104">
        <f t="shared" si="127"/>
        <v>0</v>
      </c>
      <c r="AN48" s="105">
        <f t="shared" si="127"/>
        <v>0</v>
      </c>
      <c r="AO48" s="154">
        <f t="shared" si="127"/>
        <v>0</v>
      </c>
      <c r="AP48" s="105">
        <f t="shared" si="127"/>
        <v>0</v>
      </c>
      <c r="AQ48" s="104">
        <f t="shared" si="127"/>
        <v>0</v>
      </c>
      <c r="AR48" s="105">
        <f t="shared" si="127"/>
        <v>0</v>
      </c>
      <c r="AS48" s="104">
        <f t="shared" si="127"/>
        <v>0</v>
      </c>
      <c r="AT48" s="105">
        <f t="shared" si="127"/>
        <v>0</v>
      </c>
      <c r="AU48" s="104">
        <f t="shared" si="127"/>
        <v>0</v>
      </c>
      <c r="AV48" s="105">
        <f t="shared" si="127"/>
        <v>0</v>
      </c>
      <c r="AW48" s="105">
        <f t="shared" si="127"/>
        <v>0</v>
      </c>
      <c r="AX48" s="105">
        <f t="shared" si="127"/>
        <v>0</v>
      </c>
      <c r="AY48" s="105">
        <f t="shared" si="127"/>
        <v>0</v>
      </c>
      <c r="AZ48" s="105">
        <f t="shared" si="127"/>
        <v>0</v>
      </c>
      <c r="BA48" s="105">
        <f t="shared" si="127"/>
        <v>0</v>
      </c>
      <c r="BB48" s="105">
        <f t="shared" si="127"/>
        <v>0</v>
      </c>
      <c r="BC48" s="105">
        <f t="shared" si="127"/>
        <v>0</v>
      </c>
      <c r="BD48" s="105">
        <f t="shared" si="127"/>
        <v>0</v>
      </c>
      <c r="BE48" s="105">
        <f t="shared" si="127"/>
        <v>0</v>
      </c>
      <c r="BF48" s="105">
        <f t="shared" si="127"/>
        <v>0</v>
      </c>
      <c r="BG48" s="105">
        <f t="shared" si="127"/>
        <v>0</v>
      </c>
      <c r="BH48" s="105">
        <f t="shared" si="127"/>
        <v>36</v>
      </c>
      <c r="BI48" s="105">
        <f t="shared" si="127"/>
        <v>1620</v>
      </c>
      <c r="BJ48" s="105">
        <f t="shared" si="127"/>
        <v>0</v>
      </c>
      <c r="BK48" s="105">
        <f t="shared" si="127"/>
        <v>0</v>
      </c>
      <c r="BL48" s="105">
        <f t="shared" si="127"/>
        <v>0</v>
      </c>
      <c r="BM48" s="105">
        <f t="shared" si="127"/>
        <v>0</v>
      </c>
      <c r="BN48" s="105">
        <f>SUM(BN44:BN47)</f>
        <v>81</v>
      </c>
      <c r="BO48" s="105">
        <f>SUM(BO44:BO47)</f>
        <v>3915</v>
      </c>
      <c r="BP48" s="19"/>
    </row>
    <row r="49" spans="1:68" ht="16.5" customHeight="1" x14ac:dyDescent="0.25">
      <c r="A49" s="73"/>
      <c r="B49" s="73"/>
      <c r="C49" s="73"/>
      <c r="D49" s="73"/>
      <c r="E49" s="3"/>
      <c r="F49" s="3"/>
      <c r="G49" s="3"/>
      <c r="H49" s="3"/>
      <c r="I49" s="3"/>
      <c r="J49" s="45"/>
      <c r="K49" s="3"/>
      <c r="L49" s="53"/>
      <c r="M49" s="2"/>
      <c r="N49" s="53"/>
      <c r="O49" s="2"/>
      <c r="P49" s="53"/>
      <c r="Q49" s="2"/>
      <c r="R49" s="53"/>
      <c r="S49" s="2"/>
      <c r="T49" s="53"/>
      <c r="U49" s="2"/>
      <c r="V49" s="53"/>
      <c r="W49" s="2"/>
      <c r="X49" s="53"/>
      <c r="Y49" s="2"/>
      <c r="Z49" s="53"/>
      <c r="AA49" s="2"/>
      <c r="AB49" s="53"/>
      <c r="AC49" s="2"/>
      <c r="AD49" s="53"/>
      <c r="AE49" s="2"/>
      <c r="AF49" s="53"/>
      <c r="AG49" s="2"/>
      <c r="AH49" s="53"/>
      <c r="AI49" s="2"/>
      <c r="AJ49" s="73"/>
      <c r="AK49" s="8"/>
      <c r="AL49" s="52"/>
      <c r="AM49" s="8"/>
      <c r="AN49" s="52"/>
      <c r="AO49" s="8"/>
      <c r="AP49" s="52"/>
      <c r="AQ49" s="8"/>
      <c r="AR49" s="53"/>
      <c r="AS49" s="2"/>
      <c r="AT49" s="53"/>
      <c r="AU49" s="2"/>
      <c r="AV49" s="53"/>
      <c r="AW49" s="2"/>
      <c r="AX49" s="53"/>
      <c r="AY49" s="2"/>
      <c r="AZ49" s="53"/>
      <c r="BA49" s="2"/>
      <c r="BB49" s="53"/>
      <c r="BC49" s="2"/>
      <c r="BD49" s="53"/>
      <c r="BE49" s="2"/>
      <c r="BF49" s="53"/>
      <c r="BG49" s="2"/>
      <c r="BH49" s="53"/>
      <c r="BI49" s="57"/>
      <c r="BJ49" s="53"/>
      <c r="BK49" s="57"/>
      <c r="BL49" s="53"/>
      <c r="BM49" s="57"/>
      <c r="BN49" s="2"/>
      <c r="BO49" s="3"/>
      <c r="BP49" s="122"/>
    </row>
    <row r="50" spans="1:68" ht="16.5" customHeight="1" x14ac:dyDescent="0.25">
      <c r="A50" s="73"/>
      <c r="B50" s="73"/>
      <c r="C50" s="73"/>
      <c r="D50" s="73"/>
      <c r="E50" s="3"/>
      <c r="F50" s="3"/>
      <c r="G50" s="3"/>
      <c r="H50" s="3"/>
      <c r="I50" s="3"/>
      <c r="J50" s="45"/>
      <c r="K50" s="3"/>
      <c r="L50" s="53"/>
      <c r="M50" s="2"/>
      <c r="N50" s="53"/>
      <c r="O50" s="2"/>
      <c r="P50" s="53"/>
      <c r="Q50" s="2"/>
      <c r="R50" s="53"/>
      <c r="S50" s="2"/>
      <c r="T50" s="53"/>
      <c r="U50" s="2"/>
      <c r="V50" s="53"/>
      <c r="W50" s="2"/>
      <c r="X50" s="53"/>
      <c r="Y50" s="2"/>
      <c r="Z50" s="53"/>
      <c r="AA50" s="2"/>
      <c r="AB50" s="53"/>
      <c r="AC50" s="2"/>
      <c r="AD50" s="53"/>
      <c r="AE50" s="2"/>
      <c r="AF50" s="53"/>
      <c r="AG50" s="2"/>
      <c r="AH50" s="53"/>
      <c r="AI50" s="2"/>
      <c r="AJ50" s="73"/>
      <c r="AK50" s="8"/>
      <c r="AL50" s="52"/>
      <c r="AM50" s="8"/>
      <c r="AN50" s="52"/>
      <c r="AO50" s="8"/>
      <c r="AP50" s="52"/>
      <c r="AQ50" s="8"/>
      <c r="AR50" s="53"/>
      <c r="AS50" s="2"/>
      <c r="AT50" s="53"/>
      <c r="AU50" s="2"/>
      <c r="AV50" s="53"/>
      <c r="AW50" s="2"/>
      <c r="AX50" s="53"/>
      <c r="AY50" s="2"/>
      <c r="AZ50" s="53"/>
      <c r="BA50" s="2"/>
      <c r="BB50" s="53"/>
      <c r="BC50" s="2"/>
      <c r="BD50" s="53"/>
      <c r="BE50" s="2"/>
      <c r="BF50" s="53"/>
      <c r="BG50" s="2"/>
      <c r="BH50" s="53"/>
      <c r="BI50" s="57"/>
      <c r="BJ50" s="53"/>
      <c r="BK50" s="57"/>
      <c r="BL50" s="53"/>
      <c r="BM50" s="57"/>
      <c r="BN50" s="2"/>
      <c r="BO50" s="8"/>
      <c r="BP50" s="122"/>
    </row>
    <row r="51" spans="1:68" ht="16.5" customHeight="1" x14ac:dyDescent="0.25">
      <c r="A51" s="89" t="s">
        <v>16</v>
      </c>
      <c r="B51" s="89"/>
      <c r="C51" s="89"/>
      <c r="D51" s="90">
        <f t="shared" ref="D51:BO51" si="128">D48+D37</f>
        <v>19</v>
      </c>
      <c r="E51" s="91">
        <f t="shared" si="128"/>
        <v>924</v>
      </c>
      <c r="F51" s="91">
        <f t="shared" si="128"/>
        <v>90</v>
      </c>
      <c r="G51" s="91">
        <f t="shared" si="128"/>
        <v>4764</v>
      </c>
      <c r="H51" s="91">
        <f t="shared" si="128"/>
        <v>107</v>
      </c>
      <c r="I51" s="91">
        <f t="shared" si="128"/>
        <v>5670</v>
      </c>
      <c r="J51" s="90">
        <f t="shared" si="128"/>
        <v>91</v>
      </c>
      <c r="K51" s="90">
        <f t="shared" si="128"/>
        <v>4638</v>
      </c>
      <c r="L51" s="92">
        <f t="shared" si="128"/>
        <v>169</v>
      </c>
      <c r="M51" s="90">
        <f t="shared" si="128"/>
        <v>8440.7799999999988</v>
      </c>
      <c r="N51" s="92">
        <f t="shared" si="128"/>
        <v>114</v>
      </c>
      <c r="O51" s="90">
        <f t="shared" si="128"/>
        <v>5863.68</v>
      </c>
      <c r="P51" s="92">
        <f t="shared" si="128"/>
        <v>183</v>
      </c>
      <c r="Q51" s="90">
        <f t="shared" si="128"/>
        <v>9228.0400000000009</v>
      </c>
      <c r="R51" s="92">
        <f t="shared" si="128"/>
        <v>147</v>
      </c>
      <c r="S51" s="90">
        <f t="shared" si="128"/>
        <v>7377</v>
      </c>
      <c r="T51" s="92">
        <f t="shared" si="128"/>
        <v>96</v>
      </c>
      <c r="U51" s="90">
        <f t="shared" si="128"/>
        <v>4946.0200000000004</v>
      </c>
      <c r="V51" s="92">
        <f t="shared" si="128"/>
        <v>172</v>
      </c>
      <c r="W51" s="90">
        <f t="shared" si="128"/>
        <v>8850.5</v>
      </c>
      <c r="X51" s="92">
        <f t="shared" si="128"/>
        <v>105</v>
      </c>
      <c r="Y51" s="90">
        <f t="shared" si="128"/>
        <v>5598</v>
      </c>
      <c r="Z51" s="92">
        <f t="shared" si="128"/>
        <v>141</v>
      </c>
      <c r="AA51" s="90">
        <f t="shared" si="128"/>
        <v>7046.64</v>
      </c>
      <c r="AB51" s="92">
        <f t="shared" si="128"/>
        <v>122</v>
      </c>
      <c r="AC51" s="90">
        <f t="shared" si="128"/>
        <v>6381</v>
      </c>
      <c r="AD51" s="92">
        <f t="shared" si="128"/>
        <v>131</v>
      </c>
      <c r="AE51" s="90">
        <f t="shared" si="128"/>
        <v>6880</v>
      </c>
      <c r="AF51" s="92">
        <f t="shared" si="128"/>
        <v>166</v>
      </c>
      <c r="AG51" s="90">
        <f t="shared" si="128"/>
        <v>8525.119999999999</v>
      </c>
      <c r="AH51" s="92">
        <f t="shared" si="128"/>
        <v>56</v>
      </c>
      <c r="AI51" s="90">
        <f t="shared" si="128"/>
        <v>3012</v>
      </c>
      <c r="AJ51" s="90">
        <f t="shared" si="128"/>
        <v>111</v>
      </c>
      <c r="AK51" s="90">
        <f t="shared" si="128"/>
        <v>5742</v>
      </c>
      <c r="AL51" s="92">
        <f t="shared" si="128"/>
        <v>139</v>
      </c>
      <c r="AM51" s="90">
        <f t="shared" si="128"/>
        <v>7416.5</v>
      </c>
      <c r="AN51" s="92">
        <f t="shared" si="128"/>
        <v>143</v>
      </c>
      <c r="AO51" s="90">
        <f t="shared" si="128"/>
        <v>7014.71</v>
      </c>
      <c r="AP51" s="92">
        <f t="shared" si="128"/>
        <v>140</v>
      </c>
      <c r="AQ51" s="90">
        <f t="shared" si="128"/>
        <v>7278</v>
      </c>
      <c r="AR51" s="92">
        <f t="shared" si="128"/>
        <v>0</v>
      </c>
      <c r="AS51" s="90">
        <f t="shared" si="128"/>
        <v>0</v>
      </c>
      <c r="AT51" s="92">
        <f t="shared" si="128"/>
        <v>0</v>
      </c>
      <c r="AU51" s="90">
        <f t="shared" si="128"/>
        <v>0</v>
      </c>
      <c r="AV51" s="92">
        <f t="shared" si="128"/>
        <v>0</v>
      </c>
      <c r="AW51" s="90">
        <f t="shared" si="128"/>
        <v>0</v>
      </c>
      <c r="AX51" s="92">
        <f t="shared" si="128"/>
        <v>0</v>
      </c>
      <c r="AY51" s="90">
        <f t="shared" si="128"/>
        <v>0</v>
      </c>
      <c r="AZ51" s="92">
        <f t="shared" si="128"/>
        <v>0</v>
      </c>
      <c r="BA51" s="90">
        <f t="shared" si="128"/>
        <v>0</v>
      </c>
      <c r="BB51" s="92">
        <f t="shared" si="128"/>
        <v>0</v>
      </c>
      <c r="BC51" s="90">
        <f t="shared" si="128"/>
        <v>0</v>
      </c>
      <c r="BD51" s="92">
        <f t="shared" si="128"/>
        <v>0</v>
      </c>
      <c r="BE51" s="90">
        <f t="shared" si="128"/>
        <v>0</v>
      </c>
      <c r="BF51" s="92">
        <f t="shared" si="128"/>
        <v>0</v>
      </c>
      <c r="BG51" s="90">
        <f t="shared" si="128"/>
        <v>0</v>
      </c>
      <c r="BH51" s="92">
        <f t="shared" si="128"/>
        <v>36</v>
      </c>
      <c r="BI51" s="90">
        <f t="shared" si="128"/>
        <v>1620</v>
      </c>
      <c r="BJ51" s="92">
        <f t="shared" si="128"/>
        <v>0</v>
      </c>
      <c r="BK51" s="90">
        <f t="shared" si="128"/>
        <v>0</v>
      </c>
      <c r="BL51" s="92">
        <f t="shared" si="128"/>
        <v>0</v>
      </c>
      <c r="BM51" s="90">
        <f t="shared" si="128"/>
        <v>0</v>
      </c>
      <c r="BN51" s="92">
        <f t="shared" si="128"/>
        <v>2438</v>
      </c>
      <c r="BO51" s="90">
        <f t="shared" si="128"/>
        <v>125175.98999999999</v>
      </c>
      <c r="BP51" s="122"/>
    </row>
    <row r="55" spans="1:68" ht="16.5" customHeight="1" thickBot="1" x14ac:dyDescent="0.3"/>
    <row r="56" spans="1:68" ht="16.5" customHeight="1" x14ac:dyDescent="0.25">
      <c r="D56" s="139" t="s">
        <v>36</v>
      </c>
      <c r="E56" s="146" t="s">
        <v>37</v>
      </c>
      <c r="F56" s="146" t="s">
        <v>38</v>
      </c>
      <c r="G56" s="146" t="s">
        <v>49</v>
      </c>
      <c r="H56" s="146" t="s">
        <v>39</v>
      </c>
      <c r="I56" s="147" t="s">
        <v>40</v>
      </c>
    </row>
    <row r="57" spans="1:68" ht="16.5" customHeight="1" x14ac:dyDescent="0.25">
      <c r="D57" s="140">
        <v>1</v>
      </c>
      <c r="E57" s="137" t="s">
        <v>41</v>
      </c>
      <c r="F57" s="138">
        <v>1</v>
      </c>
      <c r="G57" s="137">
        <v>2188.91</v>
      </c>
      <c r="H57" s="137">
        <f>1029+32</f>
        <v>1061</v>
      </c>
      <c r="I57" s="141">
        <f>+H57-G57</f>
        <v>-1127.9099999999999</v>
      </c>
    </row>
    <row r="58" spans="1:68" ht="16.5" customHeight="1" x14ac:dyDescent="0.25">
      <c r="D58" s="140">
        <v>2</v>
      </c>
      <c r="E58" s="137" t="s">
        <v>43</v>
      </c>
      <c r="F58" s="138" t="s">
        <v>33</v>
      </c>
      <c r="G58" s="137">
        <v>704.25</v>
      </c>
      <c r="H58" s="137"/>
      <c r="I58" s="141">
        <f t="shared" ref="I58:I62" si="129">+H58-G58</f>
        <v>-704.25</v>
      </c>
    </row>
    <row r="59" spans="1:68" ht="16.5" customHeight="1" x14ac:dyDescent="0.25">
      <c r="D59" s="140">
        <v>3</v>
      </c>
      <c r="E59" s="137" t="s">
        <v>42</v>
      </c>
      <c r="F59" s="138" t="s">
        <v>48</v>
      </c>
      <c r="G59" s="137">
        <v>2474.75</v>
      </c>
      <c r="H59" s="137">
        <f>1200+542.4</f>
        <v>1742.4</v>
      </c>
      <c r="I59" s="141">
        <f t="shared" si="129"/>
        <v>-732.34999999999991</v>
      </c>
    </row>
    <row r="60" spans="1:68" ht="16.5" customHeight="1" x14ac:dyDescent="0.25">
      <c r="D60" s="140">
        <v>4</v>
      </c>
      <c r="E60" s="137" t="s">
        <v>44</v>
      </c>
      <c r="F60" s="138">
        <v>2</v>
      </c>
      <c r="G60" s="137">
        <v>2</v>
      </c>
      <c r="H60" s="137"/>
      <c r="I60" s="141">
        <f t="shared" si="129"/>
        <v>-2</v>
      </c>
    </row>
    <row r="61" spans="1:68" ht="16.5" customHeight="1" x14ac:dyDescent="0.25">
      <c r="D61" s="140">
        <v>5</v>
      </c>
      <c r="E61" s="137" t="s">
        <v>45</v>
      </c>
      <c r="F61" s="138">
        <v>2</v>
      </c>
      <c r="G61" s="137">
        <v>45.7</v>
      </c>
      <c r="H61" s="137"/>
      <c r="I61" s="141">
        <f t="shared" si="129"/>
        <v>-45.7</v>
      </c>
    </row>
    <row r="62" spans="1:68" ht="16.5" customHeight="1" x14ac:dyDescent="0.25">
      <c r="D62" s="140">
        <v>6</v>
      </c>
      <c r="E62" s="137" t="s">
        <v>46</v>
      </c>
      <c r="F62" s="138" t="s">
        <v>47</v>
      </c>
      <c r="G62" s="137">
        <v>95.5</v>
      </c>
      <c r="H62" s="137">
        <v>94.5</v>
      </c>
      <c r="I62" s="141">
        <f t="shared" si="129"/>
        <v>-1</v>
      </c>
    </row>
    <row r="63" spans="1:68" ht="16.5" customHeight="1" thickBot="1" x14ac:dyDescent="0.3">
      <c r="D63" s="142"/>
      <c r="E63" s="295" t="s">
        <v>50</v>
      </c>
      <c r="F63" s="296"/>
      <c r="G63" s="143">
        <f>SUM(G57:G62)</f>
        <v>5511.11</v>
      </c>
      <c r="H63" s="143"/>
      <c r="I63" s="144">
        <f>SUM(I57:I62)</f>
        <v>-2613.2099999999996</v>
      </c>
    </row>
    <row r="64" spans="1:68" ht="16.5" customHeight="1" x14ac:dyDescent="0.25">
      <c r="D64" s="145"/>
      <c r="E64" s="13"/>
      <c r="F64" s="13"/>
      <c r="G64" s="13"/>
      <c r="H64" s="13"/>
      <c r="I64" s="13"/>
    </row>
    <row r="65" spans="4:9" ht="16.5" customHeight="1" x14ac:dyDescent="0.25">
      <c r="D65" s="12"/>
      <c r="E65" s="13"/>
      <c r="F65" s="13"/>
      <c r="G65" s="13"/>
      <c r="H65" s="13"/>
      <c r="I65" s="13"/>
    </row>
    <row r="66" spans="4:9" ht="16.5" customHeight="1" x14ac:dyDescent="0.25">
      <c r="D66" s="12"/>
      <c r="E66" s="13"/>
      <c r="F66" s="13"/>
      <c r="G66" s="13"/>
      <c r="H66" s="13"/>
      <c r="I66" s="13"/>
    </row>
  </sheetData>
  <mergeCells count="40">
    <mergeCell ref="A41:C41"/>
    <mergeCell ref="A44:B44"/>
    <mergeCell ref="E63:F63"/>
    <mergeCell ref="B5:B6"/>
    <mergeCell ref="A5:A6"/>
    <mergeCell ref="BP5:BP6"/>
    <mergeCell ref="BN5:BO5"/>
    <mergeCell ref="BD5:BE5"/>
    <mergeCell ref="BF5:BG5"/>
    <mergeCell ref="BH5:BI5"/>
    <mergeCell ref="BJ5:BK5"/>
    <mergeCell ref="BL5:BM5"/>
    <mergeCell ref="BB5:BC5"/>
    <mergeCell ref="AF5:AG5"/>
    <mergeCell ref="AH5:AI5"/>
    <mergeCell ref="AJ5:AK5"/>
    <mergeCell ref="AL5:AM5"/>
    <mergeCell ref="AN5:AO5"/>
    <mergeCell ref="AP5:AQ5"/>
    <mergeCell ref="AR5:AS5"/>
    <mergeCell ref="AT5:AU5"/>
    <mergeCell ref="AV5:AW5"/>
    <mergeCell ref="AX5:AY5"/>
    <mergeCell ref="AZ5:BA5"/>
    <mergeCell ref="AD5:AE5"/>
    <mergeCell ref="BQ4:BV4"/>
    <mergeCell ref="C5:C6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B5:AC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66"/>
  <sheetViews>
    <sheetView topLeftCell="A25" workbookViewId="0">
      <selection activeCell="CA35" sqref="CA35"/>
    </sheetView>
  </sheetViews>
  <sheetFormatPr defaultColWidth="11.42578125" defaultRowHeight="15.75" x14ac:dyDescent="0.25"/>
  <cols>
    <col min="1" max="1" width="12.5703125" style="26" customWidth="1"/>
    <col min="2" max="2" width="11.85546875" style="26" customWidth="1"/>
    <col min="3" max="3" width="11.42578125" style="26" customWidth="1"/>
    <col min="4" max="4" width="11.28515625" style="26" hidden="1" customWidth="1"/>
    <col min="5" max="5" width="12.140625" style="27" hidden="1" customWidth="1"/>
    <col min="6" max="9" width="11.28515625" style="27" hidden="1" customWidth="1"/>
    <col min="10" max="10" width="11.28515625" style="54" hidden="1" customWidth="1"/>
    <col min="11" max="11" width="11.28515625" style="27" hidden="1" customWidth="1"/>
    <col min="12" max="12" width="11.28515625" style="54" hidden="1" customWidth="1"/>
    <col min="13" max="13" width="11.28515625" style="27" hidden="1" customWidth="1"/>
    <col min="14" max="14" width="11.28515625" style="54" hidden="1" customWidth="1"/>
    <col min="15" max="15" width="11.28515625" style="27" hidden="1" customWidth="1"/>
    <col min="16" max="16" width="11.28515625" style="54" hidden="1" customWidth="1"/>
    <col min="17" max="17" width="11.28515625" style="27" hidden="1" customWidth="1"/>
    <col min="18" max="18" width="11.28515625" style="54" hidden="1" customWidth="1"/>
    <col min="19" max="19" width="11.28515625" style="27" hidden="1" customWidth="1"/>
    <col min="20" max="20" width="11.28515625" style="54" hidden="1" customWidth="1"/>
    <col min="21" max="21" width="11.28515625" style="27" hidden="1" customWidth="1"/>
    <col min="22" max="22" width="11.28515625" style="54" hidden="1" customWidth="1"/>
    <col min="23" max="23" width="11.28515625" style="27" hidden="1" customWidth="1"/>
    <col min="24" max="24" width="11.28515625" style="54" hidden="1" customWidth="1"/>
    <col min="25" max="25" width="11.28515625" style="27" hidden="1" customWidth="1"/>
    <col min="26" max="26" width="11.28515625" style="54" hidden="1" customWidth="1"/>
    <col min="27" max="27" width="11.28515625" style="27" hidden="1" customWidth="1"/>
    <col min="28" max="28" width="11.28515625" style="54" hidden="1" customWidth="1"/>
    <col min="29" max="29" width="11.28515625" style="27" hidden="1" customWidth="1"/>
    <col min="30" max="30" width="11.28515625" style="54" hidden="1" customWidth="1"/>
    <col min="31" max="31" width="11.28515625" style="27" hidden="1" customWidth="1"/>
    <col min="32" max="32" width="11.28515625" style="54" hidden="1" customWidth="1"/>
    <col min="33" max="33" width="11.28515625" style="27" hidden="1" customWidth="1"/>
    <col min="34" max="34" width="11.28515625" style="54" hidden="1" customWidth="1"/>
    <col min="35" max="35" width="12.42578125" style="27" hidden="1" customWidth="1"/>
    <col min="36" max="36" width="11.28515625" style="26" hidden="1" customWidth="1"/>
    <col min="37" max="37" width="11.28515625" style="27" hidden="1" customWidth="1"/>
    <col min="38" max="38" width="11.28515625" style="54" hidden="1" customWidth="1"/>
    <col min="39" max="39" width="11.42578125" style="27" hidden="1" customWidth="1"/>
    <col min="40" max="40" width="11.42578125" style="54" customWidth="1"/>
    <col min="41" max="41" width="11.42578125" style="27" customWidth="1"/>
    <col min="42" max="42" width="11.42578125" style="54" hidden="1" customWidth="1"/>
    <col min="43" max="43" width="11.42578125" style="27" hidden="1" customWidth="1"/>
    <col min="44" max="44" width="11.42578125" style="54" hidden="1" customWidth="1"/>
    <col min="45" max="45" width="11.42578125" style="27" hidden="1" customWidth="1"/>
    <col min="46" max="46" width="11.42578125" style="54" hidden="1" customWidth="1"/>
    <col min="47" max="47" width="10.85546875" style="27" hidden="1" customWidth="1"/>
    <col min="48" max="48" width="11.42578125" style="54" hidden="1" customWidth="1"/>
    <col min="49" max="49" width="11.42578125" style="27" hidden="1" customWidth="1"/>
    <col min="50" max="50" width="11.42578125" style="54" hidden="1" customWidth="1"/>
    <col min="51" max="51" width="11.42578125" style="27" hidden="1" customWidth="1"/>
    <col min="52" max="52" width="11.42578125" style="54" hidden="1" customWidth="1"/>
    <col min="53" max="53" width="11.42578125" style="27" hidden="1" customWidth="1"/>
    <col min="54" max="54" width="11.42578125" style="54" hidden="1" customWidth="1"/>
    <col min="55" max="55" width="11.42578125" style="27" hidden="1" customWidth="1"/>
    <col min="56" max="56" width="11.42578125" style="54" hidden="1" customWidth="1"/>
    <col min="57" max="57" width="11.42578125" style="27" hidden="1" customWidth="1"/>
    <col min="58" max="58" width="11.42578125" style="54" hidden="1" customWidth="1"/>
    <col min="59" max="59" width="11.42578125" style="27" hidden="1" customWidth="1"/>
    <col min="60" max="60" width="11.42578125" style="54" hidden="1" customWidth="1"/>
    <col min="61" max="61" width="11.42578125" style="77" hidden="1" customWidth="1"/>
    <col min="62" max="62" width="11.42578125" style="54" hidden="1" customWidth="1"/>
    <col min="63" max="63" width="11.42578125" style="77" hidden="1" customWidth="1"/>
    <col min="64" max="64" width="11.42578125" style="54" hidden="1" customWidth="1"/>
    <col min="65" max="65" width="11.42578125" style="77" hidden="1" customWidth="1"/>
    <col min="66" max="66" width="14" style="27" customWidth="1"/>
    <col min="67" max="67" width="12.42578125" style="27" customWidth="1"/>
    <col min="68" max="68" width="11.42578125" style="127" hidden="1" customWidth="1"/>
    <col min="69" max="69" width="11.42578125" style="10" hidden="1" customWidth="1"/>
    <col min="70" max="70" width="0" style="10" hidden="1" customWidth="1"/>
    <col min="71" max="71" width="12.140625" style="10" hidden="1" customWidth="1"/>
    <col min="72" max="72" width="11.5703125" style="10" hidden="1" customWidth="1"/>
    <col min="73" max="73" width="11.85546875" style="10" hidden="1" customWidth="1"/>
    <col min="74" max="74" width="12.140625" style="10" hidden="1" customWidth="1"/>
    <col min="75" max="76" width="0" style="14" hidden="1" customWidth="1"/>
    <col min="77" max="114" width="11.42578125" style="14"/>
    <col min="115" max="16384" width="11.42578125" style="7"/>
  </cols>
  <sheetData>
    <row r="1" spans="1:114" s="14" customFormat="1" ht="30" customHeight="1" x14ac:dyDescent="0.35">
      <c r="A1" s="16" t="s">
        <v>18</v>
      </c>
      <c r="B1" s="12"/>
      <c r="C1" s="12"/>
      <c r="D1" s="12"/>
      <c r="E1" s="13"/>
      <c r="F1" s="13"/>
      <c r="G1" s="13"/>
      <c r="H1" s="13"/>
      <c r="I1" s="13"/>
      <c r="J1" s="49"/>
      <c r="K1" s="13"/>
      <c r="L1" s="49"/>
      <c r="M1" s="13"/>
      <c r="N1" s="49"/>
      <c r="O1" s="13"/>
      <c r="P1" s="49"/>
      <c r="Q1" s="49"/>
      <c r="R1" s="49"/>
      <c r="S1" s="13"/>
      <c r="T1" s="49"/>
      <c r="U1" s="13"/>
      <c r="V1" s="49"/>
      <c r="W1" s="13"/>
      <c r="X1" s="49"/>
      <c r="Y1" s="13"/>
      <c r="Z1" s="49"/>
      <c r="AA1" s="13"/>
      <c r="AB1" s="49"/>
      <c r="AC1" s="13"/>
      <c r="AD1" s="49"/>
      <c r="AE1" s="13"/>
      <c r="AF1" s="49"/>
      <c r="AG1" s="13"/>
      <c r="AH1" s="49"/>
      <c r="AI1" s="13"/>
      <c r="AJ1" s="12"/>
      <c r="AK1" s="13"/>
      <c r="AL1" s="49"/>
      <c r="AM1" s="13"/>
      <c r="AN1" s="49"/>
      <c r="AO1" s="13"/>
      <c r="AP1" s="49"/>
      <c r="AQ1" s="13"/>
      <c r="AR1" s="49"/>
      <c r="AS1" s="13"/>
      <c r="AT1" s="49"/>
      <c r="AU1" s="13"/>
      <c r="AV1" s="49"/>
      <c r="AW1" s="13"/>
      <c r="AX1" s="49"/>
      <c r="AY1" s="13"/>
      <c r="AZ1" s="49"/>
      <c r="BA1" s="13"/>
      <c r="BB1" s="49"/>
      <c r="BC1" s="13"/>
      <c r="BD1" s="49"/>
      <c r="BE1" s="13"/>
      <c r="BF1" s="49"/>
      <c r="BG1" s="13"/>
      <c r="BH1" s="49"/>
      <c r="BI1" s="48"/>
      <c r="BJ1" s="49"/>
      <c r="BK1" s="48"/>
      <c r="BL1" s="49"/>
      <c r="BM1" s="48"/>
      <c r="BN1" s="13"/>
      <c r="BO1" s="13"/>
      <c r="BP1" s="122"/>
      <c r="BQ1" s="9"/>
      <c r="BR1" s="9"/>
      <c r="BS1" s="9"/>
      <c r="BT1" s="9" t="s">
        <v>30</v>
      </c>
      <c r="BU1" s="9"/>
      <c r="BV1" s="9"/>
    </row>
    <row r="2" spans="1:114" s="14" customFormat="1" ht="26.25" customHeight="1" x14ac:dyDescent="0.35">
      <c r="A2" s="16" t="s">
        <v>19</v>
      </c>
      <c r="B2" s="12"/>
      <c r="C2" s="12"/>
      <c r="D2" s="12"/>
      <c r="E2" s="13"/>
      <c r="F2" s="13"/>
      <c r="G2" s="13"/>
      <c r="H2" s="13"/>
      <c r="I2" s="13"/>
      <c r="J2" s="49"/>
      <c r="K2" s="13"/>
      <c r="L2" s="49"/>
      <c r="M2" s="13"/>
      <c r="N2" s="49"/>
      <c r="O2" s="13"/>
      <c r="P2" s="49"/>
      <c r="Q2" s="13"/>
      <c r="R2" s="165"/>
      <c r="S2" s="13"/>
      <c r="T2" s="49"/>
      <c r="U2" s="13"/>
      <c r="V2" s="49"/>
      <c r="W2" s="13"/>
      <c r="X2" s="49"/>
      <c r="Y2" s="13"/>
      <c r="Z2" s="49"/>
      <c r="AA2" s="13"/>
      <c r="AB2" s="49"/>
      <c r="AC2" s="13"/>
      <c r="AD2" s="49"/>
      <c r="AE2" s="13"/>
      <c r="AF2" s="49"/>
      <c r="AG2" s="13"/>
      <c r="AH2" s="49"/>
      <c r="AI2" s="13"/>
      <c r="AJ2" s="12"/>
      <c r="AK2" s="13"/>
      <c r="AL2" s="49"/>
      <c r="AM2" s="13"/>
      <c r="AN2" s="49"/>
      <c r="AO2" s="13"/>
      <c r="AP2" s="49"/>
      <c r="AQ2" s="13"/>
      <c r="AR2" s="49"/>
      <c r="AS2" s="13"/>
      <c r="AT2" s="49"/>
      <c r="AU2" s="13"/>
      <c r="AV2" s="49"/>
      <c r="AW2" s="13"/>
      <c r="AX2" s="49"/>
      <c r="AY2" s="13"/>
      <c r="AZ2" s="49"/>
      <c r="BA2" s="13"/>
      <c r="BB2" s="49"/>
      <c r="BC2" s="13"/>
      <c r="BD2" s="49"/>
      <c r="BE2" s="13"/>
      <c r="BF2" s="49"/>
      <c r="BG2" s="13"/>
      <c r="BH2" s="49"/>
      <c r="BI2" s="48"/>
      <c r="BJ2" s="49"/>
      <c r="BK2" s="48"/>
      <c r="BL2" s="49"/>
      <c r="BM2" s="48"/>
      <c r="BN2" s="13"/>
      <c r="BO2" s="13"/>
      <c r="BP2" s="122"/>
      <c r="BQ2" s="9">
        <f>2430+2418</f>
        <v>4848</v>
      </c>
      <c r="BR2" s="9"/>
      <c r="BS2" s="9"/>
      <c r="BT2" s="9"/>
      <c r="BU2" s="9"/>
      <c r="BV2" s="9"/>
    </row>
    <row r="3" spans="1:114" s="14" customFormat="1" ht="16.5" customHeight="1" x14ac:dyDescent="0.35">
      <c r="A3" s="15"/>
      <c r="B3" s="12"/>
      <c r="C3" s="12"/>
      <c r="D3" s="12"/>
      <c r="E3" s="13"/>
      <c r="F3" s="13"/>
      <c r="G3" s="13"/>
      <c r="H3" s="13"/>
      <c r="I3" s="13"/>
      <c r="J3" s="49"/>
      <c r="K3" s="13"/>
      <c r="L3" s="49"/>
      <c r="M3" s="13"/>
      <c r="N3" s="49"/>
      <c r="O3" s="13"/>
      <c r="P3" s="49"/>
      <c r="Q3" s="161"/>
      <c r="R3" s="49"/>
      <c r="S3" s="162"/>
      <c r="T3" s="161"/>
      <c r="U3" s="13"/>
      <c r="V3" s="49"/>
      <c r="W3" s="13"/>
      <c r="X3" s="49"/>
      <c r="Y3" s="13"/>
      <c r="Z3" s="49"/>
      <c r="AA3" s="13"/>
      <c r="AB3" s="49"/>
      <c r="AC3" s="161"/>
      <c r="AD3" s="49"/>
      <c r="AE3" s="13"/>
      <c r="AF3" s="49"/>
      <c r="AG3" s="13"/>
      <c r="AH3" s="49"/>
      <c r="AI3" s="13"/>
      <c r="AJ3" s="12"/>
      <c r="AK3" s="13"/>
      <c r="AL3" s="49"/>
      <c r="AM3" s="13"/>
      <c r="AN3" s="49"/>
      <c r="AO3" s="13"/>
      <c r="AP3" s="49"/>
      <c r="AQ3" s="13"/>
      <c r="AR3" s="49"/>
      <c r="AS3" s="13"/>
      <c r="AT3" s="49"/>
      <c r="AU3" s="13"/>
      <c r="AV3" s="49"/>
      <c r="AW3" s="13"/>
      <c r="AX3" s="49"/>
      <c r="AY3" s="13"/>
      <c r="AZ3" s="49"/>
      <c r="BA3" s="13"/>
      <c r="BB3" s="49"/>
      <c r="BC3" s="13"/>
      <c r="BD3" s="49"/>
      <c r="BE3" s="13"/>
      <c r="BF3" s="49"/>
      <c r="BG3" s="13"/>
      <c r="BH3" s="49"/>
      <c r="BI3" s="48"/>
      <c r="BJ3" s="49"/>
      <c r="BK3" s="48"/>
      <c r="BL3" s="49"/>
      <c r="BM3" s="48"/>
      <c r="BN3" s="13" t="s">
        <v>93</v>
      </c>
      <c r="BO3" s="13"/>
      <c r="BP3" s="122"/>
      <c r="BQ3" s="9"/>
      <c r="BR3" s="9"/>
      <c r="BS3" s="9"/>
      <c r="BT3" s="9"/>
      <c r="BU3" s="9"/>
      <c r="BV3" s="9"/>
    </row>
    <row r="4" spans="1:114" s="118" customFormat="1" ht="24.75" customHeight="1" thickBot="1" x14ac:dyDescent="0.4">
      <c r="A4" s="15" t="s">
        <v>76</v>
      </c>
      <c r="B4" s="12"/>
      <c r="C4" s="12"/>
      <c r="D4" s="12"/>
      <c r="E4" s="13"/>
      <c r="F4" s="13"/>
      <c r="G4" s="13"/>
      <c r="H4" s="13"/>
      <c r="I4" s="13"/>
      <c r="J4" s="49"/>
      <c r="K4" s="192"/>
      <c r="L4" s="193"/>
      <c r="M4" s="194"/>
      <c r="N4" s="49"/>
      <c r="O4" s="13"/>
      <c r="P4" s="49"/>
      <c r="Q4" s="162"/>
      <c r="R4" s="49"/>
      <c r="S4" s="13"/>
      <c r="T4" s="49"/>
      <c r="U4" s="13"/>
      <c r="V4" s="49"/>
      <c r="W4" s="13"/>
      <c r="X4" s="49"/>
      <c r="Y4" s="13"/>
      <c r="Z4" s="49"/>
      <c r="AA4" s="13"/>
      <c r="AB4" s="49"/>
      <c r="AC4" s="13"/>
      <c r="AD4" s="49"/>
      <c r="AE4" s="13"/>
      <c r="AF4" s="49"/>
      <c r="AG4" s="13"/>
      <c r="AH4" s="49"/>
      <c r="AI4" s="13"/>
      <c r="AJ4" s="12"/>
      <c r="AK4" s="13"/>
      <c r="AL4" s="161"/>
      <c r="AM4" s="13"/>
      <c r="AN4" s="49"/>
      <c r="AO4" s="13"/>
      <c r="AP4" s="49"/>
      <c r="AQ4" s="192"/>
      <c r="AR4" s="193"/>
      <c r="AS4" s="194"/>
      <c r="AT4" s="49"/>
      <c r="AU4" s="13"/>
      <c r="AV4" s="49"/>
      <c r="AW4" s="13"/>
      <c r="AX4" s="49"/>
      <c r="AY4" s="13"/>
      <c r="AZ4" s="49"/>
      <c r="BA4" s="13"/>
      <c r="BB4" s="49"/>
      <c r="BC4" s="13"/>
      <c r="BD4" s="49"/>
      <c r="BE4" s="13"/>
      <c r="BF4" s="49"/>
      <c r="BG4" s="13"/>
      <c r="BH4" s="49"/>
      <c r="BI4" s="48"/>
      <c r="BJ4" s="49"/>
      <c r="BK4" s="48"/>
      <c r="BL4" s="49"/>
      <c r="BM4" s="48"/>
      <c r="BN4" s="13"/>
      <c r="BO4" s="13"/>
      <c r="BP4" s="123"/>
      <c r="BQ4" s="306"/>
      <c r="BR4" s="306"/>
      <c r="BS4" s="306"/>
      <c r="BT4" s="306"/>
      <c r="BU4" s="306"/>
      <c r="BV4" s="306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</row>
    <row r="5" spans="1:114" ht="16.5" customHeight="1" x14ac:dyDescent="0.25">
      <c r="A5" s="311" t="s">
        <v>0</v>
      </c>
      <c r="B5" s="309" t="s">
        <v>1</v>
      </c>
      <c r="C5" s="318" t="s">
        <v>24</v>
      </c>
      <c r="D5" s="286">
        <v>1</v>
      </c>
      <c r="E5" s="282"/>
      <c r="F5" s="282">
        <f>+D5+1</f>
        <v>2</v>
      </c>
      <c r="G5" s="282"/>
      <c r="H5" s="282">
        <f t="shared" ref="H5" si="0">+F5+1</f>
        <v>3</v>
      </c>
      <c r="I5" s="282"/>
      <c r="J5" s="282">
        <f t="shared" ref="J5" si="1">+H5+1</f>
        <v>4</v>
      </c>
      <c r="K5" s="282"/>
      <c r="L5" s="282">
        <f t="shared" ref="L5" si="2">+J5+1</f>
        <v>5</v>
      </c>
      <c r="M5" s="282"/>
      <c r="N5" s="282">
        <f t="shared" ref="N5" si="3">+L5+1</f>
        <v>6</v>
      </c>
      <c r="O5" s="282"/>
      <c r="P5" s="282">
        <f t="shared" ref="P5" si="4">+N5+1</f>
        <v>7</v>
      </c>
      <c r="Q5" s="282"/>
      <c r="R5" s="282">
        <f t="shared" ref="R5" si="5">+P5+1</f>
        <v>8</v>
      </c>
      <c r="S5" s="282"/>
      <c r="T5" s="282">
        <f t="shared" ref="T5" si="6">+R5+1</f>
        <v>9</v>
      </c>
      <c r="U5" s="282"/>
      <c r="V5" s="282">
        <f t="shared" ref="V5" si="7">+T5+1</f>
        <v>10</v>
      </c>
      <c r="W5" s="282"/>
      <c r="X5" s="282">
        <f t="shared" ref="X5" si="8">+V5+1</f>
        <v>11</v>
      </c>
      <c r="Y5" s="282"/>
      <c r="Z5" s="282">
        <f t="shared" ref="Z5" si="9">+X5+1</f>
        <v>12</v>
      </c>
      <c r="AA5" s="282"/>
      <c r="AB5" s="282">
        <f t="shared" ref="AB5" si="10">+Z5+1</f>
        <v>13</v>
      </c>
      <c r="AC5" s="282"/>
      <c r="AD5" s="282">
        <f t="shared" ref="AD5" si="11">+AB5+1</f>
        <v>14</v>
      </c>
      <c r="AE5" s="282"/>
      <c r="AF5" s="282">
        <f t="shared" ref="AF5" si="12">+AD5+1</f>
        <v>15</v>
      </c>
      <c r="AG5" s="282"/>
      <c r="AH5" s="282">
        <f t="shared" ref="AH5" si="13">+AF5+1</f>
        <v>16</v>
      </c>
      <c r="AI5" s="282"/>
      <c r="AJ5" s="282">
        <f>+AH5+1</f>
        <v>17</v>
      </c>
      <c r="AK5" s="282"/>
      <c r="AL5" s="282">
        <f>+AJ5+1</f>
        <v>18</v>
      </c>
      <c r="AM5" s="282"/>
      <c r="AN5" s="317" t="s">
        <v>70</v>
      </c>
      <c r="AO5" s="286"/>
      <c r="AP5" s="282" t="e">
        <f t="shared" ref="AP5" si="14">+AN5+1</f>
        <v>#VALUE!</v>
      </c>
      <c r="AQ5" s="282"/>
      <c r="AR5" s="282" t="e">
        <f t="shared" ref="AR5" si="15">+AP5+1</f>
        <v>#VALUE!</v>
      </c>
      <c r="AS5" s="282"/>
      <c r="AT5" s="282" t="e">
        <f t="shared" ref="AT5" si="16">+AR5+1</f>
        <v>#VALUE!</v>
      </c>
      <c r="AU5" s="282"/>
      <c r="AV5" s="282" t="e">
        <f t="shared" ref="AV5" si="17">+AT5+1</f>
        <v>#VALUE!</v>
      </c>
      <c r="AW5" s="282"/>
      <c r="AX5" s="282" t="e">
        <f t="shared" ref="AX5" si="18">+AV5+1</f>
        <v>#VALUE!</v>
      </c>
      <c r="AY5" s="282"/>
      <c r="AZ5" s="282" t="e">
        <f t="shared" ref="AZ5" si="19">+AX5+1</f>
        <v>#VALUE!</v>
      </c>
      <c r="BA5" s="282"/>
      <c r="BB5" s="282" t="e">
        <f t="shared" ref="BB5" si="20">+AZ5+1</f>
        <v>#VALUE!</v>
      </c>
      <c r="BC5" s="282"/>
      <c r="BD5" s="282" t="e">
        <f t="shared" ref="BD5" si="21">+BB5+1</f>
        <v>#VALUE!</v>
      </c>
      <c r="BE5" s="282"/>
      <c r="BF5" s="282" t="e">
        <f t="shared" ref="BF5" si="22">+BD5+1</f>
        <v>#VALUE!</v>
      </c>
      <c r="BG5" s="282"/>
      <c r="BH5" s="282" t="e">
        <f t="shared" ref="BH5" si="23">+BF5+1</f>
        <v>#VALUE!</v>
      </c>
      <c r="BI5" s="282"/>
      <c r="BJ5" s="282" t="e">
        <f t="shared" ref="BJ5" si="24">+BH5+1</f>
        <v>#VALUE!</v>
      </c>
      <c r="BK5" s="282"/>
      <c r="BL5" s="282" t="e">
        <f t="shared" ref="BL5" si="25">+BJ5+1</f>
        <v>#VALUE!</v>
      </c>
      <c r="BM5" s="282"/>
      <c r="BN5" s="315" t="s">
        <v>71</v>
      </c>
      <c r="BO5" s="316"/>
      <c r="BP5" s="313" t="s">
        <v>29</v>
      </c>
      <c r="BQ5" s="134" t="s">
        <v>3</v>
      </c>
      <c r="BR5" s="119" t="s">
        <v>4</v>
      </c>
      <c r="BS5" s="119" t="s">
        <v>5</v>
      </c>
      <c r="BT5" s="119" t="s">
        <v>6</v>
      </c>
      <c r="BU5" s="119" t="s">
        <v>7</v>
      </c>
      <c r="BV5" s="119" t="s">
        <v>8</v>
      </c>
    </row>
    <row r="6" spans="1:114" s="22" customFormat="1" ht="16.5" customHeight="1" thickBot="1" x14ac:dyDescent="0.3">
      <c r="A6" s="312"/>
      <c r="B6" s="310"/>
      <c r="C6" s="319"/>
      <c r="D6" s="86" t="s">
        <v>21</v>
      </c>
      <c r="E6" s="78" t="s">
        <v>17</v>
      </c>
      <c r="F6" s="78" t="s">
        <v>21</v>
      </c>
      <c r="G6" s="78" t="s">
        <v>17</v>
      </c>
      <c r="H6" s="78" t="s">
        <v>21</v>
      </c>
      <c r="I6" s="78" t="s">
        <v>17</v>
      </c>
      <c r="J6" s="106" t="s">
        <v>21</v>
      </c>
      <c r="K6" s="78" t="s">
        <v>17</v>
      </c>
      <c r="L6" s="106" t="s">
        <v>21</v>
      </c>
      <c r="M6" s="78" t="s">
        <v>17</v>
      </c>
      <c r="N6" s="106" t="s">
        <v>21</v>
      </c>
      <c r="O6" s="78" t="s">
        <v>17</v>
      </c>
      <c r="P6" s="106" t="s">
        <v>21</v>
      </c>
      <c r="Q6" s="78" t="s">
        <v>17</v>
      </c>
      <c r="R6" s="106" t="s">
        <v>21</v>
      </c>
      <c r="S6" s="78" t="s">
        <v>17</v>
      </c>
      <c r="T6" s="106" t="s">
        <v>21</v>
      </c>
      <c r="U6" s="78" t="s">
        <v>17</v>
      </c>
      <c r="V6" s="106" t="s">
        <v>21</v>
      </c>
      <c r="W6" s="78" t="s">
        <v>17</v>
      </c>
      <c r="X6" s="106" t="s">
        <v>21</v>
      </c>
      <c r="Y6" s="78" t="s">
        <v>17</v>
      </c>
      <c r="Z6" s="106" t="s">
        <v>21</v>
      </c>
      <c r="AA6" s="78" t="s">
        <v>17</v>
      </c>
      <c r="AB6" s="106" t="s">
        <v>21</v>
      </c>
      <c r="AC6" s="78" t="s">
        <v>17</v>
      </c>
      <c r="AD6" s="106" t="s">
        <v>21</v>
      </c>
      <c r="AE6" s="78" t="s">
        <v>17</v>
      </c>
      <c r="AF6" s="106" t="s">
        <v>21</v>
      </c>
      <c r="AG6" s="78" t="s">
        <v>17</v>
      </c>
      <c r="AH6" s="106" t="s">
        <v>21</v>
      </c>
      <c r="AI6" s="78" t="s">
        <v>17</v>
      </c>
      <c r="AJ6" s="78" t="s">
        <v>21</v>
      </c>
      <c r="AK6" s="78" t="s">
        <v>17</v>
      </c>
      <c r="AL6" s="106" t="s">
        <v>21</v>
      </c>
      <c r="AM6" s="78" t="s">
        <v>17</v>
      </c>
      <c r="AN6" s="185" t="s">
        <v>72</v>
      </c>
      <c r="AO6" s="186" t="s">
        <v>17</v>
      </c>
      <c r="AP6" s="106" t="s">
        <v>21</v>
      </c>
      <c r="AQ6" s="78" t="s">
        <v>17</v>
      </c>
      <c r="AR6" s="106" t="s">
        <v>21</v>
      </c>
      <c r="AS6" s="78" t="s">
        <v>17</v>
      </c>
      <c r="AT6" s="106" t="s">
        <v>21</v>
      </c>
      <c r="AU6" s="78" t="s">
        <v>17</v>
      </c>
      <c r="AV6" s="106" t="s">
        <v>21</v>
      </c>
      <c r="AW6" s="78" t="s">
        <v>17</v>
      </c>
      <c r="AX6" s="106" t="s">
        <v>21</v>
      </c>
      <c r="AY6" s="78" t="s">
        <v>17</v>
      </c>
      <c r="AZ6" s="106" t="s">
        <v>21</v>
      </c>
      <c r="BA6" s="78" t="s">
        <v>17</v>
      </c>
      <c r="BB6" s="106" t="s">
        <v>21</v>
      </c>
      <c r="BC6" s="78" t="s">
        <v>17</v>
      </c>
      <c r="BD6" s="106" t="s">
        <v>21</v>
      </c>
      <c r="BE6" s="78" t="s">
        <v>17</v>
      </c>
      <c r="BF6" s="106" t="s">
        <v>21</v>
      </c>
      <c r="BG6" s="78" t="s">
        <v>17</v>
      </c>
      <c r="BH6" s="106" t="s">
        <v>21</v>
      </c>
      <c r="BI6" s="225" t="s">
        <v>17</v>
      </c>
      <c r="BJ6" s="106" t="s">
        <v>21</v>
      </c>
      <c r="BK6" s="225" t="s">
        <v>17</v>
      </c>
      <c r="BL6" s="106" t="s">
        <v>21</v>
      </c>
      <c r="BM6" s="225" t="s">
        <v>17</v>
      </c>
      <c r="BN6" s="187" t="s">
        <v>22</v>
      </c>
      <c r="BO6" s="188" t="s">
        <v>23</v>
      </c>
      <c r="BP6" s="314"/>
      <c r="BQ6" s="32"/>
      <c r="BR6" s="33"/>
      <c r="BS6" s="32"/>
      <c r="BT6" s="32"/>
      <c r="BU6" s="34"/>
      <c r="BV6" s="32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56"/>
      <c r="CO6" s="56"/>
      <c r="CP6" s="56"/>
      <c r="CQ6" s="56"/>
      <c r="CR6" s="56"/>
      <c r="CS6" s="56"/>
      <c r="CT6" s="56"/>
      <c r="CU6" s="56"/>
      <c r="CV6" s="56"/>
      <c r="CW6" s="56"/>
      <c r="CX6" s="56"/>
      <c r="CY6" s="56"/>
      <c r="CZ6" s="56"/>
      <c r="DA6" s="56"/>
      <c r="DB6" s="56"/>
      <c r="DC6" s="56"/>
      <c r="DD6" s="56"/>
      <c r="DE6" s="56"/>
      <c r="DF6" s="56"/>
      <c r="DG6" s="56"/>
      <c r="DH6" s="56"/>
      <c r="DI6" s="56"/>
      <c r="DJ6" s="56"/>
    </row>
    <row r="7" spans="1:114" ht="16.5" customHeight="1" x14ac:dyDescent="0.25">
      <c r="A7" s="195" t="s">
        <v>9</v>
      </c>
      <c r="B7" s="75">
        <v>86</v>
      </c>
      <c r="C7" s="76">
        <v>54</v>
      </c>
      <c r="D7" s="11"/>
      <c r="E7" s="3">
        <f>+D7*C7</f>
        <v>0</v>
      </c>
      <c r="F7" s="11"/>
      <c r="G7" s="3">
        <f>+F7*C7</f>
        <v>0</v>
      </c>
      <c r="H7" s="45"/>
      <c r="I7" s="3">
        <f>+H7*C7</f>
        <v>0</v>
      </c>
      <c r="J7" s="45"/>
      <c r="K7" s="3">
        <f>+J7*C7</f>
        <v>0</v>
      </c>
      <c r="L7" s="45"/>
      <c r="M7" s="3">
        <f>+L7*C7</f>
        <v>0</v>
      </c>
      <c r="N7" s="45"/>
      <c r="O7" s="3">
        <f>+N7*C7</f>
        <v>0</v>
      </c>
      <c r="P7" s="45"/>
      <c r="Q7" s="3">
        <f>+P7*C7</f>
        <v>0</v>
      </c>
      <c r="R7" s="45"/>
      <c r="S7" s="3">
        <f>+R7*C7</f>
        <v>0</v>
      </c>
      <c r="T7" s="45"/>
      <c r="U7" s="3">
        <f>+T7*C7</f>
        <v>0</v>
      </c>
      <c r="V7" s="45"/>
      <c r="W7" s="3">
        <f>+V7*C7</f>
        <v>0</v>
      </c>
      <c r="X7" s="45"/>
      <c r="Y7" s="3">
        <f>+X7*C7</f>
        <v>0</v>
      </c>
      <c r="Z7" s="45"/>
      <c r="AA7" s="3">
        <f>+Z7*C7</f>
        <v>0</v>
      </c>
      <c r="AB7" s="45"/>
      <c r="AC7" s="3">
        <f>+AB7*C7</f>
        <v>0</v>
      </c>
      <c r="AD7" s="45"/>
      <c r="AE7" s="3">
        <f>+AD7*C7</f>
        <v>0</v>
      </c>
      <c r="AF7" s="45"/>
      <c r="AG7" s="3">
        <f>+AF7*C7</f>
        <v>0</v>
      </c>
      <c r="AH7" s="45"/>
      <c r="AI7" s="3">
        <f>+AH7*C7</f>
        <v>0</v>
      </c>
      <c r="AJ7" s="11"/>
      <c r="AK7" s="3">
        <f>+AJ7*C7</f>
        <v>0</v>
      </c>
      <c r="AL7" s="45"/>
      <c r="AM7" s="3">
        <f t="shared" ref="AM7:AM8" si="26">+AL7*C7</f>
        <v>0</v>
      </c>
      <c r="AN7" s="45"/>
      <c r="AO7" s="3">
        <f>+AN7*C7</f>
        <v>0</v>
      </c>
      <c r="AP7" s="45"/>
      <c r="AQ7" s="3"/>
      <c r="AR7" s="45"/>
      <c r="AS7" s="3"/>
      <c r="AT7" s="45"/>
      <c r="AU7" s="3"/>
      <c r="AV7" s="45"/>
      <c r="AW7" s="3"/>
      <c r="AX7" s="45"/>
      <c r="AY7" s="3"/>
      <c r="AZ7" s="45"/>
      <c r="BA7" s="3"/>
      <c r="BB7" s="45"/>
      <c r="BC7" s="3"/>
      <c r="BD7" s="45"/>
      <c r="BE7" s="3"/>
      <c r="BF7" s="45"/>
      <c r="BG7" s="3"/>
      <c r="BH7" s="45"/>
      <c r="BI7" s="74"/>
      <c r="BJ7" s="45"/>
      <c r="BK7" s="74"/>
      <c r="BL7" s="45"/>
      <c r="BM7" s="74"/>
      <c r="BN7" s="45">
        <f t="shared" ref="BN7:BO12" si="27">+D7+F7+H7+J7+L7+N7+P7+R7+T7+V7+X7+Z7+AB7+AD7+AF7+AH7+AJ7+AL7+AN7+AP7+AR7+AT7+AV7+AX7+AZ7+BB7+BD7+BF7+BH7+BJ7+BL7</f>
        <v>0</v>
      </c>
      <c r="BO7" s="196">
        <f t="shared" si="27"/>
        <v>0</v>
      </c>
      <c r="BP7" s="189"/>
      <c r="BQ7" s="61">
        <v>1211</v>
      </c>
      <c r="BR7" s="4">
        <f>BO7</f>
        <v>0</v>
      </c>
      <c r="BS7" s="61"/>
      <c r="BT7" s="1">
        <f t="shared" ref="BT7:BT12" si="28">BR7+BS7-BQ7</f>
        <v>-1211</v>
      </c>
      <c r="BU7" s="5"/>
      <c r="BV7" s="1">
        <f t="shared" ref="BV7:BV12" si="29">BT7-BU7</f>
        <v>-1211</v>
      </c>
      <c r="BW7" s="14" t="s">
        <v>55</v>
      </c>
    </row>
    <row r="8" spans="1:114" ht="16.5" customHeight="1" x14ac:dyDescent="0.25">
      <c r="A8" s="197" t="s">
        <v>9</v>
      </c>
      <c r="B8" s="6">
        <v>86</v>
      </c>
      <c r="C8" s="46">
        <v>48</v>
      </c>
      <c r="D8" s="11"/>
      <c r="E8" s="3">
        <f t="shared" ref="E8:E12" si="30">+D8*C8</f>
        <v>0</v>
      </c>
      <c r="F8" s="11"/>
      <c r="G8" s="3">
        <f t="shared" ref="G8:G12" si="31">+F8*C8</f>
        <v>0</v>
      </c>
      <c r="H8" s="45"/>
      <c r="I8" s="3">
        <f t="shared" ref="I8:I12" si="32">+H8*C8</f>
        <v>0</v>
      </c>
      <c r="J8" s="45"/>
      <c r="K8" s="3">
        <f t="shared" ref="K8:K12" si="33">+J8*C8</f>
        <v>0</v>
      </c>
      <c r="L8" s="45"/>
      <c r="M8" s="3">
        <f t="shared" ref="M8:M36" si="34">+L8*C8</f>
        <v>0</v>
      </c>
      <c r="N8" s="45"/>
      <c r="O8" s="3">
        <f t="shared" ref="O8:O36" si="35">+N8*C8</f>
        <v>0</v>
      </c>
      <c r="P8" s="45"/>
      <c r="Q8" s="3">
        <f t="shared" ref="Q8:Q36" si="36">+P8*C8</f>
        <v>0</v>
      </c>
      <c r="R8" s="45"/>
      <c r="S8" s="3">
        <f t="shared" ref="S8:S36" si="37">+R8*C8</f>
        <v>0</v>
      </c>
      <c r="T8" s="45"/>
      <c r="U8" s="3">
        <f t="shared" ref="U8:U12" si="38">+T8*C8</f>
        <v>0</v>
      </c>
      <c r="V8" s="45"/>
      <c r="W8" s="3">
        <f t="shared" ref="W8:W12" si="39">+V8*C8</f>
        <v>0</v>
      </c>
      <c r="X8" s="45"/>
      <c r="Y8" s="3">
        <f t="shared" ref="Y8:Y11" si="40">+X8*C8</f>
        <v>0</v>
      </c>
      <c r="Z8" s="45"/>
      <c r="AA8" s="3">
        <f t="shared" ref="AA8:AA11" si="41">+Z8*C8</f>
        <v>0</v>
      </c>
      <c r="AB8" s="45"/>
      <c r="AC8" s="3">
        <f t="shared" ref="AC8:AC12" si="42">+AB8*C8</f>
        <v>0</v>
      </c>
      <c r="AD8" s="45"/>
      <c r="AE8" s="3">
        <f t="shared" ref="AE8:AE12" si="43">+AD8*C8</f>
        <v>0</v>
      </c>
      <c r="AF8" s="45"/>
      <c r="AG8" s="3">
        <f t="shared" ref="AG8:AG12" si="44">+AF8*C8</f>
        <v>0</v>
      </c>
      <c r="AH8" s="45"/>
      <c r="AI8" s="3">
        <f t="shared" ref="AI8:AI12" si="45">+AH8*C8</f>
        <v>0</v>
      </c>
      <c r="AJ8" s="11"/>
      <c r="AK8" s="3">
        <f t="shared" ref="AK8:AK12" si="46">+AJ8*C8</f>
        <v>0</v>
      </c>
      <c r="AL8" s="45"/>
      <c r="AM8" s="3">
        <f t="shared" si="26"/>
        <v>0</v>
      </c>
      <c r="AN8" s="45"/>
      <c r="AO8" s="3">
        <f t="shared" ref="AO8:AO12" si="47">+AN8*C8</f>
        <v>0</v>
      </c>
      <c r="AP8" s="45"/>
      <c r="AQ8" s="3"/>
      <c r="AR8" s="45"/>
      <c r="AS8" s="3"/>
      <c r="AT8" s="45"/>
      <c r="AU8" s="3"/>
      <c r="AV8" s="45"/>
      <c r="AW8" s="3"/>
      <c r="AX8" s="45"/>
      <c r="AY8" s="3"/>
      <c r="AZ8" s="45"/>
      <c r="BA8" s="3"/>
      <c r="BB8" s="45"/>
      <c r="BC8" s="3"/>
      <c r="BD8" s="45"/>
      <c r="BE8" s="3"/>
      <c r="BF8" s="45"/>
      <c r="BG8" s="3"/>
      <c r="BH8" s="45"/>
      <c r="BI8" s="74"/>
      <c r="BJ8" s="45"/>
      <c r="BK8" s="74"/>
      <c r="BL8" s="45"/>
      <c r="BM8" s="74"/>
      <c r="BN8" s="45">
        <f t="shared" si="27"/>
        <v>0</v>
      </c>
      <c r="BO8" s="196">
        <f t="shared" si="27"/>
        <v>0</v>
      </c>
      <c r="BP8" s="189"/>
      <c r="BQ8" s="61"/>
      <c r="BR8" s="4">
        <f t="shared" ref="BR8:BR36" si="48">BO8</f>
        <v>0</v>
      </c>
      <c r="BS8" s="61"/>
      <c r="BT8" s="1">
        <f t="shared" si="28"/>
        <v>0</v>
      </c>
      <c r="BU8" s="5"/>
      <c r="BV8" s="1">
        <f t="shared" si="29"/>
        <v>0</v>
      </c>
      <c r="BW8" s="14" t="s">
        <v>55</v>
      </c>
    </row>
    <row r="9" spans="1:114" ht="16.5" customHeight="1" x14ac:dyDescent="0.25">
      <c r="A9" s="197" t="s">
        <v>9</v>
      </c>
      <c r="B9" s="6" t="s">
        <v>53</v>
      </c>
      <c r="C9" s="46">
        <v>54</v>
      </c>
      <c r="D9" s="11"/>
      <c r="E9" s="3">
        <f t="shared" si="30"/>
        <v>0</v>
      </c>
      <c r="F9" s="11">
        <v>35</v>
      </c>
      <c r="G9" s="3">
        <f t="shared" si="31"/>
        <v>1890</v>
      </c>
      <c r="H9" s="45">
        <v>30</v>
      </c>
      <c r="I9" s="3">
        <f t="shared" si="32"/>
        <v>1620</v>
      </c>
      <c r="J9" s="45">
        <v>22</v>
      </c>
      <c r="K9" s="3">
        <f t="shared" si="33"/>
        <v>1188</v>
      </c>
      <c r="L9" s="45">
        <v>15</v>
      </c>
      <c r="M9" s="3">
        <f t="shared" si="34"/>
        <v>810</v>
      </c>
      <c r="N9" s="45">
        <v>30</v>
      </c>
      <c r="O9" s="3">
        <f t="shared" si="35"/>
        <v>1620</v>
      </c>
      <c r="P9" s="45">
        <v>34</v>
      </c>
      <c r="Q9" s="3">
        <f t="shared" si="36"/>
        <v>1836</v>
      </c>
      <c r="R9" s="45">
        <v>34</v>
      </c>
      <c r="S9" s="3">
        <f t="shared" si="37"/>
        <v>1836</v>
      </c>
      <c r="T9" s="45">
        <v>34</v>
      </c>
      <c r="U9" s="3">
        <f t="shared" si="38"/>
        <v>1836</v>
      </c>
      <c r="V9" s="45">
        <v>26</v>
      </c>
      <c r="W9" s="3">
        <f t="shared" si="39"/>
        <v>1404</v>
      </c>
      <c r="X9" s="45">
        <v>26</v>
      </c>
      <c r="Y9" s="3">
        <f t="shared" si="40"/>
        <v>1404</v>
      </c>
      <c r="Z9" s="45">
        <v>18</v>
      </c>
      <c r="AA9" s="3">
        <f t="shared" si="41"/>
        <v>972</v>
      </c>
      <c r="AB9" s="45">
        <v>41</v>
      </c>
      <c r="AC9" s="3">
        <f t="shared" si="42"/>
        <v>2214</v>
      </c>
      <c r="AD9" s="45">
        <v>34</v>
      </c>
      <c r="AE9" s="3">
        <f t="shared" si="43"/>
        <v>1836</v>
      </c>
      <c r="AF9" s="45">
        <v>23</v>
      </c>
      <c r="AG9" s="3">
        <f t="shared" si="44"/>
        <v>1242</v>
      </c>
      <c r="AH9" s="45">
        <v>22</v>
      </c>
      <c r="AI9" s="3">
        <f t="shared" si="45"/>
        <v>1188</v>
      </c>
      <c r="AJ9" s="11">
        <v>11</v>
      </c>
      <c r="AK9" s="3">
        <f t="shared" si="46"/>
        <v>594</v>
      </c>
      <c r="AL9" s="45">
        <v>44</v>
      </c>
      <c r="AM9" s="3">
        <f>+AL9*C9</f>
        <v>2376</v>
      </c>
      <c r="AN9" s="45">
        <v>27</v>
      </c>
      <c r="AO9" s="3">
        <f t="shared" si="47"/>
        <v>1458</v>
      </c>
      <c r="AP9" s="45"/>
      <c r="AQ9" s="3"/>
      <c r="AR9" s="45"/>
      <c r="AS9" s="3"/>
      <c r="AT9" s="45"/>
      <c r="AU9" s="3"/>
      <c r="AV9" s="45"/>
      <c r="AW9" s="3"/>
      <c r="AX9" s="45"/>
      <c r="AY9" s="3"/>
      <c r="AZ9" s="45"/>
      <c r="BA9" s="3"/>
      <c r="BB9" s="45"/>
      <c r="BC9" s="3"/>
      <c r="BD9" s="45"/>
      <c r="BE9" s="3"/>
      <c r="BF9" s="45"/>
      <c r="BG9" s="3"/>
      <c r="BH9" s="45"/>
      <c r="BI9" s="74"/>
      <c r="BJ9" s="45"/>
      <c r="BK9" s="74"/>
      <c r="BL9" s="45"/>
      <c r="BM9" s="74"/>
      <c r="BN9" s="45">
        <f t="shared" si="27"/>
        <v>506</v>
      </c>
      <c r="BO9" s="196">
        <f t="shared" si="27"/>
        <v>27324</v>
      </c>
      <c r="BP9" s="189"/>
      <c r="BQ9" s="61"/>
      <c r="BR9" s="4">
        <f t="shared" si="48"/>
        <v>27324</v>
      </c>
      <c r="BS9" s="61"/>
      <c r="BT9" s="1">
        <f t="shared" si="28"/>
        <v>27324</v>
      </c>
      <c r="BU9" s="5"/>
      <c r="BV9" s="1">
        <f t="shared" si="29"/>
        <v>27324</v>
      </c>
    </row>
    <row r="10" spans="1:114" ht="16.5" customHeight="1" x14ac:dyDescent="0.25">
      <c r="A10" s="197" t="s">
        <v>9</v>
      </c>
      <c r="B10" s="6" t="s">
        <v>53</v>
      </c>
      <c r="C10" s="46">
        <v>48</v>
      </c>
      <c r="D10" s="11"/>
      <c r="E10" s="3">
        <f t="shared" si="30"/>
        <v>0</v>
      </c>
      <c r="F10" s="11"/>
      <c r="G10" s="3">
        <f t="shared" si="31"/>
        <v>0</v>
      </c>
      <c r="H10" s="45"/>
      <c r="I10" s="3">
        <f t="shared" si="32"/>
        <v>0</v>
      </c>
      <c r="J10" s="45"/>
      <c r="K10" s="3">
        <f t="shared" si="33"/>
        <v>0</v>
      </c>
      <c r="L10" s="45"/>
      <c r="M10" s="3">
        <f t="shared" si="34"/>
        <v>0</v>
      </c>
      <c r="N10" s="45"/>
      <c r="O10" s="3">
        <f t="shared" si="35"/>
        <v>0</v>
      </c>
      <c r="P10" s="45"/>
      <c r="Q10" s="3">
        <f t="shared" si="36"/>
        <v>0</v>
      </c>
      <c r="R10" s="45">
        <v>6</v>
      </c>
      <c r="S10" s="3">
        <f t="shared" si="37"/>
        <v>288</v>
      </c>
      <c r="T10" s="45"/>
      <c r="U10" s="3">
        <f t="shared" si="38"/>
        <v>0</v>
      </c>
      <c r="V10" s="45"/>
      <c r="W10" s="3">
        <f t="shared" si="39"/>
        <v>0</v>
      </c>
      <c r="X10" s="45"/>
      <c r="Y10" s="3">
        <f t="shared" si="40"/>
        <v>0</v>
      </c>
      <c r="Z10" s="45"/>
      <c r="AA10" s="3">
        <f t="shared" si="41"/>
        <v>0</v>
      </c>
      <c r="AB10" s="45"/>
      <c r="AC10" s="3">
        <f t="shared" si="42"/>
        <v>0</v>
      </c>
      <c r="AD10" s="45"/>
      <c r="AE10" s="3">
        <f t="shared" si="43"/>
        <v>0</v>
      </c>
      <c r="AF10" s="45"/>
      <c r="AG10" s="3">
        <f t="shared" si="44"/>
        <v>0</v>
      </c>
      <c r="AH10" s="45"/>
      <c r="AI10" s="3">
        <f t="shared" si="45"/>
        <v>0</v>
      </c>
      <c r="AJ10" s="11"/>
      <c r="AK10" s="3">
        <f t="shared" si="46"/>
        <v>0</v>
      </c>
      <c r="AL10" s="45"/>
      <c r="AM10" s="3">
        <f t="shared" ref="AM10:AM12" si="49">+AL10*C10</f>
        <v>0</v>
      </c>
      <c r="AN10" s="45"/>
      <c r="AO10" s="3">
        <f t="shared" si="47"/>
        <v>0</v>
      </c>
      <c r="AP10" s="45"/>
      <c r="AQ10" s="3"/>
      <c r="AR10" s="45"/>
      <c r="AS10" s="3"/>
      <c r="AT10" s="45"/>
      <c r="AU10" s="3"/>
      <c r="AV10" s="45"/>
      <c r="AW10" s="3"/>
      <c r="AX10" s="45"/>
      <c r="AY10" s="3"/>
      <c r="AZ10" s="45"/>
      <c r="BA10" s="3"/>
      <c r="BB10" s="45"/>
      <c r="BC10" s="3"/>
      <c r="BD10" s="45"/>
      <c r="BE10" s="3"/>
      <c r="BF10" s="45"/>
      <c r="BG10" s="3"/>
      <c r="BH10" s="45"/>
      <c r="BI10" s="74"/>
      <c r="BJ10" s="45"/>
      <c r="BK10" s="74"/>
      <c r="BL10" s="45"/>
      <c r="BM10" s="74"/>
      <c r="BN10" s="45">
        <f t="shared" si="27"/>
        <v>6</v>
      </c>
      <c r="BO10" s="196">
        <f>+E10+G10+I10+K10+M10+O10+Q10+S10+U10+W10+Y10+AA10+AC10+AE10+AG10+AI10+AK10+AM10+AO10+AQ10+AS10+AU10+AW10+AY10+BA10+BC10+BE10+BG10+BI10+BK10+BM10</f>
        <v>288</v>
      </c>
      <c r="BP10" s="189"/>
      <c r="BQ10" s="61"/>
      <c r="BR10" s="4">
        <f t="shared" si="48"/>
        <v>288</v>
      </c>
      <c r="BS10" s="61"/>
      <c r="BT10" s="1">
        <f t="shared" si="28"/>
        <v>288</v>
      </c>
      <c r="BU10" s="5"/>
      <c r="BV10" s="1">
        <f t="shared" si="29"/>
        <v>288</v>
      </c>
    </row>
    <row r="11" spans="1:114" s="14" customFormat="1" ht="16.5" customHeight="1" x14ac:dyDescent="0.25">
      <c r="A11" s="197" t="s">
        <v>10</v>
      </c>
      <c r="B11" s="148">
        <v>19</v>
      </c>
      <c r="C11" s="46">
        <v>54</v>
      </c>
      <c r="D11" s="11">
        <v>2</v>
      </c>
      <c r="E11" s="3">
        <f t="shared" si="30"/>
        <v>108</v>
      </c>
      <c r="F11" s="11">
        <v>39</v>
      </c>
      <c r="G11" s="3">
        <f t="shared" si="31"/>
        <v>2106</v>
      </c>
      <c r="H11" s="45">
        <v>31</v>
      </c>
      <c r="I11" s="3">
        <f t="shared" si="32"/>
        <v>1674</v>
      </c>
      <c r="J11" s="45">
        <v>26</v>
      </c>
      <c r="K11" s="3">
        <f t="shared" si="33"/>
        <v>1404</v>
      </c>
      <c r="L11" s="45">
        <v>36</v>
      </c>
      <c r="M11" s="3">
        <f t="shared" si="34"/>
        <v>1944</v>
      </c>
      <c r="N11" s="45">
        <v>26</v>
      </c>
      <c r="O11" s="3">
        <f t="shared" si="35"/>
        <v>1404</v>
      </c>
      <c r="P11" s="45">
        <v>34</v>
      </c>
      <c r="Q11" s="3">
        <f t="shared" si="36"/>
        <v>1836</v>
      </c>
      <c r="R11" s="45">
        <v>24</v>
      </c>
      <c r="S11" s="3">
        <f t="shared" si="37"/>
        <v>1296</v>
      </c>
      <c r="T11" s="45">
        <v>12</v>
      </c>
      <c r="U11" s="3">
        <f t="shared" si="38"/>
        <v>648</v>
      </c>
      <c r="V11" s="45">
        <v>46</v>
      </c>
      <c r="W11" s="3">
        <f t="shared" si="39"/>
        <v>2484</v>
      </c>
      <c r="X11" s="45">
        <v>26</v>
      </c>
      <c r="Y11" s="3">
        <f t="shared" si="40"/>
        <v>1404</v>
      </c>
      <c r="Z11" s="45">
        <v>14</v>
      </c>
      <c r="AA11" s="3">
        <f t="shared" si="41"/>
        <v>756</v>
      </c>
      <c r="AB11" s="45">
        <v>24</v>
      </c>
      <c r="AC11" s="3">
        <f t="shared" si="42"/>
        <v>1296</v>
      </c>
      <c r="AD11" s="45">
        <v>20</v>
      </c>
      <c r="AE11" s="3">
        <f t="shared" si="43"/>
        <v>1080</v>
      </c>
      <c r="AF11" s="45">
        <v>19</v>
      </c>
      <c r="AG11" s="3">
        <f t="shared" si="44"/>
        <v>1026</v>
      </c>
      <c r="AH11" s="45">
        <v>16</v>
      </c>
      <c r="AI11" s="3">
        <f t="shared" si="45"/>
        <v>864</v>
      </c>
      <c r="AJ11" s="11">
        <v>1</v>
      </c>
      <c r="AK11" s="3">
        <f t="shared" si="46"/>
        <v>54</v>
      </c>
      <c r="AL11" s="45">
        <v>24</v>
      </c>
      <c r="AM11" s="3">
        <f t="shared" si="49"/>
        <v>1296</v>
      </c>
      <c r="AN11" s="45">
        <v>20</v>
      </c>
      <c r="AO11" s="3">
        <f t="shared" si="47"/>
        <v>1080</v>
      </c>
      <c r="AP11" s="45"/>
      <c r="AQ11" s="3"/>
      <c r="AR11" s="45"/>
      <c r="AS11" s="3"/>
      <c r="AT11" s="45"/>
      <c r="AU11" s="3"/>
      <c r="AV11" s="45"/>
      <c r="AW11" s="3"/>
      <c r="AX11" s="45"/>
      <c r="AY11" s="3"/>
      <c r="AZ11" s="45"/>
      <c r="BA11" s="3"/>
      <c r="BB11" s="45"/>
      <c r="BC11" s="3"/>
      <c r="BD11" s="45"/>
      <c r="BE11" s="3"/>
      <c r="BF11" s="45"/>
      <c r="BG11" s="3"/>
      <c r="BH11" s="45"/>
      <c r="BI11" s="74"/>
      <c r="BJ11" s="45"/>
      <c r="BK11" s="74"/>
      <c r="BL11" s="45"/>
      <c r="BM11" s="74"/>
      <c r="BN11" s="45">
        <f t="shared" si="27"/>
        <v>440</v>
      </c>
      <c r="BO11" s="196">
        <f t="shared" si="27"/>
        <v>23760</v>
      </c>
      <c r="BP11" s="189"/>
      <c r="BQ11" s="61">
        <v>737.4</v>
      </c>
      <c r="BR11" s="4">
        <f t="shared" si="48"/>
        <v>23760</v>
      </c>
      <c r="BS11" s="61"/>
      <c r="BT11" s="1">
        <f t="shared" si="28"/>
        <v>23022.6</v>
      </c>
      <c r="BU11" s="5"/>
      <c r="BV11" s="149">
        <f t="shared" si="29"/>
        <v>23022.6</v>
      </c>
      <c r="BW11" s="157">
        <f>SUM(BT7:BT10)</f>
        <v>26401</v>
      </c>
      <c r="BX11" s="158">
        <f>SUM(BV7:BV10)</f>
        <v>26401</v>
      </c>
    </row>
    <row r="12" spans="1:114" s="14" customFormat="1" ht="16.5" customHeight="1" x14ac:dyDescent="0.25">
      <c r="A12" s="198" t="s">
        <v>10</v>
      </c>
      <c r="B12" s="6">
        <v>19</v>
      </c>
      <c r="C12" s="46">
        <v>48</v>
      </c>
      <c r="D12" s="11"/>
      <c r="E12" s="3">
        <f t="shared" si="30"/>
        <v>0</v>
      </c>
      <c r="F12" s="11"/>
      <c r="G12" s="3">
        <f t="shared" si="31"/>
        <v>0</v>
      </c>
      <c r="H12" s="45"/>
      <c r="I12" s="3">
        <f t="shared" si="32"/>
        <v>0</v>
      </c>
      <c r="J12" s="45"/>
      <c r="K12" s="3">
        <f t="shared" si="33"/>
        <v>0</v>
      </c>
      <c r="L12" s="45"/>
      <c r="M12" s="3">
        <f t="shared" si="34"/>
        <v>0</v>
      </c>
      <c r="N12" s="45"/>
      <c r="O12" s="3">
        <f t="shared" si="35"/>
        <v>0</v>
      </c>
      <c r="P12" s="45">
        <v>7</v>
      </c>
      <c r="Q12" s="3">
        <v>343</v>
      </c>
      <c r="R12" s="45"/>
      <c r="S12" s="3">
        <f t="shared" si="37"/>
        <v>0</v>
      </c>
      <c r="T12" s="45"/>
      <c r="U12" s="3">
        <f t="shared" si="38"/>
        <v>0</v>
      </c>
      <c r="V12" s="45"/>
      <c r="W12" s="3">
        <f t="shared" si="39"/>
        <v>0</v>
      </c>
      <c r="X12" s="45"/>
      <c r="Y12" s="3">
        <f>+X12*C12</f>
        <v>0</v>
      </c>
      <c r="Z12" s="45">
        <v>1</v>
      </c>
      <c r="AA12" s="3">
        <v>49</v>
      </c>
      <c r="AB12" s="45"/>
      <c r="AC12" s="3">
        <f t="shared" si="42"/>
        <v>0</v>
      </c>
      <c r="AD12" s="45"/>
      <c r="AE12" s="3">
        <f t="shared" si="43"/>
        <v>0</v>
      </c>
      <c r="AF12" s="45"/>
      <c r="AG12" s="3">
        <f t="shared" si="44"/>
        <v>0</v>
      </c>
      <c r="AH12" s="45"/>
      <c r="AI12" s="3">
        <f t="shared" si="45"/>
        <v>0</v>
      </c>
      <c r="AJ12" s="11"/>
      <c r="AK12" s="3">
        <f t="shared" si="46"/>
        <v>0</v>
      </c>
      <c r="AL12" s="45"/>
      <c r="AM12" s="3">
        <f t="shared" si="49"/>
        <v>0</v>
      </c>
      <c r="AN12" s="45"/>
      <c r="AO12" s="3">
        <f t="shared" si="47"/>
        <v>0</v>
      </c>
      <c r="AP12" s="45"/>
      <c r="AQ12" s="3"/>
      <c r="AR12" s="45"/>
      <c r="AS12" s="3"/>
      <c r="AT12" s="45"/>
      <c r="AU12" s="3"/>
      <c r="AV12" s="45"/>
      <c r="AW12" s="3"/>
      <c r="AX12" s="45"/>
      <c r="AY12" s="3"/>
      <c r="AZ12" s="45"/>
      <c r="BA12" s="3"/>
      <c r="BB12" s="45"/>
      <c r="BC12" s="3"/>
      <c r="BD12" s="45"/>
      <c r="BE12" s="3"/>
      <c r="BF12" s="45"/>
      <c r="BG12" s="3"/>
      <c r="BH12" s="45"/>
      <c r="BI12" s="74"/>
      <c r="BJ12" s="45"/>
      <c r="BK12" s="74"/>
      <c r="BL12" s="45"/>
      <c r="BM12" s="74"/>
      <c r="BN12" s="45">
        <f t="shared" si="27"/>
        <v>8</v>
      </c>
      <c r="BO12" s="196">
        <f t="shared" si="27"/>
        <v>392</v>
      </c>
      <c r="BP12" s="189"/>
      <c r="BQ12" s="61"/>
      <c r="BR12" s="4">
        <f t="shared" si="48"/>
        <v>392</v>
      </c>
      <c r="BS12" s="61"/>
      <c r="BT12" s="1">
        <f t="shared" si="28"/>
        <v>392</v>
      </c>
      <c r="BU12" s="5"/>
      <c r="BV12" s="149">
        <f t="shared" si="29"/>
        <v>392</v>
      </c>
      <c r="BW12" s="160">
        <f>SUM(BT11:BT12)</f>
        <v>23414.6</v>
      </c>
      <c r="BX12" s="158">
        <f>+BW12-BU11</f>
        <v>23414.6</v>
      </c>
    </row>
    <row r="13" spans="1:114" ht="16.5" customHeight="1" x14ac:dyDescent="0.25">
      <c r="A13" s="199" t="s">
        <v>32</v>
      </c>
      <c r="B13" s="80">
        <v>168</v>
      </c>
      <c r="C13" s="81">
        <v>54</v>
      </c>
      <c r="D13" s="93"/>
      <c r="E13" s="3">
        <f t="shared" ref="E13:E17" si="50">+D13*C13</f>
        <v>0</v>
      </c>
      <c r="F13" s="93"/>
      <c r="G13" s="3">
        <f t="shared" ref="G13:G17" si="51">+F13*C13</f>
        <v>0</v>
      </c>
      <c r="H13" s="45">
        <v>25</v>
      </c>
      <c r="I13" s="3">
        <f t="shared" ref="I13:I17" si="52">+H13*C13</f>
        <v>1350</v>
      </c>
      <c r="J13" s="45"/>
      <c r="K13" s="3">
        <f t="shared" ref="K13:K17" si="53">+J13*C13</f>
        <v>0</v>
      </c>
      <c r="L13" s="45">
        <v>16</v>
      </c>
      <c r="M13" s="3">
        <f t="shared" si="34"/>
        <v>864</v>
      </c>
      <c r="N13" s="45"/>
      <c r="O13" s="3">
        <f t="shared" si="35"/>
        <v>0</v>
      </c>
      <c r="P13" s="45">
        <v>4</v>
      </c>
      <c r="Q13" s="3">
        <f t="shared" si="36"/>
        <v>216</v>
      </c>
      <c r="R13" s="45">
        <v>1</v>
      </c>
      <c r="S13" s="3">
        <f t="shared" si="37"/>
        <v>54</v>
      </c>
      <c r="T13" s="45">
        <v>4</v>
      </c>
      <c r="U13" s="3">
        <f>162+26.5</f>
        <v>188.5</v>
      </c>
      <c r="V13" s="45"/>
      <c r="W13" s="3">
        <f t="shared" ref="W13:W17" si="54">+V13*C13</f>
        <v>0</v>
      </c>
      <c r="X13" s="45"/>
      <c r="Y13" s="3">
        <f t="shared" ref="Y13:Y26" si="55">+X13*C13</f>
        <v>0</v>
      </c>
      <c r="Z13" s="45"/>
      <c r="AA13" s="3">
        <f t="shared" ref="AA13:AA17" si="56">+Z13*C13</f>
        <v>0</v>
      </c>
      <c r="AB13" s="45"/>
      <c r="AC13" s="3">
        <f t="shared" ref="AC13:AC17" si="57">+AB13*C13</f>
        <v>0</v>
      </c>
      <c r="AD13" s="45">
        <v>2</v>
      </c>
      <c r="AE13" s="3">
        <f t="shared" ref="AE13:AE17" si="58">+AD13*C13</f>
        <v>108</v>
      </c>
      <c r="AF13" s="45">
        <v>7</v>
      </c>
      <c r="AG13" s="3">
        <f t="shared" ref="AG13:AG17" si="59">+AF13*C13</f>
        <v>378</v>
      </c>
      <c r="AH13" s="45"/>
      <c r="AI13" s="3">
        <f t="shared" ref="AI13:AI17" si="60">+AH13*C13</f>
        <v>0</v>
      </c>
      <c r="AJ13" s="93">
        <v>6</v>
      </c>
      <c r="AK13" s="3">
        <f t="shared" ref="AK13:AK17" si="61">+AJ13*C13</f>
        <v>324</v>
      </c>
      <c r="AL13" s="45">
        <v>5</v>
      </c>
      <c r="AM13" s="3">
        <f t="shared" ref="AM13:AM16" si="62">+AL13*C13</f>
        <v>270</v>
      </c>
      <c r="AN13" s="45">
        <v>5</v>
      </c>
      <c r="AO13" s="3">
        <f t="shared" ref="AO13:AO17" si="63">+AN13*C13</f>
        <v>270</v>
      </c>
      <c r="AP13" s="45"/>
      <c r="AQ13" s="3"/>
      <c r="AR13" s="45"/>
      <c r="AS13" s="3"/>
      <c r="AT13" s="45"/>
      <c r="AU13" s="3"/>
      <c r="AV13" s="45"/>
      <c r="AW13" s="3"/>
      <c r="AX13" s="45"/>
      <c r="AY13" s="3"/>
      <c r="AZ13" s="45"/>
      <c r="BA13" s="3"/>
      <c r="BB13" s="45"/>
      <c r="BC13" s="3"/>
      <c r="BD13" s="45"/>
      <c r="BE13" s="3"/>
      <c r="BF13" s="45"/>
      <c r="BG13" s="3"/>
      <c r="BH13" s="45"/>
      <c r="BI13" s="74"/>
      <c r="BJ13" s="45"/>
      <c r="BK13" s="74"/>
      <c r="BL13" s="45"/>
      <c r="BM13" s="74"/>
      <c r="BN13" s="45">
        <f>+D13+F13+H13+J13+L13+N13+P13+R13+T13+V13+X13+Z13+AB13+AD13+AF13+AH13+AJ13+AL13+AN13+AP13+AR13+AT13+AV13+AX13+AZ13+BB13+BD13+BF13+BH13+BJ13+BL13</f>
        <v>75</v>
      </c>
      <c r="BO13" s="196">
        <f t="shared" ref="BO13:BO17" si="64">+E13+G13+I13+K13+M13+O13+Q13+S13+U13+W13+Y13+AA13+AC13+AE13+AG13+AI13+AK13+AM13+AO13+AQ13+AS13+AU13+AW13+AY13+BA13+BC13+BE13+BG13+BI13+BK13+BM13</f>
        <v>4022.5</v>
      </c>
      <c r="BP13" s="189"/>
      <c r="BQ13" s="61">
        <v>914.68</v>
      </c>
      <c r="BR13" s="4">
        <f t="shared" ref="BR13:BR16" si="65">BO13</f>
        <v>4022.5</v>
      </c>
      <c r="BS13" s="61"/>
      <c r="BT13" s="1">
        <f t="shared" ref="BT13:BT16" si="66">BR13+BS13-BQ13</f>
        <v>3107.82</v>
      </c>
      <c r="BU13" s="5"/>
      <c r="BV13" s="1">
        <f t="shared" ref="BV13" si="67">BT13-BU13</f>
        <v>3107.82</v>
      </c>
    </row>
    <row r="14" spans="1:114" ht="16.5" customHeight="1" x14ac:dyDescent="0.25">
      <c r="A14" s="199" t="s">
        <v>32</v>
      </c>
      <c r="B14" s="80" t="s">
        <v>67</v>
      </c>
      <c r="C14" s="81">
        <v>54</v>
      </c>
      <c r="D14" s="93"/>
      <c r="E14" s="3">
        <f t="shared" si="50"/>
        <v>0</v>
      </c>
      <c r="F14" s="93"/>
      <c r="G14" s="3">
        <f t="shared" si="51"/>
        <v>0</v>
      </c>
      <c r="H14" s="45">
        <v>4</v>
      </c>
      <c r="I14" s="3">
        <f>162+48</f>
        <v>210</v>
      </c>
      <c r="J14" s="45">
        <v>6</v>
      </c>
      <c r="K14" s="3">
        <f t="shared" si="53"/>
        <v>324</v>
      </c>
      <c r="L14" s="45">
        <v>10</v>
      </c>
      <c r="M14" s="3">
        <f>48+486</f>
        <v>534</v>
      </c>
      <c r="N14" s="45">
        <v>15</v>
      </c>
      <c r="O14" s="3">
        <f t="shared" si="35"/>
        <v>810</v>
      </c>
      <c r="P14" s="45">
        <v>10</v>
      </c>
      <c r="Q14" s="3">
        <f t="shared" si="36"/>
        <v>540</v>
      </c>
      <c r="R14" s="45">
        <v>6</v>
      </c>
      <c r="S14" s="3">
        <f t="shared" si="37"/>
        <v>324</v>
      </c>
      <c r="T14" s="45">
        <v>9</v>
      </c>
      <c r="U14" s="3">
        <f t="shared" ref="U14:U17" si="68">+T14*C14</f>
        <v>486</v>
      </c>
      <c r="V14" s="45">
        <v>9</v>
      </c>
      <c r="W14" s="3">
        <f t="shared" si="54"/>
        <v>486</v>
      </c>
      <c r="X14" s="45"/>
      <c r="Y14" s="3">
        <f t="shared" si="55"/>
        <v>0</v>
      </c>
      <c r="Z14" s="45">
        <v>2</v>
      </c>
      <c r="AA14" s="3">
        <v>96</v>
      </c>
      <c r="AB14" s="45"/>
      <c r="AC14" s="3">
        <f t="shared" si="57"/>
        <v>0</v>
      </c>
      <c r="AD14" s="45"/>
      <c r="AE14" s="3">
        <f t="shared" si="58"/>
        <v>0</v>
      </c>
      <c r="AF14" s="45"/>
      <c r="AG14" s="3">
        <f t="shared" si="59"/>
        <v>0</v>
      </c>
      <c r="AH14" s="45"/>
      <c r="AI14" s="3">
        <f t="shared" si="60"/>
        <v>0</v>
      </c>
      <c r="AJ14" s="93">
        <v>2</v>
      </c>
      <c r="AK14" s="3">
        <f t="shared" si="61"/>
        <v>108</v>
      </c>
      <c r="AL14" s="45">
        <f>3+1</f>
        <v>4</v>
      </c>
      <c r="AM14" s="3">
        <f>144+17</f>
        <v>161</v>
      </c>
      <c r="AN14" s="45"/>
      <c r="AO14" s="3">
        <f t="shared" si="63"/>
        <v>0</v>
      </c>
      <c r="AP14" s="45"/>
      <c r="AQ14" s="3"/>
      <c r="AR14" s="45"/>
      <c r="AS14" s="3"/>
      <c r="AT14" s="45"/>
      <c r="AU14" s="3"/>
      <c r="AV14" s="45"/>
      <c r="AW14" s="3"/>
      <c r="AX14" s="45"/>
      <c r="AY14" s="3"/>
      <c r="AZ14" s="45"/>
      <c r="BA14" s="3"/>
      <c r="BB14" s="45"/>
      <c r="BC14" s="3"/>
      <c r="BD14" s="45"/>
      <c r="BE14" s="3"/>
      <c r="BF14" s="45"/>
      <c r="BG14" s="3"/>
      <c r="BH14" s="45"/>
      <c r="BI14" s="74"/>
      <c r="BJ14" s="45"/>
      <c r="BK14" s="74"/>
      <c r="BL14" s="45"/>
      <c r="BM14" s="74"/>
      <c r="BN14" s="45">
        <f t="shared" ref="BN14:BN16" si="69">+D14+F14+H14+J14+L14+N14+P14+R14+T14+V14+X14+Z14+AB14+AD14+AF14+AH14+AJ14+AL14+AN14+AP14+AR14+AT14+AV14+AX14+AZ14+BB14+BD14+BF14+BH14+BJ14+BL14</f>
        <v>77</v>
      </c>
      <c r="BO14" s="196">
        <f t="shared" si="64"/>
        <v>4079</v>
      </c>
      <c r="BP14" s="189"/>
      <c r="BQ14" s="61"/>
      <c r="BR14" s="4">
        <f t="shared" si="65"/>
        <v>4079</v>
      </c>
      <c r="BS14" s="61"/>
      <c r="BT14" s="1">
        <f t="shared" si="66"/>
        <v>4079</v>
      </c>
      <c r="BU14" s="5"/>
      <c r="BV14" s="1">
        <f>BT14-BU14</f>
        <v>4079</v>
      </c>
    </row>
    <row r="15" spans="1:114" ht="16.5" customHeight="1" x14ac:dyDescent="0.25">
      <c r="A15" s="199" t="s">
        <v>74</v>
      </c>
      <c r="B15" s="80">
        <v>124</v>
      </c>
      <c r="C15" s="81">
        <v>54</v>
      </c>
      <c r="D15" s="93"/>
      <c r="E15" s="3"/>
      <c r="F15" s="93"/>
      <c r="G15" s="3"/>
      <c r="H15" s="45"/>
      <c r="I15" s="3"/>
      <c r="J15" s="45"/>
      <c r="K15" s="3"/>
      <c r="L15" s="45"/>
      <c r="M15" s="3"/>
      <c r="N15" s="45"/>
      <c r="O15" s="3"/>
      <c r="P15" s="45"/>
      <c r="Q15" s="3"/>
      <c r="R15" s="45">
        <v>5</v>
      </c>
      <c r="S15" s="3">
        <f t="shared" si="37"/>
        <v>270</v>
      </c>
      <c r="T15" s="45">
        <v>5</v>
      </c>
      <c r="U15" s="3">
        <f t="shared" si="68"/>
        <v>270</v>
      </c>
      <c r="V15" s="45">
        <v>13</v>
      </c>
      <c r="W15" s="3">
        <f t="shared" si="54"/>
        <v>702</v>
      </c>
      <c r="X15" s="45">
        <v>10</v>
      </c>
      <c r="Y15" s="3">
        <f t="shared" si="55"/>
        <v>540</v>
      </c>
      <c r="Z15" s="45">
        <v>6</v>
      </c>
      <c r="AA15" s="3">
        <f t="shared" si="56"/>
        <v>324</v>
      </c>
      <c r="AB15" s="45">
        <v>9</v>
      </c>
      <c r="AC15" s="3">
        <f t="shared" si="57"/>
        <v>486</v>
      </c>
      <c r="AD15" s="45">
        <v>9</v>
      </c>
      <c r="AE15" s="3">
        <f t="shared" si="58"/>
        <v>486</v>
      </c>
      <c r="AF15" s="45"/>
      <c r="AG15" s="3">
        <f t="shared" si="59"/>
        <v>0</v>
      </c>
      <c r="AH15" s="45"/>
      <c r="AI15" s="3">
        <f t="shared" si="60"/>
        <v>0</v>
      </c>
      <c r="AJ15" s="93">
        <v>22</v>
      </c>
      <c r="AK15" s="3">
        <f t="shared" si="61"/>
        <v>1188</v>
      </c>
      <c r="AL15" s="45">
        <v>10</v>
      </c>
      <c r="AM15" s="3">
        <f t="shared" si="62"/>
        <v>540</v>
      </c>
      <c r="AN15" s="45">
        <v>19</v>
      </c>
      <c r="AO15" s="3">
        <f t="shared" si="63"/>
        <v>1026</v>
      </c>
      <c r="AP15" s="45"/>
      <c r="AQ15" s="3"/>
      <c r="AR15" s="45"/>
      <c r="AS15" s="3"/>
      <c r="AT15" s="45"/>
      <c r="AU15" s="3"/>
      <c r="AV15" s="45"/>
      <c r="AW15" s="3"/>
      <c r="AX15" s="45"/>
      <c r="AY15" s="3"/>
      <c r="AZ15" s="45"/>
      <c r="BA15" s="3"/>
      <c r="BB15" s="45"/>
      <c r="BC15" s="3"/>
      <c r="BD15" s="45"/>
      <c r="BE15" s="3"/>
      <c r="BF15" s="45"/>
      <c r="BG15" s="3"/>
      <c r="BH15" s="45"/>
      <c r="BI15" s="74"/>
      <c r="BJ15" s="45"/>
      <c r="BK15" s="74"/>
      <c r="BL15" s="45"/>
      <c r="BM15" s="74"/>
      <c r="BN15" s="45">
        <f t="shared" si="69"/>
        <v>108</v>
      </c>
      <c r="BO15" s="196">
        <f t="shared" si="64"/>
        <v>5832</v>
      </c>
      <c r="BP15" s="189"/>
      <c r="BQ15" s="61"/>
      <c r="BR15" s="4">
        <f t="shared" si="65"/>
        <v>5832</v>
      </c>
      <c r="BS15" s="61"/>
      <c r="BT15" s="1">
        <f t="shared" si="66"/>
        <v>5832</v>
      </c>
      <c r="BU15" s="5"/>
      <c r="BV15" s="1">
        <f t="shared" ref="BV15:BV17" si="70">BT15-BU15</f>
        <v>5832</v>
      </c>
    </row>
    <row r="16" spans="1:114" ht="16.5" customHeight="1" x14ac:dyDescent="0.25">
      <c r="A16" s="199" t="s">
        <v>31</v>
      </c>
      <c r="B16" s="80">
        <v>36</v>
      </c>
      <c r="C16" s="81">
        <v>45</v>
      </c>
      <c r="D16" s="93"/>
      <c r="E16" s="3"/>
      <c r="F16" s="93"/>
      <c r="G16" s="3"/>
      <c r="H16" s="45"/>
      <c r="I16" s="3"/>
      <c r="J16" s="45"/>
      <c r="K16" s="3"/>
      <c r="L16" s="45"/>
      <c r="M16" s="3"/>
      <c r="N16" s="45"/>
      <c r="O16" s="3"/>
      <c r="P16" s="45"/>
      <c r="Q16" s="3"/>
      <c r="R16" s="45"/>
      <c r="S16" s="3"/>
      <c r="T16" s="45"/>
      <c r="U16" s="3"/>
      <c r="V16" s="45">
        <v>11</v>
      </c>
      <c r="W16" s="3">
        <f t="shared" si="54"/>
        <v>495</v>
      </c>
      <c r="X16" s="45">
        <v>10</v>
      </c>
      <c r="Y16" s="3">
        <f t="shared" si="55"/>
        <v>450</v>
      </c>
      <c r="Z16" s="45">
        <v>13</v>
      </c>
      <c r="AA16" s="3">
        <f t="shared" si="56"/>
        <v>585</v>
      </c>
      <c r="AB16" s="45">
        <v>5</v>
      </c>
      <c r="AC16" s="3">
        <f t="shared" si="57"/>
        <v>225</v>
      </c>
      <c r="AD16" s="45">
        <v>11</v>
      </c>
      <c r="AE16" s="3">
        <f t="shared" si="58"/>
        <v>495</v>
      </c>
      <c r="AF16" s="45">
        <v>1</v>
      </c>
      <c r="AG16" s="3">
        <f t="shared" si="59"/>
        <v>45</v>
      </c>
      <c r="AH16" s="45"/>
      <c r="AI16" s="3">
        <f t="shared" si="60"/>
        <v>0</v>
      </c>
      <c r="AJ16" s="93">
        <v>10</v>
      </c>
      <c r="AK16" s="3">
        <f t="shared" si="61"/>
        <v>450</v>
      </c>
      <c r="AL16" s="45"/>
      <c r="AM16" s="3">
        <f t="shared" si="62"/>
        <v>0</v>
      </c>
      <c r="AN16" s="45">
        <v>4</v>
      </c>
      <c r="AO16" s="3">
        <f t="shared" si="63"/>
        <v>180</v>
      </c>
      <c r="AP16" s="45"/>
      <c r="AQ16" s="3"/>
      <c r="AR16" s="45"/>
      <c r="AS16" s="3"/>
      <c r="AT16" s="45"/>
      <c r="AU16" s="3"/>
      <c r="AV16" s="45"/>
      <c r="AW16" s="3"/>
      <c r="AX16" s="45"/>
      <c r="AY16" s="3"/>
      <c r="AZ16" s="45"/>
      <c r="BA16" s="3"/>
      <c r="BB16" s="45"/>
      <c r="BC16" s="3"/>
      <c r="BD16" s="45"/>
      <c r="BE16" s="3"/>
      <c r="BF16" s="45"/>
      <c r="BG16" s="3"/>
      <c r="BH16" s="45"/>
      <c r="BI16" s="74"/>
      <c r="BJ16" s="45"/>
      <c r="BK16" s="74"/>
      <c r="BL16" s="45"/>
      <c r="BM16" s="74"/>
      <c r="BN16" s="45">
        <f t="shared" si="69"/>
        <v>65</v>
      </c>
      <c r="BO16" s="196">
        <f t="shared" si="64"/>
        <v>2925</v>
      </c>
      <c r="BP16" s="189"/>
      <c r="BQ16" s="61"/>
      <c r="BR16" s="4">
        <f t="shared" si="65"/>
        <v>2925</v>
      </c>
      <c r="BS16" s="61"/>
      <c r="BT16" s="1">
        <f t="shared" si="66"/>
        <v>2925</v>
      </c>
      <c r="BU16" s="5"/>
      <c r="BV16" s="1">
        <f t="shared" si="70"/>
        <v>2925</v>
      </c>
    </row>
    <row r="17" spans="1:74" ht="16.5" customHeight="1" x14ac:dyDescent="0.25">
      <c r="A17" s="199" t="s">
        <v>34</v>
      </c>
      <c r="B17" s="80" t="s">
        <v>35</v>
      </c>
      <c r="C17" s="81">
        <v>48</v>
      </c>
      <c r="D17" s="93">
        <v>12</v>
      </c>
      <c r="E17" s="3">
        <f t="shared" si="50"/>
        <v>576</v>
      </c>
      <c r="F17" s="93">
        <v>3</v>
      </c>
      <c r="G17" s="3">
        <f t="shared" si="51"/>
        <v>144</v>
      </c>
      <c r="H17" s="45">
        <v>10</v>
      </c>
      <c r="I17" s="3">
        <f t="shared" si="52"/>
        <v>480</v>
      </c>
      <c r="J17" s="45"/>
      <c r="K17" s="3">
        <f t="shared" si="53"/>
        <v>0</v>
      </c>
      <c r="L17" s="45">
        <v>5</v>
      </c>
      <c r="M17" s="3">
        <f t="shared" si="34"/>
        <v>240</v>
      </c>
      <c r="N17" s="45">
        <v>5</v>
      </c>
      <c r="O17" s="3">
        <f t="shared" si="35"/>
        <v>240</v>
      </c>
      <c r="P17" s="45">
        <v>6</v>
      </c>
      <c r="Q17" s="3">
        <f t="shared" si="36"/>
        <v>288</v>
      </c>
      <c r="R17" s="45">
        <v>8</v>
      </c>
      <c r="S17" s="3">
        <f t="shared" si="37"/>
        <v>384</v>
      </c>
      <c r="T17" s="45">
        <v>8</v>
      </c>
      <c r="U17" s="3">
        <f t="shared" si="68"/>
        <v>384</v>
      </c>
      <c r="V17" s="45">
        <v>9</v>
      </c>
      <c r="W17" s="3">
        <f t="shared" si="54"/>
        <v>432</v>
      </c>
      <c r="X17" s="45"/>
      <c r="Y17" s="3">
        <f t="shared" si="55"/>
        <v>0</v>
      </c>
      <c r="Z17" s="45">
        <v>7</v>
      </c>
      <c r="AA17" s="3">
        <f t="shared" si="56"/>
        <v>336</v>
      </c>
      <c r="AB17" s="45">
        <v>4</v>
      </c>
      <c r="AC17" s="3">
        <f t="shared" si="57"/>
        <v>192</v>
      </c>
      <c r="AD17" s="45"/>
      <c r="AE17" s="3">
        <f t="shared" si="58"/>
        <v>0</v>
      </c>
      <c r="AF17" s="45"/>
      <c r="AG17" s="3">
        <f t="shared" si="59"/>
        <v>0</v>
      </c>
      <c r="AH17" s="45"/>
      <c r="AI17" s="3">
        <f t="shared" si="60"/>
        <v>0</v>
      </c>
      <c r="AJ17" s="93"/>
      <c r="AK17" s="3">
        <f t="shared" si="61"/>
        <v>0</v>
      </c>
      <c r="AL17" s="45">
        <f>2+1</f>
        <v>3</v>
      </c>
      <c r="AM17" s="3">
        <f>96+13.5</f>
        <v>109.5</v>
      </c>
      <c r="AN17" s="45"/>
      <c r="AO17" s="3">
        <f t="shared" si="63"/>
        <v>0</v>
      </c>
      <c r="AP17" s="45"/>
      <c r="AQ17" s="3"/>
      <c r="AR17" s="45"/>
      <c r="AS17" s="3"/>
      <c r="AT17" s="45"/>
      <c r="AU17" s="3"/>
      <c r="AV17" s="45"/>
      <c r="AW17" s="3"/>
      <c r="AX17" s="45"/>
      <c r="AY17" s="3"/>
      <c r="AZ17" s="45"/>
      <c r="BA17" s="3"/>
      <c r="BB17" s="45"/>
      <c r="BC17" s="3"/>
      <c r="BD17" s="45"/>
      <c r="BE17" s="3"/>
      <c r="BF17" s="45"/>
      <c r="BG17" s="3"/>
      <c r="BH17" s="45"/>
      <c r="BI17" s="74"/>
      <c r="BJ17" s="45"/>
      <c r="BK17" s="74"/>
      <c r="BL17" s="45"/>
      <c r="BM17" s="74"/>
      <c r="BN17" s="45">
        <f>+D17+F17+H17+J17+L17+N17+P17+R17+T17+V17+X17+Z17+AB17+AD17+AF17+AH17+AJ17+AL17+AN17+AP17+AR17+AT17+AV17+AX17+AZ17+BB17+BD17+BF17+BH17+BJ17+BL17</f>
        <v>80</v>
      </c>
      <c r="BO17" s="196">
        <f t="shared" si="64"/>
        <v>3805.5</v>
      </c>
      <c r="BP17" s="189"/>
      <c r="BQ17" s="61">
        <v>440.2</v>
      </c>
      <c r="BR17" s="4">
        <f t="shared" si="48"/>
        <v>3805.5</v>
      </c>
      <c r="BS17" s="61"/>
      <c r="BT17" s="1">
        <f>BR17+BS17-BQ17</f>
        <v>3365.3</v>
      </c>
      <c r="BU17" s="5"/>
      <c r="BV17" s="1">
        <f t="shared" si="70"/>
        <v>3365.3</v>
      </c>
    </row>
    <row r="18" spans="1:74" s="14" customFormat="1" ht="16.5" customHeight="1" x14ac:dyDescent="0.3">
      <c r="A18" s="200" t="s">
        <v>88</v>
      </c>
      <c r="B18" s="80">
        <v>2</v>
      </c>
      <c r="C18" s="81">
        <v>60</v>
      </c>
      <c r="D18" s="93"/>
      <c r="E18" s="212"/>
      <c r="F18" s="93"/>
      <c r="G18" s="3"/>
      <c r="H18" s="45"/>
      <c r="I18" s="3"/>
      <c r="J18" s="45"/>
      <c r="K18" s="3"/>
      <c r="L18" s="45"/>
      <c r="M18" s="3"/>
      <c r="N18" s="45"/>
      <c r="O18" s="3"/>
      <c r="P18" s="45"/>
      <c r="Q18" s="3"/>
      <c r="R18" s="45"/>
      <c r="S18" s="3"/>
      <c r="T18" s="45"/>
      <c r="U18" s="3"/>
      <c r="V18" s="45"/>
      <c r="W18" s="3"/>
      <c r="X18" s="45"/>
      <c r="Y18" s="3"/>
      <c r="Z18" s="45"/>
      <c r="AA18" s="3"/>
      <c r="AB18" s="45"/>
      <c r="AC18" s="3"/>
      <c r="AD18" s="45">
        <v>16</v>
      </c>
      <c r="AE18" s="3">
        <f t="shared" ref="AE18:AE26" si="71">+AD18*C18</f>
        <v>960</v>
      </c>
      <c r="AF18" s="45">
        <v>19</v>
      </c>
      <c r="AG18" s="3">
        <f t="shared" ref="AG18:AG26" si="72">+AF18*C18</f>
        <v>1140</v>
      </c>
      <c r="AH18" s="45">
        <v>8</v>
      </c>
      <c r="AI18" s="3">
        <f t="shared" ref="AI18:AI26" si="73">+AH18*C18</f>
        <v>480</v>
      </c>
      <c r="AJ18" s="93">
        <v>16</v>
      </c>
      <c r="AK18" s="3">
        <f t="shared" ref="AK18:AK26" si="74">+AJ18*C18</f>
        <v>960</v>
      </c>
      <c r="AL18" s="45">
        <v>21</v>
      </c>
      <c r="AM18" s="3">
        <f t="shared" ref="AM18:AM26" si="75">+AL18*C18</f>
        <v>1260</v>
      </c>
      <c r="AN18" s="45"/>
      <c r="AO18" s="3">
        <f t="shared" ref="AO18:AO26" si="76">+AN18*C18</f>
        <v>0</v>
      </c>
      <c r="AP18" s="45"/>
      <c r="AQ18" s="3"/>
      <c r="AR18" s="45"/>
      <c r="AS18" s="3"/>
      <c r="AT18" s="45"/>
      <c r="AU18" s="3"/>
      <c r="AV18" s="45"/>
      <c r="AW18" s="3"/>
      <c r="AX18" s="45"/>
      <c r="AY18" s="3"/>
      <c r="AZ18" s="45"/>
      <c r="BA18" s="3"/>
      <c r="BB18" s="45"/>
      <c r="BC18" s="3"/>
      <c r="BD18" s="45"/>
      <c r="BE18" s="3"/>
      <c r="BF18" s="45"/>
      <c r="BG18" s="3"/>
      <c r="BH18" s="45"/>
      <c r="BI18" s="3"/>
      <c r="BJ18" s="45"/>
      <c r="BK18" s="3"/>
      <c r="BL18" s="45"/>
      <c r="BM18" s="3"/>
      <c r="BN18" s="45">
        <f t="shared" ref="BN18:BO26" si="77">+D18+F18+H18+J18+L18+N18+P18+R18+T18+V18+X18+Z18+AB18+AD18+AF18+AH18+AJ18+AL18+AN18+AP18+AR18+AT18+AV18+AX18+AZ18+BB18+BD18+BF18+BH18+BJ18+BL18</f>
        <v>80</v>
      </c>
      <c r="BO18" s="196">
        <f t="shared" si="77"/>
        <v>4800</v>
      </c>
      <c r="BP18" s="189"/>
      <c r="BQ18" s="61"/>
      <c r="BR18" s="4">
        <f t="shared" ref="BR18:BR22" si="78">BO18</f>
        <v>4800</v>
      </c>
      <c r="BS18" s="61"/>
      <c r="BT18" s="1">
        <f t="shared" ref="BT18:BT26" si="79">BR18+BS18-BQ18</f>
        <v>4800</v>
      </c>
      <c r="BU18" s="5"/>
      <c r="BV18" s="1">
        <f t="shared" ref="BV18:BV22" si="80">BT18-BU18</f>
        <v>4800</v>
      </c>
    </row>
    <row r="19" spans="1:74" s="14" customFormat="1" ht="16.5" customHeight="1" x14ac:dyDescent="0.3">
      <c r="A19" s="200" t="s">
        <v>32</v>
      </c>
      <c r="B19" s="80">
        <v>170</v>
      </c>
      <c r="C19" s="81">
        <v>60</v>
      </c>
      <c r="D19" s="93"/>
      <c r="E19" s="212"/>
      <c r="F19" s="93"/>
      <c r="G19" s="3"/>
      <c r="H19" s="45"/>
      <c r="I19" s="3"/>
      <c r="J19" s="45"/>
      <c r="K19" s="3"/>
      <c r="L19" s="45"/>
      <c r="M19" s="3"/>
      <c r="N19" s="45"/>
      <c r="O19" s="3"/>
      <c r="P19" s="45"/>
      <c r="Q19" s="3"/>
      <c r="R19" s="45"/>
      <c r="S19" s="3"/>
      <c r="T19" s="45">
        <v>5</v>
      </c>
      <c r="U19" s="3">
        <f>5*48</f>
        <v>240</v>
      </c>
      <c r="V19" s="45">
        <v>12</v>
      </c>
      <c r="W19" s="3">
        <f t="shared" ref="W19:W26" si="81">+V19*C19</f>
        <v>720</v>
      </c>
      <c r="X19" s="45"/>
      <c r="Y19" s="3">
        <f t="shared" si="55"/>
        <v>0</v>
      </c>
      <c r="Z19" s="45">
        <v>15</v>
      </c>
      <c r="AA19" s="3">
        <f t="shared" ref="AA19:AA26" si="82">+Z19*C19</f>
        <v>900</v>
      </c>
      <c r="AB19" s="45">
        <v>8</v>
      </c>
      <c r="AC19" s="3">
        <f t="shared" ref="AC19:AC26" si="83">+AB19*C19</f>
        <v>480</v>
      </c>
      <c r="AD19" s="45"/>
      <c r="AE19" s="3">
        <f t="shared" si="71"/>
        <v>0</v>
      </c>
      <c r="AF19" s="45"/>
      <c r="AG19" s="3">
        <f t="shared" si="72"/>
        <v>0</v>
      </c>
      <c r="AH19" s="45"/>
      <c r="AI19" s="3">
        <f t="shared" si="73"/>
        <v>0</v>
      </c>
      <c r="AJ19" s="93"/>
      <c r="AK19" s="3">
        <f t="shared" si="74"/>
        <v>0</v>
      </c>
      <c r="AL19" s="45">
        <v>5</v>
      </c>
      <c r="AM19" s="3">
        <f t="shared" si="75"/>
        <v>300</v>
      </c>
      <c r="AN19" s="45"/>
      <c r="AO19" s="3">
        <f t="shared" si="76"/>
        <v>0</v>
      </c>
      <c r="AP19" s="45"/>
      <c r="AQ19" s="3"/>
      <c r="AR19" s="45"/>
      <c r="AS19" s="3"/>
      <c r="AT19" s="45"/>
      <c r="AU19" s="3"/>
      <c r="AV19" s="45"/>
      <c r="AW19" s="3"/>
      <c r="AX19" s="45"/>
      <c r="AY19" s="3"/>
      <c r="AZ19" s="45"/>
      <c r="BA19" s="3"/>
      <c r="BB19" s="45"/>
      <c r="BC19" s="3"/>
      <c r="BD19" s="45"/>
      <c r="BE19" s="3"/>
      <c r="BF19" s="45"/>
      <c r="BG19" s="3"/>
      <c r="BH19" s="45"/>
      <c r="BI19" s="3"/>
      <c r="BJ19" s="45"/>
      <c r="BK19" s="3"/>
      <c r="BL19" s="45"/>
      <c r="BM19" s="3"/>
      <c r="BN19" s="45">
        <f t="shared" si="77"/>
        <v>45</v>
      </c>
      <c r="BO19" s="196">
        <f t="shared" si="77"/>
        <v>2640</v>
      </c>
      <c r="BP19" s="189"/>
      <c r="BQ19" s="61"/>
      <c r="BR19" s="4">
        <f t="shared" si="78"/>
        <v>2640</v>
      </c>
      <c r="BS19" s="61"/>
      <c r="BT19" s="1">
        <f t="shared" si="79"/>
        <v>2640</v>
      </c>
      <c r="BU19" s="5"/>
      <c r="BV19" s="1">
        <f t="shared" si="80"/>
        <v>2640</v>
      </c>
    </row>
    <row r="20" spans="1:74" s="14" customFormat="1" ht="16.5" customHeight="1" x14ac:dyDescent="0.3">
      <c r="A20" s="200" t="s">
        <v>77</v>
      </c>
      <c r="B20" s="121">
        <v>88</v>
      </c>
      <c r="C20" s="81">
        <v>48</v>
      </c>
      <c r="D20" s="93"/>
      <c r="E20" s="212"/>
      <c r="F20" s="93"/>
      <c r="G20" s="3"/>
      <c r="H20" s="45"/>
      <c r="I20" s="3"/>
      <c r="J20" s="45"/>
      <c r="K20" s="3"/>
      <c r="L20" s="45"/>
      <c r="M20" s="3"/>
      <c r="N20" s="45"/>
      <c r="O20" s="3"/>
      <c r="P20" s="45"/>
      <c r="Q20" s="3"/>
      <c r="R20" s="45"/>
      <c r="S20" s="3"/>
      <c r="T20" s="45"/>
      <c r="U20" s="3"/>
      <c r="V20" s="45"/>
      <c r="W20" s="3"/>
      <c r="X20" s="45"/>
      <c r="Y20" s="3"/>
      <c r="Z20" s="45"/>
      <c r="AA20" s="3"/>
      <c r="AB20" s="45"/>
      <c r="AC20" s="3"/>
      <c r="AD20" s="45"/>
      <c r="AE20" s="3">
        <f t="shared" si="71"/>
        <v>0</v>
      </c>
      <c r="AF20" s="45"/>
      <c r="AG20" s="3">
        <f t="shared" si="72"/>
        <v>0</v>
      </c>
      <c r="AH20" s="45"/>
      <c r="AI20" s="3">
        <f t="shared" si="73"/>
        <v>0</v>
      </c>
      <c r="AJ20" s="93"/>
      <c r="AK20" s="3">
        <f t="shared" si="74"/>
        <v>0</v>
      </c>
      <c r="AL20" s="45"/>
      <c r="AM20" s="3"/>
      <c r="AN20" s="45">
        <v>13</v>
      </c>
      <c r="AO20" s="3">
        <f t="shared" si="76"/>
        <v>624</v>
      </c>
      <c r="AP20" s="45"/>
      <c r="AQ20" s="3"/>
      <c r="AR20" s="45"/>
      <c r="AS20" s="3"/>
      <c r="AT20" s="45"/>
      <c r="AU20" s="3"/>
      <c r="AV20" s="45"/>
      <c r="AW20" s="3"/>
      <c r="AX20" s="45"/>
      <c r="AY20" s="3"/>
      <c r="AZ20" s="45"/>
      <c r="BA20" s="3"/>
      <c r="BB20" s="45"/>
      <c r="BC20" s="3"/>
      <c r="BD20" s="45"/>
      <c r="BE20" s="3"/>
      <c r="BF20" s="45"/>
      <c r="BG20" s="3"/>
      <c r="BH20" s="45"/>
      <c r="BI20" s="3"/>
      <c r="BJ20" s="45"/>
      <c r="BK20" s="3"/>
      <c r="BL20" s="45"/>
      <c r="BM20" s="3"/>
      <c r="BN20" s="45">
        <f t="shared" ref="BN20" si="84">+D20+F20+H20+J20+L20+N20+P20+R20+T20+V20+X20+Z20+AB20+AD20+AF20+AH20+AJ20+AL20+AN20+AP20+AR20+AT20+AV20+AX20+AZ20+BB20+BD20+BF20+BH20+BJ20+BL20</f>
        <v>13</v>
      </c>
      <c r="BO20" s="196">
        <f t="shared" ref="BO20" si="85">+E20+G20+I20+K20+M20+O20+Q20+S20+U20+W20+Y20+AA20+AC20+AE20+AG20+AI20+AK20+AM20+AO20+AQ20+AS20+AU20+AW20+AY20+BA20+BC20+BE20+BG20+BI20+BK20+BM20</f>
        <v>624</v>
      </c>
      <c r="BP20" s="189"/>
      <c r="BQ20" s="61"/>
      <c r="BR20" s="4">
        <f t="shared" ref="BR20" si="86">BO20</f>
        <v>624</v>
      </c>
      <c r="BS20" s="61"/>
      <c r="BT20" s="1">
        <f t="shared" ref="BT20" si="87">BR20+BS20-BQ20</f>
        <v>624</v>
      </c>
      <c r="BU20" s="5"/>
      <c r="BV20" s="1">
        <f t="shared" ref="BV20" si="88">BT20-BU20</f>
        <v>624</v>
      </c>
    </row>
    <row r="21" spans="1:74" s="14" customFormat="1" ht="16.5" customHeight="1" x14ac:dyDescent="0.3">
      <c r="A21" s="200" t="s">
        <v>86</v>
      </c>
      <c r="B21" s="121">
        <v>11</v>
      </c>
      <c r="C21" s="81">
        <v>48</v>
      </c>
      <c r="D21" s="93"/>
      <c r="E21" s="212"/>
      <c r="F21" s="93"/>
      <c r="G21" s="3"/>
      <c r="H21" s="45"/>
      <c r="I21" s="3"/>
      <c r="J21" s="45"/>
      <c r="K21" s="3"/>
      <c r="L21" s="45"/>
      <c r="M21" s="3"/>
      <c r="N21" s="45"/>
      <c r="O21" s="3"/>
      <c r="P21" s="45"/>
      <c r="Q21" s="3"/>
      <c r="R21" s="45"/>
      <c r="S21" s="3"/>
      <c r="T21" s="45"/>
      <c r="U21" s="3"/>
      <c r="V21" s="45">
        <v>18</v>
      </c>
      <c r="W21" s="3">
        <f t="shared" si="81"/>
        <v>864</v>
      </c>
      <c r="X21" s="45"/>
      <c r="Y21" s="3">
        <f t="shared" si="55"/>
        <v>0</v>
      </c>
      <c r="Z21" s="45">
        <v>7</v>
      </c>
      <c r="AA21" s="3">
        <f t="shared" si="82"/>
        <v>336</v>
      </c>
      <c r="AB21" s="45">
        <v>9</v>
      </c>
      <c r="AC21" s="3">
        <f t="shared" si="83"/>
        <v>432</v>
      </c>
      <c r="AD21" s="45">
        <v>4</v>
      </c>
      <c r="AE21" s="3">
        <f>144+40</f>
        <v>184</v>
      </c>
      <c r="AF21" s="45"/>
      <c r="AG21" s="3">
        <f t="shared" si="72"/>
        <v>0</v>
      </c>
      <c r="AH21" s="45"/>
      <c r="AI21" s="3">
        <f t="shared" si="73"/>
        <v>0</v>
      </c>
      <c r="AJ21" s="93"/>
      <c r="AK21" s="3">
        <f t="shared" si="74"/>
        <v>0</v>
      </c>
      <c r="AL21" s="45"/>
      <c r="AM21" s="3">
        <f t="shared" si="75"/>
        <v>0</v>
      </c>
      <c r="AN21" s="45"/>
      <c r="AO21" s="3">
        <f t="shared" si="76"/>
        <v>0</v>
      </c>
      <c r="AP21" s="45"/>
      <c r="AQ21" s="3"/>
      <c r="AR21" s="45"/>
      <c r="AS21" s="3"/>
      <c r="AT21" s="45"/>
      <c r="AU21" s="3"/>
      <c r="AV21" s="45"/>
      <c r="AW21" s="3"/>
      <c r="AX21" s="45"/>
      <c r="AY21" s="3"/>
      <c r="AZ21" s="45"/>
      <c r="BA21" s="3"/>
      <c r="BB21" s="45"/>
      <c r="BC21" s="3"/>
      <c r="BD21" s="45"/>
      <c r="BE21" s="3"/>
      <c r="BF21" s="45"/>
      <c r="BG21" s="3"/>
      <c r="BH21" s="45"/>
      <c r="BI21" s="3"/>
      <c r="BJ21" s="45"/>
      <c r="BK21" s="3"/>
      <c r="BL21" s="45"/>
      <c r="BM21" s="3"/>
      <c r="BN21" s="45">
        <f t="shared" si="77"/>
        <v>38</v>
      </c>
      <c r="BO21" s="196">
        <f t="shared" si="77"/>
        <v>1816</v>
      </c>
      <c r="BP21" s="189"/>
      <c r="BQ21" s="61"/>
      <c r="BR21" s="4">
        <f t="shared" si="78"/>
        <v>1816</v>
      </c>
      <c r="BS21" s="61"/>
      <c r="BT21" s="1">
        <f t="shared" si="79"/>
        <v>1816</v>
      </c>
      <c r="BU21" s="5"/>
      <c r="BV21" s="1">
        <f t="shared" si="80"/>
        <v>1816</v>
      </c>
    </row>
    <row r="22" spans="1:74" s="14" customFormat="1" ht="16.5" customHeight="1" x14ac:dyDescent="0.3">
      <c r="A22" s="200" t="s">
        <v>87</v>
      </c>
      <c r="B22" s="121">
        <v>184</v>
      </c>
      <c r="C22" s="81">
        <v>48</v>
      </c>
      <c r="D22" s="93"/>
      <c r="E22" s="212"/>
      <c r="F22" s="93"/>
      <c r="G22" s="3"/>
      <c r="H22" s="45"/>
      <c r="I22" s="3"/>
      <c r="J22" s="45"/>
      <c r="K22" s="3"/>
      <c r="L22" s="45"/>
      <c r="M22" s="3"/>
      <c r="N22" s="45"/>
      <c r="O22" s="3"/>
      <c r="P22" s="45"/>
      <c r="Q22" s="3"/>
      <c r="R22" s="45"/>
      <c r="S22" s="3"/>
      <c r="T22" s="45"/>
      <c r="U22" s="3"/>
      <c r="V22" s="45"/>
      <c r="W22" s="3"/>
      <c r="X22" s="45"/>
      <c r="Y22" s="3">
        <f t="shared" si="55"/>
        <v>0</v>
      </c>
      <c r="Z22" s="45"/>
      <c r="AA22" s="3"/>
      <c r="AB22" s="45">
        <v>12</v>
      </c>
      <c r="AC22" s="3">
        <f t="shared" si="83"/>
        <v>576</v>
      </c>
      <c r="AD22" s="45">
        <v>15</v>
      </c>
      <c r="AE22" s="3">
        <f t="shared" si="71"/>
        <v>720</v>
      </c>
      <c r="AF22" s="45">
        <v>24</v>
      </c>
      <c r="AG22" s="3">
        <f t="shared" si="72"/>
        <v>1152</v>
      </c>
      <c r="AH22" s="45">
        <v>10</v>
      </c>
      <c r="AI22" s="3">
        <f t="shared" si="73"/>
        <v>480</v>
      </c>
      <c r="AJ22" s="93">
        <v>19</v>
      </c>
      <c r="AK22" s="3">
        <f t="shared" si="74"/>
        <v>912</v>
      </c>
      <c r="AL22" s="45">
        <v>7</v>
      </c>
      <c r="AM22" s="3">
        <f t="shared" si="75"/>
        <v>336</v>
      </c>
      <c r="AN22" s="45">
        <v>12</v>
      </c>
      <c r="AO22" s="3">
        <f t="shared" si="76"/>
        <v>576</v>
      </c>
      <c r="AP22" s="45"/>
      <c r="AQ22" s="3"/>
      <c r="AR22" s="45"/>
      <c r="AS22" s="3"/>
      <c r="AT22" s="45"/>
      <c r="AU22" s="3"/>
      <c r="AV22" s="45"/>
      <c r="AW22" s="3"/>
      <c r="AX22" s="45"/>
      <c r="AY22" s="3"/>
      <c r="AZ22" s="45"/>
      <c r="BA22" s="3"/>
      <c r="BB22" s="45"/>
      <c r="BC22" s="3"/>
      <c r="BD22" s="45"/>
      <c r="BE22" s="3"/>
      <c r="BF22" s="45"/>
      <c r="BG22" s="3"/>
      <c r="BH22" s="45"/>
      <c r="BI22" s="3"/>
      <c r="BJ22" s="45"/>
      <c r="BK22" s="3"/>
      <c r="BL22" s="45"/>
      <c r="BM22" s="3"/>
      <c r="BN22" s="45">
        <f t="shared" si="77"/>
        <v>99</v>
      </c>
      <c r="BO22" s="196">
        <f t="shared" si="77"/>
        <v>4752</v>
      </c>
      <c r="BP22" s="189"/>
      <c r="BQ22" s="61"/>
      <c r="BR22" s="4">
        <f t="shared" si="78"/>
        <v>4752</v>
      </c>
      <c r="BS22" s="61"/>
      <c r="BT22" s="1">
        <f t="shared" si="79"/>
        <v>4752</v>
      </c>
      <c r="BU22" s="5"/>
      <c r="BV22" s="1">
        <f t="shared" si="80"/>
        <v>4752</v>
      </c>
    </row>
    <row r="23" spans="1:74" ht="16.5" customHeight="1" x14ac:dyDescent="0.25">
      <c r="A23" s="200" t="s">
        <v>51</v>
      </c>
      <c r="B23" s="121" t="s">
        <v>52</v>
      </c>
      <c r="C23" s="81">
        <v>48</v>
      </c>
      <c r="D23" s="93"/>
      <c r="E23" s="3">
        <f t="shared" ref="E23:E25" si="89">+D23*C23</f>
        <v>0</v>
      </c>
      <c r="F23" s="93"/>
      <c r="G23" s="3">
        <f t="shared" ref="G23:G25" si="90">+F23*C23</f>
        <v>0</v>
      </c>
      <c r="H23" s="45"/>
      <c r="I23" s="3">
        <f t="shared" ref="I23:I25" si="91">+H23*C23</f>
        <v>0</v>
      </c>
      <c r="J23" s="45"/>
      <c r="K23" s="3">
        <f t="shared" ref="K23:K25" si="92">+J23*C23</f>
        <v>0</v>
      </c>
      <c r="L23" s="45"/>
      <c r="M23" s="3">
        <f t="shared" si="34"/>
        <v>0</v>
      </c>
      <c r="N23" s="45"/>
      <c r="O23" s="3">
        <f t="shared" si="35"/>
        <v>0</v>
      </c>
      <c r="P23" s="45"/>
      <c r="Q23" s="3">
        <f t="shared" si="36"/>
        <v>0</v>
      </c>
      <c r="R23" s="45"/>
      <c r="S23" s="3">
        <f t="shared" si="37"/>
        <v>0</v>
      </c>
      <c r="T23" s="45"/>
      <c r="U23" s="3">
        <f t="shared" ref="U23:U25" si="93">+T23*C23</f>
        <v>0</v>
      </c>
      <c r="V23" s="45"/>
      <c r="W23" s="3">
        <f t="shared" si="81"/>
        <v>0</v>
      </c>
      <c r="X23" s="45"/>
      <c r="Y23" s="3">
        <f t="shared" si="55"/>
        <v>0</v>
      </c>
      <c r="Z23" s="45">
        <v>2</v>
      </c>
      <c r="AA23" s="3">
        <f t="shared" si="82"/>
        <v>96</v>
      </c>
      <c r="AB23" s="45"/>
      <c r="AC23" s="3">
        <f t="shared" si="83"/>
        <v>0</v>
      </c>
      <c r="AD23" s="45">
        <v>3</v>
      </c>
      <c r="AE23" s="3">
        <f>94+101</f>
        <v>195</v>
      </c>
      <c r="AF23" s="45"/>
      <c r="AG23" s="3">
        <f t="shared" si="72"/>
        <v>0</v>
      </c>
      <c r="AH23" s="45"/>
      <c r="AI23" s="3">
        <f t="shared" si="73"/>
        <v>0</v>
      </c>
      <c r="AJ23" s="93"/>
      <c r="AK23" s="3">
        <f t="shared" si="74"/>
        <v>0</v>
      </c>
      <c r="AL23" s="45"/>
      <c r="AM23" s="3">
        <f t="shared" si="75"/>
        <v>0</v>
      </c>
      <c r="AN23" s="45"/>
      <c r="AO23" s="3">
        <f t="shared" si="76"/>
        <v>0</v>
      </c>
      <c r="AP23" s="45"/>
      <c r="AQ23" s="3"/>
      <c r="AR23" s="45"/>
      <c r="AS23" s="3"/>
      <c r="AT23" s="45"/>
      <c r="AU23" s="3"/>
      <c r="AV23" s="45"/>
      <c r="AW23" s="3"/>
      <c r="AX23" s="45"/>
      <c r="AY23" s="3"/>
      <c r="AZ23" s="45"/>
      <c r="BA23" s="3"/>
      <c r="BB23" s="45"/>
      <c r="BC23" s="3"/>
      <c r="BD23" s="45"/>
      <c r="BE23" s="3"/>
      <c r="BF23" s="45"/>
      <c r="BG23" s="3"/>
      <c r="BH23" s="45"/>
      <c r="BI23" s="74"/>
      <c r="BJ23" s="45"/>
      <c r="BK23" s="74"/>
      <c r="BL23" s="45"/>
      <c r="BM23" s="74"/>
      <c r="BN23" s="45">
        <f t="shared" si="77"/>
        <v>5</v>
      </c>
      <c r="BO23" s="196">
        <f t="shared" si="77"/>
        <v>291</v>
      </c>
      <c r="BP23" s="189"/>
      <c r="BQ23" s="61">
        <v>12</v>
      </c>
      <c r="BR23" s="4">
        <f t="shared" si="48"/>
        <v>291</v>
      </c>
      <c r="BS23" s="61"/>
      <c r="BT23" s="1">
        <f t="shared" si="79"/>
        <v>279</v>
      </c>
      <c r="BU23" s="5"/>
      <c r="BV23" s="1">
        <f>BT23-BU23</f>
        <v>279</v>
      </c>
    </row>
    <row r="24" spans="1:74" ht="16.5" customHeight="1" x14ac:dyDescent="0.25">
      <c r="A24" s="199" t="s">
        <v>68</v>
      </c>
      <c r="B24" s="80">
        <v>47</v>
      </c>
      <c r="C24" s="81">
        <v>48</v>
      </c>
      <c r="D24" s="93"/>
      <c r="E24" s="3">
        <f t="shared" si="89"/>
        <v>0</v>
      </c>
      <c r="F24" s="93"/>
      <c r="G24" s="3">
        <f t="shared" si="90"/>
        <v>0</v>
      </c>
      <c r="H24" s="45">
        <v>4</v>
      </c>
      <c r="I24" s="3">
        <f t="shared" si="91"/>
        <v>192</v>
      </c>
      <c r="J24" s="45"/>
      <c r="K24" s="3">
        <f t="shared" si="92"/>
        <v>0</v>
      </c>
      <c r="L24" s="45"/>
      <c r="M24" s="3">
        <f t="shared" si="34"/>
        <v>0</v>
      </c>
      <c r="N24" s="45">
        <v>10</v>
      </c>
      <c r="O24" s="3">
        <f t="shared" si="35"/>
        <v>480</v>
      </c>
      <c r="P24" s="45">
        <v>20</v>
      </c>
      <c r="Q24" s="3">
        <f t="shared" si="36"/>
        <v>960</v>
      </c>
      <c r="R24" s="45">
        <v>10</v>
      </c>
      <c r="S24" s="3">
        <f t="shared" si="37"/>
        <v>480</v>
      </c>
      <c r="T24" s="45">
        <v>12</v>
      </c>
      <c r="U24" s="3">
        <f t="shared" si="93"/>
        <v>576</v>
      </c>
      <c r="V24" s="45">
        <v>11</v>
      </c>
      <c r="W24" s="3">
        <f t="shared" si="81"/>
        <v>528</v>
      </c>
      <c r="X24" s="45"/>
      <c r="Y24" s="3">
        <f t="shared" si="55"/>
        <v>0</v>
      </c>
      <c r="Z24" s="45">
        <v>9</v>
      </c>
      <c r="AA24" s="3">
        <f t="shared" si="82"/>
        <v>432</v>
      </c>
      <c r="AB24" s="45">
        <v>10</v>
      </c>
      <c r="AC24" s="3">
        <f t="shared" si="83"/>
        <v>480</v>
      </c>
      <c r="AD24" s="45">
        <v>17</v>
      </c>
      <c r="AE24" s="3">
        <f t="shared" si="71"/>
        <v>816</v>
      </c>
      <c r="AF24" s="45">
        <v>3</v>
      </c>
      <c r="AG24" s="3">
        <f>96+20</f>
        <v>116</v>
      </c>
      <c r="AH24" s="45"/>
      <c r="AI24" s="3">
        <f t="shared" si="73"/>
        <v>0</v>
      </c>
      <c r="AJ24" s="93"/>
      <c r="AK24" s="3">
        <f t="shared" si="74"/>
        <v>0</v>
      </c>
      <c r="AL24" s="45"/>
      <c r="AM24" s="3">
        <f t="shared" si="75"/>
        <v>0</v>
      </c>
      <c r="AN24" s="45"/>
      <c r="AO24" s="3">
        <f t="shared" si="76"/>
        <v>0</v>
      </c>
      <c r="AP24" s="45"/>
      <c r="AQ24" s="3"/>
      <c r="AR24" s="45"/>
      <c r="AS24" s="3"/>
      <c r="AT24" s="45"/>
      <c r="AU24" s="3"/>
      <c r="AV24" s="45"/>
      <c r="AW24" s="3"/>
      <c r="AX24" s="45"/>
      <c r="AY24" s="3"/>
      <c r="AZ24" s="45"/>
      <c r="BA24" s="3"/>
      <c r="BB24" s="45"/>
      <c r="BC24" s="3"/>
      <c r="BD24" s="45"/>
      <c r="BE24" s="3"/>
      <c r="BF24" s="45"/>
      <c r="BG24" s="3"/>
      <c r="BH24" s="45"/>
      <c r="BI24" s="74"/>
      <c r="BJ24" s="45"/>
      <c r="BK24" s="74"/>
      <c r="BL24" s="45"/>
      <c r="BM24" s="74"/>
      <c r="BN24" s="45">
        <f t="shared" si="77"/>
        <v>106</v>
      </c>
      <c r="BO24" s="196">
        <f t="shared" si="77"/>
        <v>5060</v>
      </c>
      <c r="BP24" s="189"/>
      <c r="BQ24" s="61"/>
      <c r="BR24" s="4">
        <f t="shared" si="48"/>
        <v>5060</v>
      </c>
      <c r="BS24" s="61"/>
      <c r="BT24" s="1">
        <f t="shared" si="79"/>
        <v>5060</v>
      </c>
      <c r="BU24" s="5"/>
      <c r="BV24" s="1">
        <f>BT24-BU24</f>
        <v>5060</v>
      </c>
    </row>
    <row r="25" spans="1:74" ht="16.5" customHeight="1" x14ac:dyDescent="0.25">
      <c r="A25" s="199" t="s">
        <v>56</v>
      </c>
      <c r="B25" s="80">
        <v>6</v>
      </c>
      <c r="C25" s="81">
        <v>48</v>
      </c>
      <c r="D25" s="93"/>
      <c r="E25" s="3">
        <f t="shared" si="89"/>
        <v>0</v>
      </c>
      <c r="F25" s="93"/>
      <c r="G25" s="3">
        <f t="shared" si="90"/>
        <v>0</v>
      </c>
      <c r="H25" s="45"/>
      <c r="I25" s="3">
        <f t="shared" si="91"/>
        <v>0</v>
      </c>
      <c r="J25" s="45">
        <v>12</v>
      </c>
      <c r="K25" s="3">
        <f t="shared" si="92"/>
        <v>576</v>
      </c>
      <c r="L25" s="45"/>
      <c r="M25" s="3">
        <f t="shared" si="34"/>
        <v>0</v>
      </c>
      <c r="N25" s="45">
        <v>12</v>
      </c>
      <c r="O25" s="3">
        <f t="shared" si="35"/>
        <v>576</v>
      </c>
      <c r="P25" s="45"/>
      <c r="Q25" s="3">
        <f t="shared" si="36"/>
        <v>0</v>
      </c>
      <c r="R25" s="45">
        <v>12</v>
      </c>
      <c r="S25" s="3">
        <f t="shared" si="37"/>
        <v>576</v>
      </c>
      <c r="T25" s="45"/>
      <c r="U25" s="3">
        <f t="shared" si="93"/>
        <v>0</v>
      </c>
      <c r="V25" s="45"/>
      <c r="W25" s="3">
        <f t="shared" si="81"/>
        <v>0</v>
      </c>
      <c r="X25" s="45"/>
      <c r="Y25" s="3">
        <f t="shared" si="55"/>
        <v>0</v>
      </c>
      <c r="Z25" s="45">
        <v>12</v>
      </c>
      <c r="AA25" s="3">
        <f t="shared" si="82"/>
        <v>576</v>
      </c>
      <c r="AB25" s="45"/>
      <c r="AC25" s="3">
        <f t="shared" si="83"/>
        <v>0</v>
      </c>
      <c r="AD25" s="45"/>
      <c r="AE25" s="3">
        <f t="shared" si="71"/>
        <v>0</v>
      </c>
      <c r="AF25" s="45"/>
      <c r="AG25" s="3">
        <f t="shared" si="72"/>
        <v>0</v>
      </c>
      <c r="AH25" s="45"/>
      <c r="AI25" s="3">
        <f t="shared" si="73"/>
        <v>0</v>
      </c>
      <c r="AJ25" s="93">
        <v>7</v>
      </c>
      <c r="AK25" s="3">
        <f t="shared" si="74"/>
        <v>336</v>
      </c>
      <c r="AL25" s="45"/>
      <c r="AM25" s="3">
        <f t="shared" si="75"/>
        <v>0</v>
      </c>
      <c r="AN25" s="45"/>
      <c r="AO25" s="3">
        <f t="shared" si="76"/>
        <v>0</v>
      </c>
      <c r="AP25" s="45"/>
      <c r="AQ25" s="3"/>
      <c r="AR25" s="45"/>
      <c r="AS25" s="3"/>
      <c r="AT25" s="45"/>
      <c r="AU25" s="3"/>
      <c r="AV25" s="45"/>
      <c r="AW25" s="3"/>
      <c r="AX25" s="45"/>
      <c r="AY25" s="3"/>
      <c r="AZ25" s="45"/>
      <c r="BA25" s="3"/>
      <c r="BB25" s="45"/>
      <c r="BC25" s="3"/>
      <c r="BD25" s="45"/>
      <c r="BE25" s="3"/>
      <c r="BF25" s="45"/>
      <c r="BG25" s="3"/>
      <c r="BH25" s="45"/>
      <c r="BI25" s="74"/>
      <c r="BJ25" s="45"/>
      <c r="BK25" s="74"/>
      <c r="BL25" s="45"/>
      <c r="BM25" s="74"/>
      <c r="BN25" s="45">
        <f t="shared" si="77"/>
        <v>55</v>
      </c>
      <c r="BO25" s="196">
        <f t="shared" si="77"/>
        <v>2640</v>
      </c>
      <c r="BP25" s="189"/>
      <c r="BQ25" s="61">
        <v>371.68</v>
      </c>
      <c r="BR25" s="4">
        <f t="shared" si="48"/>
        <v>2640</v>
      </c>
      <c r="BS25" s="61"/>
      <c r="BT25" s="1">
        <f t="shared" si="79"/>
        <v>2268.3200000000002</v>
      </c>
      <c r="BU25" s="5"/>
      <c r="BV25" s="1">
        <f t="shared" ref="BV25" si="94">BT25-BU25</f>
        <v>2268.3200000000002</v>
      </c>
    </row>
    <row r="26" spans="1:74" ht="16.5" customHeight="1" x14ac:dyDescent="0.25">
      <c r="A26" s="200" t="s">
        <v>78</v>
      </c>
      <c r="B26" s="80">
        <v>1</v>
      </c>
      <c r="C26" s="81">
        <v>48</v>
      </c>
      <c r="D26" s="93"/>
      <c r="E26" s="3"/>
      <c r="F26" s="93"/>
      <c r="G26" s="3"/>
      <c r="H26" s="45"/>
      <c r="I26" s="3"/>
      <c r="J26" s="45"/>
      <c r="K26" s="3"/>
      <c r="L26" s="45"/>
      <c r="M26" s="3"/>
      <c r="N26" s="45"/>
      <c r="O26" s="3"/>
      <c r="P26" s="45"/>
      <c r="Q26" s="3"/>
      <c r="R26" s="45"/>
      <c r="S26" s="3"/>
      <c r="T26" s="45"/>
      <c r="U26" s="3"/>
      <c r="V26" s="45">
        <v>12</v>
      </c>
      <c r="W26" s="3">
        <f t="shared" si="81"/>
        <v>576</v>
      </c>
      <c r="X26" s="45"/>
      <c r="Y26" s="3">
        <f t="shared" si="55"/>
        <v>0</v>
      </c>
      <c r="Z26" s="45"/>
      <c r="AA26" s="3">
        <f t="shared" si="82"/>
        <v>0</v>
      </c>
      <c r="AB26" s="45"/>
      <c r="AC26" s="3">
        <f t="shared" si="83"/>
        <v>0</v>
      </c>
      <c r="AD26" s="45"/>
      <c r="AE26" s="3">
        <f t="shared" si="71"/>
        <v>0</v>
      </c>
      <c r="AF26" s="45">
        <v>10</v>
      </c>
      <c r="AG26" s="3">
        <f t="shared" si="72"/>
        <v>480</v>
      </c>
      <c r="AH26" s="45"/>
      <c r="AI26" s="3">
        <f t="shared" si="73"/>
        <v>0</v>
      </c>
      <c r="AJ26" s="93"/>
      <c r="AK26" s="3">
        <f t="shared" si="74"/>
        <v>0</v>
      </c>
      <c r="AL26" s="45"/>
      <c r="AM26" s="3">
        <f t="shared" si="75"/>
        <v>0</v>
      </c>
      <c r="AN26" s="45"/>
      <c r="AO26" s="3">
        <f t="shared" si="76"/>
        <v>0</v>
      </c>
      <c r="AP26" s="45"/>
      <c r="AQ26" s="3"/>
      <c r="AR26" s="45"/>
      <c r="AS26" s="3"/>
      <c r="AT26" s="45"/>
      <c r="AU26" s="3"/>
      <c r="AV26" s="45"/>
      <c r="AW26" s="3"/>
      <c r="AX26" s="45"/>
      <c r="AY26" s="3"/>
      <c r="AZ26" s="45"/>
      <c r="BA26" s="3"/>
      <c r="BB26" s="45"/>
      <c r="BC26" s="3"/>
      <c r="BD26" s="45"/>
      <c r="BE26" s="3"/>
      <c r="BF26" s="45"/>
      <c r="BG26" s="3"/>
      <c r="BH26" s="45"/>
      <c r="BI26" s="74"/>
      <c r="BJ26" s="45"/>
      <c r="BK26" s="74"/>
      <c r="BL26" s="45"/>
      <c r="BM26" s="74"/>
      <c r="BN26" s="45">
        <f t="shared" si="77"/>
        <v>22</v>
      </c>
      <c r="BO26" s="196">
        <f t="shared" si="77"/>
        <v>1056</v>
      </c>
      <c r="BP26" s="189"/>
      <c r="BQ26" s="61"/>
      <c r="BR26" s="4">
        <f t="shared" si="48"/>
        <v>1056</v>
      </c>
      <c r="BS26" s="61"/>
      <c r="BT26" s="1">
        <f t="shared" si="79"/>
        <v>1056</v>
      </c>
      <c r="BU26" s="5"/>
      <c r="BV26" s="1">
        <f>BT26-BU26</f>
        <v>1056</v>
      </c>
    </row>
    <row r="27" spans="1:74" s="62" customFormat="1" ht="16.5" customHeight="1" x14ac:dyDescent="0.25">
      <c r="A27" s="200" t="s">
        <v>92</v>
      </c>
      <c r="B27" s="80">
        <v>55</v>
      </c>
      <c r="C27" s="81">
        <v>42</v>
      </c>
      <c r="D27" s="93"/>
      <c r="E27" s="227"/>
      <c r="F27" s="93"/>
      <c r="G27" s="3"/>
      <c r="H27" s="228"/>
      <c r="I27" s="227"/>
      <c r="J27" s="228"/>
      <c r="K27" s="227"/>
      <c r="L27" s="228"/>
      <c r="M27" s="227"/>
      <c r="N27" s="228"/>
      <c r="O27" s="227"/>
      <c r="P27" s="228"/>
      <c r="Q27" s="227"/>
      <c r="R27" s="228"/>
      <c r="S27" s="227"/>
      <c r="T27" s="228"/>
      <c r="U27" s="227"/>
      <c r="V27" s="228"/>
      <c r="W27" s="227"/>
      <c r="X27" s="228"/>
      <c r="Y27" s="227"/>
      <c r="Z27" s="228"/>
      <c r="AA27" s="227"/>
      <c r="AB27" s="228"/>
      <c r="AC27" s="227"/>
      <c r="AD27" s="228"/>
      <c r="AE27" s="227"/>
      <c r="AF27" s="228"/>
      <c r="AG27" s="227"/>
      <c r="AH27" s="228"/>
      <c r="AI27" s="228"/>
      <c r="AJ27" s="79"/>
      <c r="AK27" s="227"/>
      <c r="AL27" s="228"/>
      <c r="AM27" s="227"/>
      <c r="AN27" s="45">
        <v>35</v>
      </c>
      <c r="AO27" s="3">
        <f>+AN27*C27</f>
        <v>1470</v>
      </c>
      <c r="AP27" s="228"/>
      <c r="AQ27" s="227"/>
      <c r="AR27" s="228"/>
      <c r="AS27" s="227"/>
      <c r="AT27" s="228"/>
      <c r="AU27" s="227"/>
      <c r="AV27" s="228"/>
      <c r="AW27" s="227"/>
      <c r="AX27" s="228"/>
      <c r="AY27" s="227"/>
      <c r="AZ27" s="228"/>
      <c r="BA27" s="227"/>
      <c r="BB27" s="228"/>
      <c r="BC27" s="227"/>
      <c r="BD27" s="228"/>
      <c r="BE27" s="227"/>
      <c r="BF27" s="228"/>
      <c r="BG27" s="227"/>
      <c r="BH27" s="228"/>
      <c r="BI27" s="227"/>
      <c r="BJ27" s="228"/>
      <c r="BK27" s="227"/>
      <c r="BL27" s="228"/>
      <c r="BM27" s="227"/>
      <c r="BN27" s="45">
        <f t="shared" ref="BN27" si="95">+D27+F27+H27+J27+L27+N27+P27+R27+T27+V27+X27+Z27+AB27+AD27+AF27+AH27+AJ27+AL27+AN27+AP27+AR27+AT27+AV27+AX27+AZ27+BB27+BD27+BF27+BH27+BJ27+BL27</f>
        <v>35</v>
      </c>
      <c r="BO27" s="196">
        <f t="shared" ref="BO27" si="96">+E27+G27+I27+K27+M27+O27+Q27+S27+U27+W27+Y27+AA27+AC27+AE27+AG27+AI27+AK27+AM27+AO27+AQ27+AS27+AU27+AW27+AY27+BA27+BC27+BE27+BG27+BI27+BK27+BM27</f>
        <v>1470</v>
      </c>
      <c r="BP27" s="189"/>
      <c r="BQ27" s="61"/>
      <c r="BR27" s="4">
        <f t="shared" ref="BR27" si="97">BO27</f>
        <v>1470</v>
      </c>
      <c r="BS27" s="61"/>
      <c r="BT27" s="1">
        <f t="shared" ref="BT27" si="98">BR27+BS27-BQ27</f>
        <v>1470</v>
      </c>
      <c r="BU27" s="5"/>
      <c r="BV27" s="1">
        <f t="shared" ref="BV27" si="99">BT27-BU27</f>
        <v>1470</v>
      </c>
    </row>
    <row r="28" spans="1:74" s="150" customFormat="1" ht="16.5" customHeight="1" x14ac:dyDescent="0.25">
      <c r="A28" s="199" t="s">
        <v>54</v>
      </c>
      <c r="B28" s="80">
        <v>18</v>
      </c>
      <c r="C28" s="81">
        <v>45.36</v>
      </c>
      <c r="D28" s="93"/>
      <c r="E28" s="3">
        <f>+D28*C28</f>
        <v>0</v>
      </c>
      <c r="F28" s="93"/>
      <c r="G28" s="3">
        <f>+F28*C28</f>
        <v>0</v>
      </c>
      <c r="H28" s="45"/>
      <c r="I28" s="3">
        <f>+H28*C28</f>
        <v>0</v>
      </c>
      <c r="J28" s="45"/>
      <c r="K28" s="3">
        <f>+J28*C28</f>
        <v>0</v>
      </c>
      <c r="L28" s="45">
        <v>48</v>
      </c>
      <c r="M28" s="3">
        <f t="shared" si="34"/>
        <v>2177.2799999999997</v>
      </c>
      <c r="N28" s="45">
        <v>13</v>
      </c>
      <c r="O28" s="3">
        <f t="shared" si="35"/>
        <v>589.67999999999995</v>
      </c>
      <c r="P28" s="45">
        <v>14</v>
      </c>
      <c r="Q28" s="3">
        <f t="shared" si="36"/>
        <v>635.04</v>
      </c>
      <c r="R28" s="45">
        <v>10</v>
      </c>
      <c r="S28" s="3">
        <f t="shared" si="37"/>
        <v>453.6</v>
      </c>
      <c r="T28" s="45">
        <v>7</v>
      </c>
      <c r="U28" s="3">
        <f>+T28*C28</f>
        <v>317.52</v>
      </c>
      <c r="V28" s="45"/>
      <c r="W28" s="3">
        <f>+V28*C28</f>
        <v>0</v>
      </c>
      <c r="X28" s="45"/>
      <c r="Y28" s="3">
        <f>+X28*C28</f>
        <v>0</v>
      </c>
      <c r="Z28" s="45">
        <v>16</v>
      </c>
      <c r="AA28" s="3">
        <f>+Z28*C28</f>
        <v>725.76</v>
      </c>
      <c r="AB28" s="45"/>
      <c r="AC28" s="3">
        <f>+AB28*C28</f>
        <v>0</v>
      </c>
      <c r="AD28" s="45"/>
      <c r="AE28" s="3">
        <f>+AD28*C28</f>
        <v>0</v>
      </c>
      <c r="AF28" s="45">
        <v>17</v>
      </c>
      <c r="AG28" s="3">
        <f>+AF28*C28</f>
        <v>771.12</v>
      </c>
      <c r="AH28" s="45"/>
      <c r="AI28" s="3">
        <f>+AH28*C28</f>
        <v>0</v>
      </c>
      <c r="AJ28" s="93"/>
      <c r="AK28" s="3">
        <f>+AJ28*C28</f>
        <v>0</v>
      </c>
      <c r="AL28" s="45"/>
      <c r="AM28" s="3">
        <f>+AL28*C28</f>
        <v>0</v>
      </c>
      <c r="AN28" s="45">
        <v>6</v>
      </c>
      <c r="AO28" s="3">
        <f>226.8+35.91</f>
        <v>262.71000000000004</v>
      </c>
      <c r="AP28" s="45"/>
      <c r="AQ28" s="3"/>
      <c r="AR28" s="45"/>
      <c r="AS28" s="3"/>
      <c r="AT28" s="45"/>
      <c r="AU28" s="3"/>
      <c r="AV28" s="45"/>
      <c r="AW28" s="3"/>
      <c r="AX28" s="45"/>
      <c r="AY28" s="3"/>
      <c r="AZ28" s="45"/>
      <c r="BA28" s="3"/>
      <c r="BB28" s="45"/>
      <c r="BC28" s="3"/>
      <c r="BD28" s="45"/>
      <c r="BE28" s="3"/>
      <c r="BF28" s="45"/>
      <c r="BG28" s="3"/>
      <c r="BH28" s="45"/>
      <c r="BI28" s="74"/>
      <c r="BJ28" s="45"/>
      <c r="BK28" s="74"/>
      <c r="BL28" s="45"/>
      <c r="BM28" s="74"/>
      <c r="BN28" s="45">
        <f>+D28+F28+H28+J28+L28+N28+P28+R28+T28+V28+X28+Z28+AB28+AD28+AF28+AH28+AJ28+AL28+AN28+AP28+AR28+AT28+AV28+AX28+AZ28+BB28+BD28+BF28+BH28+BJ28+BL28</f>
        <v>131</v>
      </c>
      <c r="BO28" s="196">
        <f t="shared" ref="BO28" si="100">+E28+G28+I28+K28+M28+O28+Q28+S28+U28+W28+Y28+AA28+AC28+AE28+AG28+AI28+AK28+AM28+AO28+AQ28+AS28+AU28+AW28+AY28+BA28+BC28+BE28+BG28+BI28+BK28+BM28</f>
        <v>5932.7099999999991</v>
      </c>
      <c r="BP28" s="190"/>
      <c r="BQ28" s="61">
        <v>405.24</v>
      </c>
      <c r="BR28" s="4">
        <f t="shared" si="48"/>
        <v>5932.7099999999991</v>
      </c>
      <c r="BS28" s="61"/>
      <c r="BT28" s="1">
        <f>BR28+BS28-BQ28</f>
        <v>5527.4699999999993</v>
      </c>
      <c r="BU28" s="5"/>
      <c r="BV28" s="1">
        <f t="shared" ref="BV28" si="101">BT28-BU28</f>
        <v>5527.4699999999993</v>
      </c>
    </row>
    <row r="29" spans="1:74" ht="16.5" customHeight="1" x14ac:dyDescent="0.25">
      <c r="A29" s="200" t="s">
        <v>57</v>
      </c>
      <c r="B29" s="80" t="s">
        <v>83</v>
      </c>
      <c r="C29" s="81">
        <v>48</v>
      </c>
      <c r="D29" s="93"/>
      <c r="E29" s="3"/>
      <c r="F29" s="93"/>
      <c r="G29" s="3"/>
      <c r="H29" s="45"/>
      <c r="I29" s="3"/>
      <c r="J29" s="45"/>
      <c r="K29" s="3"/>
      <c r="L29" s="45"/>
      <c r="M29" s="3"/>
      <c r="N29" s="45"/>
      <c r="O29" s="3"/>
      <c r="P29" s="45">
        <v>13</v>
      </c>
      <c r="Q29" s="3">
        <f t="shared" si="36"/>
        <v>624</v>
      </c>
      <c r="R29" s="45">
        <v>8</v>
      </c>
      <c r="S29" s="3">
        <f t="shared" si="37"/>
        <v>384</v>
      </c>
      <c r="T29" s="45"/>
      <c r="U29" s="3">
        <f t="shared" ref="U29:U36" si="102">+T29*C29</f>
        <v>0</v>
      </c>
      <c r="V29" s="45">
        <v>4</v>
      </c>
      <c r="W29" s="3">
        <f>144+26</f>
        <v>170</v>
      </c>
      <c r="X29" s="45"/>
      <c r="Y29" s="3">
        <f t="shared" ref="Y29:Y36" si="103">+X29*C29</f>
        <v>0</v>
      </c>
      <c r="Z29" s="45"/>
      <c r="AA29" s="3">
        <f t="shared" ref="AA29:AA36" si="104">+Z29*C29</f>
        <v>0</v>
      </c>
      <c r="AB29" s="45"/>
      <c r="AC29" s="3">
        <f t="shared" ref="AC29:AC36" si="105">+AB29*C29</f>
        <v>0</v>
      </c>
      <c r="AD29" s="45"/>
      <c r="AE29" s="3">
        <f t="shared" ref="AE29:AE36" si="106">+AD29*C29</f>
        <v>0</v>
      </c>
      <c r="AF29" s="45"/>
      <c r="AG29" s="3">
        <f t="shared" ref="AG29:AG35" si="107">+AF29*C29</f>
        <v>0</v>
      </c>
      <c r="AH29" s="45"/>
      <c r="AI29" s="3">
        <f t="shared" ref="AI29:AI36" si="108">+AH29*C29</f>
        <v>0</v>
      </c>
      <c r="AJ29" s="151"/>
      <c r="AK29" s="3">
        <f t="shared" ref="AK29:AK36" si="109">+AJ29*C29</f>
        <v>0</v>
      </c>
      <c r="AL29" s="45">
        <v>15</v>
      </c>
      <c r="AM29" s="3">
        <f t="shared" ref="AM29:AM36" si="110">+AL29*C29</f>
        <v>720</v>
      </c>
      <c r="AN29" s="45">
        <v>2</v>
      </c>
      <c r="AO29" s="3">
        <f>48+20</f>
        <v>68</v>
      </c>
      <c r="AP29" s="3"/>
      <c r="AQ29" s="3"/>
      <c r="AR29" s="45"/>
      <c r="AS29" s="3"/>
      <c r="AT29" s="45"/>
      <c r="AU29" s="3"/>
      <c r="AV29" s="45"/>
      <c r="AW29" s="3"/>
      <c r="AX29" s="45"/>
      <c r="AY29" s="3"/>
      <c r="AZ29" s="45"/>
      <c r="BA29" s="3"/>
      <c r="BB29" s="45"/>
      <c r="BC29" s="3"/>
      <c r="BD29" s="45"/>
      <c r="BE29" s="3"/>
      <c r="BF29" s="45"/>
      <c r="BG29" s="3"/>
      <c r="BH29" s="45"/>
      <c r="BI29" s="3"/>
      <c r="BJ29" s="45"/>
      <c r="BK29" s="3"/>
      <c r="BL29" s="45"/>
      <c r="BM29" s="3"/>
      <c r="BN29" s="45">
        <f t="shared" ref="BN29:BO36" si="111">+D29+F29+H29+J29+L29+N29+P29+R29+T29+V29+X29+Z29+AB29+AD29+AF29+AH29+AJ29+AL29+AN29+AP29+AR29+AT29+AV29+AX29+AZ29+BB29+BD29+BF29+BH29+BJ29+BL29</f>
        <v>42</v>
      </c>
      <c r="BO29" s="196">
        <f t="shared" si="111"/>
        <v>1966</v>
      </c>
      <c r="BP29" s="189"/>
      <c r="BQ29" s="61"/>
      <c r="BR29" s="4">
        <f t="shared" ref="BR29" si="112">BO29</f>
        <v>1966</v>
      </c>
      <c r="BS29" s="61"/>
      <c r="BT29" s="1">
        <f t="shared" ref="BT29" si="113">BR29+BS29-BQ29</f>
        <v>1966</v>
      </c>
      <c r="BU29" s="5"/>
      <c r="BV29" s="1">
        <f t="shared" ref="BV29:BV34" si="114">BT29-BU29</f>
        <v>1966</v>
      </c>
    </row>
    <row r="30" spans="1:74" ht="16.5" customHeight="1" x14ac:dyDescent="0.25">
      <c r="A30" s="199" t="s">
        <v>57</v>
      </c>
      <c r="B30" s="80">
        <v>16</v>
      </c>
      <c r="C30" s="46">
        <v>48</v>
      </c>
      <c r="D30" s="93">
        <v>2</v>
      </c>
      <c r="E30" s="3">
        <f t="shared" ref="E30:E36" si="115">+D30*C30</f>
        <v>96</v>
      </c>
      <c r="F30" s="93">
        <v>11</v>
      </c>
      <c r="G30" s="3">
        <f t="shared" ref="G30:G36" si="116">+F30*C30</f>
        <v>528</v>
      </c>
      <c r="H30" s="45">
        <v>3</v>
      </c>
      <c r="I30" s="3">
        <f t="shared" ref="I30:I36" si="117">+H30*C30</f>
        <v>144</v>
      </c>
      <c r="J30" s="45">
        <v>1</v>
      </c>
      <c r="K30" s="3">
        <f t="shared" ref="K30:K36" si="118">+J30*C30</f>
        <v>48</v>
      </c>
      <c r="L30" s="45">
        <v>2</v>
      </c>
      <c r="M30" s="3">
        <f>48+47.5</f>
        <v>95.5</v>
      </c>
      <c r="N30" s="45"/>
      <c r="O30" s="3">
        <f t="shared" si="35"/>
        <v>0</v>
      </c>
      <c r="P30" s="45"/>
      <c r="Q30" s="3">
        <f t="shared" si="36"/>
        <v>0</v>
      </c>
      <c r="R30" s="45"/>
      <c r="S30" s="3">
        <f t="shared" si="37"/>
        <v>0</v>
      </c>
      <c r="T30" s="45"/>
      <c r="U30" s="3">
        <f t="shared" si="102"/>
        <v>0</v>
      </c>
      <c r="V30" s="45"/>
      <c r="W30" s="3">
        <f t="shared" ref="W30:W36" si="119">+V30*C30</f>
        <v>0</v>
      </c>
      <c r="X30" s="45"/>
      <c r="Y30" s="3">
        <f t="shared" si="103"/>
        <v>0</v>
      </c>
      <c r="Z30" s="45"/>
      <c r="AA30" s="3">
        <f t="shared" si="104"/>
        <v>0</v>
      </c>
      <c r="AB30" s="45"/>
      <c r="AC30" s="3">
        <f t="shared" si="105"/>
        <v>0</v>
      </c>
      <c r="AD30" s="45"/>
      <c r="AE30" s="3">
        <f t="shared" si="106"/>
        <v>0</v>
      </c>
      <c r="AF30" s="45"/>
      <c r="AG30" s="3">
        <f t="shared" si="107"/>
        <v>0</v>
      </c>
      <c r="AH30" s="45"/>
      <c r="AI30" s="3">
        <f t="shared" si="108"/>
        <v>0</v>
      </c>
      <c r="AJ30" s="151"/>
      <c r="AK30" s="3">
        <f t="shared" si="109"/>
        <v>0</v>
      </c>
      <c r="AL30" s="45"/>
      <c r="AM30" s="3">
        <f t="shared" si="110"/>
        <v>0</v>
      </c>
      <c r="AN30" s="45"/>
      <c r="AO30" s="3">
        <f t="shared" ref="AO30:AO35" si="120">+AN30*C30</f>
        <v>0</v>
      </c>
      <c r="AP30" s="45"/>
      <c r="AQ30" s="3"/>
      <c r="AR30" s="45"/>
      <c r="AS30" s="3"/>
      <c r="AT30" s="45"/>
      <c r="AU30" s="3"/>
      <c r="AV30" s="45"/>
      <c r="AW30" s="3"/>
      <c r="AX30" s="45"/>
      <c r="AY30" s="3"/>
      <c r="AZ30" s="45"/>
      <c r="BA30" s="3"/>
      <c r="BB30" s="45"/>
      <c r="BC30" s="3"/>
      <c r="BD30" s="45"/>
      <c r="BE30" s="3"/>
      <c r="BF30" s="45"/>
      <c r="BG30" s="3"/>
      <c r="BH30" s="45"/>
      <c r="BI30" s="74"/>
      <c r="BJ30" s="45"/>
      <c r="BK30" s="74"/>
      <c r="BL30" s="45"/>
      <c r="BM30" s="74"/>
      <c r="BN30" s="45">
        <f t="shared" si="111"/>
        <v>19</v>
      </c>
      <c r="BO30" s="196">
        <f t="shared" si="111"/>
        <v>911.5</v>
      </c>
      <c r="BP30" s="189"/>
      <c r="BQ30" s="61">
        <v>295.58</v>
      </c>
      <c r="BR30" s="4">
        <f t="shared" si="48"/>
        <v>911.5</v>
      </c>
      <c r="BS30" s="61"/>
      <c r="BT30" s="1">
        <f>BR30+BS30-BQ30</f>
        <v>615.92000000000007</v>
      </c>
      <c r="BU30" s="5"/>
      <c r="BV30" s="1">
        <f t="shared" si="114"/>
        <v>615.92000000000007</v>
      </c>
    </row>
    <row r="31" spans="1:74" ht="16.5" customHeight="1" x14ac:dyDescent="0.25">
      <c r="A31" s="199" t="s">
        <v>80</v>
      </c>
      <c r="B31" s="80">
        <v>51</v>
      </c>
      <c r="C31" s="46">
        <v>28.38</v>
      </c>
      <c r="D31" s="93"/>
      <c r="E31" s="3"/>
      <c r="F31" s="93"/>
      <c r="G31" s="3"/>
      <c r="H31" s="45"/>
      <c r="I31" s="3"/>
      <c r="J31" s="45"/>
      <c r="K31" s="3"/>
      <c r="L31" s="45"/>
      <c r="M31" s="3"/>
      <c r="N31" s="45"/>
      <c r="O31" s="3"/>
      <c r="P31" s="45"/>
      <c r="Q31" s="3"/>
      <c r="R31" s="45"/>
      <c r="S31" s="3"/>
      <c r="T31" s="45"/>
      <c r="U31" s="3"/>
      <c r="V31" s="45"/>
      <c r="W31" s="3"/>
      <c r="X31" s="45"/>
      <c r="Y31" s="3"/>
      <c r="Z31" s="45">
        <v>1</v>
      </c>
      <c r="AA31" s="3">
        <f t="shared" si="104"/>
        <v>28.38</v>
      </c>
      <c r="AB31" s="45"/>
      <c r="AC31" s="3">
        <f t="shared" si="105"/>
        <v>0</v>
      </c>
      <c r="AD31" s="45"/>
      <c r="AE31" s="3">
        <f t="shared" si="106"/>
        <v>0</v>
      </c>
      <c r="AF31" s="45"/>
      <c r="AG31" s="3">
        <f t="shared" si="107"/>
        <v>0</v>
      </c>
      <c r="AH31" s="45"/>
      <c r="AI31" s="3">
        <f t="shared" si="108"/>
        <v>0</v>
      </c>
      <c r="AJ31" s="151"/>
      <c r="AK31" s="3">
        <f t="shared" si="109"/>
        <v>0</v>
      </c>
      <c r="AL31" s="45"/>
      <c r="AM31" s="3">
        <f t="shared" si="110"/>
        <v>0</v>
      </c>
      <c r="AN31" s="45"/>
      <c r="AO31" s="3">
        <f t="shared" si="120"/>
        <v>0</v>
      </c>
      <c r="AP31" s="45"/>
      <c r="AQ31" s="3"/>
      <c r="AR31" s="45"/>
      <c r="AS31" s="3"/>
      <c r="AT31" s="45"/>
      <c r="AU31" s="3"/>
      <c r="AV31" s="45"/>
      <c r="AW31" s="3"/>
      <c r="AX31" s="45"/>
      <c r="AY31" s="3"/>
      <c r="AZ31" s="45"/>
      <c r="BA31" s="3"/>
      <c r="BB31" s="45"/>
      <c r="BC31" s="3"/>
      <c r="BD31" s="45"/>
      <c r="BE31" s="3"/>
      <c r="BF31" s="45"/>
      <c r="BG31" s="3"/>
      <c r="BH31" s="45"/>
      <c r="BI31" s="74"/>
      <c r="BJ31" s="45"/>
      <c r="BK31" s="74"/>
      <c r="BL31" s="45"/>
      <c r="BM31" s="74"/>
      <c r="BN31" s="45">
        <f t="shared" si="111"/>
        <v>1</v>
      </c>
      <c r="BO31" s="196">
        <f t="shared" si="111"/>
        <v>28.38</v>
      </c>
      <c r="BP31" s="189"/>
      <c r="BQ31" s="61"/>
      <c r="BR31" s="4">
        <f t="shared" si="48"/>
        <v>28.38</v>
      </c>
      <c r="BS31" s="61"/>
      <c r="BT31" s="1">
        <f t="shared" ref="BT31:BT34" si="121">BR31+BS31-BQ31</f>
        <v>28.38</v>
      </c>
      <c r="BU31" s="5"/>
      <c r="BV31" s="1">
        <f t="shared" si="114"/>
        <v>28.38</v>
      </c>
    </row>
    <row r="32" spans="1:74" ht="16.5" customHeight="1" x14ac:dyDescent="0.25">
      <c r="A32" s="199" t="s">
        <v>80</v>
      </c>
      <c r="B32" s="80">
        <v>52</v>
      </c>
      <c r="C32" s="46">
        <v>60</v>
      </c>
      <c r="D32" s="93"/>
      <c r="E32" s="3"/>
      <c r="F32" s="93"/>
      <c r="G32" s="3"/>
      <c r="H32" s="45"/>
      <c r="I32" s="3"/>
      <c r="J32" s="45"/>
      <c r="K32" s="3"/>
      <c r="L32" s="45"/>
      <c r="M32" s="3"/>
      <c r="N32" s="45"/>
      <c r="O32" s="3"/>
      <c r="P32" s="45"/>
      <c r="Q32" s="3"/>
      <c r="R32" s="45"/>
      <c r="S32" s="3"/>
      <c r="T32" s="45"/>
      <c r="U32" s="3"/>
      <c r="V32" s="45"/>
      <c r="W32" s="3"/>
      <c r="X32" s="45"/>
      <c r="Y32" s="3"/>
      <c r="Z32" s="45">
        <v>2</v>
      </c>
      <c r="AA32" s="3">
        <f>60+6.5</f>
        <v>66.5</v>
      </c>
      <c r="AB32" s="45"/>
      <c r="AC32" s="3">
        <f t="shared" si="105"/>
        <v>0</v>
      </c>
      <c r="AD32" s="45"/>
      <c r="AE32" s="3">
        <f t="shared" si="106"/>
        <v>0</v>
      </c>
      <c r="AF32" s="45"/>
      <c r="AG32" s="3">
        <f t="shared" si="107"/>
        <v>0</v>
      </c>
      <c r="AH32" s="45"/>
      <c r="AI32" s="3">
        <f t="shared" si="108"/>
        <v>0</v>
      </c>
      <c r="AJ32" s="151"/>
      <c r="AK32" s="3">
        <f t="shared" si="109"/>
        <v>0</v>
      </c>
      <c r="AL32" s="45"/>
      <c r="AM32" s="3">
        <f t="shared" si="110"/>
        <v>0</v>
      </c>
      <c r="AN32" s="45"/>
      <c r="AO32" s="3">
        <f t="shared" si="120"/>
        <v>0</v>
      </c>
      <c r="AP32" s="45"/>
      <c r="AQ32" s="3"/>
      <c r="AR32" s="45"/>
      <c r="AS32" s="3"/>
      <c r="AT32" s="45"/>
      <c r="AU32" s="3"/>
      <c r="AV32" s="45"/>
      <c r="AW32" s="3"/>
      <c r="AX32" s="45"/>
      <c r="AY32" s="3"/>
      <c r="AZ32" s="45"/>
      <c r="BA32" s="3"/>
      <c r="BB32" s="45"/>
      <c r="BC32" s="3"/>
      <c r="BD32" s="45"/>
      <c r="BE32" s="3"/>
      <c r="BF32" s="45"/>
      <c r="BG32" s="3"/>
      <c r="BH32" s="45"/>
      <c r="BI32" s="74"/>
      <c r="BJ32" s="45"/>
      <c r="BK32" s="74"/>
      <c r="BL32" s="45"/>
      <c r="BM32" s="74"/>
      <c r="BN32" s="45">
        <f t="shared" si="111"/>
        <v>2</v>
      </c>
      <c r="BO32" s="196">
        <f t="shared" si="111"/>
        <v>66.5</v>
      </c>
      <c r="BP32" s="189"/>
      <c r="BQ32" s="61"/>
      <c r="BR32" s="4">
        <f t="shared" si="48"/>
        <v>66.5</v>
      </c>
      <c r="BS32" s="61"/>
      <c r="BT32" s="1">
        <f t="shared" si="121"/>
        <v>66.5</v>
      </c>
      <c r="BU32" s="5"/>
      <c r="BV32" s="1">
        <f t="shared" si="114"/>
        <v>66.5</v>
      </c>
    </row>
    <row r="33" spans="1:120" ht="16.5" customHeight="1" x14ac:dyDescent="0.25">
      <c r="A33" s="199" t="s">
        <v>66</v>
      </c>
      <c r="B33" s="80">
        <v>34</v>
      </c>
      <c r="C33" s="46">
        <v>48</v>
      </c>
      <c r="D33" s="93">
        <v>3</v>
      </c>
      <c r="E33" s="3">
        <f t="shared" si="115"/>
        <v>144</v>
      </c>
      <c r="F33" s="93">
        <v>2</v>
      </c>
      <c r="G33" s="3">
        <f t="shared" si="116"/>
        <v>96</v>
      </c>
      <c r="H33" s="45"/>
      <c r="I33" s="3">
        <f t="shared" si="117"/>
        <v>0</v>
      </c>
      <c r="J33" s="45">
        <v>6</v>
      </c>
      <c r="K33" s="3">
        <f t="shared" si="118"/>
        <v>288</v>
      </c>
      <c r="L33" s="45"/>
      <c r="M33" s="3">
        <f t="shared" si="34"/>
        <v>0</v>
      </c>
      <c r="N33" s="45">
        <v>3</v>
      </c>
      <c r="O33" s="3">
        <f t="shared" si="35"/>
        <v>144</v>
      </c>
      <c r="P33" s="45"/>
      <c r="Q33" s="3">
        <f t="shared" si="36"/>
        <v>0</v>
      </c>
      <c r="R33" s="45">
        <v>3</v>
      </c>
      <c r="S33" s="3">
        <f t="shared" si="37"/>
        <v>144</v>
      </c>
      <c r="T33" s="45"/>
      <c r="U33" s="3">
        <f t="shared" si="102"/>
        <v>0</v>
      </c>
      <c r="V33" s="45">
        <v>1</v>
      </c>
      <c r="W33" s="3">
        <v>7.5</v>
      </c>
      <c r="X33" s="45"/>
      <c r="Y33" s="3">
        <f t="shared" si="103"/>
        <v>0</v>
      </c>
      <c r="Z33" s="45"/>
      <c r="AA33" s="3">
        <f t="shared" si="104"/>
        <v>0</v>
      </c>
      <c r="AB33" s="45"/>
      <c r="AC33" s="3">
        <f t="shared" si="105"/>
        <v>0</v>
      </c>
      <c r="AD33" s="45"/>
      <c r="AE33" s="3">
        <f t="shared" si="106"/>
        <v>0</v>
      </c>
      <c r="AF33" s="45"/>
      <c r="AG33" s="3">
        <f t="shared" si="107"/>
        <v>0</v>
      </c>
      <c r="AH33" s="45"/>
      <c r="AI33" s="3">
        <f t="shared" si="108"/>
        <v>0</v>
      </c>
      <c r="AJ33" s="151"/>
      <c r="AK33" s="3">
        <f t="shared" si="109"/>
        <v>0</v>
      </c>
      <c r="AL33" s="45"/>
      <c r="AM33" s="3">
        <f t="shared" si="110"/>
        <v>0</v>
      </c>
      <c r="AN33" s="45"/>
      <c r="AO33" s="3">
        <f t="shared" si="120"/>
        <v>0</v>
      </c>
      <c r="AP33" s="45"/>
      <c r="AQ33" s="3"/>
      <c r="AR33" s="45"/>
      <c r="AS33" s="3"/>
      <c r="AT33" s="45"/>
      <c r="AU33" s="3"/>
      <c r="AV33" s="45"/>
      <c r="AW33" s="3"/>
      <c r="AX33" s="45"/>
      <c r="AY33" s="3"/>
      <c r="AZ33" s="45"/>
      <c r="BA33" s="3"/>
      <c r="BB33" s="45"/>
      <c r="BC33" s="3"/>
      <c r="BD33" s="45"/>
      <c r="BE33" s="3"/>
      <c r="BF33" s="45"/>
      <c r="BG33" s="3"/>
      <c r="BH33" s="45"/>
      <c r="BI33" s="74"/>
      <c r="BJ33" s="45"/>
      <c r="BK33" s="74"/>
      <c r="BL33" s="45"/>
      <c r="BM33" s="74"/>
      <c r="BN33" s="45">
        <f t="shared" si="111"/>
        <v>18</v>
      </c>
      <c r="BO33" s="196">
        <f t="shared" si="111"/>
        <v>823.5</v>
      </c>
      <c r="BP33" s="189"/>
      <c r="BQ33" s="61">
        <v>140.78</v>
      </c>
      <c r="BR33" s="4">
        <f t="shared" si="48"/>
        <v>823.5</v>
      </c>
      <c r="BS33" s="61"/>
      <c r="BT33" s="1">
        <f t="shared" si="121"/>
        <v>682.72</v>
      </c>
      <c r="BU33" s="5"/>
      <c r="BV33" s="1">
        <f t="shared" si="114"/>
        <v>682.72</v>
      </c>
    </row>
    <row r="34" spans="1:120" ht="16.5" customHeight="1" x14ac:dyDescent="0.25">
      <c r="A34" s="199" t="s">
        <v>84</v>
      </c>
      <c r="B34" s="80" t="s">
        <v>85</v>
      </c>
      <c r="C34" s="46">
        <v>50</v>
      </c>
      <c r="D34" s="93"/>
      <c r="E34" s="3"/>
      <c r="F34" s="93"/>
      <c r="G34" s="3"/>
      <c r="H34" s="45"/>
      <c r="I34" s="3"/>
      <c r="J34" s="45"/>
      <c r="K34" s="3"/>
      <c r="L34" s="45"/>
      <c r="M34" s="3"/>
      <c r="N34" s="45"/>
      <c r="O34" s="3"/>
      <c r="P34" s="45"/>
      <c r="Q34" s="3"/>
      <c r="R34" s="45">
        <v>3</v>
      </c>
      <c r="S34" s="3">
        <f>50+21.4</f>
        <v>71.400000000000006</v>
      </c>
      <c r="T34" s="45"/>
      <c r="U34" s="3"/>
      <c r="V34" s="45"/>
      <c r="W34" s="3"/>
      <c r="X34" s="45"/>
      <c r="Y34" s="3"/>
      <c r="Z34" s="45"/>
      <c r="AA34" s="3">
        <f t="shared" si="104"/>
        <v>0</v>
      </c>
      <c r="AB34" s="45"/>
      <c r="AC34" s="3">
        <f t="shared" si="105"/>
        <v>0</v>
      </c>
      <c r="AD34" s="45"/>
      <c r="AE34" s="3">
        <f t="shared" si="106"/>
        <v>0</v>
      </c>
      <c r="AF34" s="45"/>
      <c r="AG34" s="3">
        <f t="shared" si="107"/>
        <v>0</v>
      </c>
      <c r="AH34" s="45"/>
      <c r="AI34" s="3">
        <f t="shared" si="108"/>
        <v>0</v>
      </c>
      <c r="AJ34" s="151"/>
      <c r="AK34" s="3">
        <f t="shared" si="109"/>
        <v>0</v>
      </c>
      <c r="AL34" s="45"/>
      <c r="AM34" s="3">
        <f t="shared" si="110"/>
        <v>0</v>
      </c>
      <c r="AN34" s="45"/>
      <c r="AO34" s="3">
        <f t="shared" si="120"/>
        <v>0</v>
      </c>
      <c r="AP34" s="45"/>
      <c r="AQ34" s="3"/>
      <c r="AR34" s="45"/>
      <c r="AS34" s="3"/>
      <c r="AT34" s="45"/>
      <c r="AU34" s="3"/>
      <c r="AV34" s="45"/>
      <c r="AW34" s="3"/>
      <c r="AX34" s="45"/>
      <c r="AY34" s="3"/>
      <c r="AZ34" s="45"/>
      <c r="BA34" s="3"/>
      <c r="BB34" s="45"/>
      <c r="BC34" s="3"/>
      <c r="BD34" s="45"/>
      <c r="BE34" s="3"/>
      <c r="BF34" s="45"/>
      <c r="BG34" s="3"/>
      <c r="BH34" s="45"/>
      <c r="BI34" s="74"/>
      <c r="BJ34" s="45"/>
      <c r="BK34" s="74"/>
      <c r="BL34" s="45"/>
      <c r="BM34" s="74"/>
      <c r="BN34" s="45">
        <f t="shared" si="111"/>
        <v>3</v>
      </c>
      <c r="BO34" s="196">
        <f t="shared" si="111"/>
        <v>71.400000000000006</v>
      </c>
      <c r="BP34" s="189"/>
      <c r="BQ34" s="61"/>
      <c r="BR34" s="213">
        <f t="shared" si="48"/>
        <v>71.400000000000006</v>
      </c>
      <c r="BS34" s="61"/>
      <c r="BT34" s="1">
        <f t="shared" si="121"/>
        <v>71.400000000000006</v>
      </c>
      <c r="BU34" s="5"/>
      <c r="BV34" s="1">
        <f t="shared" si="114"/>
        <v>71.400000000000006</v>
      </c>
      <c r="CA34" s="14">
        <f>45.3+45.38+45.36+45.39</f>
        <v>181.43</v>
      </c>
    </row>
    <row r="35" spans="1:120" ht="16.5" customHeight="1" x14ac:dyDescent="0.25">
      <c r="A35" s="197" t="s">
        <v>51</v>
      </c>
      <c r="B35" s="6">
        <v>46</v>
      </c>
      <c r="C35" s="46">
        <v>48</v>
      </c>
      <c r="D35" s="11"/>
      <c r="E35" s="3">
        <f t="shared" si="115"/>
        <v>0</v>
      </c>
      <c r="F35" s="45"/>
      <c r="G35" s="3">
        <f t="shared" si="116"/>
        <v>0</v>
      </c>
      <c r="H35" s="45"/>
      <c r="I35" s="3">
        <f t="shared" si="117"/>
        <v>0</v>
      </c>
      <c r="J35" s="45"/>
      <c r="K35" s="3">
        <f t="shared" si="118"/>
        <v>0</v>
      </c>
      <c r="L35" s="45">
        <v>37</v>
      </c>
      <c r="M35" s="3">
        <f t="shared" si="34"/>
        <v>1776</v>
      </c>
      <c r="N35" s="45"/>
      <c r="O35" s="3">
        <f t="shared" si="35"/>
        <v>0</v>
      </c>
      <c r="P35" s="45">
        <v>35</v>
      </c>
      <c r="Q35" s="3">
        <f t="shared" si="36"/>
        <v>1680</v>
      </c>
      <c r="R35" s="45">
        <v>17</v>
      </c>
      <c r="S35" s="3">
        <f t="shared" si="37"/>
        <v>816</v>
      </c>
      <c r="T35" s="45"/>
      <c r="U35" s="3">
        <f t="shared" si="102"/>
        <v>0</v>
      </c>
      <c r="V35" s="45"/>
      <c r="W35" s="3">
        <f t="shared" si="119"/>
        <v>0</v>
      </c>
      <c r="X35" s="45">
        <v>15</v>
      </c>
      <c r="Y35" s="3">
        <f t="shared" si="103"/>
        <v>720</v>
      </c>
      <c r="Z35" s="45">
        <v>16</v>
      </c>
      <c r="AA35" s="3">
        <f t="shared" si="104"/>
        <v>768</v>
      </c>
      <c r="AB35" s="45"/>
      <c r="AC35" s="3">
        <f t="shared" si="105"/>
        <v>0</v>
      </c>
      <c r="AD35" s="45"/>
      <c r="AE35" s="3">
        <f t="shared" si="106"/>
        <v>0</v>
      </c>
      <c r="AF35" s="45"/>
      <c r="AG35" s="3">
        <f t="shared" si="107"/>
        <v>0</v>
      </c>
      <c r="AH35" s="45"/>
      <c r="AI35" s="3">
        <f t="shared" si="108"/>
        <v>0</v>
      </c>
      <c r="AJ35" s="11">
        <v>17</v>
      </c>
      <c r="AK35" s="3">
        <f t="shared" si="109"/>
        <v>816</v>
      </c>
      <c r="AL35" s="45">
        <v>1</v>
      </c>
      <c r="AM35" s="3">
        <f t="shared" si="110"/>
        <v>48</v>
      </c>
      <c r="AN35" s="45"/>
      <c r="AO35" s="3">
        <f t="shared" si="120"/>
        <v>0</v>
      </c>
      <c r="AP35" s="45"/>
      <c r="AQ35" s="3"/>
      <c r="AR35" s="45"/>
      <c r="AS35" s="3"/>
      <c r="AT35" s="45"/>
      <c r="AU35" s="3"/>
      <c r="AV35" s="45"/>
      <c r="AW35" s="3"/>
      <c r="AX35" s="45"/>
      <c r="AY35" s="3"/>
      <c r="AZ35" s="45"/>
      <c r="BA35" s="3"/>
      <c r="BB35" s="45"/>
      <c r="BC35" s="3"/>
      <c r="BD35" s="45"/>
      <c r="BE35" s="3"/>
      <c r="BF35" s="45"/>
      <c r="BG35" s="3"/>
      <c r="BH35" s="45"/>
      <c r="BI35" s="74"/>
      <c r="BJ35" s="45"/>
      <c r="BK35" s="74"/>
      <c r="BL35" s="45"/>
      <c r="BM35" s="74"/>
      <c r="BN35" s="45">
        <f t="shared" si="111"/>
        <v>138</v>
      </c>
      <c r="BO35" s="196">
        <f t="shared" si="111"/>
        <v>6624</v>
      </c>
      <c r="BP35" s="189"/>
      <c r="BQ35" s="61">
        <v>672</v>
      </c>
      <c r="BR35" s="4">
        <f t="shared" si="48"/>
        <v>6624</v>
      </c>
      <c r="BS35" s="61"/>
      <c r="BT35" s="1">
        <f>BR35+BS35-BQ35</f>
        <v>5952</v>
      </c>
      <c r="BU35" s="5"/>
      <c r="BV35" s="1">
        <f>BT35-BU35</f>
        <v>5952</v>
      </c>
      <c r="CA35" s="241">
        <f>+CA34/4</f>
        <v>45.357500000000002</v>
      </c>
    </row>
    <row r="36" spans="1:120" ht="16.5" customHeight="1" x14ac:dyDescent="0.25">
      <c r="A36" s="197" t="s">
        <v>26</v>
      </c>
      <c r="B36" s="6" t="s">
        <v>27</v>
      </c>
      <c r="C36" s="46"/>
      <c r="D36" s="11"/>
      <c r="E36" s="3">
        <f t="shared" si="115"/>
        <v>0</v>
      </c>
      <c r="F36" s="45"/>
      <c r="G36" s="3">
        <f t="shared" si="116"/>
        <v>0</v>
      </c>
      <c r="H36" s="45"/>
      <c r="I36" s="3">
        <f t="shared" si="117"/>
        <v>0</v>
      </c>
      <c r="J36" s="45"/>
      <c r="K36" s="3">
        <f t="shared" si="118"/>
        <v>0</v>
      </c>
      <c r="L36" s="45"/>
      <c r="M36" s="3">
        <f t="shared" si="34"/>
        <v>0</v>
      </c>
      <c r="N36" s="45"/>
      <c r="O36" s="3">
        <f t="shared" si="35"/>
        <v>0</v>
      </c>
      <c r="P36" s="45"/>
      <c r="Q36" s="3">
        <f t="shared" si="36"/>
        <v>0</v>
      </c>
      <c r="R36" s="45"/>
      <c r="S36" s="3">
        <f t="shared" si="37"/>
        <v>0</v>
      </c>
      <c r="T36" s="45"/>
      <c r="U36" s="3">
        <f t="shared" si="102"/>
        <v>0</v>
      </c>
      <c r="V36" s="45"/>
      <c r="W36" s="3">
        <f t="shared" si="119"/>
        <v>0</v>
      </c>
      <c r="X36" s="45"/>
      <c r="Y36" s="3">
        <f t="shared" si="103"/>
        <v>0</v>
      </c>
      <c r="Z36" s="45"/>
      <c r="AA36" s="3">
        <f t="shared" si="104"/>
        <v>0</v>
      </c>
      <c r="AB36" s="45"/>
      <c r="AC36" s="3">
        <f t="shared" si="105"/>
        <v>0</v>
      </c>
      <c r="AD36" s="45"/>
      <c r="AE36" s="3">
        <f t="shared" si="106"/>
        <v>0</v>
      </c>
      <c r="AF36" s="45"/>
      <c r="AG36" s="3"/>
      <c r="AH36" s="45"/>
      <c r="AI36" s="3">
        <f t="shared" si="108"/>
        <v>0</v>
      </c>
      <c r="AJ36" s="11"/>
      <c r="AK36" s="3">
        <f t="shared" si="109"/>
        <v>0</v>
      </c>
      <c r="AL36" s="45"/>
      <c r="AM36" s="3">
        <f t="shared" si="110"/>
        <v>0</v>
      </c>
      <c r="AN36" s="45"/>
      <c r="AO36" s="3"/>
      <c r="AP36" s="45"/>
      <c r="AQ36" s="3"/>
      <c r="AR36" s="45"/>
      <c r="AS36" s="3"/>
      <c r="AT36" s="45"/>
      <c r="AU36" s="3"/>
      <c r="AV36" s="45"/>
      <c r="AW36" s="3"/>
      <c r="AX36" s="45"/>
      <c r="AY36" s="3"/>
      <c r="AZ36" s="45"/>
      <c r="BA36" s="3"/>
      <c r="BB36" s="45"/>
      <c r="BC36" s="3"/>
      <c r="BD36" s="45"/>
      <c r="BE36" s="3"/>
      <c r="BF36" s="45"/>
      <c r="BG36" s="3"/>
      <c r="BH36" s="45"/>
      <c r="BI36" s="74"/>
      <c r="BJ36" s="45"/>
      <c r="BK36" s="74"/>
      <c r="BL36" s="45"/>
      <c r="BM36" s="74"/>
      <c r="BN36" s="45">
        <f t="shared" si="111"/>
        <v>0</v>
      </c>
      <c r="BO36" s="196">
        <f t="shared" si="111"/>
        <v>0</v>
      </c>
      <c r="BP36" s="189"/>
      <c r="BQ36" s="61"/>
      <c r="BR36" s="4">
        <f t="shared" si="48"/>
        <v>0</v>
      </c>
      <c r="BS36" s="61"/>
      <c r="BT36" s="1">
        <f t="shared" ref="BT36" si="122">BR36+BS36-BQ36</f>
        <v>0</v>
      </c>
      <c r="BU36" s="5"/>
      <c r="BV36" s="1">
        <f t="shared" ref="BV36" si="123">BT36-BU36</f>
        <v>0</v>
      </c>
    </row>
    <row r="37" spans="1:120" s="22" customFormat="1" ht="20.25" customHeight="1" thickBot="1" x14ac:dyDescent="0.3">
      <c r="A37" s="201" t="s">
        <v>2</v>
      </c>
      <c r="B37" s="202"/>
      <c r="C37" s="202"/>
      <c r="D37" s="203">
        <f t="shared" ref="D37:AI37" si="124">SUM(D7:D36)</f>
        <v>19</v>
      </c>
      <c r="E37" s="204">
        <f t="shared" si="124"/>
        <v>924</v>
      </c>
      <c r="F37" s="204">
        <f t="shared" si="124"/>
        <v>90</v>
      </c>
      <c r="G37" s="204">
        <f t="shared" si="124"/>
        <v>4764</v>
      </c>
      <c r="H37" s="204">
        <f t="shared" si="124"/>
        <v>107</v>
      </c>
      <c r="I37" s="204">
        <f t="shared" si="124"/>
        <v>5670</v>
      </c>
      <c r="J37" s="204">
        <f t="shared" si="124"/>
        <v>73</v>
      </c>
      <c r="K37" s="204">
        <f t="shared" si="124"/>
        <v>3828</v>
      </c>
      <c r="L37" s="203">
        <f t="shared" si="124"/>
        <v>169</v>
      </c>
      <c r="M37" s="204">
        <f t="shared" si="124"/>
        <v>8440.7799999999988</v>
      </c>
      <c r="N37" s="203">
        <f t="shared" si="124"/>
        <v>114</v>
      </c>
      <c r="O37" s="204">
        <f t="shared" si="124"/>
        <v>5863.68</v>
      </c>
      <c r="P37" s="204">
        <f t="shared" si="124"/>
        <v>177</v>
      </c>
      <c r="Q37" s="204">
        <f t="shared" si="124"/>
        <v>8958.0400000000009</v>
      </c>
      <c r="R37" s="203">
        <f t="shared" si="124"/>
        <v>147</v>
      </c>
      <c r="S37" s="204">
        <f t="shared" si="124"/>
        <v>7377</v>
      </c>
      <c r="T37" s="204">
        <f t="shared" si="124"/>
        <v>96</v>
      </c>
      <c r="U37" s="204">
        <f t="shared" si="124"/>
        <v>4946.0200000000004</v>
      </c>
      <c r="V37" s="204">
        <f t="shared" si="124"/>
        <v>172</v>
      </c>
      <c r="W37" s="204">
        <f t="shared" si="124"/>
        <v>8868.5</v>
      </c>
      <c r="X37" s="204">
        <f t="shared" si="124"/>
        <v>87</v>
      </c>
      <c r="Y37" s="204">
        <f t="shared" si="124"/>
        <v>4518</v>
      </c>
      <c r="Z37" s="204">
        <f t="shared" si="124"/>
        <v>141</v>
      </c>
      <c r="AA37" s="204">
        <f t="shared" si="124"/>
        <v>7046.64</v>
      </c>
      <c r="AB37" s="204">
        <f t="shared" si="124"/>
        <v>122</v>
      </c>
      <c r="AC37" s="204">
        <f t="shared" si="124"/>
        <v>6381</v>
      </c>
      <c r="AD37" s="204">
        <f t="shared" si="124"/>
        <v>131</v>
      </c>
      <c r="AE37" s="204">
        <f t="shared" si="124"/>
        <v>6880</v>
      </c>
      <c r="AF37" s="204">
        <f t="shared" si="124"/>
        <v>123</v>
      </c>
      <c r="AG37" s="204">
        <f t="shared" si="124"/>
        <v>6350.12</v>
      </c>
      <c r="AH37" s="204">
        <f t="shared" si="124"/>
        <v>56</v>
      </c>
      <c r="AI37" s="204">
        <f t="shared" si="124"/>
        <v>3012</v>
      </c>
      <c r="AJ37" s="204">
        <f t="shared" ref="AJ37:BO37" si="125">SUM(AJ7:AJ36)</f>
        <v>111</v>
      </c>
      <c r="AK37" s="204">
        <f t="shared" si="125"/>
        <v>5742</v>
      </c>
      <c r="AL37" s="204">
        <f t="shared" si="125"/>
        <v>139</v>
      </c>
      <c r="AM37" s="204">
        <f t="shared" si="125"/>
        <v>7416.5</v>
      </c>
      <c r="AN37" s="204">
        <f t="shared" si="125"/>
        <v>143</v>
      </c>
      <c r="AO37" s="204">
        <f t="shared" si="125"/>
        <v>7014.71</v>
      </c>
      <c r="AP37" s="203">
        <f t="shared" si="125"/>
        <v>0</v>
      </c>
      <c r="AQ37" s="204">
        <f t="shared" si="125"/>
        <v>0</v>
      </c>
      <c r="AR37" s="203">
        <f t="shared" si="125"/>
        <v>0</v>
      </c>
      <c r="AS37" s="204">
        <f t="shared" si="125"/>
        <v>0</v>
      </c>
      <c r="AT37" s="203">
        <f t="shared" si="125"/>
        <v>0</v>
      </c>
      <c r="AU37" s="204">
        <f t="shared" si="125"/>
        <v>0</v>
      </c>
      <c r="AV37" s="203">
        <f t="shared" si="125"/>
        <v>0</v>
      </c>
      <c r="AW37" s="204">
        <f t="shared" si="125"/>
        <v>0</v>
      </c>
      <c r="AX37" s="203">
        <f t="shared" si="125"/>
        <v>0</v>
      </c>
      <c r="AY37" s="204">
        <f t="shared" si="125"/>
        <v>0</v>
      </c>
      <c r="AZ37" s="203">
        <f t="shared" si="125"/>
        <v>0</v>
      </c>
      <c r="BA37" s="204">
        <f t="shared" si="125"/>
        <v>0</v>
      </c>
      <c r="BB37" s="203">
        <f t="shared" si="125"/>
        <v>0</v>
      </c>
      <c r="BC37" s="204">
        <f t="shared" si="125"/>
        <v>0</v>
      </c>
      <c r="BD37" s="203">
        <f t="shared" si="125"/>
        <v>0</v>
      </c>
      <c r="BE37" s="204">
        <f t="shared" si="125"/>
        <v>0</v>
      </c>
      <c r="BF37" s="203">
        <f t="shared" si="125"/>
        <v>0</v>
      </c>
      <c r="BG37" s="204">
        <f t="shared" si="125"/>
        <v>0</v>
      </c>
      <c r="BH37" s="203">
        <f t="shared" si="125"/>
        <v>0</v>
      </c>
      <c r="BI37" s="204">
        <f t="shared" si="125"/>
        <v>0</v>
      </c>
      <c r="BJ37" s="203">
        <f t="shared" si="125"/>
        <v>0</v>
      </c>
      <c r="BK37" s="204">
        <f t="shared" si="125"/>
        <v>0</v>
      </c>
      <c r="BL37" s="203">
        <f t="shared" si="125"/>
        <v>0</v>
      </c>
      <c r="BM37" s="204">
        <f t="shared" si="125"/>
        <v>0</v>
      </c>
      <c r="BN37" s="203">
        <f t="shared" si="125"/>
        <v>2217</v>
      </c>
      <c r="BO37" s="205">
        <f t="shared" si="125"/>
        <v>114000.98999999999</v>
      </c>
      <c r="BP37" s="191"/>
      <c r="BQ37" s="99">
        <f t="shared" ref="BQ37:BV37" si="126">SUM(BQ7:BQ36)</f>
        <v>5200.5599999999995</v>
      </c>
      <c r="BR37" s="99">
        <f t="shared" si="126"/>
        <v>114000.98999999999</v>
      </c>
      <c r="BS37" s="99">
        <f t="shared" si="126"/>
        <v>0</v>
      </c>
      <c r="BT37" s="99">
        <f t="shared" si="126"/>
        <v>108800.43000000001</v>
      </c>
      <c r="BU37" s="99">
        <f t="shared" si="126"/>
        <v>0</v>
      </c>
      <c r="BV37" s="99">
        <f t="shared" si="126"/>
        <v>108800.43000000001</v>
      </c>
      <c r="BW37" s="56"/>
      <c r="BX37" s="56"/>
      <c r="BY37" s="56"/>
      <c r="BZ37" s="56"/>
      <c r="CA37" s="56"/>
      <c r="CB37" s="56"/>
      <c r="CC37" s="56"/>
      <c r="CD37" s="56"/>
      <c r="CE37" s="56"/>
      <c r="CF37" s="56"/>
      <c r="CG37" s="56"/>
      <c r="CH37" s="56"/>
      <c r="CI37" s="56"/>
      <c r="CJ37" s="56"/>
      <c r="CK37" s="56"/>
      <c r="CL37" s="56"/>
      <c r="CM37" s="56"/>
      <c r="CN37" s="56"/>
      <c r="CO37" s="56"/>
      <c r="CP37" s="56"/>
      <c r="CQ37" s="56"/>
      <c r="CR37" s="56"/>
      <c r="CS37" s="56"/>
      <c r="CT37" s="56"/>
      <c r="CU37" s="56"/>
      <c r="CV37" s="56"/>
      <c r="CW37" s="56"/>
      <c r="CX37" s="56"/>
      <c r="CY37" s="56"/>
      <c r="CZ37" s="56"/>
      <c r="DA37" s="56"/>
      <c r="DB37" s="56"/>
      <c r="DC37" s="56"/>
      <c r="DD37" s="56"/>
      <c r="DE37" s="56"/>
      <c r="DF37" s="56"/>
      <c r="DG37" s="56"/>
      <c r="DH37" s="56"/>
      <c r="DI37" s="56"/>
      <c r="DJ37" s="56"/>
    </row>
    <row r="38" spans="1:120" ht="16.5" customHeight="1" x14ac:dyDescent="0.25">
      <c r="A38" s="23"/>
      <c r="B38" s="23"/>
      <c r="C38" s="23"/>
      <c r="D38" s="23"/>
      <c r="E38" s="18"/>
      <c r="F38" s="18"/>
      <c r="G38" s="18"/>
      <c r="H38" s="19"/>
      <c r="I38" s="18"/>
      <c r="J38" s="51" t="s">
        <v>14</v>
      </c>
      <c r="K38" s="18"/>
      <c r="L38" s="58"/>
      <c r="M38" s="20"/>
      <c r="N38" s="58"/>
      <c r="O38" s="20"/>
      <c r="P38" s="55"/>
      <c r="Q38" s="20"/>
      <c r="R38" s="58"/>
      <c r="S38" s="20"/>
      <c r="T38" s="58"/>
      <c r="U38" s="20"/>
      <c r="V38" s="58"/>
      <c r="W38" s="19"/>
      <c r="X38" s="58"/>
      <c r="Y38" s="20"/>
      <c r="Z38" s="58"/>
      <c r="AA38" s="20"/>
      <c r="AB38" s="58"/>
      <c r="AC38" s="20"/>
      <c r="AD38" s="58"/>
      <c r="AE38" s="20"/>
      <c r="AF38" s="58"/>
      <c r="AG38" s="20"/>
      <c r="AH38" s="58"/>
      <c r="AI38" s="20"/>
      <c r="AJ38" s="23"/>
      <c r="AK38" s="18"/>
      <c r="AL38" s="51"/>
      <c r="AM38" s="18"/>
      <c r="AN38" s="55"/>
      <c r="AO38" s="18"/>
      <c r="AP38" s="51" t="s">
        <v>14</v>
      </c>
      <c r="AQ38" s="18"/>
      <c r="AR38" s="58"/>
      <c r="AS38" s="20"/>
      <c r="AT38" s="58"/>
      <c r="AU38" s="20"/>
      <c r="AV38" s="55"/>
      <c r="AW38" s="20"/>
      <c r="AX38" s="58"/>
      <c r="AY38" s="20"/>
      <c r="AZ38" s="58"/>
      <c r="BA38" s="20"/>
      <c r="BB38" s="58"/>
      <c r="BC38" s="19"/>
      <c r="BD38" s="58"/>
      <c r="BE38" s="20"/>
      <c r="BF38" s="58"/>
      <c r="BG38" s="20"/>
      <c r="BH38" s="58"/>
      <c r="BI38" s="20"/>
      <c r="BJ38" s="58"/>
      <c r="BK38" s="20"/>
      <c r="BL38" s="58"/>
      <c r="BM38" s="20"/>
      <c r="BN38" s="20"/>
      <c r="BO38" s="20"/>
      <c r="BP38" s="25"/>
      <c r="BQ38" s="17">
        <f>+BQ37-BQ39</f>
        <v>0</v>
      </c>
      <c r="BR38" s="17">
        <f>+BR37-BR39</f>
        <v>0</v>
      </c>
      <c r="BS38" s="17">
        <f t="shared" ref="BS38:BV38" si="127">+BS37-BS39</f>
        <v>0</v>
      </c>
      <c r="BT38" s="17">
        <f t="shared" si="127"/>
        <v>0</v>
      </c>
      <c r="BU38" s="17" t="s">
        <v>30</v>
      </c>
      <c r="BV38" s="17">
        <f t="shared" si="127"/>
        <v>0</v>
      </c>
    </row>
    <row r="39" spans="1:120" ht="16.5" customHeight="1" x14ac:dyDescent="0.25">
      <c r="A39" s="23"/>
      <c r="B39" s="23"/>
      <c r="C39" s="23"/>
      <c r="D39" s="23"/>
      <c r="E39" s="18"/>
      <c r="F39" s="18"/>
      <c r="G39" s="18"/>
      <c r="H39" s="18"/>
      <c r="I39" s="18"/>
      <c r="J39" s="51"/>
      <c r="K39" s="18"/>
      <c r="L39" s="58"/>
      <c r="M39" s="20"/>
      <c r="N39" s="58"/>
      <c r="O39" s="20"/>
      <c r="P39" s="58"/>
      <c r="Q39" s="20"/>
      <c r="R39" s="58"/>
      <c r="S39" s="21"/>
      <c r="T39" s="58"/>
      <c r="U39" s="20"/>
      <c r="V39" s="58"/>
      <c r="W39" s="20"/>
      <c r="X39" s="58"/>
      <c r="Y39" s="20"/>
      <c r="Z39" s="58"/>
      <c r="AA39" s="20"/>
      <c r="AB39" s="58"/>
      <c r="AC39" s="20"/>
      <c r="AD39" s="58"/>
      <c r="AE39" s="20"/>
      <c r="AF39" s="58"/>
      <c r="AG39" s="20"/>
      <c r="AH39" s="58"/>
      <c r="AI39" s="20"/>
      <c r="AJ39" s="23"/>
      <c r="AK39" s="18"/>
      <c r="AL39" s="51"/>
      <c r="AM39" s="18"/>
      <c r="AN39" s="51"/>
      <c r="AO39" s="18"/>
      <c r="AP39" s="51"/>
      <c r="AQ39" s="18"/>
      <c r="AR39" s="58"/>
      <c r="AS39" s="20"/>
      <c r="AT39" s="58"/>
      <c r="AU39" s="20"/>
      <c r="AV39" s="58"/>
      <c r="AW39" s="20"/>
      <c r="AX39" s="58"/>
      <c r="AY39" s="21"/>
      <c r="AZ39" s="58"/>
      <c r="BA39" s="20"/>
      <c r="BB39" s="58"/>
      <c r="BC39" s="20"/>
      <c r="BD39" s="58"/>
      <c r="BE39" s="20"/>
      <c r="BF39" s="58"/>
      <c r="BG39" s="20"/>
      <c r="BH39" s="58"/>
      <c r="BI39" s="20"/>
      <c r="BJ39" s="58"/>
      <c r="BK39" s="20"/>
      <c r="BL39" s="58"/>
      <c r="BM39" s="20"/>
      <c r="BN39" s="20"/>
      <c r="BO39" s="20"/>
      <c r="BP39" s="25"/>
      <c r="BQ39" s="24">
        <f t="shared" ref="BQ39:BV39" si="128">SUM(BQ7:BQ36)</f>
        <v>5200.5599999999995</v>
      </c>
      <c r="BR39" s="120">
        <f t="shared" si="128"/>
        <v>114000.98999999999</v>
      </c>
      <c r="BS39" s="24">
        <f t="shared" si="128"/>
        <v>0</v>
      </c>
      <c r="BT39" s="24">
        <f t="shared" si="128"/>
        <v>108800.43000000001</v>
      </c>
      <c r="BU39" s="24">
        <f t="shared" si="128"/>
        <v>0</v>
      </c>
      <c r="BV39" s="24">
        <f t="shared" si="128"/>
        <v>108800.43000000001</v>
      </c>
    </row>
    <row r="40" spans="1:120" ht="16.5" customHeight="1" thickBot="1" x14ac:dyDescent="0.3">
      <c r="A40" s="23"/>
      <c r="B40" s="23"/>
      <c r="C40" s="23"/>
      <c r="D40" s="23"/>
      <c r="E40" s="18"/>
      <c r="F40" s="18"/>
      <c r="G40" s="18"/>
      <c r="H40" s="18"/>
      <c r="I40" s="18"/>
      <c r="J40" s="51"/>
      <c r="K40" s="18"/>
      <c r="L40" s="58"/>
      <c r="M40" s="20"/>
      <c r="N40" s="58"/>
      <c r="O40" s="20"/>
      <c r="P40" s="58"/>
      <c r="Q40" s="20"/>
      <c r="R40" s="58"/>
      <c r="S40" s="21"/>
      <c r="T40" s="58"/>
      <c r="U40" s="20"/>
      <c r="V40" s="58"/>
      <c r="W40" s="20"/>
      <c r="X40" s="58"/>
      <c r="Y40" s="20"/>
      <c r="Z40" s="58"/>
      <c r="AA40" s="20"/>
      <c r="AB40" s="58"/>
      <c r="AC40" s="20"/>
      <c r="AD40" s="58"/>
      <c r="AE40" s="20"/>
      <c r="AF40" s="58"/>
      <c r="AG40" s="20"/>
      <c r="AH40" s="58"/>
      <c r="AI40" s="20"/>
      <c r="AJ40" s="23"/>
      <c r="AK40" s="18"/>
      <c r="AL40" s="51"/>
      <c r="AM40" s="18"/>
      <c r="AN40" s="51"/>
      <c r="AO40" s="18"/>
      <c r="AP40" s="51"/>
      <c r="AQ40" s="18"/>
      <c r="AR40" s="58"/>
      <c r="AS40" s="20"/>
      <c r="AT40" s="58"/>
      <c r="AU40" s="20"/>
      <c r="AV40" s="58"/>
      <c r="AW40" s="20"/>
      <c r="AX40" s="58"/>
      <c r="AY40" s="21"/>
      <c r="AZ40" s="58"/>
      <c r="BA40" s="20"/>
      <c r="BB40" s="58"/>
      <c r="BC40" s="20"/>
      <c r="BD40" s="58"/>
      <c r="BE40" s="20"/>
      <c r="BF40" s="58"/>
      <c r="BG40" s="20"/>
      <c r="BH40" s="58"/>
      <c r="BI40" s="20"/>
      <c r="BJ40" s="58"/>
      <c r="BK40" s="20"/>
      <c r="BL40" s="58"/>
      <c r="BM40" s="20"/>
      <c r="BN40" s="20"/>
      <c r="BO40" s="20"/>
      <c r="BP40" s="25"/>
      <c r="BQ40" s="29"/>
      <c r="BR40" s="30"/>
      <c r="BS40" s="30"/>
      <c r="BT40" s="29"/>
      <c r="BU40" s="30"/>
      <c r="BV40" s="30"/>
    </row>
    <row r="41" spans="1:120" s="63" customFormat="1" ht="16.5" hidden="1" customHeight="1" x14ac:dyDescent="0.25">
      <c r="A41" s="283" t="s">
        <v>25</v>
      </c>
      <c r="B41" s="284"/>
      <c r="C41" s="285"/>
      <c r="D41" s="85"/>
      <c r="E41" s="28"/>
      <c r="F41" s="28"/>
      <c r="G41" s="28"/>
      <c r="H41" s="28"/>
      <c r="I41" s="28"/>
      <c r="J41" s="47"/>
      <c r="K41" s="28"/>
      <c r="L41" s="65"/>
      <c r="M41" s="66"/>
      <c r="N41" s="65"/>
      <c r="O41" s="66"/>
      <c r="P41" s="65"/>
      <c r="Q41" s="66"/>
      <c r="R41" s="65"/>
      <c r="S41" s="67"/>
      <c r="T41" s="65"/>
      <c r="U41" s="66"/>
      <c r="V41" s="65"/>
      <c r="W41" s="66"/>
      <c r="X41" s="65"/>
      <c r="Y41" s="66"/>
      <c r="Z41" s="65"/>
      <c r="AA41" s="66"/>
      <c r="AB41" s="65"/>
      <c r="AC41" s="66"/>
      <c r="AD41" s="65"/>
      <c r="AE41" s="66"/>
      <c r="AF41" s="65"/>
      <c r="AG41" s="66"/>
      <c r="AH41" s="65"/>
      <c r="AI41" s="66"/>
      <c r="AJ41" s="72"/>
      <c r="AK41" s="28"/>
      <c r="AL41" s="47"/>
      <c r="AM41" s="28"/>
      <c r="AN41" s="47"/>
      <c r="AO41" s="28"/>
      <c r="AP41" s="47"/>
      <c r="AQ41" s="28"/>
      <c r="AR41" s="65"/>
      <c r="AS41" s="66"/>
      <c r="AT41" s="65"/>
      <c r="AU41" s="66"/>
      <c r="AV41" s="65"/>
      <c r="AW41" s="66"/>
      <c r="AX41" s="65"/>
      <c r="AY41" s="67"/>
      <c r="AZ41" s="65"/>
      <c r="BA41" s="66"/>
      <c r="BB41" s="65"/>
      <c r="BC41" s="66"/>
      <c r="BD41" s="65"/>
      <c r="BE41" s="66"/>
      <c r="BF41" s="65"/>
      <c r="BG41" s="66"/>
      <c r="BH41" s="65"/>
      <c r="BI41" s="66"/>
      <c r="BJ41" s="65"/>
      <c r="BK41" s="66"/>
      <c r="BL41" s="65"/>
      <c r="BM41" s="66"/>
      <c r="BN41" s="66"/>
      <c r="BO41" s="66"/>
      <c r="BP41" s="25"/>
      <c r="BQ41" s="29"/>
      <c r="BR41" s="30"/>
      <c r="BS41" s="30"/>
      <c r="BT41" s="29"/>
      <c r="BU41" s="30"/>
      <c r="BV41" s="30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7"/>
      <c r="DL41" s="7"/>
      <c r="DM41" s="7"/>
      <c r="DN41" s="7"/>
      <c r="DO41" s="7"/>
      <c r="DP41" s="7"/>
    </row>
    <row r="42" spans="1:120" ht="16.5" hidden="1" customHeight="1" x14ac:dyDescent="0.25">
      <c r="A42" s="129" t="s">
        <v>9</v>
      </c>
      <c r="B42" s="84" t="s">
        <v>28</v>
      </c>
      <c r="C42" s="76">
        <v>48</v>
      </c>
      <c r="D42" s="82"/>
      <c r="E42" s="3"/>
      <c r="F42" s="3"/>
      <c r="G42" s="3"/>
      <c r="H42" s="3"/>
      <c r="I42" s="3"/>
      <c r="J42" s="45"/>
      <c r="K42" s="3"/>
      <c r="L42" s="83"/>
      <c r="M42" s="57"/>
      <c r="N42" s="45"/>
      <c r="O42" s="3"/>
      <c r="P42" s="83"/>
      <c r="Q42" s="57"/>
      <c r="R42" s="83"/>
      <c r="S42" s="223"/>
      <c r="T42" s="83"/>
      <c r="U42" s="97"/>
      <c r="V42" s="97"/>
      <c r="W42" s="57"/>
      <c r="X42" s="83"/>
      <c r="Y42" s="97"/>
      <c r="Z42" s="83"/>
      <c r="AA42" s="97"/>
      <c r="AB42" s="45"/>
      <c r="AC42" s="3"/>
      <c r="AD42" s="83"/>
      <c r="AE42" s="57"/>
      <c r="AF42" s="83"/>
      <c r="AG42" s="57"/>
      <c r="AH42" s="45"/>
      <c r="AI42" s="97"/>
      <c r="AJ42" s="82"/>
      <c r="AK42" s="3"/>
      <c r="AL42" s="45"/>
      <c r="AM42" s="3"/>
      <c r="AN42" s="45"/>
      <c r="AO42" s="3"/>
      <c r="AP42" s="45"/>
      <c r="AQ42" s="97"/>
      <c r="AR42" s="83"/>
      <c r="AS42" s="97"/>
      <c r="AT42" s="83"/>
      <c r="AU42" s="97"/>
      <c r="AV42" s="83"/>
      <c r="AW42" s="97"/>
      <c r="AX42" s="83"/>
      <c r="AY42" s="97"/>
      <c r="AZ42" s="83"/>
      <c r="BA42" s="57"/>
      <c r="BB42" s="83"/>
      <c r="BC42" s="97"/>
      <c r="BD42" s="83"/>
      <c r="BE42" s="97"/>
      <c r="BF42" s="83"/>
      <c r="BG42" s="97"/>
      <c r="BH42" s="83"/>
      <c r="BI42" s="57"/>
      <c r="BJ42" s="45"/>
      <c r="BK42" s="97"/>
      <c r="BL42" s="83"/>
      <c r="BM42" s="57"/>
      <c r="BN42" s="44">
        <f t="shared" ref="BN42:BO43" si="129">+D42+F42+H42+J42+L42+N42+P42+R42+T42+V42+X42+Z42+AB42+AD42+AF42+AH42+AJ42+AL42+AN42+AP42+AR42+AT42+AV42+AX42+AZ42+BB42+BD42+BF42+BH42+BJ42+BL42</f>
        <v>0</v>
      </c>
      <c r="BO42" s="87">
        <f t="shared" si="129"/>
        <v>0</v>
      </c>
      <c r="BP42" s="25"/>
      <c r="BQ42" s="29"/>
      <c r="BR42" s="30"/>
      <c r="BS42" s="30"/>
      <c r="BT42" s="29"/>
      <c r="BU42" s="30"/>
      <c r="BV42" s="30"/>
    </row>
    <row r="43" spans="1:120" ht="16.5" hidden="1" customHeight="1" x14ac:dyDescent="0.25">
      <c r="A43" s="130" t="s">
        <v>31</v>
      </c>
      <c r="B43" s="131"/>
      <c r="C43" s="128">
        <v>47.5</v>
      </c>
      <c r="D43" s="82"/>
      <c r="E43" s="3"/>
      <c r="F43" s="3"/>
      <c r="G43" s="3"/>
      <c r="H43" s="3"/>
      <c r="I43" s="3"/>
      <c r="J43" s="45"/>
      <c r="K43" s="3"/>
      <c r="L43" s="83"/>
      <c r="M43" s="57"/>
      <c r="N43" s="45"/>
      <c r="O43" s="3"/>
      <c r="P43" s="83"/>
      <c r="Q43" s="57"/>
      <c r="R43" s="83"/>
      <c r="S43" s="223"/>
      <c r="T43" s="83"/>
      <c r="U43" s="97"/>
      <c r="V43" s="97"/>
      <c r="W43" s="57"/>
      <c r="X43" s="45"/>
      <c r="Y43" s="97"/>
      <c r="Z43" s="83"/>
      <c r="AA43" s="97"/>
      <c r="AB43" s="45"/>
      <c r="AC43" s="3"/>
      <c r="AD43" s="83"/>
      <c r="AE43" s="57"/>
      <c r="AF43" s="83"/>
      <c r="AG43" s="57"/>
      <c r="AH43" s="45"/>
      <c r="AI43" s="97"/>
      <c r="AJ43" s="82"/>
      <c r="AK43" s="3"/>
      <c r="AL43" s="45"/>
      <c r="AM43" s="3"/>
      <c r="AN43" s="45"/>
      <c r="AO43" s="3"/>
      <c r="AP43" s="45"/>
      <c r="AQ43" s="97"/>
      <c r="AR43" s="83"/>
      <c r="AS43" s="97"/>
      <c r="AT43" s="83"/>
      <c r="AU43" s="97"/>
      <c r="AV43" s="83"/>
      <c r="AW43" s="97"/>
      <c r="AX43" s="83"/>
      <c r="AY43" s="97"/>
      <c r="AZ43" s="83"/>
      <c r="BA43" s="57"/>
      <c r="BB43" s="83"/>
      <c r="BC43" s="97"/>
      <c r="BD43" s="83"/>
      <c r="BE43" s="97"/>
      <c r="BF43" s="83"/>
      <c r="BG43" s="97"/>
      <c r="BH43" s="83"/>
      <c r="BI43" s="57"/>
      <c r="BJ43" s="45"/>
      <c r="BK43" s="97"/>
      <c r="BL43" s="83"/>
      <c r="BM43" s="57"/>
      <c r="BN43" s="44">
        <f t="shared" si="129"/>
        <v>0</v>
      </c>
      <c r="BO43" s="87">
        <f t="shared" si="129"/>
        <v>0</v>
      </c>
      <c r="BP43" s="25"/>
      <c r="BQ43" s="29"/>
      <c r="BR43" s="30"/>
      <c r="BS43" s="30"/>
      <c r="BT43" s="29"/>
      <c r="BU43" s="30"/>
      <c r="BV43" s="30"/>
    </row>
    <row r="44" spans="1:120" s="63" customFormat="1" ht="16.5" customHeight="1" thickBot="1" x14ac:dyDescent="0.3">
      <c r="A44" s="283" t="s">
        <v>15</v>
      </c>
      <c r="B44" s="285"/>
      <c r="C44" s="86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110"/>
      <c r="V44" s="110"/>
      <c r="W44" s="64"/>
      <c r="X44" s="64"/>
      <c r="Y44" s="110"/>
      <c r="Z44" s="64"/>
      <c r="AA44" s="64"/>
      <c r="AB44" s="64"/>
      <c r="AC44" s="64"/>
      <c r="AD44" s="64"/>
      <c r="AE44" s="64"/>
      <c r="AF44" s="64"/>
      <c r="AG44" s="64"/>
      <c r="AH44" s="108"/>
      <c r="AI44" s="110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108"/>
      <c r="AX44" s="64"/>
      <c r="AY44" s="109"/>
      <c r="AZ44" s="64"/>
      <c r="BA44" s="64"/>
      <c r="BB44" s="64"/>
      <c r="BC44" s="64"/>
      <c r="BD44" s="64"/>
      <c r="BE44" s="110"/>
      <c r="BF44" s="64"/>
      <c r="BG44" s="64"/>
      <c r="BH44" s="64"/>
      <c r="BI44" s="64"/>
      <c r="BJ44" s="108"/>
      <c r="BK44" s="110"/>
      <c r="BL44" s="64"/>
      <c r="BM44" s="64"/>
      <c r="BN44" s="224"/>
      <c r="BO44" s="224"/>
      <c r="BP44" s="122"/>
      <c r="BQ44" s="9"/>
      <c r="BR44" s="9"/>
      <c r="BS44" s="9"/>
      <c r="BT44" s="9"/>
      <c r="BU44" s="25"/>
      <c r="BV44" s="9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7"/>
      <c r="DL44" s="7"/>
      <c r="DM44" s="7"/>
      <c r="DN44" s="7"/>
      <c r="DO44" s="7"/>
      <c r="DP44" s="7"/>
    </row>
    <row r="45" spans="1:120" ht="16.5" customHeight="1" x14ac:dyDescent="0.25">
      <c r="A45" s="172" t="s">
        <v>64</v>
      </c>
      <c r="B45" s="173" t="s">
        <v>65</v>
      </c>
      <c r="C45" s="169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97"/>
      <c r="V45" s="97"/>
      <c r="W45" s="100"/>
      <c r="X45" s="100"/>
      <c r="Y45" s="97"/>
      <c r="Z45" s="100"/>
      <c r="AA45" s="100"/>
      <c r="AB45" s="100"/>
      <c r="AC45" s="100"/>
      <c r="AD45" s="100"/>
      <c r="AE45" s="100"/>
      <c r="AF45" s="223">
        <v>40</v>
      </c>
      <c r="AG45" s="223">
        <v>2040</v>
      </c>
      <c r="AH45" s="223"/>
      <c r="AI45" s="97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223"/>
      <c r="AX45" s="100"/>
      <c r="AY45" s="31"/>
      <c r="AZ45" s="100"/>
      <c r="BA45" s="100"/>
      <c r="BB45" s="100"/>
      <c r="BC45" s="100"/>
      <c r="BD45" s="100"/>
      <c r="BE45" s="97"/>
      <c r="BF45" s="100"/>
      <c r="BG45" s="100"/>
      <c r="BH45" s="100"/>
      <c r="BI45" s="100"/>
      <c r="BJ45" s="223"/>
      <c r="BK45" s="97"/>
      <c r="BL45" s="100"/>
      <c r="BM45" s="100"/>
      <c r="BN45" s="170"/>
      <c r="BO45" s="171"/>
      <c r="BP45" s="122"/>
      <c r="BQ45" s="9"/>
      <c r="BR45" s="9"/>
      <c r="BS45" s="9"/>
      <c r="BT45" s="9"/>
      <c r="BU45" s="25"/>
      <c r="BV45" s="9"/>
    </row>
    <row r="46" spans="1:120" ht="16.5" customHeight="1" x14ac:dyDescent="0.25">
      <c r="A46" s="129" t="s">
        <v>59</v>
      </c>
      <c r="B46" s="84" t="s">
        <v>60</v>
      </c>
      <c r="C46" s="101">
        <v>45</v>
      </c>
      <c r="D46" s="100"/>
      <c r="E46" s="100"/>
      <c r="F46" s="100"/>
      <c r="G46" s="100"/>
      <c r="H46" s="100"/>
      <c r="I46" s="100"/>
      <c r="J46" s="223">
        <v>18</v>
      </c>
      <c r="K46" s="223">
        <f>+J46*C46</f>
        <v>810</v>
      </c>
      <c r="L46" s="100"/>
      <c r="M46" s="100"/>
      <c r="N46" s="100"/>
      <c r="O46" s="100"/>
      <c r="P46" s="223">
        <v>6</v>
      </c>
      <c r="Q46" s="223">
        <f>+P46*C46</f>
        <v>270</v>
      </c>
      <c r="R46" s="100"/>
      <c r="S46" s="100"/>
      <c r="T46" s="100"/>
      <c r="U46" s="97"/>
      <c r="V46" s="97"/>
      <c r="W46" s="100"/>
      <c r="X46" s="100"/>
      <c r="Y46" s="97"/>
      <c r="Z46" s="223"/>
      <c r="AA46" s="97">
        <f>+Z46*C46</f>
        <v>0</v>
      </c>
      <c r="AB46" s="223"/>
      <c r="AC46" s="223">
        <f>+AB46*C46</f>
        <v>0</v>
      </c>
      <c r="AD46" s="100"/>
      <c r="AE46" s="100"/>
      <c r="AF46" s="223">
        <v>3</v>
      </c>
      <c r="AG46" s="223">
        <f>+AF46*C46</f>
        <v>135</v>
      </c>
      <c r="AH46" s="223"/>
      <c r="AI46" s="97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223"/>
      <c r="AX46" s="100"/>
      <c r="AY46" s="31"/>
      <c r="AZ46" s="223"/>
      <c r="BA46" s="107"/>
      <c r="BB46" s="223"/>
      <c r="BC46" s="97"/>
      <c r="BD46" s="100"/>
      <c r="BE46" s="97"/>
      <c r="BF46" s="223"/>
      <c r="BG46" s="97"/>
      <c r="BH46" s="223">
        <v>36</v>
      </c>
      <c r="BI46" s="223">
        <f>+BH46*C46</f>
        <v>1620</v>
      </c>
      <c r="BJ46" s="223"/>
      <c r="BK46" s="97"/>
      <c r="BL46" s="100"/>
      <c r="BM46" s="100"/>
      <c r="BN46" s="44">
        <f>+D46+F46+H46+J46+L46+N46+P46+R46+T46+V46+X46+Z46+AB46+AD46+AF46+AH46+AJ46+AL46+AN46+AP46+AR46+AT46+AV46+AX46+AZ46+BB46+BD46+BF46+BH46+BJ46+BL46</f>
        <v>63</v>
      </c>
      <c r="BO46" s="87">
        <f t="shared" ref="BO46:BO47" si="130">+E46+G46+I46+K46+M46+O46+Q46+S46+U46+W46+Y46+AA46+AC46+AE46+AG46+AI46+AK46+AM46+AO46+AQ46+AS46+AU46+AW46+AY46+BA46+BC46+BE46+BG46+BI46+BK46+BM46</f>
        <v>2835</v>
      </c>
      <c r="BP46" s="122"/>
      <c r="BQ46" s="9"/>
      <c r="BR46" s="9"/>
      <c r="BS46" s="9"/>
      <c r="BT46" s="9"/>
      <c r="BU46" s="25"/>
      <c r="BV46" s="9"/>
    </row>
    <row r="47" spans="1:120" ht="16.5" customHeight="1" x14ac:dyDescent="0.25">
      <c r="A47" s="129" t="s">
        <v>62</v>
      </c>
      <c r="B47" s="84" t="s">
        <v>63</v>
      </c>
      <c r="C47" s="101">
        <v>60</v>
      </c>
      <c r="D47" s="100"/>
      <c r="E47" s="100"/>
      <c r="F47" s="100"/>
      <c r="G47" s="100"/>
      <c r="H47" s="100"/>
      <c r="I47" s="100"/>
      <c r="J47" s="223"/>
      <c r="K47" s="223"/>
      <c r="L47" s="100"/>
      <c r="M47" s="100"/>
      <c r="N47" s="100"/>
      <c r="O47" s="100"/>
      <c r="P47" s="223"/>
      <c r="Q47" s="223"/>
      <c r="R47" s="100"/>
      <c r="S47" s="100"/>
      <c r="T47" s="100"/>
      <c r="U47" s="97"/>
      <c r="V47" s="97"/>
      <c r="W47" s="100"/>
      <c r="X47" s="223">
        <v>18</v>
      </c>
      <c r="Y47" s="97">
        <f>+X47*C47</f>
        <v>1080</v>
      </c>
      <c r="Z47" s="223"/>
      <c r="AA47" s="97"/>
      <c r="AB47" s="223"/>
      <c r="AC47" s="223"/>
      <c r="AD47" s="100"/>
      <c r="AE47" s="100"/>
      <c r="AF47" s="100"/>
      <c r="AG47" s="100"/>
      <c r="AH47" s="223"/>
      <c r="AI47" s="97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223"/>
      <c r="AX47" s="100"/>
      <c r="AY47" s="31"/>
      <c r="AZ47" s="223"/>
      <c r="BA47" s="107"/>
      <c r="BB47" s="223"/>
      <c r="BC47" s="97"/>
      <c r="BD47" s="100"/>
      <c r="BE47" s="97"/>
      <c r="BF47" s="223"/>
      <c r="BG47" s="97"/>
      <c r="BH47" s="100"/>
      <c r="BI47" s="100"/>
      <c r="BJ47" s="223"/>
      <c r="BK47" s="97"/>
      <c r="BL47" s="100"/>
      <c r="BM47" s="100"/>
      <c r="BN47" s="44">
        <f>+D47+F47+H47+J47+L47+N47+P47+R47+T47+V47+X47+Z47+AB47+AD47+AF47+AH47+AJ47+AL47+AN47+AP47+AR47+AT47+AV47+AX47+AZ47+BB47+BD47+BF47+BH47+BJ47+BL47</f>
        <v>18</v>
      </c>
      <c r="BO47" s="87">
        <f t="shared" si="130"/>
        <v>1080</v>
      </c>
      <c r="BP47" s="122"/>
      <c r="BQ47" s="9"/>
      <c r="BR47" s="9"/>
      <c r="BS47" s="9"/>
      <c r="BT47" s="9"/>
      <c r="BU47" s="25"/>
      <c r="BV47" s="9"/>
    </row>
    <row r="48" spans="1:120" ht="16.5" customHeight="1" x14ac:dyDescent="0.25">
      <c r="A48" s="102" t="s">
        <v>2</v>
      </c>
      <c r="B48" s="102"/>
      <c r="C48" s="103"/>
      <c r="D48" s="104">
        <f t="shared" ref="D48:W48" si="131">SUM(D42:D46)</f>
        <v>0</v>
      </c>
      <c r="E48" s="104">
        <f t="shared" si="131"/>
        <v>0</v>
      </c>
      <c r="F48" s="104">
        <f t="shared" si="131"/>
        <v>0</v>
      </c>
      <c r="G48" s="104">
        <f t="shared" si="131"/>
        <v>0</v>
      </c>
      <c r="H48" s="104">
        <f t="shared" si="131"/>
        <v>0</v>
      </c>
      <c r="I48" s="104">
        <f t="shared" si="131"/>
        <v>0</v>
      </c>
      <c r="J48" s="104">
        <f t="shared" si="131"/>
        <v>18</v>
      </c>
      <c r="K48" s="104">
        <f t="shared" si="131"/>
        <v>810</v>
      </c>
      <c r="L48" s="104">
        <f t="shared" si="131"/>
        <v>0</v>
      </c>
      <c r="M48" s="104">
        <f t="shared" si="131"/>
        <v>0</v>
      </c>
      <c r="N48" s="104">
        <f t="shared" si="131"/>
        <v>0</v>
      </c>
      <c r="O48" s="104">
        <f t="shared" si="131"/>
        <v>0</v>
      </c>
      <c r="P48" s="104">
        <f t="shared" si="131"/>
        <v>6</v>
      </c>
      <c r="Q48" s="104">
        <f t="shared" si="131"/>
        <v>270</v>
      </c>
      <c r="R48" s="105">
        <f t="shared" si="131"/>
        <v>0</v>
      </c>
      <c r="S48" s="104">
        <f t="shared" si="131"/>
        <v>0</v>
      </c>
      <c r="T48" s="104">
        <f t="shared" si="131"/>
        <v>0</v>
      </c>
      <c r="U48" s="104">
        <f t="shared" si="131"/>
        <v>0</v>
      </c>
      <c r="V48" s="104">
        <f t="shared" si="131"/>
        <v>0</v>
      </c>
      <c r="W48" s="104">
        <f t="shared" si="131"/>
        <v>0</v>
      </c>
      <c r="X48" s="104">
        <f>SUM(X44:X47)</f>
        <v>18</v>
      </c>
      <c r="Y48" s="104">
        <f>SUM(Y44:Y47)</f>
        <v>1080</v>
      </c>
      <c r="Z48" s="105">
        <f>SUM(Z44:Z46)</f>
        <v>0</v>
      </c>
      <c r="AA48" s="104">
        <f>SUM(AA44:AA46)</f>
        <v>0</v>
      </c>
      <c r="AB48" s="105">
        <f>SUM(AB44:AB46)</f>
        <v>0</v>
      </c>
      <c r="AC48" s="104">
        <f>SUM(AC42:AC46)</f>
        <v>0</v>
      </c>
      <c r="AD48" s="105">
        <f t="shared" ref="AD48:BM48" si="132">SUM(AD44:AD46)</f>
        <v>0</v>
      </c>
      <c r="AE48" s="104">
        <f t="shared" si="132"/>
        <v>0</v>
      </c>
      <c r="AF48" s="105">
        <f t="shared" si="132"/>
        <v>43</v>
      </c>
      <c r="AG48" s="104">
        <f t="shared" si="132"/>
        <v>2175</v>
      </c>
      <c r="AH48" s="105">
        <f t="shared" si="132"/>
        <v>0</v>
      </c>
      <c r="AI48" s="104">
        <f t="shared" si="132"/>
        <v>0</v>
      </c>
      <c r="AJ48" s="105">
        <f t="shared" si="132"/>
        <v>0</v>
      </c>
      <c r="AK48" s="104">
        <f t="shared" si="132"/>
        <v>0</v>
      </c>
      <c r="AL48" s="105">
        <f t="shared" si="132"/>
        <v>0</v>
      </c>
      <c r="AM48" s="104">
        <f t="shared" si="132"/>
        <v>0</v>
      </c>
      <c r="AN48" s="105">
        <f t="shared" si="132"/>
        <v>0</v>
      </c>
      <c r="AO48" s="154">
        <f t="shared" si="132"/>
        <v>0</v>
      </c>
      <c r="AP48" s="105">
        <f t="shared" si="132"/>
        <v>0</v>
      </c>
      <c r="AQ48" s="104">
        <f t="shared" si="132"/>
        <v>0</v>
      </c>
      <c r="AR48" s="105">
        <f t="shared" si="132"/>
        <v>0</v>
      </c>
      <c r="AS48" s="104">
        <f t="shared" si="132"/>
        <v>0</v>
      </c>
      <c r="AT48" s="105">
        <f t="shared" si="132"/>
        <v>0</v>
      </c>
      <c r="AU48" s="104">
        <f t="shared" si="132"/>
        <v>0</v>
      </c>
      <c r="AV48" s="105">
        <f t="shared" si="132"/>
        <v>0</v>
      </c>
      <c r="AW48" s="105">
        <f t="shared" si="132"/>
        <v>0</v>
      </c>
      <c r="AX48" s="105">
        <f t="shared" si="132"/>
        <v>0</v>
      </c>
      <c r="AY48" s="105">
        <f t="shared" si="132"/>
        <v>0</v>
      </c>
      <c r="AZ48" s="105">
        <f t="shared" si="132"/>
        <v>0</v>
      </c>
      <c r="BA48" s="105">
        <f t="shared" si="132"/>
        <v>0</v>
      </c>
      <c r="BB48" s="105">
        <f t="shared" si="132"/>
        <v>0</v>
      </c>
      <c r="BC48" s="105">
        <f t="shared" si="132"/>
        <v>0</v>
      </c>
      <c r="BD48" s="105">
        <f t="shared" si="132"/>
        <v>0</v>
      </c>
      <c r="BE48" s="105">
        <f t="shared" si="132"/>
        <v>0</v>
      </c>
      <c r="BF48" s="105">
        <f t="shared" si="132"/>
        <v>0</v>
      </c>
      <c r="BG48" s="105">
        <f t="shared" si="132"/>
        <v>0</v>
      </c>
      <c r="BH48" s="105">
        <f t="shared" si="132"/>
        <v>36</v>
      </c>
      <c r="BI48" s="105">
        <f t="shared" si="132"/>
        <v>1620</v>
      </c>
      <c r="BJ48" s="105">
        <f t="shared" si="132"/>
        <v>0</v>
      </c>
      <c r="BK48" s="105">
        <f t="shared" si="132"/>
        <v>0</v>
      </c>
      <c r="BL48" s="105">
        <f t="shared" si="132"/>
        <v>0</v>
      </c>
      <c r="BM48" s="105">
        <f t="shared" si="132"/>
        <v>0</v>
      </c>
      <c r="BN48" s="105">
        <f>SUM(BN44:BN47)</f>
        <v>81</v>
      </c>
      <c r="BO48" s="105">
        <f>SUM(BO44:BO47)</f>
        <v>3915</v>
      </c>
      <c r="BP48" s="19"/>
    </row>
    <row r="49" spans="1:68" ht="16.5" customHeight="1" x14ac:dyDescent="0.25">
      <c r="A49" s="73"/>
      <c r="B49" s="73"/>
      <c r="C49" s="73"/>
      <c r="D49" s="73"/>
      <c r="E49" s="3"/>
      <c r="F49" s="3"/>
      <c r="G49" s="3"/>
      <c r="H49" s="3"/>
      <c r="I49" s="3"/>
      <c r="J49" s="45"/>
      <c r="K49" s="3"/>
      <c r="L49" s="53"/>
      <c r="M49" s="2"/>
      <c r="N49" s="53"/>
      <c r="O49" s="2"/>
      <c r="P49" s="53"/>
      <c r="Q49" s="2"/>
      <c r="R49" s="53"/>
      <c r="S49" s="2"/>
      <c r="T49" s="53"/>
      <c r="U49" s="2"/>
      <c r="V49" s="53"/>
      <c r="W49" s="2"/>
      <c r="X49" s="53"/>
      <c r="Y49" s="2"/>
      <c r="Z49" s="53"/>
      <c r="AA49" s="2"/>
      <c r="AB49" s="53"/>
      <c r="AC49" s="2"/>
      <c r="AD49" s="53"/>
      <c r="AE49" s="2"/>
      <c r="AF49" s="53"/>
      <c r="AG49" s="2"/>
      <c r="AH49" s="53"/>
      <c r="AI49" s="2"/>
      <c r="AJ49" s="73"/>
      <c r="AK49" s="8"/>
      <c r="AL49" s="52"/>
      <c r="AM49" s="8"/>
      <c r="AN49" s="52"/>
      <c r="AO49" s="8"/>
      <c r="AP49" s="52"/>
      <c r="AQ49" s="8"/>
      <c r="AR49" s="53"/>
      <c r="AS49" s="2"/>
      <c r="AT49" s="53"/>
      <c r="AU49" s="2"/>
      <c r="AV49" s="53"/>
      <c r="AW49" s="2"/>
      <c r="AX49" s="53"/>
      <c r="AY49" s="2"/>
      <c r="AZ49" s="53"/>
      <c r="BA49" s="2"/>
      <c r="BB49" s="53"/>
      <c r="BC49" s="2"/>
      <c r="BD49" s="53"/>
      <c r="BE49" s="2"/>
      <c r="BF49" s="53"/>
      <c r="BG49" s="2"/>
      <c r="BH49" s="53"/>
      <c r="BI49" s="57"/>
      <c r="BJ49" s="53"/>
      <c r="BK49" s="57"/>
      <c r="BL49" s="53"/>
      <c r="BM49" s="57"/>
      <c r="BN49" s="2"/>
      <c r="BO49" s="3"/>
      <c r="BP49" s="122"/>
    </row>
    <row r="50" spans="1:68" ht="16.5" customHeight="1" x14ac:dyDescent="0.25">
      <c r="A50" s="73"/>
      <c r="B50" s="73"/>
      <c r="C50" s="73"/>
      <c r="D50" s="73"/>
      <c r="E50" s="3"/>
      <c r="F50" s="3"/>
      <c r="G50" s="3"/>
      <c r="H50" s="3"/>
      <c r="I50" s="3"/>
      <c r="J50" s="45"/>
      <c r="K50" s="3"/>
      <c r="L50" s="53"/>
      <c r="M50" s="2"/>
      <c r="N50" s="53"/>
      <c r="O50" s="2"/>
      <c r="P50" s="53"/>
      <c r="Q50" s="2"/>
      <c r="R50" s="53"/>
      <c r="S50" s="2"/>
      <c r="T50" s="53"/>
      <c r="U50" s="2"/>
      <c r="V50" s="53"/>
      <c r="W50" s="2"/>
      <c r="X50" s="53"/>
      <c r="Y50" s="2"/>
      <c r="Z50" s="53"/>
      <c r="AA50" s="2"/>
      <c r="AB50" s="53"/>
      <c r="AC50" s="2"/>
      <c r="AD50" s="53"/>
      <c r="AE50" s="2"/>
      <c r="AF50" s="53"/>
      <c r="AG50" s="2"/>
      <c r="AH50" s="53"/>
      <c r="AI50" s="2"/>
      <c r="AJ50" s="73"/>
      <c r="AK50" s="8"/>
      <c r="AL50" s="52"/>
      <c r="AM50" s="8"/>
      <c r="AN50" s="52"/>
      <c r="AO50" s="8"/>
      <c r="AP50" s="52"/>
      <c r="AQ50" s="8"/>
      <c r="AR50" s="53"/>
      <c r="AS50" s="2"/>
      <c r="AT50" s="53"/>
      <c r="AU50" s="2"/>
      <c r="AV50" s="53"/>
      <c r="AW50" s="2"/>
      <c r="AX50" s="53"/>
      <c r="AY50" s="2"/>
      <c r="AZ50" s="53"/>
      <c r="BA50" s="2"/>
      <c r="BB50" s="53"/>
      <c r="BC50" s="2"/>
      <c r="BD50" s="53"/>
      <c r="BE50" s="2"/>
      <c r="BF50" s="53"/>
      <c r="BG50" s="2"/>
      <c r="BH50" s="53"/>
      <c r="BI50" s="57"/>
      <c r="BJ50" s="53"/>
      <c r="BK50" s="57"/>
      <c r="BL50" s="53"/>
      <c r="BM50" s="57"/>
      <c r="BN50" s="2"/>
      <c r="BO50" s="8"/>
      <c r="BP50" s="122"/>
    </row>
    <row r="51" spans="1:68" ht="16.5" customHeight="1" x14ac:dyDescent="0.25">
      <c r="A51" s="89" t="s">
        <v>16</v>
      </c>
      <c r="B51" s="89"/>
      <c r="C51" s="89"/>
      <c r="D51" s="90">
        <f t="shared" ref="D51:BO51" si="133">D48+D37</f>
        <v>19</v>
      </c>
      <c r="E51" s="91">
        <f t="shared" si="133"/>
        <v>924</v>
      </c>
      <c r="F51" s="91">
        <f t="shared" si="133"/>
        <v>90</v>
      </c>
      <c r="G51" s="91">
        <f t="shared" si="133"/>
        <v>4764</v>
      </c>
      <c r="H51" s="91">
        <f t="shared" si="133"/>
        <v>107</v>
      </c>
      <c r="I51" s="91">
        <f t="shared" si="133"/>
        <v>5670</v>
      </c>
      <c r="J51" s="90">
        <f t="shared" si="133"/>
        <v>91</v>
      </c>
      <c r="K51" s="90">
        <f t="shared" si="133"/>
        <v>4638</v>
      </c>
      <c r="L51" s="92">
        <f t="shared" si="133"/>
        <v>169</v>
      </c>
      <c r="M51" s="90">
        <f t="shared" si="133"/>
        <v>8440.7799999999988</v>
      </c>
      <c r="N51" s="92">
        <f t="shared" si="133"/>
        <v>114</v>
      </c>
      <c r="O51" s="90">
        <f t="shared" si="133"/>
        <v>5863.68</v>
      </c>
      <c r="P51" s="92">
        <f t="shared" si="133"/>
        <v>183</v>
      </c>
      <c r="Q51" s="90">
        <f t="shared" si="133"/>
        <v>9228.0400000000009</v>
      </c>
      <c r="R51" s="92">
        <f t="shared" si="133"/>
        <v>147</v>
      </c>
      <c r="S51" s="90">
        <f t="shared" si="133"/>
        <v>7377</v>
      </c>
      <c r="T51" s="92">
        <f t="shared" si="133"/>
        <v>96</v>
      </c>
      <c r="U51" s="90">
        <f t="shared" si="133"/>
        <v>4946.0200000000004</v>
      </c>
      <c r="V51" s="92">
        <f t="shared" si="133"/>
        <v>172</v>
      </c>
      <c r="W51" s="90">
        <f t="shared" si="133"/>
        <v>8868.5</v>
      </c>
      <c r="X51" s="92">
        <f t="shared" si="133"/>
        <v>105</v>
      </c>
      <c r="Y51" s="90">
        <f t="shared" si="133"/>
        <v>5598</v>
      </c>
      <c r="Z51" s="92">
        <f t="shared" si="133"/>
        <v>141</v>
      </c>
      <c r="AA51" s="90">
        <f t="shared" si="133"/>
        <v>7046.64</v>
      </c>
      <c r="AB51" s="92">
        <f t="shared" si="133"/>
        <v>122</v>
      </c>
      <c r="AC51" s="90">
        <f t="shared" si="133"/>
        <v>6381</v>
      </c>
      <c r="AD51" s="92">
        <f t="shared" si="133"/>
        <v>131</v>
      </c>
      <c r="AE51" s="90">
        <f t="shared" si="133"/>
        <v>6880</v>
      </c>
      <c r="AF51" s="92">
        <f t="shared" si="133"/>
        <v>166</v>
      </c>
      <c r="AG51" s="90">
        <f t="shared" si="133"/>
        <v>8525.119999999999</v>
      </c>
      <c r="AH51" s="92">
        <f t="shared" si="133"/>
        <v>56</v>
      </c>
      <c r="AI51" s="90">
        <f t="shared" si="133"/>
        <v>3012</v>
      </c>
      <c r="AJ51" s="90">
        <f t="shared" si="133"/>
        <v>111</v>
      </c>
      <c r="AK51" s="90">
        <f t="shared" si="133"/>
        <v>5742</v>
      </c>
      <c r="AL51" s="92">
        <f t="shared" si="133"/>
        <v>139</v>
      </c>
      <c r="AM51" s="90">
        <f t="shared" si="133"/>
        <v>7416.5</v>
      </c>
      <c r="AN51" s="92">
        <f t="shared" si="133"/>
        <v>143</v>
      </c>
      <c r="AO51" s="90">
        <f t="shared" si="133"/>
        <v>7014.71</v>
      </c>
      <c r="AP51" s="92">
        <f t="shared" si="133"/>
        <v>0</v>
      </c>
      <c r="AQ51" s="90">
        <f t="shared" si="133"/>
        <v>0</v>
      </c>
      <c r="AR51" s="92">
        <f t="shared" si="133"/>
        <v>0</v>
      </c>
      <c r="AS51" s="90">
        <f t="shared" si="133"/>
        <v>0</v>
      </c>
      <c r="AT51" s="92">
        <f t="shared" si="133"/>
        <v>0</v>
      </c>
      <c r="AU51" s="90">
        <f t="shared" si="133"/>
        <v>0</v>
      </c>
      <c r="AV51" s="92">
        <f t="shared" si="133"/>
        <v>0</v>
      </c>
      <c r="AW51" s="90">
        <f t="shared" si="133"/>
        <v>0</v>
      </c>
      <c r="AX51" s="92">
        <f t="shared" si="133"/>
        <v>0</v>
      </c>
      <c r="AY51" s="90">
        <f t="shared" si="133"/>
        <v>0</v>
      </c>
      <c r="AZ51" s="92">
        <f t="shared" si="133"/>
        <v>0</v>
      </c>
      <c r="BA51" s="90">
        <f t="shared" si="133"/>
        <v>0</v>
      </c>
      <c r="BB51" s="92">
        <f t="shared" si="133"/>
        <v>0</v>
      </c>
      <c r="BC51" s="90">
        <f t="shared" si="133"/>
        <v>0</v>
      </c>
      <c r="BD51" s="92">
        <f t="shared" si="133"/>
        <v>0</v>
      </c>
      <c r="BE51" s="90">
        <f t="shared" si="133"/>
        <v>0</v>
      </c>
      <c r="BF51" s="92">
        <f t="shared" si="133"/>
        <v>0</v>
      </c>
      <c r="BG51" s="90">
        <f t="shared" si="133"/>
        <v>0</v>
      </c>
      <c r="BH51" s="92">
        <f t="shared" si="133"/>
        <v>36</v>
      </c>
      <c r="BI51" s="90">
        <f t="shared" si="133"/>
        <v>1620</v>
      </c>
      <c r="BJ51" s="92">
        <f t="shared" si="133"/>
        <v>0</v>
      </c>
      <c r="BK51" s="90">
        <f t="shared" si="133"/>
        <v>0</v>
      </c>
      <c r="BL51" s="92">
        <f t="shared" si="133"/>
        <v>0</v>
      </c>
      <c r="BM51" s="90">
        <f t="shared" si="133"/>
        <v>0</v>
      </c>
      <c r="BN51" s="92">
        <f t="shared" si="133"/>
        <v>2298</v>
      </c>
      <c r="BO51" s="90">
        <f t="shared" si="133"/>
        <v>117915.98999999999</v>
      </c>
      <c r="BP51" s="122"/>
    </row>
    <row r="55" spans="1:68" ht="16.5" customHeight="1" thickBot="1" x14ac:dyDescent="0.3"/>
    <row r="56" spans="1:68" ht="16.5" customHeight="1" x14ac:dyDescent="0.25">
      <c r="D56" s="139" t="s">
        <v>36</v>
      </c>
      <c r="E56" s="146" t="s">
        <v>37</v>
      </c>
      <c r="F56" s="146" t="s">
        <v>38</v>
      </c>
      <c r="G56" s="146" t="s">
        <v>49</v>
      </c>
      <c r="H56" s="146" t="s">
        <v>39</v>
      </c>
      <c r="I56" s="147" t="s">
        <v>40</v>
      </c>
    </row>
    <row r="57" spans="1:68" ht="16.5" customHeight="1" x14ac:dyDescent="0.25">
      <c r="D57" s="140">
        <v>1</v>
      </c>
      <c r="E57" s="137" t="s">
        <v>41</v>
      </c>
      <c r="F57" s="138">
        <v>1</v>
      </c>
      <c r="G57" s="137">
        <v>2188.91</v>
      </c>
      <c r="H57" s="137">
        <f>1029+32</f>
        <v>1061</v>
      </c>
      <c r="I57" s="141">
        <f>+H57-G57</f>
        <v>-1127.9099999999999</v>
      </c>
    </row>
    <row r="58" spans="1:68" ht="16.5" customHeight="1" x14ac:dyDescent="0.25">
      <c r="D58" s="140">
        <v>2</v>
      </c>
      <c r="E58" s="137" t="s">
        <v>43</v>
      </c>
      <c r="F58" s="138" t="s">
        <v>33</v>
      </c>
      <c r="G58" s="137">
        <v>704.25</v>
      </c>
      <c r="H58" s="137"/>
      <c r="I58" s="141">
        <f t="shared" ref="I58:I62" si="134">+H58-G58</f>
        <v>-704.25</v>
      </c>
    </row>
    <row r="59" spans="1:68" ht="16.5" customHeight="1" x14ac:dyDescent="0.25">
      <c r="D59" s="140">
        <v>3</v>
      </c>
      <c r="E59" s="137" t="s">
        <v>42</v>
      </c>
      <c r="F59" s="138" t="s">
        <v>48</v>
      </c>
      <c r="G59" s="137">
        <v>2474.75</v>
      </c>
      <c r="H59" s="137">
        <f>1200+542.4</f>
        <v>1742.4</v>
      </c>
      <c r="I59" s="141">
        <f t="shared" si="134"/>
        <v>-732.34999999999991</v>
      </c>
    </row>
    <row r="60" spans="1:68" ht="16.5" customHeight="1" x14ac:dyDescent="0.25">
      <c r="D60" s="140">
        <v>4</v>
      </c>
      <c r="E60" s="137" t="s">
        <v>44</v>
      </c>
      <c r="F60" s="138">
        <v>2</v>
      </c>
      <c r="G60" s="137">
        <v>2</v>
      </c>
      <c r="H60" s="137"/>
      <c r="I60" s="141">
        <f t="shared" si="134"/>
        <v>-2</v>
      </c>
    </row>
    <row r="61" spans="1:68" ht="16.5" customHeight="1" x14ac:dyDescent="0.25">
      <c r="D61" s="140">
        <v>5</v>
      </c>
      <c r="E61" s="137" t="s">
        <v>45</v>
      </c>
      <c r="F61" s="138">
        <v>2</v>
      </c>
      <c r="G61" s="137">
        <v>45.7</v>
      </c>
      <c r="H61" s="137"/>
      <c r="I61" s="141">
        <f t="shared" si="134"/>
        <v>-45.7</v>
      </c>
    </row>
    <row r="62" spans="1:68" ht="16.5" customHeight="1" x14ac:dyDescent="0.25">
      <c r="D62" s="140">
        <v>6</v>
      </c>
      <c r="E62" s="137" t="s">
        <v>46</v>
      </c>
      <c r="F62" s="138" t="s">
        <v>47</v>
      </c>
      <c r="G62" s="137">
        <v>95.5</v>
      </c>
      <c r="H62" s="137">
        <v>94.5</v>
      </c>
      <c r="I62" s="141">
        <f t="shared" si="134"/>
        <v>-1</v>
      </c>
    </row>
    <row r="63" spans="1:68" ht="16.5" customHeight="1" thickBot="1" x14ac:dyDescent="0.3">
      <c r="D63" s="142"/>
      <c r="E63" s="295" t="s">
        <v>50</v>
      </c>
      <c r="F63" s="296"/>
      <c r="G63" s="143">
        <f>SUM(G57:G62)</f>
        <v>5511.11</v>
      </c>
      <c r="H63" s="143"/>
      <c r="I63" s="144">
        <f>SUM(I57:I62)</f>
        <v>-2613.2099999999996</v>
      </c>
    </row>
    <row r="64" spans="1:68" ht="16.5" customHeight="1" x14ac:dyDescent="0.25">
      <c r="D64" s="145"/>
      <c r="E64" s="13"/>
      <c r="F64" s="13"/>
      <c r="G64" s="13"/>
      <c r="H64" s="13"/>
      <c r="I64" s="13"/>
    </row>
    <row r="65" spans="4:9" ht="16.5" customHeight="1" x14ac:dyDescent="0.25">
      <c r="D65" s="12"/>
      <c r="E65" s="13"/>
      <c r="F65" s="13"/>
      <c r="G65" s="13"/>
      <c r="H65" s="13"/>
      <c r="I65" s="13"/>
    </row>
    <row r="66" spans="4:9" ht="16.5" customHeight="1" x14ac:dyDescent="0.25">
      <c r="D66" s="12"/>
      <c r="E66" s="13"/>
      <c r="F66" s="13"/>
      <c r="G66" s="13"/>
      <c r="H66" s="13"/>
      <c r="I66" s="13"/>
    </row>
  </sheetData>
  <mergeCells count="40">
    <mergeCell ref="A41:C41"/>
    <mergeCell ref="A44:B44"/>
    <mergeCell ref="E63:F63"/>
    <mergeCell ref="B5:B6"/>
    <mergeCell ref="A5:A6"/>
    <mergeCell ref="BP5:BP6"/>
    <mergeCell ref="BN5:BO5"/>
    <mergeCell ref="BD5:BE5"/>
    <mergeCell ref="BF5:BG5"/>
    <mergeCell ref="BH5:BI5"/>
    <mergeCell ref="BJ5:BK5"/>
    <mergeCell ref="BL5:BM5"/>
    <mergeCell ref="BB5:BC5"/>
    <mergeCell ref="AF5:AG5"/>
    <mergeCell ref="AH5:AI5"/>
    <mergeCell ref="AJ5:AK5"/>
    <mergeCell ref="AL5:AM5"/>
    <mergeCell ref="AN5:AO5"/>
    <mergeCell ref="AP5:AQ5"/>
    <mergeCell ref="AR5:AS5"/>
    <mergeCell ref="AT5:AU5"/>
    <mergeCell ref="AV5:AW5"/>
    <mergeCell ref="AX5:AY5"/>
    <mergeCell ref="AZ5:BA5"/>
    <mergeCell ref="AD5:AE5"/>
    <mergeCell ref="BQ4:BV4"/>
    <mergeCell ref="C5:C6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B5:AC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64"/>
  <sheetViews>
    <sheetView topLeftCell="A7" workbookViewId="0">
      <selection activeCell="CB26" sqref="CB26"/>
    </sheetView>
  </sheetViews>
  <sheetFormatPr defaultColWidth="11.42578125" defaultRowHeight="15.75" x14ac:dyDescent="0.25"/>
  <cols>
    <col min="1" max="1" width="12.5703125" style="26" customWidth="1"/>
    <col min="2" max="2" width="11.85546875" style="26" customWidth="1"/>
    <col min="3" max="3" width="11.42578125" style="26" customWidth="1"/>
    <col min="4" max="4" width="11.28515625" style="26" hidden="1" customWidth="1"/>
    <col min="5" max="5" width="12.140625" style="27" hidden="1" customWidth="1"/>
    <col min="6" max="9" width="11.28515625" style="27" hidden="1" customWidth="1"/>
    <col min="10" max="10" width="11.28515625" style="54" hidden="1" customWidth="1"/>
    <col min="11" max="11" width="11.28515625" style="27" hidden="1" customWidth="1"/>
    <col min="12" max="12" width="11.28515625" style="54" hidden="1" customWidth="1"/>
    <col min="13" max="13" width="11.28515625" style="27" hidden="1" customWidth="1"/>
    <col min="14" max="14" width="11.28515625" style="54" hidden="1" customWidth="1"/>
    <col min="15" max="15" width="11.28515625" style="27" hidden="1" customWidth="1"/>
    <col min="16" max="16" width="11.28515625" style="54" hidden="1" customWidth="1"/>
    <col min="17" max="17" width="11.28515625" style="27" hidden="1" customWidth="1"/>
    <col min="18" max="18" width="11.28515625" style="54" hidden="1" customWidth="1"/>
    <col min="19" max="19" width="11.28515625" style="27" hidden="1" customWidth="1"/>
    <col min="20" max="20" width="11.28515625" style="54" hidden="1" customWidth="1"/>
    <col min="21" max="21" width="11.28515625" style="27" hidden="1" customWidth="1"/>
    <col min="22" max="22" width="11.28515625" style="54" hidden="1" customWidth="1"/>
    <col min="23" max="23" width="11.28515625" style="27" hidden="1" customWidth="1"/>
    <col min="24" max="24" width="11.28515625" style="54" hidden="1" customWidth="1"/>
    <col min="25" max="25" width="11.28515625" style="27" hidden="1" customWidth="1"/>
    <col min="26" max="26" width="11.28515625" style="54" hidden="1" customWidth="1"/>
    <col min="27" max="27" width="11.28515625" style="27" hidden="1" customWidth="1"/>
    <col min="28" max="28" width="11.28515625" style="54" hidden="1" customWidth="1"/>
    <col min="29" max="29" width="11.28515625" style="27" hidden="1" customWidth="1"/>
    <col min="30" max="30" width="11.28515625" style="54" hidden="1" customWidth="1"/>
    <col min="31" max="31" width="11.28515625" style="27" hidden="1" customWidth="1"/>
    <col min="32" max="32" width="11.28515625" style="54" hidden="1" customWidth="1"/>
    <col min="33" max="33" width="11.28515625" style="27" hidden="1" customWidth="1"/>
    <col min="34" max="34" width="11.28515625" style="54" hidden="1" customWidth="1"/>
    <col min="35" max="35" width="12.42578125" style="27" hidden="1" customWidth="1"/>
    <col min="36" max="36" width="11.28515625" style="26" hidden="1" customWidth="1"/>
    <col min="37" max="37" width="11.28515625" style="27" hidden="1" customWidth="1"/>
    <col min="38" max="38" width="11.28515625" style="54" customWidth="1"/>
    <col min="39" max="39" width="11.42578125" style="27" customWidth="1"/>
    <col min="40" max="40" width="11.42578125" style="54" hidden="1" customWidth="1"/>
    <col min="41" max="41" width="11.42578125" style="27" hidden="1" customWidth="1"/>
    <col min="42" max="42" width="11.42578125" style="54" hidden="1" customWidth="1"/>
    <col min="43" max="43" width="11.42578125" style="27" hidden="1" customWidth="1"/>
    <col min="44" max="44" width="11.42578125" style="54" hidden="1" customWidth="1"/>
    <col min="45" max="45" width="11.42578125" style="27" hidden="1" customWidth="1"/>
    <col min="46" max="46" width="11.42578125" style="54" hidden="1" customWidth="1"/>
    <col min="47" max="47" width="10.85546875" style="27" hidden="1" customWidth="1"/>
    <col min="48" max="48" width="11.42578125" style="54" hidden="1" customWidth="1"/>
    <col min="49" max="49" width="11.42578125" style="27" hidden="1" customWidth="1"/>
    <col min="50" max="50" width="11.42578125" style="54" hidden="1" customWidth="1"/>
    <col min="51" max="51" width="11.42578125" style="27" hidden="1" customWidth="1"/>
    <col min="52" max="52" width="11.42578125" style="54" hidden="1" customWidth="1"/>
    <col min="53" max="53" width="11.42578125" style="27" hidden="1" customWidth="1"/>
    <col min="54" max="54" width="11.42578125" style="54" hidden="1" customWidth="1"/>
    <col min="55" max="55" width="11.42578125" style="27" hidden="1" customWidth="1"/>
    <col min="56" max="56" width="11.42578125" style="54" hidden="1" customWidth="1"/>
    <col min="57" max="57" width="11.42578125" style="27" hidden="1" customWidth="1"/>
    <col min="58" max="58" width="11.42578125" style="54" hidden="1" customWidth="1"/>
    <col min="59" max="59" width="11.42578125" style="27" hidden="1" customWidth="1"/>
    <col min="60" max="60" width="11.42578125" style="54" hidden="1" customWidth="1"/>
    <col min="61" max="61" width="11.42578125" style="77" hidden="1" customWidth="1"/>
    <col min="62" max="62" width="11.42578125" style="54" hidden="1" customWidth="1"/>
    <col min="63" max="63" width="11.42578125" style="77" hidden="1" customWidth="1"/>
    <col min="64" max="64" width="11.42578125" style="54" hidden="1" customWidth="1"/>
    <col min="65" max="65" width="11.42578125" style="77" hidden="1" customWidth="1"/>
    <col min="66" max="66" width="14" style="27" customWidth="1"/>
    <col min="67" max="67" width="12.42578125" style="27" customWidth="1"/>
    <col min="68" max="68" width="11.42578125" style="127" hidden="1" customWidth="1"/>
    <col min="69" max="69" width="11.42578125" style="10" hidden="1" customWidth="1"/>
    <col min="70" max="70" width="0" style="10" hidden="1" customWidth="1"/>
    <col min="71" max="71" width="12.140625" style="10" hidden="1" customWidth="1"/>
    <col min="72" max="72" width="11.5703125" style="10" hidden="1" customWidth="1"/>
    <col min="73" max="73" width="11.85546875" style="10" hidden="1" customWidth="1"/>
    <col min="74" max="74" width="12.140625" style="10" hidden="1" customWidth="1"/>
    <col min="75" max="76" width="0" style="14" hidden="1" customWidth="1"/>
    <col min="77" max="114" width="11.42578125" style="14"/>
    <col min="115" max="16384" width="11.42578125" style="7"/>
  </cols>
  <sheetData>
    <row r="1" spans="1:114" s="14" customFormat="1" ht="30" customHeight="1" x14ac:dyDescent="0.35">
      <c r="A1" s="16" t="s">
        <v>18</v>
      </c>
      <c r="B1" s="12"/>
      <c r="C1" s="12"/>
      <c r="D1" s="12"/>
      <c r="E1" s="13"/>
      <c r="F1" s="13"/>
      <c r="G1" s="13"/>
      <c r="H1" s="13"/>
      <c r="I1" s="13"/>
      <c r="J1" s="49"/>
      <c r="K1" s="13"/>
      <c r="L1" s="49"/>
      <c r="M1" s="13"/>
      <c r="N1" s="49"/>
      <c r="O1" s="13"/>
      <c r="P1" s="49"/>
      <c r="Q1" s="49"/>
      <c r="R1" s="49"/>
      <c r="S1" s="13"/>
      <c r="T1" s="49"/>
      <c r="U1" s="13"/>
      <c r="V1" s="49"/>
      <c r="W1" s="13"/>
      <c r="X1" s="49"/>
      <c r="Y1" s="13"/>
      <c r="Z1" s="49"/>
      <c r="AA1" s="13"/>
      <c r="AB1" s="49"/>
      <c r="AC1" s="13"/>
      <c r="AD1" s="49"/>
      <c r="AE1" s="13"/>
      <c r="AF1" s="49"/>
      <c r="AG1" s="13"/>
      <c r="AH1" s="49"/>
      <c r="AI1" s="13"/>
      <c r="AJ1" s="12"/>
      <c r="AK1" s="13"/>
      <c r="AL1" s="49"/>
      <c r="AM1" s="13"/>
      <c r="AN1" s="49"/>
      <c r="AO1" s="13"/>
      <c r="AP1" s="49"/>
      <c r="AQ1" s="13"/>
      <c r="AR1" s="49"/>
      <c r="AS1" s="13"/>
      <c r="AT1" s="49"/>
      <c r="AU1" s="13"/>
      <c r="AV1" s="49"/>
      <c r="AW1" s="13"/>
      <c r="AX1" s="49"/>
      <c r="AY1" s="13"/>
      <c r="AZ1" s="49"/>
      <c r="BA1" s="13"/>
      <c r="BB1" s="49"/>
      <c r="BC1" s="13"/>
      <c r="BD1" s="49"/>
      <c r="BE1" s="13"/>
      <c r="BF1" s="49"/>
      <c r="BG1" s="13"/>
      <c r="BH1" s="49"/>
      <c r="BI1" s="48"/>
      <c r="BJ1" s="49"/>
      <c r="BK1" s="48"/>
      <c r="BL1" s="49"/>
      <c r="BM1" s="48"/>
      <c r="BN1" s="13"/>
      <c r="BO1" s="13"/>
      <c r="BP1" s="122"/>
      <c r="BQ1" s="9"/>
      <c r="BR1" s="9"/>
      <c r="BS1" s="9"/>
      <c r="BT1" s="9" t="s">
        <v>30</v>
      </c>
      <c r="BU1" s="9"/>
      <c r="BV1" s="9"/>
    </row>
    <row r="2" spans="1:114" s="14" customFormat="1" ht="26.25" customHeight="1" x14ac:dyDescent="0.35">
      <c r="A2" s="16" t="s">
        <v>19</v>
      </c>
      <c r="B2" s="12"/>
      <c r="C2" s="12"/>
      <c r="D2" s="12"/>
      <c r="E2" s="13"/>
      <c r="F2" s="13"/>
      <c r="G2" s="13"/>
      <c r="H2" s="13"/>
      <c r="I2" s="13"/>
      <c r="J2" s="49"/>
      <c r="K2" s="13"/>
      <c r="L2" s="49"/>
      <c r="M2" s="13"/>
      <c r="N2" s="49"/>
      <c r="O2" s="13"/>
      <c r="P2" s="49"/>
      <c r="Q2" s="13"/>
      <c r="R2" s="165"/>
      <c r="S2" s="13"/>
      <c r="T2" s="49"/>
      <c r="U2" s="13"/>
      <c r="V2" s="49"/>
      <c r="W2" s="13"/>
      <c r="X2" s="49"/>
      <c r="Y2" s="13"/>
      <c r="Z2" s="49"/>
      <c r="AA2" s="13"/>
      <c r="AB2" s="49"/>
      <c r="AC2" s="13"/>
      <c r="AD2" s="49"/>
      <c r="AE2" s="13"/>
      <c r="AF2" s="49"/>
      <c r="AG2" s="13"/>
      <c r="AH2" s="49"/>
      <c r="AI2" s="13"/>
      <c r="AJ2" s="12"/>
      <c r="AK2" s="13"/>
      <c r="AL2" s="49"/>
      <c r="AM2" s="13"/>
      <c r="AN2" s="49"/>
      <c r="AO2" s="13"/>
      <c r="AP2" s="49"/>
      <c r="AQ2" s="13"/>
      <c r="AR2" s="49"/>
      <c r="AS2" s="13"/>
      <c r="AT2" s="49"/>
      <c r="AU2" s="13"/>
      <c r="AV2" s="49"/>
      <c r="AW2" s="13"/>
      <c r="AX2" s="49"/>
      <c r="AY2" s="13"/>
      <c r="AZ2" s="49"/>
      <c r="BA2" s="13"/>
      <c r="BB2" s="49"/>
      <c r="BC2" s="13"/>
      <c r="BD2" s="49"/>
      <c r="BE2" s="13"/>
      <c r="BF2" s="49"/>
      <c r="BG2" s="13"/>
      <c r="BH2" s="49"/>
      <c r="BI2" s="48"/>
      <c r="BJ2" s="49"/>
      <c r="BK2" s="48"/>
      <c r="BL2" s="49"/>
      <c r="BM2" s="48"/>
      <c r="BN2" s="13"/>
      <c r="BO2" s="13"/>
      <c r="BP2" s="122"/>
      <c r="BQ2" s="9">
        <f>2430+2418</f>
        <v>4848</v>
      </c>
      <c r="BR2" s="9"/>
      <c r="BS2" s="9"/>
      <c r="BT2" s="9"/>
      <c r="BU2" s="9"/>
      <c r="BV2" s="9"/>
    </row>
    <row r="3" spans="1:114" s="14" customFormat="1" ht="16.5" customHeight="1" x14ac:dyDescent="0.35">
      <c r="A3" s="15"/>
      <c r="B3" s="12"/>
      <c r="C3" s="12"/>
      <c r="D3" s="12"/>
      <c r="E3" s="13"/>
      <c r="F3" s="13"/>
      <c r="G3" s="13"/>
      <c r="H3" s="13"/>
      <c r="I3" s="13"/>
      <c r="J3" s="49"/>
      <c r="K3" s="13"/>
      <c r="L3" s="49"/>
      <c r="M3" s="13"/>
      <c r="N3" s="49"/>
      <c r="O3" s="13"/>
      <c r="P3" s="49"/>
      <c r="Q3" s="161"/>
      <c r="R3" s="49"/>
      <c r="S3" s="162"/>
      <c r="T3" s="161"/>
      <c r="U3" s="13"/>
      <c r="V3" s="49"/>
      <c r="W3" s="13"/>
      <c r="X3" s="49"/>
      <c r="Y3" s="13"/>
      <c r="Z3" s="49"/>
      <c r="AA3" s="13"/>
      <c r="AB3" s="49"/>
      <c r="AC3" s="13"/>
      <c r="AD3" s="49"/>
      <c r="AE3" s="13"/>
      <c r="AF3" s="49"/>
      <c r="AG3" s="13"/>
      <c r="AH3" s="49"/>
      <c r="AI3" s="13"/>
      <c r="AJ3" s="12"/>
      <c r="AK3" s="13"/>
      <c r="AL3" s="49"/>
      <c r="AM3" s="13"/>
      <c r="AN3" s="49"/>
      <c r="AO3" s="13"/>
      <c r="AP3" s="49"/>
      <c r="AQ3" s="13"/>
      <c r="AR3" s="49"/>
      <c r="AS3" s="13"/>
      <c r="AT3" s="49"/>
      <c r="AU3" s="13"/>
      <c r="AV3" s="49"/>
      <c r="AW3" s="13"/>
      <c r="AX3" s="49"/>
      <c r="AY3" s="13"/>
      <c r="AZ3" s="49"/>
      <c r="BA3" s="13"/>
      <c r="BB3" s="49"/>
      <c r="BC3" s="13"/>
      <c r="BD3" s="49"/>
      <c r="BE3" s="13"/>
      <c r="BF3" s="49"/>
      <c r="BG3" s="13"/>
      <c r="BH3" s="49"/>
      <c r="BI3" s="48"/>
      <c r="BJ3" s="49"/>
      <c r="BK3" s="48"/>
      <c r="BL3" s="49"/>
      <c r="BM3" s="48"/>
      <c r="BN3" s="13" t="s">
        <v>91</v>
      </c>
      <c r="BO3" s="13"/>
      <c r="BP3" s="122"/>
      <c r="BQ3" s="9"/>
      <c r="BR3" s="9"/>
      <c r="BS3" s="9"/>
      <c r="BT3" s="9"/>
      <c r="BU3" s="9"/>
      <c r="BV3" s="9"/>
    </row>
    <row r="4" spans="1:114" s="118" customFormat="1" ht="24.75" customHeight="1" thickBot="1" x14ac:dyDescent="0.4">
      <c r="A4" s="15" t="s">
        <v>76</v>
      </c>
      <c r="B4" s="12"/>
      <c r="C4" s="12"/>
      <c r="D4" s="12"/>
      <c r="E4" s="13"/>
      <c r="F4" s="13"/>
      <c r="G4" s="13"/>
      <c r="H4" s="13"/>
      <c r="I4" s="13"/>
      <c r="J4" s="49"/>
      <c r="K4" s="192"/>
      <c r="L4" s="193"/>
      <c r="M4" s="194"/>
      <c r="N4" s="49"/>
      <c r="O4" s="13"/>
      <c r="P4" s="49"/>
      <c r="Q4" s="162"/>
      <c r="R4" s="49"/>
      <c r="S4" s="13"/>
      <c r="T4" s="49"/>
      <c r="U4" s="13"/>
      <c r="V4" s="49"/>
      <c r="W4" s="13"/>
      <c r="X4" s="49"/>
      <c r="Y4" s="13"/>
      <c r="Z4" s="49"/>
      <c r="AA4" s="13"/>
      <c r="AB4" s="49"/>
      <c r="AC4" s="13"/>
      <c r="AD4" s="49"/>
      <c r="AE4" s="13"/>
      <c r="AF4" s="49"/>
      <c r="AG4" s="13"/>
      <c r="AH4" s="49"/>
      <c r="AI4" s="13"/>
      <c r="AJ4" s="12"/>
      <c r="AK4" s="13"/>
      <c r="AL4" s="49"/>
      <c r="AM4" s="13"/>
      <c r="AN4" s="49"/>
      <c r="AO4" s="13"/>
      <c r="AP4" s="49"/>
      <c r="AQ4" s="192"/>
      <c r="AR4" s="193"/>
      <c r="AS4" s="194"/>
      <c r="AT4" s="49"/>
      <c r="AU4" s="13"/>
      <c r="AV4" s="49"/>
      <c r="AW4" s="13"/>
      <c r="AX4" s="49"/>
      <c r="AY4" s="13"/>
      <c r="AZ4" s="49"/>
      <c r="BA4" s="13"/>
      <c r="BB4" s="49"/>
      <c r="BC4" s="13"/>
      <c r="BD4" s="49"/>
      <c r="BE4" s="13"/>
      <c r="BF4" s="49"/>
      <c r="BG4" s="13"/>
      <c r="BH4" s="49"/>
      <c r="BI4" s="48"/>
      <c r="BJ4" s="49"/>
      <c r="BK4" s="48"/>
      <c r="BL4" s="49"/>
      <c r="BM4" s="48"/>
      <c r="BN4" s="13"/>
      <c r="BO4" s="13"/>
      <c r="BP4" s="123"/>
      <c r="BQ4" s="306"/>
      <c r="BR4" s="306"/>
      <c r="BS4" s="306"/>
      <c r="BT4" s="306"/>
      <c r="BU4" s="306"/>
      <c r="BV4" s="306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</row>
    <row r="5" spans="1:114" ht="16.5" customHeight="1" x14ac:dyDescent="0.25">
      <c r="A5" s="311" t="s">
        <v>0</v>
      </c>
      <c r="B5" s="309" t="s">
        <v>1</v>
      </c>
      <c r="C5" s="318" t="s">
        <v>24</v>
      </c>
      <c r="D5" s="286">
        <v>1</v>
      </c>
      <c r="E5" s="282"/>
      <c r="F5" s="282">
        <f>+D5+1</f>
        <v>2</v>
      </c>
      <c r="G5" s="282"/>
      <c r="H5" s="282">
        <f t="shared" ref="H5" si="0">+F5+1</f>
        <v>3</v>
      </c>
      <c r="I5" s="282"/>
      <c r="J5" s="282">
        <f t="shared" ref="J5" si="1">+H5+1</f>
        <v>4</v>
      </c>
      <c r="K5" s="282"/>
      <c r="L5" s="282">
        <f t="shared" ref="L5" si="2">+J5+1</f>
        <v>5</v>
      </c>
      <c r="M5" s="282"/>
      <c r="N5" s="282">
        <f t="shared" ref="N5" si="3">+L5+1</f>
        <v>6</v>
      </c>
      <c r="O5" s="282"/>
      <c r="P5" s="282">
        <f t="shared" ref="P5" si="4">+N5+1</f>
        <v>7</v>
      </c>
      <c r="Q5" s="282"/>
      <c r="R5" s="282">
        <f t="shared" ref="R5" si="5">+P5+1</f>
        <v>8</v>
      </c>
      <c r="S5" s="282"/>
      <c r="T5" s="282">
        <f t="shared" ref="T5" si="6">+R5+1</f>
        <v>9</v>
      </c>
      <c r="U5" s="282"/>
      <c r="V5" s="282">
        <f t="shared" ref="V5" si="7">+T5+1</f>
        <v>10</v>
      </c>
      <c r="W5" s="282"/>
      <c r="X5" s="282">
        <f t="shared" ref="X5" si="8">+V5+1</f>
        <v>11</v>
      </c>
      <c r="Y5" s="282"/>
      <c r="Z5" s="282">
        <f t="shared" ref="Z5" si="9">+X5+1</f>
        <v>12</v>
      </c>
      <c r="AA5" s="282"/>
      <c r="AB5" s="282">
        <f t="shared" ref="AB5" si="10">+Z5+1</f>
        <v>13</v>
      </c>
      <c r="AC5" s="282"/>
      <c r="AD5" s="282">
        <f t="shared" ref="AD5" si="11">+AB5+1</f>
        <v>14</v>
      </c>
      <c r="AE5" s="282"/>
      <c r="AF5" s="282">
        <f t="shared" ref="AF5" si="12">+AD5+1</f>
        <v>15</v>
      </c>
      <c r="AG5" s="282"/>
      <c r="AH5" s="282">
        <f t="shared" ref="AH5" si="13">+AF5+1</f>
        <v>16</v>
      </c>
      <c r="AI5" s="282"/>
      <c r="AJ5" s="282">
        <f>+AH5+1</f>
        <v>17</v>
      </c>
      <c r="AK5" s="282"/>
      <c r="AL5" s="317" t="s">
        <v>70</v>
      </c>
      <c r="AM5" s="286"/>
      <c r="AN5" s="282" t="e">
        <f t="shared" ref="AN5" si="14">+AL5+1</f>
        <v>#VALUE!</v>
      </c>
      <c r="AO5" s="282"/>
      <c r="AP5" s="282" t="e">
        <f t="shared" ref="AP5" si="15">+AN5+1</f>
        <v>#VALUE!</v>
      </c>
      <c r="AQ5" s="282"/>
      <c r="AR5" s="282" t="e">
        <f t="shared" ref="AR5" si="16">+AP5+1</f>
        <v>#VALUE!</v>
      </c>
      <c r="AS5" s="282"/>
      <c r="AT5" s="282" t="e">
        <f t="shared" ref="AT5" si="17">+AR5+1</f>
        <v>#VALUE!</v>
      </c>
      <c r="AU5" s="282"/>
      <c r="AV5" s="282" t="e">
        <f t="shared" ref="AV5" si="18">+AT5+1</f>
        <v>#VALUE!</v>
      </c>
      <c r="AW5" s="282"/>
      <c r="AX5" s="282" t="e">
        <f t="shared" ref="AX5" si="19">+AV5+1</f>
        <v>#VALUE!</v>
      </c>
      <c r="AY5" s="282"/>
      <c r="AZ5" s="282" t="e">
        <f t="shared" ref="AZ5" si="20">+AX5+1</f>
        <v>#VALUE!</v>
      </c>
      <c r="BA5" s="282"/>
      <c r="BB5" s="282" t="e">
        <f t="shared" ref="BB5" si="21">+AZ5+1</f>
        <v>#VALUE!</v>
      </c>
      <c r="BC5" s="282"/>
      <c r="BD5" s="282" t="e">
        <f t="shared" ref="BD5" si="22">+BB5+1</f>
        <v>#VALUE!</v>
      </c>
      <c r="BE5" s="282"/>
      <c r="BF5" s="282" t="e">
        <f t="shared" ref="BF5" si="23">+BD5+1</f>
        <v>#VALUE!</v>
      </c>
      <c r="BG5" s="282"/>
      <c r="BH5" s="282" t="e">
        <f t="shared" ref="BH5" si="24">+BF5+1</f>
        <v>#VALUE!</v>
      </c>
      <c r="BI5" s="282"/>
      <c r="BJ5" s="282" t="e">
        <f t="shared" ref="BJ5" si="25">+BH5+1</f>
        <v>#VALUE!</v>
      </c>
      <c r="BK5" s="282"/>
      <c r="BL5" s="282" t="e">
        <f t="shared" ref="BL5" si="26">+BJ5+1</f>
        <v>#VALUE!</v>
      </c>
      <c r="BM5" s="282"/>
      <c r="BN5" s="315" t="s">
        <v>71</v>
      </c>
      <c r="BO5" s="316"/>
      <c r="BP5" s="313" t="s">
        <v>29</v>
      </c>
      <c r="BQ5" s="134" t="s">
        <v>3</v>
      </c>
      <c r="BR5" s="119" t="s">
        <v>4</v>
      </c>
      <c r="BS5" s="119" t="s">
        <v>5</v>
      </c>
      <c r="BT5" s="119" t="s">
        <v>6</v>
      </c>
      <c r="BU5" s="119" t="s">
        <v>7</v>
      </c>
      <c r="BV5" s="119" t="s">
        <v>8</v>
      </c>
    </row>
    <row r="6" spans="1:114" s="22" customFormat="1" ht="16.5" customHeight="1" thickBot="1" x14ac:dyDescent="0.3">
      <c r="A6" s="312"/>
      <c r="B6" s="310"/>
      <c r="C6" s="319"/>
      <c r="D6" s="86" t="s">
        <v>21</v>
      </c>
      <c r="E6" s="78" t="s">
        <v>17</v>
      </c>
      <c r="F6" s="78" t="s">
        <v>21</v>
      </c>
      <c r="G6" s="78" t="s">
        <v>17</v>
      </c>
      <c r="H6" s="78" t="s">
        <v>21</v>
      </c>
      <c r="I6" s="78" t="s">
        <v>17</v>
      </c>
      <c r="J6" s="106" t="s">
        <v>21</v>
      </c>
      <c r="K6" s="78" t="s">
        <v>17</v>
      </c>
      <c r="L6" s="106" t="s">
        <v>21</v>
      </c>
      <c r="M6" s="78" t="s">
        <v>17</v>
      </c>
      <c r="N6" s="106" t="s">
        <v>21</v>
      </c>
      <c r="O6" s="78" t="s">
        <v>17</v>
      </c>
      <c r="P6" s="106" t="s">
        <v>21</v>
      </c>
      <c r="Q6" s="78" t="s">
        <v>17</v>
      </c>
      <c r="R6" s="106" t="s">
        <v>21</v>
      </c>
      <c r="S6" s="78" t="s">
        <v>17</v>
      </c>
      <c r="T6" s="106" t="s">
        <v>21</v>
      </c>
      <c r="U6" s="78" t="s">
        <v>17</v>
      </c>
      <c r="V6" s="106" t="s">
        <v>21</v>
      </c>
      <c r="W6" s="78" t="s">
        <v>17</v>
      </c>
      <c r="X6" s="106" t="s">
        <v>21</v>
      </c>
      <c r="Y6" s="78" t="s">
        <v>17</v>
      </c>
      <c r="Z6" s="106" t="s">
        <v>21</v>
      </c>
      <c r="AA6" s="78" t="s">
        <v>17</v>
      </c>
      <c r="AB6" s="106" t="s">
        <v>21</v>
      </c>
      <c r="AC6" s="78" t="s">
        <v>17</v>
      </c>
      <c r="AD6" s="106" t="s">
        <v>21</v>
      </c>
      <c r="AE6" s="78" t="s">
        <v>17</v>
      </c>
      <c r="AF6" s="106" t="s">
        <v>21</v>
      </c>
      <c r="AG6" s="78" t="s">
        <v>17</v>
      </c>
      <c r="AH6" s="106" t="s">
        <v>21</v>
      </c>
      <c r="AI6" s="78" t="s">
        <v>17</v>
      </c>
      <c r="AJ6" s="78" t="s">
        <v>21</v>
      </c>
      <c r="AK6" s="78" t="s">
        <v>17</v>
      </c>
      <c r="AL6" s="185" t="s">
        <v>72</v>
      </c>
      <c r="AM6" s="186" t="s">
        <v>17</v>
      </c>
      <c r="AN6" s="106" t="s">
        <v>21</v>
      </c>
      <c r="AO6" s="78" t="s">
        <v>17</v>
      </c>
      <c r="AP6" s="106" t="s">
        <v>21</v>
      </c>
      <c r="AQ6" s="78" t="s">
        <v>17</v>
      </c>
      <c r="AR6" s="106" t="s">
        <v>21</v>
      </c>
      <c r="AS6" s="78" t="s">
        <v>17</v>
      </c>
      <c r="AT6" s="106" t="s">
        <v>21</v>
      </c>
      <c r="AU6" s="78" t="s">
        <v>17</v>
      </c>
      <c r="AV6" s="106" t="s">
        <v>21</v>
      </c>
      <c r="AW6" s="78" t="s">
        <v>17</v>
      </c>
      <c r="AX6" s="106" t="s">
        <v>21</v>
      </c>
      <c r="AY6" s="78" t="s">
        <v>17</v>
      </c>
      <c r="AZ6" s="106" t="s">
        <v>21</v>
      </c>
      <c r="BA6" s="78" t="s">
        <v>17</v>
      </c>
      <c r="BB6" s="106" t="s">
        <v>21</v>
      </c>
      <c r="BC6" s="78" t="s">
        <v>17</v>
      </c>
      <c r="BD6" s="106" t="s">
        <v>21</v>
      </c>
      <c r="BE6" s="78" t="s">
        <v>17</v>
      </c>
      <c r="BF6" s="106" t="s">
        <v>21</v>
      </c>
      <c r="BG6" s="78" t="s">
        <v>17</v>
      </c>
      <c r="BH6" s="106" t="s">
        <v>21</v>
      </c>
      <c r="BI6" s="222" t="s">
        <v>17</v>
      </c>
      <c r="BJ6" s="106" t="s">
        <v>21</v>
      </c>
      <c r="BK6" s="222" t="s">
        <v>17</v>
      </c>
      <c r="BL6" s="106" t="s">
        <v>21</v>
      </c>
      <c r="BM6" s="222" t="s">
        <v>17</v>
      </c>
      <c r="BN6" s="187" t="s">
        <v>22</v>
      </c>
      <c r="BO6" s="188" t="s">
        <v>23</v>
      </c>
      <c r="BP6" s="314"/>
      <c r="BQ6" s="32"/>
      <c r="BR6" s="33"/>
      <c r="BS6" s="32"/>
      <c r="BT6" s="32"/>
      <c r="BU6" s="34"/>
      <c r="BV6" s="32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56"/>
      <c r="CO6" s="56"/>
      <c r="CP6" s="56"/>
      <c r="CQ6" s="56"/>
      <c r="CR6" s="56"/>
      <c r="CS6" s="56"/>
      <c r="CT6" s="56"/>
      <c r="CU6" s="56"/>
      <c r="CV6" s="56"/>
      <c r="CW6" s="56"/>
      <c r="CX6" s="56"/>
      <c r="CY6" s="56"/>
      <c r="CZ6" s="56"/>
      <c r="DA6" s="56"/>
      <c r="DB6" s="56"/>
      <c r="DC6" s="56"/>
      <c r="DD6" s="56"/>
      <c r="DE6" s="56"/>
      <c r="DF6" s="56"/>
      <c r="DG6" s="56"/>
      <c r="DH6" s="56"/>
      <c r="DI6" s="56"/>
      <c r="DJ6" s="56"/>
    </row>
    <row r="7" spans="1:114" ht="16.5" customHeight="1" x14ac:dyDescent="0.25">
      <c r="A7" s="195" t="s">
        <v>9</v>
      </c>
      <c r="B7" s="75">
        <v>86</v>
      </c>
      <c r="C7" s="76">
        <v>54</v>
      </c>
      <c r="D7" s="11"/>
      <c r="E7" s="3">
        <f>+D7*C7</f>
        <v>0</v>
      </c>
      <c r="F7" s="11"/>
      <c r="G7" s="3">
        <f>+F7*C7</f>
        <v>0</v>
      </c>
      <c r="H7" s="45"/>
      <c r="I7" s="3">
        <f>+H7*C7</f>
        <v>0</v>
      </c>
      <c r="J7" s="45"/>
      <c r="K7" s="3">
        <f>+J7*C7</f>
        <v>0</v>
      </c>
      <c r="L7" s="45"/>
      <c r="M7" s="3">
        <f>+L7*C7</f>
        <v>0</v>
      </c>
      <c r="N7" s="45"/>
      <c r="O7" s="3">
        <f>+N7*C7</f>
        <v>0</v>
      </c>
      <c r="P7" s="45"/>
      <c r="Q7" s="3">
        <f>+P7*C7</f>
        <v>0</v>
      </c>
      <c r="R7" s="45"/>
      <c r="S7" s="3">
        <f>+R7*C7</f>
        <v>0</v>
      </c>
      <c r="T7" s="45"/>
      <c r="U7" s="3">
        <f>+T7*C7</f>
        <v>0</v>
      </c>
      <c r="V7" s="45"/>
      <c r="W7" s="3">
        <f>+V7*C7</f>
        <v>0</v>
      </c>
      <c r="X7" s="45"/>
      <c r="Y7" s="3">
        <f>+X7*C7</f>
        <v>0</v>
      </c>
      <c r="Z7" s="45"/>
      <c r="AA7" s="3">
        <f>+Z7*C7</f>
        <v>0</v>
      </c>
      <c r="AB7" s="45"/>
      <c r="AC7" s="3">
        <f>+AB7*C7</f>
        <v>0</v>
      </c>
      <c r="AD7" s="45"/>
      <c r="AE7" s="3">
        <f>+AD7*C7</f>
        <v>0</v>
      </c>
      <c r="AF7" s="45"/>
      <c r="AG7" s="3">
        <f>+AF7*C7</f>
        <v>0</v>
      </c>
      <c r="AH7" s="45"/>
      <c r="AI7" s="3">
        <f>+AH7*C7</f>
        <v>0</v>
      </c>
      <c r="AJ7" s="11"/>
      <c r="AK7" s="3">
        <f>+AJ7*C7</f>
        <v>0</v>
      </c>
      <c r="AL7" s="45"/>
      <c r="AM7" s="3">
        <f t="shared" ref="AM7:AM8" si="27">+AL7*C7</f>
        <v>0</v>
      </c>
      <c r="AN7" s="45"/>
      <c r="AO7" s="3"/>
      <c r="AP7" s="45"/>
      <c r="AQ7" s="3"/>
      <c r="AR7" s="45"/>
      <c r="AS7" s="3"/>
      <c r="AT7" s="45"/>
      <c r="AU7" s="3"/>
      <c r="AV7" s="45"/>
      <c r="AW7" s="3"/>
      <c r="AX7" s="45"/>
      <c r="AY7" s="3"/>
      <c r="AZ7" s="45"/>
      <c r="BA7" s="3"/>
      <c r="BB7" s="45"/>
      <c r="BC7" s="3"/>
      <c r="BD7" s="45"/>
      <c r="BE7" s="3"/>
      <c r="BF7" s="45"/>
      <c r="BG7" s="3"/>
      <c r="BH7" s="45"/>
      <c r="BI7" s="74"/>
      <c r="BJ7" s="45"/>
      <c r="BK7" s="74"/>
      <c r="BL7" s="45"/>
      <c r="BM7" s="74"/>
      <c r="BN7" s="45">
        <f t="shared" ref="BN7:BO12" si="28">+D7+F7+H7+J7+L7+N7+P7+R7+T7+V7+X7+Z7+AB7+AD7+AF7+AH7+AJ7+AL7+AN7+AP7+AR7+AT7+AV7+AX7+AZ7+BB7+BD7+BF7+BH7+BJ7+BL7</f>
        <v>0</v>
      </c>
      <c r="BO7" s="196">
        <f t="shared" si="28"/>
        <v>0</v>
      </c>
      <c r="BP7" s="189"/>
      <c r="BQ7" s="61">
        <v>1211</v>
      </c>
      <c r="BR7" s="4">
        <f>BO7</f>
        <v>0</v>
      </c>
      <c r="BS7" s="61"/>
      <c r="BT7" s="1">
        <f t="shared" ref="BT7:BT12" si="29">BR7+BS7-BQ7</f>
        <v>-1211</v>
      </c>
      <c r="BU7" s="5"/>
      <c r="BV7" s="1">
        <f t="shared" ref="BV7:BV12" si="30">BT7-BU7</f>
        <v>-1211</v>
      </c>
      <c r="BW7" s="14" t="s">
        <v>55</v>
      </c>
    </row>
    <row r="8" spans="1:114" ht="16.5" customHeight="1" x14ac:dyDescent="0.25">
      <c r="A8" s="197" t="s">
        <v>9</v>
      </c>
      <c r="B8" s="6">
        <v>86</v>
      </c>
      <c r="C8" s="46">
        <v>48</v>
      </c>
      <c r="D8" s="11"/>
      <c r="E8" s="3">
        <f t="shared" ref="E8:E12" si="31">+D8*C8</f>
        <v>0</v>
      </c>
      <c r="F8" s="11"/>
      <c r="G8" s="3">
        <f t="shared" ref="G8:G12" si="32">+F8*C8</f>
        <v>0</v>
      </c>
      <c r="H8" s="45"/>
      <c r="I8" s="3">
        <f t="shared" ref="I8:I12" si="33">+H8*C8</f>
        <v>0</v>
      </c>
      <c r="J8" s="45"/>
      <c r="K8" s="3">
        <f t="shared" ref="K8:K12" si="34">+J8*C8</f>
        <v>0</v>
      </c>
      <c r="L8" s="45"/>
      <c r="M8" s="3">
        <f t="shared" ref="M8:M34" si="35">+L8*C8</f>
        <v>0</v>
      </c>
      <c r="N8" s="45"/>
      <c r="O8" s="3">
        <f t="shared" ref="O8:O34" si="36">+N8*C8</f>
        <v>0</v>
      </c>
      <c r="P8" s="45"/>
      <c r="Q8" s="3">
        <f t="shared" ref="Q8:Q34" si="37">+P8*C8</f>
        <v>0</v>
      </c>
      <c r="R8" s="45"/>
      <c r="S8" s="3">
        <f t="shared" ref="S8:S34" si="38">+R8*C8</f>
        <v>0</v>
      </c>
      <c r="T8" s="45"/>
      <c r="U8" s="3">
        <f t="shared" ref="U8:U12" si="39">+T8*C8</f>
        <v>0</v>
      </c>
      <c r="V8" s="45"/>
      <c r="W8" s="3">
        <f t="shared" ref="W8:W12" si="40">+V8*C8</f>
        <v>0</v>
      </c>
      <c r="X8" s="45"/>
      <c r="Y8" s="3">
        <f t="shared" ref="Y8:Y11" si="41">+X8*C8</f>
        <v>0</v>
      </c>
      <c r="Z8" s="45"/>
      <c r="AA8" s="3">
        <f t="shared" ref="AA8:AA11" si="42">+Z8*C8</f>
        <v>0</v>
      </c>
      <c r="AB8" s="45"/>
      <c r="AC8" s="3">
        <f t="shared" ref="AC8:AC12" si="43">+AB8*C8</f>
        <v>0</v>
      </c>
      <c r="AD8" s="45"/>
      <c r="AE8" s="3">
        <f t="shared" ref="AE8:AE12" si="44">+AD8*C8</f>
        <v>0</v>
      </c>
      <c r="AF8" s="45"/>
      <c r="AG8" s="3">
        <f t="shared" ref="AG8:AG12" si="45">+AF8*C8</f>
        <v>0</v>
      </c>
      <c r="AH8" s="45"/>
      <c r="AI8" s="3">
        <f t="shared" ref="AI8:AI12" si="46">+AH8*C8</f>
        <v>0</v>
      </c>
      <c r="AJ8" s="11"/>
      <c r="AK8" s="3">
        <f t="shared" ref="AK8:AK12" si="47">+AJ8*C8</f>
        <v>0</v>
      </c>
      <c r="AL8" s="45"/>
      <c r="AM8" s="3">
        <f t="shared" si="27"/>
        <v>0</v>
      </c>
      <c r="AN8" s="45"/>
      <c r="AO8" s="3"/>
      <c r="AP8" s="45"/>
      <c r="AQ8" s="3"/>
      <c r="AR8" s="45"/>
      <c r="AS8" s="3"/>
      <c r="AT8" s="45"/>
      <c r="AU8" s="3"/>
      <c r="AV8" s="45"/>
      <c r="AW8" s="3"/>
      <c r="AX8" s="45"/>
      <c r="AY8" s="3"/>
      <c r="AZ8" s="45"/>
      <c r="BA8" s="3"/>
      <c r="BB8" s="45"/>
      <c r="BC8" s="3"/>
      <c r="BD8" s="45"/>
      <c r="BE8" s="3"/>
      <c r="BF8" s="45"/>
      <c r="BG8" s="3"/>
      <c r="BH8" s="45"/>
      <c r="BI8" s="74"/>
      <c r="BJ8" s="45"/>
      <c r="BK8" s="74"/>
      <c r="BL8" s="45"/>
      <c r="BM8" s="74"/>
      <c r="BN8" s="45">
        <f t="shared" si="28"/>
        <v>0</v>
      </c>
      <c r="BO8" s="196">
        <f t="shared" si="28"/>
        <v>0</v>
      </c>
      <c r="BP8" s="189"/>
      <c r="BQ8" s="61"/>
      <c r="BR8" s="4">
        <f t="shared" ref="BR8:BR34" si="48">BO8</f>
        <v>0</v>
      </c>
      <c r="BS8" s="61"/>
      <c r="BT8" s="1">
        <f t="shared" si="29"/>
        <v>0</v>
      </c>
      <c r="BU8" s="5"/>
      <c r="BV8" s="1">
        <f t="shared" si="30"/>
        <v>0</v>
      </c>
      <c r="BW8" s="14" t="s">
        <v>55</v>
      </c>
    </row>
    <row r="9" spans="1:114" ht="16.5" customHeight="1" x14ac:dyDescent="0.25">
      <c r="A9" s="197" t="s">
        <v>9</v>
      </c>
      <c r="B9" s="6" t="s">
        <v>53</v>
      </c>
      <c r="C9" s="46">
        <v>54</v>
      </c>
      <c r="D9" s="11"/>
      <c r="E9" s="3">
        <f t="shared" si="31"/>
        <v>0</v>
      </c>
      <c r="F9" s="11">
        <v>35</v>
      </c>
      <c r="G9" s="3">
        <f t="shared" si="32"/>
        <v>1890</v>
      </c>
      <c r="H9" s="45">
        <v>30</v>
      </c>
      <c r="I9" s="3">
        <f t="shared" si="33"/>
        <v>1620</v>
      </c>
      <c r="J9" s="45">
        <v>22</v>
      </c>
      <c r="K9" s="3">
        <f t="shared" si="34"/>
        <v>1188</v>
      </c>
      <c r="L9" s="45">
        <v>15</v>
      </c>
      <c r="M9" s="3">
        <f t="shared" si="35"/>
        <v>810</v>
      </c>
      <c r="N9" s="45">
        <v>30</v>
      </c>
      <c r="O9" s="3">
        <f t="shared" si="36"/>
        <v>1620</v>
      </c>
      <c r="P9" s="45">
        <v>34</v>
      </c>
      <c r="Q9" s="3">
        <f t="shared" si="37"/>
        <v>1836</v>
      </c>
      <c r="R9" s="45">
        <v>34</v>
      </c>
      <c r="S9" s="3">
        <f t="shared" si="38"/>
        <v>1836</v>
      </c>
      <c r="T9" s="45">
        <v>34</v>
      </c>
      <c r="U9" s="3">
        <f t="shared" si="39"/>
        <v>1836</v>
      </c>
      <c r="V9" s="45">
        <v>26</v>
      </c>
      <c r="W9" s="3">
        <f t="shared" si="40"/>
        <v>1404</v>
      </c>
      <c r="X9" s="45">
        <v>26</v>
      </c>
      <c r="Y9" s="3">
        <f t="shared" si="41"/>
        <v>1404</v>
      </c>
      <c r="Z9" s="45">
        <v>18</v>
      </c>
      <c r="AA9" s="3">
        <f t="shared" si="42"/>
        <v>972</v>
      </c>
      <c r="AB9" s="45">
        <v>41</v>
      </c>
      <c r="AC9" s="3">
        <f t="shared" si="43"/>
        <v>2214</v>
      </c>
      <c r="AD9" s="45">
        <v>34</v>
      </c>
      <c r="AE9" s="3">
        <f t="shared" si="44"/>
        <v>1836</v>
      </c>
      <c r="AF9" s="45">
        <v>23</v>
      </c>
      <c r="AG9" s="3">
        <f t="shared" si="45"/>
        <v>1242</v>
      </c>
      <c r="AH9" s="45">
        <v>22</v>
      </c>
      <c r="AI9" s="3">
        <f t="shared" si="46"/>
        <v>1188</v>
      </c>
      <c r="AJ9" s="11">
        <v>11</v>
      </c>
      <c r="AK9" s="3">
        <f t="shared" si="47"/>
        <v>594</v>
      </c>
      <c r="AL9" s="45">
        <v>44</v>
      </c>
      <c r="AM9" s="3">
        <f>+AL9*C9</f>
        <v>2376</v>
      </c>
      <c r="AN9" s="45"/>
      <c r="AO9" s="3"/>
      <c r="AP9" s="45"/>
      <c r="AQ9" s="3"/>
      <c r="AR9" s="45"/>
      <c r="AS9" s="3"/>
      <c r="AT9" s="45"/>
      <c r="AU9" s="3"/>
      <c r="AV9" s="45"/>
      <c r="AW9" s="3"/>
      <c r="AX9" s="45"/>
      <c r="AY9" s="3"/>
      <c r="AZ9" s="45"/>
      <c r="BA9" s="3"/>
      <c r="BB9" s="45"/>
      <c r="BC9" s="3"/>
      <c r="BD9" s="45"/>
      <c r="BE9" s="3"/>
      <c r="BF9" s="45"/>
      <c r="BG9" s="3"/>
      <c r="BH9" s="45"/>
      <c r="BI9" s="74"/>
      <c r="BJ9" s="45"/>
      <c r="BK9" s="74"/>
      <c r="BL9" s="45"/>
      <c r="BM9" s="74"/>
      <c r="BN9" s="45">
        <f t="shared" si="28"/>
        <v>479</v>
      </c>
      <c r="BO9" s="196">
        <f t="shared" si="28"/>
        <v>25866</v>
      </c>
      <c r="BP9" s="189"/>
      <c r="BQ9" s="61"/>
      <c r="BR9" s="4">
        <f t="shared" si="48"/>
        <v>25866</v>
      </c>
      <c r="BS9" s="61"/>
      <c r="BT9" s="1">
        <f t="shared" si="29"/>
        <v>25866</v>
      </c>
      <c r="BU9" s="5"/>
      <c r="BV9" s="1">
        <f t="shared" si="30"/>
        <v>25866</v>
      </c>
    </row>
    <row r="10" spans="1:114" ht="16.5" customHeight="1" x14ac:dyDescent="0.25">
      <c r="A10" s="197" t="s">
        <v>9</v>
      </c>
      <c r="B10" s="6" t="s">
        <v>53</v>
      </c>
      <c r="C10" s="46">
        <v>48</v>
      </c>
      <c r="D10" s="11"/>
      <c r="E10" s="3">
        <f t="shared" si="31"/>
        <v>0</v>
      </c>
      <c r="F10" s="11"/>
      <c r="G10" s="3">
        <f t="shared" si="32"/>
        <v>0</v>
      </c>
      <c r="H10" s="45"/>
      <c r="I10" s="3">
        <f t="shared" si="33"/>
        <v>0</v>
      </c>
      <c r="J10" s="45"/>
      <c r="K10" s="3">
        <f t="shared" si="34"/>
        <v>0</v>
      </c>
      <c r="L10" s="45"/>
      <c r="M10" s="3">
        <f t="shared" si="35"/>
        <v>0</v>
      </c>
      <c r="N10" s="45"/>
      <c r="O10" s="3">
        <f t="shared" si="36"/>
        <v>0</v>
      </c>
      <c r="P10" s="45"/>
      <c r="Q10" s="3">
        <f t="shared" si="37"/>
        <v>0</v>
      </c>
      <c r="R10" s="45">
        <v>6</v>
      </c>
      <c r="S10" s="3">
        <f t="shared" si="38"/>
        <v>288</v>
      </c>
      <c r="T10" s="45"/>
      <c r="U10" s="3">
        <f t="shared" si="39"/>
        <v>0</v>
      </c>
      <c r="V10" s="45"/>
      <c r="W10" s="3">
        <f t="shared" si="40"/>
        <v>0</v>
      </c>
      <c r="X10" s="45"/>
      <c r="Y10" s="3">
        <f t="shared" si="41"/>
        <v>0</v>
      </c>
      <c r="Z10" s="45"/>
      <c r="AA10" s="3">
        <f t="shared" si="42"/>
        <v>0</v>
      </c>
      <c r="AB10" s="45"/>
      <c r="AC10" s="3">
        <f t="shared" si="43"/>
        <v>0</v>
      </c>
      <c r="AD10" s="45"/>
      <c r="AE10" s="3">
        <f t="shared" si="44"/>
        <v>0</v>
      </c>
      <c r="AF10" s="45"/>
      <c r="AG10" s="3">
        <f t="shared" si="45"/>
        <v>0</v>
      </c>
      <c r="AH10" s="45"/>
      <c r="AI10" s="3">
        <f t="shared" si="46"/>
        <v>0</v>
      </c>
      <c r="AJ10" s="11"/>
      <c r="AK10" s="3">
        <f t="shared" si="47"/>
        <v>0</v>
      </c>
      <c r="AL10" s="45"/>
      <c r="AM10" s="3">
        <f t="shared" ref="AM10:AM12" si="49">+AL10*C10</f>
        <v>0</v>
      </c>
      <c r="AN10" s="45"/>
      <c r="AO10" s="3"/>
      <c r="AP10" s="45"/>
      <c r="AQ10" s="3"/>
      <c r="AR10" s="45"/>
      <c r="AS10" s="3"/>
      <c r="AT10" s="45"/>
      <c r="AU10" s="3"/>
      <c r="AV10" s="45"/>
      <c r="AW10" s="3"/>
      <c r="AX10" s="45"/>
      <c r="AY10" s="3"/>
      <c r="AZ10" s="45"/>
      <c r="BA10" s="3"/>
      <c r="BB10" s="45"/>
      <c r="BC10" s="3"/>
      <c r="BD10" s="45"/>
      <c r="BE10" s="3"/>
      <c r="BF10" s="45"/>
      <c r="BG10" s="3"/>
      <c r="BH10" s="45"/>
      <c r="BI10" s="74"/>
      <c r="BJ10" s="45"/>
      <c r="BK10" s="74"/>
      <c r="BL10" s="45"/>
      <c r="BM10" s="74"/>
      <c r="BN10" s="45">
        <f t="shared" si="28"/>
        <v>6</v>
      </c>
      <c r="BO10" s="196">
        <f>+E10+G10+I10+K10+M10+O10+Q10+S10+U10+W10+Y10+AA10+AC10+AE10+AG10+AI10+AK10+AM10+AO10+AQ10+AS10+AU10+AW10+AY10+BA10+BC10+BE10+BG10+BI10+BK10+BM10</f>
        <v>288</v>
      </c>
      <c r="BP10" s="189"/>
      <c r="BQ10" s="61"/>
      <c r="BR10" s="4">
        <f t="shared" si="48"/>
        <v>288</v>
      </c>
      <c r="BS10" s="61"/>
      <c r="BT10" s="1">
        <f t="shared" si="29"/>
        <v>288</v>
      </c>
      <c r="BU10" s="5"/>
      <c r="BV10" s="1">
        <f t="shared" si="30"/>
        <v>288</v>
      </c>
    </row>
    <row r="11" spans="1:114" s="14" customFormat="1" ht="16.5" customHeight="1" x14ac:dyDescent="0.25">
      <c r="A11" s="197" t="s">
        <v>10</v>
      </c>
      <c r="B11" s="148">
        <v>19</v>
      </c>
      <c r="C11" s="46">
        <v>54</v>
      </c>
      <c r="D11" s="11">
        <v>2</v>
      </c>
      <c r="E11" s="3">
        <f t="shared" si="31"/>
        <v>108</v>
      </c>
      <c r="F11" s="11">
        <v>39</v>
      </c>
      <c r="G11" s="3">
        <f t="shared" si="32"/>
        <v>2106</v>
      </c>
      <c r="H11" s="45">
        <v>31</v>
      </c>
      <c r="I11" s="3">
        <f t="shared" si="33"/>
        <v>1674</v>
      </c>
      <c r="J11" s="45">
        <v>26</v>
      </c>
      <c r="K11" s="3">
        <f t="shared" si="34"/>
        <v>1404</v>
      </c>
      <c r="L11" s="45">
        <v>36</v>
      </c>
      <c r="M11" s="3">
        <f t="shared" si="35"/>
        <v>1944</v>
      </c>
      <c r="N11" s="45">
        <v>26</v>
      </c>
      <c r="O11" s="3">
        <f t="shared" si="36"/>
        <v>1404</v>
      </c>
      <c r="P11" s="45">
        <v>34</v>
      </c>
      <c r="Q11" s="3">
        <f t="shared" si="37"/>
        <v>1836</v>
      </c>
      <c r="R11" s="45">
        <v>24</v>
      </c>
      <c r="S11" s="3">
        <f t="shared" si="38"/>
        <v>1296</v>
      </c>
      <c r="T11" s="45">
        <v>12</v>
      </c>
      <c r="U11" s="3">
        <f t="shared" si="39"/>
        <v>648</v>
      </c>
      <c r="V11" s="45">
        <v>46</v>
      </c>
      <c r="W11" s="3">
        <f t="shared" si="40"/>
        <v>2484</v>
      </c>
      <c r="X11" s="45">
        <v>26</v>
      </c>
      <c r="Y11" s="3">
        <f t="shared" si="41"/>
        <v>1404</v>
      </c>
      <c r="Z11" s="45">
        <v>14</v>
      </c>
      <c r="AA11" s="3">
        <f t="shared" si="42"/>
        <v>756</v>
      </c>
      <c r="AB11" s="45">
        <v>24</v>
      </c>
      <c r="AC11" s="3">
        <f t="shared" si="43"/>
        <v>1296</v>
      </c>
      <c r="AD11" s="45">
        <v>20</v>
      </c>
      <c r="AE11" s="3">
        <f t="shared" si="44"/>
        <v>1080</v>
      </c>
      <c r="AF11" s="45">
        <v>19</v>
      </c>
      <c r="AG11" s="3">
        <f t="shared" si="45"/>
        <v>1026</v>
      </c>
      <c r="AH11" s="45">
        <v>16</v>
      </c>
      <c r="AI11" s="3">
        <f t="shared" si="46"/>
        <v>864</v>
      </c>
      <c r="AJ11" s="11">
        <v>1</v>
      </c>
      <c r="AK11" s="3">
        <f t="shared" si="47"/>
        <v>54</v>
      </c>
      <c r="AL11" s="45">
        <v>24</v>
      </c>
      <c r="AM11" s="3">
        <f t="shared" si="49"/>
        <v>1296</v>
      </c>
      <c r="AN11" s="45"/>
      <c r="AO11" s="3"/>
      <c r="AP11" s="45"/>
      <c r="AQ11" s="3"/>
      <c r="AR11" s="45"/>
      <c r="AS11" s="3"/>
      <c r="AT11" s="45"/>
      <c r="AU11" s="3"/>
      <c r="AV11" s="45"/>
      <c r="AW11" s="3"/>
      <c r="AX11" s="45"/>
      <c r="AY11" s="3"/>
      <c r="AZ11" s="45"/>
      <c r="BA11" s="3"/>
      <c r="BB11" s="45"/>
      <c r="BC11" s="3"/>
      <c r="BD11" s="45"/>
      <c r="BE11" s="3"/>
      <c r="BF11" s="45"/>
      <c r="BG11" s="3"/>
      <c r="BH11" s="45"/>
      <c r="BI11" s="74"/>
      <c r="BJ11" s="45"/>
      <c r="BK11" s="74"/>
      <c r="BL11" s="45"/>
      <c r="BM11" s="74"/>
      <c r="BN11" s="45">
        <f t="shared" si="28"/>
        <v>420</v>
      </c>
      <c r="BO11" s="196">
        <f t="shared" si="28"/>
        <v>22680</v>
      </c>
      <c r="BP11" s="189"/>
      <c r="BQ11" s="61">
        <v>737.4</v>
      </c>
      <c r="BR11" s="4">
        <f t="shared" si="48"/>
        <v>22680</v>
      </c>
      <c r="BS11" s="61"/>
      <c r="BT11" s="1">
        <f t="shared" si="29"/>
        <v>21942.6</v>
      </c>
      <c r="BU11" s="5"/>
      <c r="BV11" s="149">
        <f t="shared" si="30"/>
        <v>21942.6</v>
      </c>
      <c r="BW11" s="157">
        <f>SUM(BT7:BT10)</f>
        <v>24943</v>
      </c>
      <c r="BX11" s="158">
        <f>SUM(BV7:BV10)</f>
        <v>24943</v>
      </c>
    </row>
    <row r="12" spans="1:114" s="14" customFormat="1" ht="16.5" customHeight="1" x14ac:dyDescent="0.25">
      <c r="A12" s="198" t="s">
        <v>10</v>
      </c>
      <c r="B12" s="6">
        <v>19</v>
      </c>
      <c r="C12" s="46">
        <v>48</v>
      </c>
      <c r="D12" s="11"/>
      <c r="E12" s="3">
        <f t="shared" si="31"/>
        <v>0</v>
      </c>
      <c r="F12" s="11"/>
      <c r="G12" s="3">
        <f t="shared" si="32"/>
        <v>0</v>
      </c>
      <c r="H12" s="45"/>
      <c r="I12" s="3">
        <f t="shared" si="33"/>
        <v>0</v>
      </c>
      <c r="J12" s="45"/>
      <c r="K12" s="3">
        <f t="shared" si="34"/>
        <v>0</v>
      </c>
      <c r="L12" s="45"/>
      <c r="M12" s="3">
        <f t="shared" si="35"/>
        <v>0</v>
      </c>
      <c r="N12" s="45"/>
      <c r="O12" s="3">
        <f t="shared" si="36"/>
        <v>0</v>
      </c>
      <c r="P12" s="45">
        <v>7</v>
      </c>
      <c r="Q12" s="3">
        <v>343</v>
      </c>
      <c r="R12" s="45"/>
      <c r="S12" s="3">
        <f t="shared" si="38"/>
        <v>0</v>
      </c>
      <c r="T12" s="45"/>
      <c r="U12" s="3">
        <f t="shared" si="39"/>
        <v>0</v>
      </c>
      <c r="V12" s="45"/>
      <c r="W12" s="3">
        <f t="shared" si="40"/>
        <v>0</v>
      </c>
      <c r="X12" s="45"/>
      <c r="Y12" s="3">
        <f>+X12*C12</f>
        <v>0</v>
      </c>
      <c r="Z12" s="45">
        <v>1</v>
      </c>
      <c r="AA12" s="3">
        <v>49</v>
      </c>
      <c r="AB12" s="45"/>
      <c r="AC12" s="3">
        <f t="shared" si="43"/>
        <v>0</v>
      </c>
      <c r="AD12" s="45"/>
      <c r="AE12" s="3">
        <f t="shared" si="44"/>
        <v>0</v>
      </c>
      <c r="AF12" s="45"/>
      <c r="AG12" s="3">
        <f t="shared" si="45"/>
        <v>0</v>
      </c>
      <c r="AH12" s="45"/>
      <c r="AI12" s="3">
        <f t="shared" si="46"/>
        <v>0</v>
      </c>
      <c r="AJ12" s="11"/>
      <c r="AK12" s="3">
        <f t="shared" si="47"/>
        <v>0</v>
      </c>
      <c r="AL12" s="45"/>
      <c r="AM12" s="3">
        <f t="shared" si="49"/>
        <v>0</v>
      </c>
      <c r="AN12" s="45"/>
      <c r="AO12" s="3"/>
      <c r="AP12" s="45"/>
      <c r="AQ12" s="3"/>
      <c r="AR12" s="45"/>
      <c r="AS12" s="3"/>
      <c r="AT12" s="45"/>
      <c r="AU12" s="3"/>
      <c r="AV12" s="45"/>
      <c r="AW12" s="3"/>
      <c r="AX12" s="45"/>
      <c r="AY12" s="3"/>
      <c r="AZ12" s="45"/>
      <c r="BA12" s="3"/>
      <c r="BB12" s="45"/>
      <c r="BC12" s="3"/>
      <c r="BD12" s="45"/>
      <c r="BE12" s="3"/>
      <c r="BF12" s="45"/>
      <c r="BG12" s="3"/>
      <c r="BH12" s="45"/>
      <c r="BI12" s="74"/>
      <c r="BJ12" s="45"/>
      <c r="BK12" s="74"/>
      <c r="BL12" s="45"/>
      <c r="BM12" s="74"/>
      <c r="BN12" s="45">
        <f t="shared" si="28"/>
        <v>8</v>
      </c>
      <c r="BO12" s="196">
        <f t="shared" si="28"/>
        <v>392</v>
      </c>
      <c r="BP12" s="189"/>
      <c r="BQ12" s="61"/>
      <c r="BR12" s="4">
        <f t="shared" si="48"/>
        <v>392</v>
      </c>
      <c r="BS12" s="61"/>
      <c r="BT12" s="1">
        <f t="shared" si="29"/>
        <v>392</v>
      </c>
      <c r="BU12" s="5"/>
      <c r="BV12" s="149">
        <f t="shared" si="30"/>
        <v>392</v>
      </c>
      <c r="BW12" s="160">
        <f>SUM(BT11:BT12)</f>
        <v>22334.6</v>
      </c>
      <c r="BX12" s="158">
        <f>+BW12-BU11</f>
        <v>22334.6</v>
      </c>
    </row>
    <row r="13" spans="1:114" ht="16.5" customHeight="1" x14ac:dyDescent="0.25">
      <c r="A13" s="199" t="s">
        <v>32</v>
      </c>
      <c r="B13" s="80">
        <v>168</v>
      </c>
      <c r="C13" s="81">
        <v>54</v>
      </c>
      <c r="D13" s="93"/>
      <c r="E13" s="3">
        <f t="shared" ref="E13:E17" si="50">+D13*C13</f>
        <v>0</v>
      </c>
      <c r="F13" s="93"/>
      <c r="G13" s="3">
        <f t="shared" ref="G13:G17" si="51">+F13*C13</f>
        <v>0</v>
      </c>
      <c r="H13" s="45">
        <v>25</v>
      </c>
      <c r="I13" s="3">
        <f t="shared" ref="I13:I17" si="52">+H13*C13</f>
        <v>1350</v>
      </c>
      <c r="J13" s="45"/>
      <c r="K13" s="3">
        <f t="shared" ref="K13:K17" si="53">+J13*C13</f>
        <v>0</v>
      </c>
      <c r="L13" s="45">
        <v>16</v>
      </c>
      <c r="M13" s="3">
        <f t="shared" si="35"/>
        <v>864</v>
      </c>
      <c r="N13" s="45"/>
      <c r="O13" s="3">
        <f t="shared" si="36"/>
        <v>0</v>
      </c>
      <c r="P13" s="45">
        <v>4</v>
      </c>
      <c r="Q13" s="3">
        <f t="shared" si="37"/>
        <v>216</v>
      </c>
      <c r="R13" s="45">
        <v>1</v>
      </c>
      <c r="S13" s="3">
        <f t="shared" si="38"/>
        <v>54</v>
      </c>
      <c r="T13" s="45">
        <v>4</v>
      </c>
      <c r="U13" s="3">
        <f>162+26.5</f>
        <v>188.5</v>
      </c>
      <c r="V13" s="45"/>
      <c r="W13" s="3">
        <f t="shared" ref="W13:W17" si="54">+V13*C13</f>
        <v>0</v>
      </c>
      <c r="X13" s="45"/>
      <c r="Y13" s="3">
        <f t="shared" ref="Y13:Y25" si="55">+X13*C13</f>
        <v>0</v>
      </c>
      <c r="Z13" s="45"/>
      <c r="AA13" s="3">
        <f t="shared" ref="AA13:AA17" si="56">+Z13*C13</f>
        <v>0</v>
      </c>
      <c r="AB13" s="45"/>
      <c r="AC13" s="3">
        <f t="shared" ref="AC13:AC17" si="57">+AB13*C13</f>
        <v>0</v>
      </c>
      <c r="AD13" s="45">
        <v>2</v>
      </c>
      <c r="AE13" s="3">
        <f t="shared" ref="AE13:AE17" si="58">+AD13*C13</f>
        <v>108</v>
      </c>
      <c r="AF13" s="45">
        <v>7</v>
      </c>
      <c r="AG13" s="3">
        <f t="shared" ref="AG13:AG17" si="59">+AF13*C13</f>
        <v>378</v>
      </c>
      <c r="AH13" s="45"/>
      <c r="AI13" s="3">
        <f t="shared" ref="AI13:AI17" si="60">+AH13*C13</f>
        <v>0</v>
      </c>
      <c r="AJ13" s="93">
        <v>6</v>
      </c>
      <c r="AK13" s="3">
        <f t="shared" ref="AK13:AK17" si="61">+AJ13*C13</f>
        <v>324</v>
      </c>
      <c r="AL13" s="45">
        <v>5</v>
      </c>
      <c r="AM13" s="3">
        <f t="shared" ref="AM13:AM16" si="62">+AL13*C13</f>
        <v>270</v>
      </c>
      <c r="AN13" s="45"/>
      <c r="AO13" s="3"/>
      <c r="AP13" s="45"/>
      <c r="AQ13" s="3"/>
      <c r="AR13" s="45"/>
      <c r="AS13" s="3"/>
      <c r="AT13" s="45"/>
      <c r="AU13" s="3"/>
      <c r="AV13" s="45"/>
      <c r="AW13" s="3"/>
      <c r="AX13" s="45"/>
      <c r="AY13" s="3"/>
      <c r="AZ13" s="45"/>
      <c r="BA13" s="3"/>
      <c r="BB13" s="45"/>
      <c r="BC13" s="3"/>
      <c r="BD13" s="45"/>
      <c r="BE13" s="3"/>
      <c r="BF13" s="45"/>
      <c r="BG13" s="3"/>
      <c r="BH13" s="45"/>
      <c r="BI13" s="74"/>
      <c r="BJ13" s="45"/>
      <c r="BK13" s="74"/>
      <c r="BL13" s="45"/>
      <c r="BM13" s="74"/>
      <c r="BN13" s="45">
        <f>+D13+F13+H13+J13+L13+N13+P13+R13+T13+V13+X13+Z13+AB13+AD13+AF13+AH13+AJ13+AL13+AN13+AP13+AR13+AT13+AV13+AX13+AZ13+BB13+BD13+BF13+BH13+BJ13+BL13</f>
        <v>70</v>
      </c>
      <c r="BO13" s="196">
        <f t="shared" ref="BO13:BO17" si="63">+E13+G13+I13+K13+M13+O13+Q13+S13+U13+W13+Y13+AA13+AC13+AE13+AG13+AI13+AK13+AM13+AO13+AQ13+AS13+AU13+AW13+AY13+BA13+BC13+BE13+BG13+BI13+BK13+BM13</f>
        <v>3752.5</v>
      </c>
      <c r="BP13" s="189"/>
      <c r="BQ13" s="61">
        <v>914.68</v>
      </c>
      <c r="BR13" s="4">
        <f t="shared" ref="BR13:BR16" si="64">BO13</f>
        <v>3752.5</v>
      </c>
      <c r="BS13" s="61"/>
      <c r="BT13" s="1">
        <f t="shared" ref="BT13:BT16" si="65">BR13+BS13-BQ13</f>
        <v>2837.82</v>
      </c>
      <c r="BU13" s="5"/>
      <c r="BV13" s="1">
        <f t="shared" ref="BV13" si="66">BT13-BU13</f>
        <v>2837.82</v>
      </c>
    </row>
    <row r="14" spans="1:114" ht="16.5" customHeight="1" x14ac:dyDescent="0.25">
      <c r="A14" s="199" t="s">
        <v>32</v>
      </c>
      <c r="B14" s="80" t="s">
        <v>67</v>
      </c>
      <c r="C14" s="81">
        <v>54</v>
      </c>
      <c r="D14" s="93"/>
      <c r="E14" s="3">
        <f t="shared" si="50"/>
        <v>0</v>
      </c>
      <c r="F14" s="93"/>
      <c r="G14" s="3">
        <f t="shared" si="51"/>
        <v>0</v>
      </c>
      <c r="H14" s="45">
        <v>4</v>
      </c>
      <c r="I14" s="3">
        <f>162+48</f>
        <v>210</v>
      </c>
      <c r="J14" s="45">
        <v>6</v>
      </c>
      <c r="K14" s="3">
        <f t="shared" si="53"/>
        <v>324</v>
      </c>
      <c r="L14" s="45">
        <v>10</v>
      </c>
      <c r="M14" s="3">
        <f>48+486</f>
        <v>534</v>
      </c>
      <c r="N14" s="45">
        <v>15</v>
      </c>
      <c r="O14" s="3">
        <f t="shared" si="36"/>
        <v>810</v>
      </c>
      <c r="P14" s="45">
        <v>10</v>
      </c>
      <c r="Q14" s="3">
        <f t="shared" si="37"/>
        <v>540</v>
      </c>
      <c r="R14" s="45">
        <v>6</v>
      </c>
      <c r="S14" s="3">
        <f t="shared" si="38"/>
        <v>324</v>
      </c>
      <c r="T14" s="45">
        <v>9</v>
      </c>
      <c r="U14" s="3">
        <f t="shared" ref="U14:U17" si="67">+T14*C14</f>
        <v>486</v>
      </c>
      <c r="V14" s="45">
        <v>9</v>
      </c>
      <c r="W14" s="3">
        <f t="shared" si="54"/>
        <v>486</v>
      </c>
      <c r="X14" s="45"/>
      <c r="Y14" s="3">
        <f t="shared" si="55"/>
        <v>0</v>
      </c>
      <c r="Z14" s="45">
        <v>2</v>
      </c>
      <c r="AA14" s="3">
        <v>96</v>
      </c>
      <c r="AB14" s="45"/>
      <c r="AC14" s="3">
        <f t="shared" si="57"/>
        <v>0</v>
      </c>
      <c r="AD14" s="45"/>
      <c r="AE14" s="3">
        <f t="shared" si="58"/>
        <v>0</v>
      </c>
      <c r="AF14" s="45"/>
      <c r="AG14" s="3">
        <f t="shared" si="59"/>
        <v>0</v>
      </c>
      <c r="AH14" s="45"/>
      <c r="AI14" s="3">
        <f t="shared" si="60"/>
        <v>0</v>
      </c>
      <c r="AJ14" s="93">
        <v>2</v>
      </c>
      <c r="AK14" s="3">
        <f t="shared" si="61"/>
        <v>108</v>
      </c>
      <c r="AL14" s="45">
        <f>3+1</f>
        <v>4</v>
      </c>
      <c r="AM14" s="3">
        <f>144+17</f>
        <v>161</v>
      </c>
      <c r="AN14" s="45"/>
      <c r="AO14" s="3"/>
      <c r="AP14" s="45"/>
      <c r="AQ14" s="3"/>
      <c r="AR14" s="45"/>
      <c r="AS14" s="3"/>
      <c r="AT14" s="45"/>
      <c r="AU14" s="3"/>
      <c r="AV14" s="45"/>
      <c r="AW14" s="3"/>
      <c r="AX14" s="45"/>
      <c r="AY14" s="3"/>
      <c r="AZ14" s="45"/>
      <c r="BA14" s="3"/>
      <c r="BB14" s="45"/>
      <c r="BC14" s="3"/>
      <c r="BD14" s="45"/>
      <c r="BE14" s="3"/>
      <c r="BF14" s="45"/>
      <c r="BG14" s="3"/>
      <c r="BH14" s="45"/>
      <c r="BI14" s="74"/>
      <c r="BJ14" s="45"/>
      <c r="BK14" s="74"/>
      <c r="BL14" s="45"/>
      <c r="BM14" s="74"/>
      <c r="BN14" s="45">
        <f t="shared" ref="BN14:BN16" si="68">+D14+F14+H14+J14+L14+N14+P14+R14+T14+V14+X14+Z14+AB14+AD14+AF14+AH14+AJ14+AL14+AN14+AP14+AR14+AT14+AV14+AX14+AZ14+BB14+BD14+BF14+BH14+BJ14+BL14</f>
        <v>77</v>
      </c>
      <c r="BO14" s="196">
        <f t="shared" si="63"/>
        <v>4079</v>
      </c>
      <c r="BP14" s="189"/>
      <c r="BQ14" s="61"/>
      <c r="BR14" s="4">
        <f t="shared" si="64"/>
        <v>4079</v>
      </c>
      <c r="BS14" s="61"/>
      <c r="BT14" s="1">
        <f t="shared" si="65"/>
        <v>4079</v>
      </c>
      <c r="BU14" s="5"/>
      <c r="BV14" s="1">
        <f>BT14-BU14</f>
        <v>4079</v>
      </c>
    </row>
    <row r="15" spans="1:114" ht="16.5" customHeight="1" x14ac:dyDescent="0.25">
      <c r="A15" s="199" t="s">
        <v>74</v>
      </c>
      <c r="B15" s="80">
        <v>124</v>
      </c>
      <c r="C15" s="81">
        <v>54</v>
      </c>
      <c r="D15" s="93"/>
      <c r="E15" s="3"/>
      <c r="F15" s="93"/>
      <c r="G15" s="3"/>
      <c r="H15" s="45"/>
      <c r="I15" s="3"/>
      <c r="J15" s="45"/>
      <c r="K15" s="3"/>
      <c r="L15" s="45"/>
      <c r="M15" s="3"/>
      <c r="N15" s="45"/>
      <c r="O15" s="3"/>
      <c r="P15" s="45"/>
      <c r="Q15" s="3"/>
      <c r="R15" s="45">
        <v>5</v>
      </c>
      <c r="S15" s="3">
        <f t="shared" si="38"/>
        <v>270</v>
      </c>
      <c r="T15" s="45">
        <v>5</v>
      </c>
      <c r="U15" s="3">
        <f t="shared" si="67"/>
        <v>270</v>
      </c>
      <c r="V15" s="45">
        <v>13</v>
      </c>
      <c r="W15" s="3">
        <f t="shared" si="54"/>
        <v>702</v>
      </c>
      <c r="X15" s="45">
        <v>10</v>
      </c>
      <c r="Y15" s="3">
        <f t="shared" si="55"/>
        <v>540</v>
      </c>
      <c r="Z15" s="45">
        <v>6</v>
      </c>
      <c r="AA15" s="3">
        <f t="shared" si="56"/>
        <v>324</v>
      </c>
      <c r="AB15" s="45">
        <v>9</v>
      </c>
      <c r="AC15" s="3">
        <f t="shared" si="57"/>
        <v>486</v>
      </c>
      <c r="AD15" s="45">
        <v>9</v>
      </c>
      <c r="AE15" s="3">
        <f t="shared" si="58"/>
        <v>486</v>
      </c>
      <c r="AF15" s="45"/>
      <c r="AG15" s="3">
        <f t="shared" si="59"/>
        <v>0</v>
      </c>
      <c r="AH15" s="45"/>
      <c r="AI15" s="3">
        <f t="shared" si="60"/>
        <v>0</v>
      </c>
      <c r="AJ15" s="93">
        <v>22</v>
      </c>
      <c r="AK15" s="3">
        <f t="shared" si="61"/>
        <v>1188</v>
      </c>
      <c r="AL15" s="45">
        <v>10</v>
      </c>
      <c r="AM15" s="3">
        <f t="shared" si="62"/>
        <v>540</v>
      </c>
      <c r="AN15" s="45"/>
      <c r="AO15" s="3"/>
      <c r="AP15" s="45"/>
      <c r="AQ15" s="3"/>
      <c r="AR15" s="45"/>
      <c r="AS15" s="3"/>
      <c r="AT15" s="45"/>
      <c r="AU15" s="3"/>
      <c r="AV15" s="45"/>
      <c r="AW15" s="3"/>
      <c r="AX15" s="45"/>
      <c r="AY15" s="3"/>
      <c r="AZ15" s="45"/>
      <c r="BA15" s="3"/>
      <c r="BB15" s="45"/>
      <c r="BC15" s="3"/>
      <c r="BD15" s="45"/>
      <c r="BE15" s="3"/>
      <c r="BF15" s="45"/>
      <c r="BG15" s="3"/>
      <c r="BH15" s="45"/>
      <c r="BI15" s="74"/>
      <c r="BJ15" s="45"/>
      <c r="BK15" s="74"/>
      <c r="BL15" s="45"/>
      <c r="BM15" s="74"/>
      <c r="BN15" s="45">
        <f t="shared" si="68"/>
        <v>89</v>
      </c>
      <c r="BO15" s="196">
        <f t="shared" si="63"/>
        <v>4806</v>
      </c>
      <c r="BP15" s="189"/>
      <c r="BQ15" s="61"/>
      <c r="BR15" s="4">
        <f t="shared" si="64"/>
        <v>4806</v>
      </c>
      <c r="BS15" s="61"/>
      <c r="BT15" s="1">
        <f t="shared" si="65"/>
        <v>4806</v>
      </c>
      <c r="BU15" s="5"/>
      <c r="BV15" s="1">
        <f t="shared" ref="BV15:BV17" si="69">BT15-BU15</f>
        <v>4806</v>
      </c>
    </row>
    <row r="16" spans="1:114" ht="16.5" customHeight="1" x14ac:dyDescent="0.25">
      <c r="A16" s="199" t="s">
        <v>31</v>
      </c>
      <c r="B16" s="80">
        <v>36</v>
      </c>
      <c r="C16" s="81">
        <v>45</v>
      </c>
      <c r="D16" s="93"/>
      <c r="E16" s="3"/>
      <c r="F16" s="93"/>
      <c r="G16" s="3"/>
      <c r="H16" s="45"/>
      <c r="I16" s="3"/>
      <c r="J16" s="45"/>
      <c r="K16" s="3"/>
      <c r="L16" s="45"/>
      <c r="M16" s="3"/>
      <c r="N16" s="45"/>
      <c r="O16" s="3"/>
      <c r="P16" s="45"/>
      <c r="Q16" s="3"/>
      <c r="R16" s="45"/>
      <c r="S16" s="3"/>
      <c r="T16" s="45"/>
      <c r="U16" s="3"/>
      <c r="V16" s="45">
        <v>11</v>
      </c>
      <c r="W16" s="3">
        <f t="shared" si="54"/>
        <v>495</v>
      </c>
      <c r="X16" s="45">
        <v>10</v>
      </c>
      <c r="Y16" s="3">
        <f t="shared" si="55"/>
        <v>450</v>
      </c>
      <c r="Z16" s="45">
        <v>13</v>
      </c>
      <c r="AA16" s="3">
        <f t="shared" si="56"/>
        <v>585</v>
      </c>
      <c r="AB16" s="45">
        <v>5</v>
      </c>
      <c r="AC16" s="3">
        <f t="shared" si="57"/>
        <v>225</v>
      </c>
      <c r="AD16" s="45">
        <v>11</v>
      </c>
      <c r="AE16" s="3">
        <f t="shared" si="58"/>
        <v>495</v>
      </c>
      <c r="AF16" s="45">
        <v>1</v>
      </c>
      <c r="AG16" s="3">
        <f t="shared" si="59"/>
        <v>45</v>
      </c>
      <c r="AH16" s="45"/>
      <c r="AI16" s="3">
        <f t="shared" si="60"/>
        <v>0</v>
      </c>
      <c r="AJ16" s="93">
        <v>10</v>
      </c>
      <c r="AK16" s="3">
        <f t="shared" si="61"/>
        <v>450</v>
      </c>
      <c r="AL16" s="45"/>
      <c r="AM16" s="3">
        <f t="shared" si="62"/>
        <v>0</v>
      </c>
      <c r="AN16" s="45"/>
      <c r="AO16" s="3"/>
      <c r="AP16" s="45"/>
      <c r="AQ16" s="3"/>
      <c r="AR16" s="45"/>
      <c r="AS16" s="3"/>
      <c r="AT16" s="45"/>
      <c r="AU16" s="3"/>
      <c r="AV16" s="45"/>
      <c r="AW16" s="3"/>
      <c r="AX16" s="45"/>
      <c r="AY16" s="3"/>
      <c r="AZ16" s="45"/>
      <c r="BA16" s="3"/>
      <c r="BB16" s="45"/>
      <c r="BC16" s="3"/>
      <c r="BD16" s="45"/>
      <c r="BE16" s="3"/>
      <c r="BF16" s="45"/>
      <c r="BG16" s="3"/>
      <c r="BH16" s="45"/>
      <c r="BI16" s="74"/>
      <c r="BJ16" s="45"/>
      <c r="BK16" s="74"/>
      <c r="BL16" s="45"/>
      <c r="BM16" s="74"/>
      <c r="BN16" s="45">
        <f t="shared" si="68"/>
        <v>61</v>
      </c>
      <c r="BO16" s="196">
        <f t="shared" si="63"/>
        <v>2745</v>
      </c>
      <c r="BP16" s="189"/>
      <c r="BQ16" s="61"/>
      <c r="BR16" s="4">
        <f t="shared" si="64"/>
        <v>2745</v>
      </c>
      <c r="BS16" s="61"/>
      <c r="BT16" s="1">
        <f t="shared" si="65"/>
        <v>2745</v>
      </c>
      <c r="BU16" s="5"/>
      <c r="BV16" s="1">
        <f t="shared" si="69"/>
        <v>2745</v>
      </c>
    </row>
    <row r="17" spans="1:80" ht="16.5" customHeight="1" x14ac:dyDescent="0.25">
      <c r="A17" s="199" t="s">
        <v>34</v>
      </c>
      <c r="B17" s="80" t="s">
        <v>35</v>
      </c>
      <c r="C17" s="81">
        <v>48</v>
      </c>
      <c r="D17" s="93">
        <v>12</v>
      </c>
      <c r="E17" s="3">
        <f t="shared" si="50"/>
        <v>576</v>
      </c>
      <c r="F17" s="93">
        <v>3</v>
      </c>
      <c r="G17" s="3">
        <f t="shared" si="51"/>
        <v>144</v>
      </c>
      <c r="H17" s="45">
        <v>10</v>
      </c>
      <c r="I17" s="3">
        <f t="shared" si="52"/>
        <v>480</v>
      </c>
      <c r="J17" s="45"/>
      <c r="K17" s="3">
        <f t="shared" si="53"/>
        <v>0</v>
      </c>
      <c r="L17" s="45">
        <v>5</v>
      </c>
      <c r="M17" s="3">
        <f t="shared" si="35"/>
        <v>240</v>
      </c>
      <c r="N17" s="45">
        <v>5</v>
      </c>
      <c r="O17" s="3">
        <f t="shared" si="36"/>
        <v>240</v>
      </c>
      <c r="P17" s="45">
        <v>6</v>
      </c>
      <c r="Q17" s="3">
        <f t="shared" si="37"/>
        <v>288</v>
      </c>
      <c r="R17" s="45">
        <v>8</v>
      </c>
      <c r="S17" s="3">
        <f t="shared" si="38"/>
        <v>384</v>
      </c>
      <c r="T17" s="45">
        <v>8</v>
      </c>
      <c r="U17" s="3">
        <f t="shared" si="67"/>
        <v>384</v>
      </c>
      <c r="V17" s="45">
        <v>9</v>
      </c>
      <c r="W17" s="3">
        <f t="shared" si="54"/>
        <v>432</v>
      </c>
      <c r="X17" s="45"/>
      <c r="Y17" s="3">
        <f t="shared" si="55"/>
        <v>0</v>
      </c>
      <c r="Z17" s="45">
        <v>7</v>
      </c>
      <c r="AA17" s="3">
        <f t="shared" si="56"/>
        <v>336</v>
      </c>
      <c r="AB17" s="45">
        <v>4</v>
      </c>
      <c r="AC17" s="3">
        <f t="shared" si="57"/>
        <v>192</v>
      </c>
      <c r="AD17" s="45"/>
      <c r="AE17" s="3">
        <f t="shared" si="58"/>
        <v>0</v>
      </c>
      <c r="AF17" s="45"/>
      <c r="AG17" s="3">
        <f t="shared" si="59"/>
        <v>0</v>
      </c>
      <c r="AH17" s="45"/>
      <c r="AI17" s="3">
        <f t="shared" si="60"/>
        <v>0</v>
      </c>
      <c r="AJ17" s="93"/>
      <c r="AK17" s="3">
        <f t="shared" si="61"/>
        <v>0</v>
      </c>
      <c r="AL17" s="45">
        <f>2+1</f>
        <v>3</v>
      </c>
      <c r="AM17" s="3">
        <f>96+13.5</f>
        <v>109.5</v>
      </c>
      <c r="AN17" s="45"/>
      <c r="AO17" s="3"/>
      <c r="AP17" s="45"/>
      <c r="AQ17" s="3"/>
      <c r="AR17" s="45"/>
      <c r="AS17" s="3"/>
      <c r="AT17" s="45"/>
      <c r="AU17" s="3"/>
      <c r="AV17" s="45"/>
      <c r="AW17" s="3"/>
      <c r="AX17" s="45"/>
      <c r="AY17" s="3"/>
      <c r="AZ17" s="45"/>
      <c r="BA17" s="3"/>
      <c r="BB17" s="45"/>
      <c r="BC17" s="3"/>
      <c r="BD17" s="45"/>
      <c r="BE17" s="3"/>
      <c r="BF17" s="45"/>
      <c r="BG17" s="3"/>
      <c r="BH17" s="45"/>
      <c r="BI17" s="74"/>
      <c r="BJ17" s="45"/>
      <c r="BK17" s="74"/>
      <c r="BL17" s="45"/>
      <c r="BM17" s="74"/>
      <c r="BN17" s="45">
        <f>+D17+F17+H17+J17+L17+N17+P17+R17+T17+V17+X17+Z17+AB17+AD17+AF17+AH17+AJ17+AL17+AN17+AP17+AR17+AT17+AV17+AX17+AZ17+BB17+BD17+BF17+BH17+BJ17+BL17</f>
        <v>80</v>
      </c>
      <c r="BO17" s="196">
        <f t="shared" si="63"/>
        <v>3805.5</v>
      </c>
      <c r="BP17" s="189"/>
      <c r="BQ17" s="61">
        <v>440.2</v>
      </c>
      <c r="BR17" s="4">
        <f t="shared" si="48"/>
        <v>3805.5</v>
      </c>
      <c r="BS17" s="61"/>
      <c r="BT17" s="1">
        <f>BR17+BS17-BQ17</f>
        <v>3365.3</v>
      </c>
      <c r="BU17" s="5"/>
      <c r="BV17" s="1">
        <f t="shared" si="69"/>
        <v>3365.3</v>
      </c>
    </row>
    <row r="18" spans="1:80" s="14" customFormat="1" ht="16.5" customHeight="1" x14ac:dyDescent="0.3">
      <c r="A18" s="200" t="s">
        <v>88</v>
      </c>
      <c r="B18" s="80">
        <v>2</v>
      </c>
      <c r="C18" s="81">
        <v>60</v>
      </c>
      <c r="D18" s="93"/>
      <c r="E18" s="212"/>
      <c r="F18" s="93"/>
      <c r="G18" s="3"/>
      <c r="H18" s="45"/>
      <c r="I18" s="3"/>
      <c r="J18" s="45"/>
      <c r="K18" s="3"/>
      <c r="L18" s="45"/>
      <c r="M18" s="3"/>
      <c r="N18" s="45"/>
      <c r="O18" s="3"/>
      <c r="P18" s="45"/>
      <c r="Q18" s="3"/>
      <c r="R18" s="45"/>
      <c r="S18" s="3"/>
      <c r="T18" s="45"/>
      <c r="U18" s="3"/>
      <c r="V18" s="45"/>
      <c r="W18" s="3"/>
      <c r="X18" s="45"/>
      <c r="Y18" s="3"/>
      <c r="Z18" s="45"/>
      <c r="AA18" s="3"/>
      <c r="AB18" s="45"/>
      <c r="AC18" s="3"/>
      <c r="AD18" s="45">
        <v>16</v>
      </c>
      <c r="AE18" s="3">
        <f t="shared" ref="AE18:AE25" si="70">+AD18*C18</f>
        <v>960</v>
      </c>
      <c r="AF18" s="45">
        <v>19</v>
      </c>
      <c r="AG18" s="3">
        <f t="shared" ref="AG18:AG25" si="71">+AF18*C18</f>
        <v>1140</v>
      </c>
      <c r="AH18" s="45">
        <v>8</v>
      </c>
      <c r="AI18" s="3">
        <f t="shared" ref="AI18:AI25" si="72">+AH18*C18</f>
        <v>480</v>
      </c>
      <c r="AJ18" s="93">
        <v>16</v>
      </c>
      <c r="AK18" s="3">
        <f t="shared" ref="AK18:AK25" si="73">+AJ18*C18</f>
        <v>960</v>
      </c>
      <c r="AL18" s="45">
        <v>21</v>
      </c>
      <c r="AM18" s="3">
        <f t="shared" ref="AM18:AM25" si="74">+AL18*C18</f>
        <v>1260</v>
      </c>
      <c r="AN18" s="45"/>
      <c r="AO18" s="3"/>
      <c r="AP18" s="45"/>
      <c r="AQ18" s="3"/>
      <c r="AR18" s="45"/>
      <c r="AS18" s="3"/>
      <c r="AT18" s="45"/>
      <c r="AU18" s="3"/>
      <c r="AV18" s="45"/>
      <c r="AW18" s="3"/>
      <c r="AX18" s="45"/>
      <c r="AY18" s="3"/>
      <c r="AZ18" s="45"/>
      <c r="BA18" s="3"/>
      <c r="BB18" s="45"/>
      <c r="BC18" s="3"/>
      <c r="BD18" s="45"/>
      <c r="BE18" s="3"/>
      <c r="BF18" s="45"/>
      <c r="BG18" s="3"/>
      <c r="BH18" s="45"/>
      <c r="BI18" s="3"/>
      <c r="BJ18" s="45"/>
      <c r="BK18" s="3"/>
      <c r="BL18" s="45"/>
      <c r="BM18" s="3"/>
      <c r="BN18" s="45">
        <f t="shared" ref="BN18:BO25" si="75">+D18+F18+H18+J18+L18+N18+P18+R18+T18+V18+X18+Z18+AB18+AD18+AF18+AH18+AJ18+AL18+AN18+AP18+AR18+AT18+AV18+AX18+AZ18+BB18+BD18+BF18+BH18+BJ18+BL18</f>
        <v>80</v>
      </c>
      <c r="BO18" s="196">
        <f t="shared" si="75"/>
        <v>4800</v>
      </c>
      <c r="BP18" s="189"/>
      <c r="BQ18" s="61"/>
      <c r="BR18" s="4">
        <f t="shared" ref="BR18:BR21" si="76">BO18</f>
        <v>4800</v>
      </c>
      <c r="BS18" s="61"/>
      <c r="BT18" s="1">
        <f t="shared" ref="BT18:BT25" si="77">BR18+BS18-BQ18</f>
        <v>4800</v>
      </c>
      <c r="BU18" s="5"/>
      <c r="BV18" s="1">
        <f t="shared" ref="BV18:BV21" si="78">BT18-BU18</f>
        <v>4800</v>
      </c>
    </row>
    <row r="19" spans="1:80" s="14" customFormat="1" ht="16.5" customHeight="1" x14ac:dyDescent="0.3">
      <c r="A19" s="200" t="s">
        <v>32</v>
      </c>
      <c r="B19" s="80">
        <v>170</v>
      </c>
      <c r="C19" s="81">
        <v>60</v>
      </c>
      <c r="D19" s="93"/>
      <c r="E19" s="212"/>
      <c r="F19" s="93"/>
      <c r="G19" s="3"/>
      <c r="H19" s="45"/>
      <c r="I19" s="3"/>
      <c r="J19" s="45"/>
      <c r="K19" s="3"/>
      <c r="L19" s="45"/>
      <c r="M19" s="3"/>
      <c r="N19" s="45"/>
      <c r="O19" s="3"/>
      <c r="P19" s="45"/>
      <c r="Q19" s="3"/>
      <c r="R19" s="45"/>
      <c r="S19" s="3"/>
      <c r="T19" s="45">
        <v>5</v>
      </c>
      <c r="U19" s="3">
        <f>5*48</f>
        <v>240</v>
      </c>
      <c r="V19" s="45">
        <v>12</v>
      </c>
      <c r="W19" s="3">
        <f t="shared" ref="W19:W25" si="79">+V19*C19</f>
        <v>720</v>
      </c>
      <c r="X19" s="45"/>
      <c r="Y19" s="3">
        <f t="shared" si="55"/>
        <v>0</v>
      </c>
      <c r="Z19" s="45">
        <v>15</v>
      </c>
      <c r="AA19" s="3">
        <f t="shared" ref="AA19:AA25" si="80">+Z19*C19</f>
        <v>900</v>
      </c>
      <c r="AB19" s="45">
        <v>8</v>
      </c>
      <c r="AC19" s="3">
        <f t="shared" ref="AC19:AC25" si="81">+AB19*C19</f>
        <v>480</v>
      </c>
      <c r="AD19" s="45"/>
      <c r="AE19" s="3">
        <f t="shared" si="70"/>
        <v>0</v>
      </c>
      <c r="AF19" s="45"/>
      <c r="AG19" s="3">
        <f t="shared" si="71"/>
        <v>0</v>
      </c>
      <c r="AH19" s="45"/>
      <c r="AI19" s="3">
        <f t="shared" si="72"/>
        <v>0</v>
      </c>
      <c r="AJ19" s="93"/>
      <c r="AK19" s="3">
        <f t="shared" si="73"/>
        <v>0</v>
      </c>
      <c r="AL19" s="45">
        <v>5</v>
      </c>
      <c r="AM19" s="3">
        <f t="shared" si="74"/>
        <v>300</v>
      </c>
      <c r="AN19" s="45"/>
      <c r="AO19" s="3"/>
      <c r="AP19" s="45"/>
      <c r="AQ19" s="3"/>
      <c r="AR19" s="45"/>
      <c r="AS19" s="3"/>
      <c r="AT19" s="45"/>
      <c r="AU19" s="3"/>
      <c r="AV19" s="45"/>
      <c r="AW19" s="3"/>
      <c r="AX19" s="45"/>
      <c r="AY19" s="3"/>
      <c r="AZ19" s="45"/>
      <c r="BA19" s="3"/>
      <c r="BB19" s="45"/>
      <c r="BC19" s="3"/>
      <c r="BD19" s="45"/>
      <c r="BE19" s="3"/>
      <c r="BF19" s="45"/>
      <c r="BG19" s="3"/>
      <c r="BH19" s="45"/>
      <c r="BI19" s="3"/>
      <c r="BJ19" s="45"/>
      <c r="BK19" s="3"/>
      <c r="BL19" s="45"/>
      <c r="BM19" s="3"/>
      <c r="BN19" s="45">
        <f t="shared" si="75"/>
        <v>45</v>
      </c>
      <c r="BO19" s="196">
        <f t="shared" si="75"/>
        <v>2640</v>
      </c>
      <c r="BP19" s="189"/>
      <c r="BQ19" s="61"/>
      <c r="BR19" s="4">
        <f t="shared" si="76"/>
        <v>2640</v>
      </c>
      <c r="BS19" s="61"/>
      <c r="BT19" s="1">
        <f t="shared" si="77"/>
        <v>2640</v>
      </c>
      <c r="BU19" s="5"/>
      <c r="BV19" s="1">
        <f t="shared" si="78"/>
        <v>2640</v>
      </c>
    </row>
    <row r="20" spans="1:80" s="14" customFormat="1" ht="16.5" customHeight="1" x14ac:dyDescent="0.3">
      <c r="A20" s="200" t="s">
        <v>86</v>
      </c>
      <c r="B20" s="121">
        <v>11</v>
      </c>
      <c r="C20" s="81">
        <v>48</v>
      </c>
      <c r="D20" s="93"/>
      <c r="E20" s="212"/>
      <c r="F20" s="93"/>
      <c r="G20" s="3"/>
      <c r="H20" s="45"/>
      <c r="I20" s="3"/>
      <c r="J20" s="45"/>
      <c r="K20" s="3"/>
      <c r="L20" s="45"/>
      <c r="M20" s="3"/>
      <c r="N20" s="45"/>
      <c r="O20" s="3"/>
      <c r="P20" s="45"/>
      <c r="Q20" s="3"/>
      <c r="R20" s="45"/>
      <c r="S20" s="3"/>
      <c r="T20" s="45"/>
      <c r="U20" s="3"/>
      <c r="V20" s="45">
        <v>18</v>
      </c>
      <c r="W20" s="3">
        <f t="shared" si="79"/>
        <v>864</v>
      </c>
      <c r="X20" s="45"/>
      <c r="Y20" s="3">
        <f t="shared" si="55"/>
        <v>0</v>
      </c>
      <c r="Z20" s="45">
        <v>7</v>
      </c>
      <c r="AA20" s="3">
        <f t="shared" si="80"/>
        <v>336</v>
      </c>
      <c r="AB20" s="45">
        <v>9</v>
      </c>
      <c r="AC20" s="3">
        <f t="shared" si="81"/>
        <v>432</v>
      </c>
      <c r="AD20" s="45">
        <v>4</v>
      </c>
      <c r="AE20" s="3">
        <f>144+40</f>
        <v>184</v>
      </c>
      <c r="AF20" s="45"/>
      <c r="AG20" s="3">
        <f t="shared" si="71"/>
        <v>0</v>
      </c>
      <c r="AH20" s="45"/>
      <c r="AI20" s="3">
        <f t="shared" si="72"/>
        <v>0</v>
      </c>
      <c r="AJ20" s="93"/>
      <c r="AK20" s="3">
        <f t="shared" si="73"/>
        <v>0</v>
      </c>
      <c r="AL20" s="45"/>
      <c r="AM20" s="3">
        <f t="shared" si="74"/>
        <v>0</v>
      </c>
      <c r="AN20" s="45"/>
      <c r="AO20" s="3"/>
      <c r="AP20" s="45"/>
      <c r="AQ20" s="3"/>
      <c r="AR20" s="45"/>
      <c r="AS20" s="3"/>
      <c r="AT20" s="45"/>
      <c r="AU20" s="3"/>
      <c r="AV20" s="45"/>
      <c r="AW20" s="3"/>
      <c r="AX20" s="45"/>
      <c r="AY20" s="3"/>
      <c r="AZ20" s="45"/>
      <c r="BA20" s="3"/>
      <c r="BB20" s="45"/>
      <c r="BC20" s="3"/>
      <c r="BD20" s="45"/>
      <c r="BE20" s="3"/>
      <c r="BF20" s="45"/>
      <c r="BG20" s="3"/>
      <c r="BH20" s="45"/>
      <c r="BI20" s="3"/>
      <c r="BJ20" s="45"/>
      <c r="BK20" s="3"/>
      <c r="BL20" s="45"/>
      <c r="BM20" s="3"/>
      <c r="BN20" s="45">
        <f t="shared" si="75"/>
        <v>38</v>
      </c>
      <c r="BO20" s="196">
        <f t="shared" si="75"/>
        <v>1816</v>
      </c>
      <c r="BP20" s="189"/>
      <c r="BQ20" s="61"/>
      <c r="BR20" s="4">
        <f t="shared" si="76"/>
        <v>1816</v>
      </c>
      <c r="BS20" s="61"/>
      <c r="BT20" s="1">
        <f t="shared" si="77"/>
        <v>1816</v>
      </c>
      <c r="BU20" s="5"/>
      <c r="BV20" s="1">
        <f t="shared" si="78"/>
        <v>1816</v>
      </c>
    </row>
    <row r="21" spans="1:80" s="14" customFormat="1" ht="16.5" customHeight="1" x14ac:dyDescent="0.3">
      <c r="A21" s="200" t="s">
        <v>87</v>
      </c>
      <c r="B21" s="121">
        <v>184</v>
      </c>
      <c r="C21" s="81">
        <v>48</v>
      </c>
      <c r="D21" s="93"/>
      <c r="E21" s="212"/>
      <c r="F21" s="93"/>
      <c r="G21" s="3"/>
      <c r="H21" s="45"/>
      <c r="I21" s="3"/>
      <c r="J21" s="45"/>
      <c r="K21" s="3"/>
      <c r="L21" s="45"/>
      <c r="M21" s="3"/>
      <c r="N21" s="45"/>
      <c r="O21" s="3"/>
      <c r="P21" s="45"/>
      <c r="Q21" s="3"/>
      <c r="R21" s="45"/>
      <c r="S21" s="3"/>
      <c r="T21" s="45"/>
      <c r="U21" s="3"/>
      <c r="V21" s="45"/>
      <c r="W21" s="3"/>
      <c r="X21" s="45"/>
      <c r="Y21" s="3">
        <f t="shared" si="55"/>
        <v>0</v>
      </c>
      <c r="Z21" s="45"/>
      <c r="AA21" s="3"/>
      <c r="AB21" s="45">
        <v>12</v>
      </c>
      <c r="AC21" s="3">
        <f t="shared" si="81"/>
        <v>576</v>
      </c>
      <c r="AD21" s="45">
        <v>15</v>
      </c>
      <c r="AE21" s="3">
        <f t="shared" si="70"/>
        <v>720</v>
      </c>
      <c r="AF21" s="45">
        <v>24</v>
      </c>
      <c r="AG21" s="3">
        <f t="shared" si="71"/>
        <v>1152</v>
      </c>
      <c r="AH21" s="45">
        <v>10</v>
      </c>
      <c r="AI21" s="3">
        <f t="shared" si="72"/>
        <v>480</v>
      </c>
      <c r="AJ21" s="93">
        <v>19</v>
      </c>
      <c r="AK21" s="3">
        <f t="shared" si="73"/>
        <v>912</v>
      </c>
      <c r="AL21" s="45">
        <v>7</v>
      </c>
      <c r="AM21" s="3">
        <f t="shared" si="74"/>
        <v>336</v>
      </c>
      <c r="AN21" s="45"/>
      <c r="AO21" s="3"/>
      <c r="AP21" s="45"/>
      <c r="AQ21" s="3"/>
      <c r="AR21" s="45"/>
      <c r="AS21" s="3"/>
      <c r="AT21" s="45"/>
      <c r="AU21" s="3"/>
      <c r="AV21" s="45"/>
      <c r="AW21" s="3"/>
      <c r="AX21" s="45"/>
      <c r="AY21" s="3"/>
      <c r="AZ21" s="45"/>
      <c r="BA21" s="3"/>
      <c r="BB21" s="45"/>
      <c r="BC21" s="3"/>
      <c r="BD21" s="45"/>
      <c r="BE21" s="3"/>
      <c r="BF21" s="45"/>
      <c r="BG21" s="3"/>
      <c r="BH21" s="45"/>
      <c r="BI21" s="3"/>
      <c r="BJ21" s="45"/>
      <c r="BK21" s="3"/>
      <c r="BL21" s="45"/>
      <c r="BM21" s="3"/>
      <c r="BN21" s="45">
        <f t="shared" si="75"/>
        <v>87</v>
      </c>
      <c r="BO21" s="196">
        <f t="shared" si="75"/>
        <v>4176</v>
      </c>
      <c r="BP21" s="189"/>
      <c r="BQ21" s="61"/>
      <c r="BR21" s="4">
        <f t="shared" si="76"/>
        <v>4176</v>
      </c>
      <c r="BS21" s="61"/>
      <c r="BT21" s="1">
        <f t="shared" si="77"/>
        <v>4176</v>
      </c>
      <c r="BU21" s="5"/>
      <c r="BV21" s="1">
        <f t="shared" si="78"/>
        <v>4176</v>
      </c>
    </row>
    <row r="22" spans="1:80" ht="16.5" customHeight="1" x14ac:dyDescent="0.25">
      <c r="A22" s="200" t="s">
        <v>51</v>
      </c>
      <c r="B22" s="121" t="s">
        <v>52</v>
      </c>
      <c r="C22" s="81">
        <v>48</v>
      </c>
      <c r="D22" s="93"/>
      <c r="E22" s="3">
        <f t="shared" ref="E22:E24" si="82">+D22*C22</f>
        <v>0</v>
      </c>
      <c r="F22" s="93"/>
      <c r="G22" s="3">
        <f t="shared" ref="G22:G24" si="83">+F22*C22</f>
        <v>0</v>
      </c>
      <c r="H22" s="45"/>
      <c r="I22" s="3">
        <f t="shared" ref="I22:I24" si="84">+H22*C22</f>
        <v>0</v>
      </c>
      <c r="J22" s="45"/>
      <c r="K22" s="3">
        <f t="shared" ref="K22:K24" si="85">+J22*C22</f>
        <v>0</v>
      </c>
      <c r="L22" s="45"/>
      <c r="M22" s="3">
        <f t="shared" si="35"/>
        <v>0</v>
      </c>
      <c r="N22" s="45"/>
      <c r="O22" s="3">
        <f t="shared" si="36"/>
        <v>0</v>
      </c>
      <c r="P22" s="45"/>
      <c r="Q22" s="3">
        <f t="shared" si="37"/>
        <v>0</v>
      </c>
      <c r="R22" s="45"/>
      <c r="S22" s="3">
        <f t="shared" si="38"/>
        <v>0</v>
      </c>
      <c r="T22" s="45"/>
      <c r="U22" s="3">
        <f t="shared" ref="U22:U24" si="86">+T22*C22</f>
        <v>0</v>
      </c>
      <c r="V22" s="45"/>
      <c r="W22" s="3">
        <f t="shared" si="79"/>
        <v>0</v>
      </c>
      <c r="X22" s="45"/>
      <c r="Y22" s="3">
        <f t="shared" si="55"/>
        <v>0</v>
      </c>
      <c r="Z22" s="45">
        <v>2</v>
      </c>
      <c r="AA22" s="3">
        <f t="shared" si="80"/>
        <v>96</v>
      </c>
      <c r="AB22" s="45"/>
      <c r="AC22" s="3">
        <f t="shared" si="81"/>
        <v>0</v>
      </c>
      <c r="AD22" s="45">
        <v>3</v>
      </c>
      <c r="AE22" s="3">
        <f>94+101</f>
        <v>195</v>
      </c>
      <c r="AF22" s="45"/>
      <c r="AG22" s="3">
        <f t="shared" si="71"/>
        <v>0</v>
      </c>
      <c r="AH22" s="45"/>
      <c r="AI22" s="3">
        <f t="shared" si="72"/>
        <v>0</v>
      </c>
      <c r="AJ22" s="93"/>
      <c r="AK22" s="3">
        <f t="shared" si="73"/>
        <v>0</v>
      </c>
      <c r="AL22" s="45"/>
      <c r="AM22" s="3">
        <f t="shared" si="74"/>
        <v>0</v>
      </c>
      <c r="AN22" s="45"/>
      <c r="AO22" s="3"/>
      <c r="AP22" s="45"/>
      <c r="AQ22" s="3"/>
      <c r="AR22" s="45"/>
      <c r="AS22" s="3"/>
      <c r="AT22" s="45"/>
      <c r="AU22" s="3"/>
      <c r="AV22" s="45"/>
      <c r="AW22" s="3"/>
      <c r="AX22" s="45"/>
      <c r="AY22" s="3"/>
      <c r="AZ22" s="45"/>
      <c r="BA22" s="3"/>
      <c r="BB22" s="45"/>
      <c r="BC22" s="3"/>
      <c r="BD22" s="45"/>
      <c r="BE22" s="3"/>
      <c r="BF22" s="45"/>
      <c r="BG22" s="3"/>
      <c r="BH22" s="45"/>
      <c r="BI22" s="74"/>
      <c r="BJ22" s="45"/>
      <c r="BK22" s="74"/>
      <c r="BL22" s="45"/>
      <c r="BM22" s="74"/>
      <c r="BN22" s="45">
        <f t="shared" si="75"/>
        <v>5</v>
      </c>
      <c r="BO22" s="196">
        <f t="shared" si="75"/>
        <v>291</v>
      </c>
      <c r="BP22" s="189"/>
      <c r="BQ22" s="61">
        <v>12</v>
      </c>
      <c r="BR22" s="4">
        <f t="shared" si="48"/>
        <v>291</v>
      </c>
      <c r="BS22" s="61"/>
      <c r="BT22" s="1">
        <f t="shared" si="77"/>
        <v>279</v>
      </c>
      <c r="BU22" s="5"/>
      <c r="BV22" s="1">
        <f>BT22-BU22</f>
        <v>279</v>
      </c>
    </row>
    <row r="23" spans="1:80" ht="16.5" customHeight="1" x14ac:dyDescent="0.25">
      <c r="A23" s="199" t="s">
        <v>68</v>
      </c>
      <c r="B23" s="80">
        <v>47</v>
      </c>
      <c r="C23" s="81">
        <v>48</v>
      </c>
      <c r="D23" s="93"/>
      <c r="E23" s="3">
        <f t="shared" si="82"/>
        <v>0</v>
      </c>
      <c r="F23" s="93"/>
      <c r="G23" s="3">
        <f t="shared" si="83"/>
        <v>0</v>
      </c>
      <c r="H23" s="45">
        <v>4</v>
      </c>
      <c r="I23" s="3">
        <f t="shared" si="84"/>
        <v>192</v>
      </c>
      <c r="J23" s="45"/>
      <c r="K23" s="3">
        <f t="shared" si="85"/>
        <v>0</v>
      </c>
      <c r="L23" s="45"/>
      <c r="M23" s="3">
        <f t="shared" si="35"/>
        <v>0</v>
      </c>
      <c r="N23" s="45">
        <v>10</v>
      </c>
      <c r="O23" s="3">
        <f t="shared" si="36"/>
        <v>480</v>
      </c>
      <c r="P23" s="45">
        <v>20</v>
      </c>
      <c r="Q23" s="3">
        <f t="shared" si="37"/>
        <v>960</v>
      </c>
      <c r="R23" s="45">
        <v>10</v>
      </c>
      <c r="S23" s="3">
        <f t="shared" si="38"/>
        <v>480</v>
      </c>
      <c r="T23" s="45">
        <v>12</v>
      </c>
      <c r="U23" s="3">
        <f t="shared" si="86"/>
        <v>576</v>
      </c>
      <c r="V23" s="45">
        <v>11</v>
      </c>
      <c r="W23" s="3">
        <f t="shared" si="79"/>
        <v>528</v>
      </c>
      <c r="X23" s="45"/>
      <c r="Y23" s="3">
        <f t="shared" si="55"/>
        <v>0</v>
      </c>
      <c r="Z23" s="45">
        <v>9</v>
      </c>
      <c r="AA23" s="3">
        <f t="shared" si="80"/>
        <v>432</v>
      </c>
      <c r="AB23" s="45">
        <v>10</v>
      </c>
      <c r="AC23" s="3">
        <f t="shared" si="81"/>
        <v>480</v>
      </c>
      <c r="AD23" s="45">
        <v>17</v>
      </c>
      <c r="AE23" s="3">
        <f t="shared" si="70"/>
        <v>816</v>
      </c>
      <c r="AF23" s="45">
        <v>3</v>
      </c>
      <c r="AG23" s="3">
        <f>96+20</f>
        <v>116</v>
      </c>
      <c r="AH23" s="45"/>
      <c r="AI23" s="3">
        <f t="shared" si="72"/>
        <v>0</v>
      </c>
      <c r="AJ23" s="93"/>
      <c r="AK23" s="3">
        <f t="shared" si="73"/>
        <v>0</v>
      </c>
      <c r="AL23" s="45"/>
      <c r="AM23" s="3">
        <f t="shared" si="74"/>
        <v>0</v>
      </c>
      <c r="AN23" s="45"/>
      <c r="AO23" s="3"/>
      <c r="AP23" s="45"/>
      <c r="AQ23" s="3"/>
      <c r="AR23" s="45"/>
      <c r="AS23" s="3"/>
      <c r="AT23" s="45"/>
      <c r="AU23" s="3"/>
      <c r="AV23" s="45"/>
      <c r="AW23" s="3"/>
      <c r="AX23" s="45"/>
      <c r="AY23" s="3"/>
      <c r="AZ23" s="45"/>
      <c r="BA23" s="3"/>
      <c r="BB23" s="45"/>
      <c r="BC23" s="3"/>
      <c r="BD23" s="45"/>
      <c r="BE23" s="3"/>
      <c r="BF23" s="45"/>
      <c r="BG23" s="3"/>
      <c r="BH23" s="45"/>
      <c r="BI23" s="74"/>
      <c r="BJ23" s="45"/>
      <c r="BK23" s="74"/>
      <c r="BL23" s="45"/>
      <c r="BM23" s="74"/>
      <c r="BN23" s="45">
        <f t="shared" si="75"/>
        <v>106</v>
      </c>
      <c r="BO23" s="196">
        <f t="shared" si="75"/>
        <v>5060</v>
      </c>
      <c r="BP23" s="189"/>
      <c r="BQ23" s="61"/>
      <c r="BR23" s="4">
        <f t="shared" si="48"/>
        <v>5060</v>
      </c>
      <c r="BS23" s="61"/>
      <c r="BT23" s="1">
        <f t="shared" si="77"/>
        <v>5060</v>
      </c>
      <c r="BU23" s="5"/>
      <c r="BV23" s="1">
        <f>BT23-BU23</f>
        <v>5060</v>
      </c>
      <c r="CB23" s="237">
        <f>1.991-2.01</f>
        <v>-1.8999999999999684E-2</v>
      </c>
    </row>
    <row r="24" spans="1:80" ht="16.5" customHeight="1" x14ac:dyDescent="0.25">
      <c r="A24" s="199" t="s">
        <v>56</v>
      </c>
      <c r="B24" s="80">
        <v>6</v>
      </c>
      <c r="C24" s="81">
        <v>48</v>
      </c>
      <c r="D24" s="93"/>
      <c r="E24" s="3">
        <f t="shared" si="82"/>
        <v>0</v>
      </c>
      <c r="F24" s="93"/>
      <c r="G24" s="3">
        <f t="shared" si="83"/>
        <v>0</v>
      </c>
      <c r="H24" s="45"/>
      <c r="I24" s="3">
        <f t="shared" si="84"/>
        <v>0</v>
      </c>
      <c r="J24" s="45">
        <v>12</v>
      </c>
      <c r="K24" s="3">
        <f t="shared" si="85"/>
        <v>576</v>
      </c>
      <c r="L24" s="45"/>
      <c r="M24" s="3">
        <f t="shared" si="35"/>
        <v>0</v>
      </c>
      <c r="N24" s="45">
        <v>12</v>
      </c>
      <c r="O24" s="3">
        <f t="shared" si="36"/>
        <v>576</v>
      </c>
      <c r="P24" s="45"/>
      <c r="Q24" s="3">
        <f t="shared" si="37"/>
        <v>0</v>
      </c>
      <c r="R24" s="45">
        <v>12</v>
      </c>
      <c r="S24" s="3">
        <f t="shared" si="38"/>
        <v>576</v>
      </c>
      <c r="T24" s="45"/>
      <c r="U24" s="3">
        <f t="shared" si="86"/>
        <v>0</v>
      </c>
      <c r="V24" s="45"/>
      <c r="W24" s="3">
        <f t="shared" si="79"/>
        <v>0</v>
      </c>
      <c r="X24" s="45"/>
      <c r="Y24" s="3">
        <f t="shared" si="55"/>
        <v>0</v>
      </c>
      <c r="Z24" s="45">
        <v>12</v>
      </c>
      <c r="AA24" s="3">
        <f t="shared" si="80"/>
        <v>576</v>
      </c>
      <c r="AB24" s="45"/>
      <c r="AC24" s="3">
        <f t="shared" si="81"/>
        <v>0</v>
      </c>
      <c r="AD24" s="45"/>
      <c r="AE24" s="3">
        <f t="shared" si="70"/>
        <v>0</v>
      </c>
      <c r="AF24" s="45"/>
      <c r="AG24" s="3">
        <f t="shared" si="71"/>
        <v>0</v>
      </c>
      <c r="AH24" s="45"/>
      <c r="AI24" s="3">
        <f t="shared" si="72"/>
        <v>0</v>
      </c>
      <c r="AJ24" s="93">
        <v>7</v>
      </c>
      <c r="AK24" s="3">
        <f t="shared" si="73"/>
        <v>336</v>
      </c>
      <c r="AL24" s="45"/>
      <c r="AM24" s="3">
        <f t="shared" si="74"/>
        <v>0</v>
      </c>
      <c r="AN24" s="45"/>
      <c r="AO24" s="3"/>
      <c r="AP24" s="45"/>
      <c r="AQ24" s="3"/>
      <c r="AR24" s="45"/>
      <c r="AS24" s="3"/>
      <c r="AT24" s="45"/>
      <c r="AU24" s="3"/>
      <c r="AV24" s="45"/>
      <c r="AW24" s="3"/>
      <c r="AX24" s="45"/>
      <c r="AY24" s="3"/>
      <c r="AZ24" s="45"/>
      <c r="BA24" s="3"/>
      <c r="BB24" s="45"/>
      <c r="BC24" s="3"/>
      <c r="BD24" s="45"/>
      <c r="BE24" s="3"/>
      <c r="BF24" s="45"/>
      <c r="BG24" s="3"/>
      <c r="BH24" s="45"/>
      <c r="BI24" s="74"/>
      <c r="BJ24" s="45"/>
      <c r="BK24" s="74"/>
      <c r="BL24" s="45"/>
      <c r="BM24" s="74"/>
      <c r="BN24" s="45">
        <f t="shared" si="75"/>
        <v>55</v>
      </c>
      <c r="BO24" s="196">
        <f t="shared" si="75"/>
        <v>2640</v>
      </c>
      <c r="BP24" s="189"/>
      <c r="BQ24" s="61">
        <v>371.68</v>
      </c>
      <c r="BR24" s="4">
        <f t="shared" si="48"/>
        <v>2640</v>
      </c>
      <c r="BS24" s="61"/>
      <c r="BT24" s="1">
        <f t="shared" si="77"/>
        <v>2268.3200000000002</v>
      </c>
      <c r="BU24" s="5"/>
      <c r="BV24" s="1">
        <f t="shared" ref="BV24" si="87">BT24-BU24</f>
        <v>2268.3200000000002</v>
      </c>
    </row>
    <row r="25" spans="1:80" ht="16.5" customHeight="1" x14ac:dyDescent="0.25">
      <c r="A25" s="200" t="s">
        <v>78</v>
      </c>
      <c r="B25" s="80">
        <v>1</v>
      </c>
      <c r="C25" s="81">
        <v>48</v>
      </c>
      <c r="D25" s="93"/>
      <c r="E25" s="3"/>
      <c r="F25" s="93"/>
      <c r="G25" s="3"/>
      <c r="H25" s="45"/>
      <c r="I25" s="3"/>
      <c r="J25" s="45"/>
      <c r="K25" s="3"/>
      <c r="L25" s="45"/>
      <c r="M25" s="3"/>
      <c r="N25" s="45"/>
      <c r="O25" s="3"/>
      <c r="P25" s="45"/>
      <c r="Q25" s="3"/>
      <c r="R25" s="45"/>
      <c r="S25" s="3"/>
      <c r="T25" s="45"/>
      <c r="U25" s="3"/>
      <c r="V25" s="45">
        <v>12</v>
      </c>
      <c r="W25" s="3">
        <f t="shared" si="79"/>
        <v>576</v>
      </c>
      <c r="X25" s="45"/>
      <c r="Y25" s="3">
        <f t="shared" si="55"/>
        <v>0</v>
      </c>
      <c r="Z25" s="45"/>
      <c r="AA25" s="3">
        <f t="shared" si="80"/>
        <v>0</v>
      </c>
      <c r="AB25" s="45"/>
      <c r="AC25" s="3">
        <f t="shared" si="81"/>
        <v>0</v>
      </c>
      <c r="AD25" s="45"/>
      <c r="AE25" s="3">
        <f t="shared" si="70"/>
        <v>0</v>
      </c>
      <c r="AF25" s="45">
        <v>10</v>
      </c>
      <c r="AG25" s="3">
        <f t="shared" si="71"/>
        <v>480</v>
      </c>
      <c r="AH25" s="45"/>
      <c r="AI25" s="3">
        <f t="shared" si="72"/>
        <v>0</v>
      </c>
      <c r="AJ25" s="93"/>
      <c r="AK25" s="3">
        <f t="shared" si="73"/>
        <v>0</v>
      </c>
      <c r="AL25" s="45"/>
      <c r="AM25" s="3">
        <f t="shared" si="74"/>
        <v>0</v>
      </c>
      <c r="AN25" s="45"/>
      <c r="AO25" s="3"/>
      <c r="AP25" s="45"/>
      <c r="AQ25" s="3"/>
      <c r="AR25" s="45"/>
      <c r="AS25" s="3"/>
      <c r="AT25" s="45"/>
      <c r="AU25" s="3"/>
      <c r="AV25" s="45"/>
      <c r="AW25" s="3"/>
      <c r="AX25" s="45"/>
      <c r="AY25" s="3"/>
      <c r="AZ25" s="45"/>
      <c r="BA25" s="3"/>
      <c r="BB25" s="45"/>
      <c r="BC25" s="3"/>
      <c r="BD25" s="45"/>
      <c r="BE25" s="3"/>
      <c r="BF25" s="45"/>
      <c r="BG25" s="3"/>
      <c r="BH25" s="45"/>
      <c r="BI25" s="74"/>
      <c r="BJ25" s="45"/>
      <c r="BK25" s="74"/>
      <c r="BL25" s="45"/>
      <c r="BM25" s="74"/>
      <c r="BN25" s="45">
        <f t="shared" si="75"/>
        <v>22</v>
      </c>
      <c r="BO25" s="196">
        <f t="shared" si="75"/>
        <v>1056</v>
      </c>
      <c r="BP25" s="189"/>
      <c r="BQ25" s="61"/>
      <c r="BR25" s="4">
        <f t="shared" si="48"/>
        <v>1056</v>
      </c>
      <c r="BS25" s="61"/>
      <c r="BT25" s="1">
        <f t="shared" si="77"/>
        <v>1056</v>
      </c>
      <c r="BU25" s="5"/>
      <c r="BV25" s="1">
        <f>BT25-BU25</f>
        <v>1056</v>
      </c>
      <c r="CB25" s="14">
        <f>48.12+48.11+48</f>
        <v>144.22999999999999</v>
      </c>
    </row>
    <row r="26" spans="1:80" s="150" customFormat="1" ht="16.5" customHeight="1" x14ac:dyDescent="0.25">
      <c r="A26" s="199" t="s">
        <v>54</v>
      </c>
      <c r="B26" s="80">
        <v>18</v>
      </c>
      <c r="C26" s="81">
        <v>45.36</v>
      </c>
      <c r="D26" s="93"/>
      <c r="E26" s="3">
        <f>+D26*C26</f>
        <v>0</v>
      </c>
      <c r="F26" s="93"/>
      <c r="G26" s="3">
        <f>+F26*C26</f>
        <v>0</v>
      </c>
      <c r="H26" s="45"/>
      <c r="I26" s="3">
        <f>+H26*C26</f>
        <v>0</v>
      </c>
      <c r="J26" s="45"/>
      <c r="K26" s="3">
        <f>+J26*C26</f>
        <v>0</v>
      </c>
      <c r="L26" s="45">
        <v>48</v>
      </c>
      <c r="M26" s="3">
        <f t="shared" si="35"/>
        <v>2177.2799999999997</v>
      </c>
      <c r="N26" s="45">
        <v>13</v>
      </c>
      <c r="O26" s="3">
        <f t="shared" si="36"/>
        <v>589.67999999999995</v>
      </c>
      <c r="P26" s="45">
        <v>14</v>
      </c>
      <c r="Q26" s="3">
        <f t="shared" si="37"/>
        <v>635.04</v>
      </c>
      <c r="R26" s="45">
        <v>10</v>
      </c>
      <c r="S26" s="3">
        <f t="shared" si="38"/>
        <v>453.6</v>
      </c>
      <c r="T26" s="45">
        <v>7</v>
      </c>
      <c r="U26" s="3">
        <f>+T26*C26</f>
        <v>317.52</v>
      </c>
      <c r="V26" s="45"/>
      <c r="W26" s="3">
        <f>+V26*C26</f>
        <v>0</v>
      </c>
      <c r="X26" s="45"/>
      <c r="Y26" s="3">
        <f>+X26*C26</f>
        <v>0</v>
      </c>
      <c r="Z26" s="45">
        <v>16</v>
      </c>
      <c r="AA26" s="3">
        <f>+Z26*C26</f>
        <v>725.76</v>
      </c>
      <c r="AB26" s="45"/>
      <c r="AC26" s="3">
        <f>+AB26*C26</f>
        <v>0</v>
      </c>
      <c r="AD26" s="45"/>
      <c r="AE26" s="3">
        <f>+AD26*C26</f>
        <v>0</v>
      </c>
      <c r="AF26" s="45">
        <v>17</v>
      </c>
      <c r="AG26" s="3">
        <f>+AF26*C26</f>
        <v>771.12</v>
      </c>
      <c r="AH26" s="45"/>
      <c r="AI26" s="3">
        <f>+AH26*C26</f>
        <v>0</v>
      </c>
      <c r="AJ26" s="93"/>
      <c r="AK26" s="3">
        <f>+AJ26*C26</f>
        <v>0</v>
      </c>
      <c r="AL26" s="45"/>
      <c r="AM26" s="3">
        <f>+AL26*C26</f>
        <v>0</v>
      </c>
      <c r="AN26" s="45"/>
      <c r="AO26" s="3"/>
      <c r="AP26" s="45"/>
      <c r="AQ26" s="3"/>
      <c r="AR26" s="45"/>
      <c r="AS26" s="3"/>
      <c r="AT26" s="45"/>
      <c r="AU26" s="3"/>
      <c r="AV26" s="45"/>
      <c r="AW26" s="3"/>
      <c r="AX26" s="45"/>
      <c r="AY26" s="3"/>
      <c r="AZ26" s="45"/>
      <c r="BA26" s="3"/>
      <c r="BB26" s="45"/>
      <c r="BC26" s="3"/>
      <c r="BD26" s="45"/>
      <c r="BE26" s="3"/>
      <c r="BF26" s="45"/>
      <c r="BG26" s="3"/>
      <c r="BH26" s="45"/>
      <c r="BI26" s="74"/>
      <c r="BJ26" s="45"/>
      <c r="BK26" s="74"/>
      <c r="BL26" s="45"/>
      <c r="BM26" s="74"/>
      <c r="BN26" s="45">
        <f>+D26+F26+H26+J26+L26+N26+P26+R26+T26+V26+X26+Z26+AB26+AD26+AF26+AH26+AJ26+AL26+AN26+AP26+AR26+AT26+AV26+AX26+AZ26+BB26+BD26+BF26+BH26+BJ26+BL26</f>
        <v>125</v>
      </c>
      <c r="BO26" s="196">
        <f t="shared" ref="BO26" si="88">+E26+G26+I26+K26+M26+O26+Q26+S26+U26+W26+Y26+AA26+AC26+AE26+AG26+AI26+AK26+AM26+AO26+AQ26+AS26+AU26+AW26+AY26+BA26+BC26+BE26+BG26+BI26+BK26+BM26</f>
        <v>5669.9999999999991</v>
      </c>
      <c r="BP26" s="190"/>
      <c r="BQ26" s="61">
        <v>405.24</v>
      </c>
      <c r="BR26" s="4">
        <f t="shared" si="48"/>
        <v>5669.9999999999991</v>
      </c>
      <c r="BS26" s="61"/>
      <c r="BT26" s="1">
        <f>BR26+BS26-BQ26</f>
        <v>5264.7599999999993</v>
      </c>
      <c r="BU26" s="5"/>
      <c r="BV26" s="1">
        <f t="shared" ref="BV26" si="89">BT26-BU26</f>
        <v>5264.7599999999993</v>
      </c>
      <c r="CB26" s="236">
        <f>+CB25/3</f>
        <v>48.076666666666661</v>
      </c>
    </row>
    <row r="27" spans="1:80" ht="16.5" customHeight="1" x14ac:dyDescent="0.25">
      <c r="A27" s="200" t="s">
        <v>57</v>
      </c>
      <c r="B27" s="80" t="s">
        <v>83</v>
      </c>
      <c r="C27" s="81">
        <v>48</v>
      </c>
      <c r="D27" s="93"/>
      <c r="E27" s="3"/>
      <c r="F27" s="93"/>
      <c r="G27" s="3"/>
      <c r="H27" s="45"/>
      <c r="I27" s="3"/>
      <c r="J27" s="45"/>
      <c r="K27" s="3"/>
      <c r="L27" s="45"/>
      <c r="M27" s="3"/>
      <c r="N27" s="45"/>
      <c r="O27" s="3"/>
      <c r="P27" s="45">
        <v>13</v>
      </c>
      <c r="Q27" s="3">
        <f t="shared" si="37"/>
        <v>624</v>
      </c>
      <c r="R27" s="45">
        <v>8</v>
      </c>
      <c r="S27" s="3">
        <f t="shared" si="38"/>
        <v>384</v>
      </c>
      <c r="T27" s="45"/>
      <c r="U27" s="3">
        <f t="shared" ref="U27:U34" si="90">+T27*C27</f>
        <v>0</v>
      </c>
      <c r="V27" s="45">
        <v>4</v>
      </c>
      <c r="W27" s="3">
        <f>144+26</f>
        <v>170</v>
      </c>
      <c r="X27" s="45"/>
      <c r="Y27" s="3">
        <f t="shared" ref="Y27:Y34" si="91">+X27*C27</f>
        <v>0</v>
      </c>
      <c r="Z27" s="45"/>
      <c r="AA27" s="3">
        <f t="shared" ref="AA27:AA34" si="92">+Z27*C27</f>
        <v>0</v>
      </c>
      <c r="AB27" s="45"/>
      <c r="AC27" s="3">
        <f t="shared" ref="AC27:AC34" si="93">+AB27*C27</f>
        <v>0</v>
      </c>
      <c r="AD27" s="45"/>
      <c r="AE27" s="3">
        <f t="shared" ref="AE27:AE34" si="94">+AD27*C27</f>
        <v>0</v>
      </c>
      <c r="AF27" s="45"/>
      <c r="AG27" s="3">
        <f t="shared" ref="AG27:AG33" si="95">+AF27*C27</f>
        <v>0</v>
      </c>
      <c r="AH27" s="45"/>
      <c r="AI27" s="3">
        <f t="shared" ref="AI27:AI34" si="96">+AH27*C27</f>
        <v>0</v>
      </c>
      <c r="AJ27" s="151"/>
      <c r="AK27" s="3">
        <f t="shared" ref="AK27:AK34" si="97">+AJ27*C27</f>
        <v>0</v>
      </c>
      <c r="AL27" s="45">
        <v>15</v>
      </c>
      <c r="AM27" s="3">
        <f t="shared" ref="AM27:AM34" si="98">+AL27*C27</f>
        <v>720</v>
      </c>
      <c r="AN27" s="45"/>
      <c r="AO27" s="3"/>
      <c r="AP27" s="3"/>
      <c r="AQ27" s="3"/>
      <c r="AR27" s="45"/>
      <c r="AS27" s="3"/>
      <c r="AT27" s="45"/>
      <c r="AU27" s="3"/>
      <c r="AV27" s="45"/>
      <c r="AW27" s="3"/>
      <c r="AX27" s="45"/>
      <c r="AY27" s="3"/>
      <c r="AZ27" s="45"/>
      <c r="BA27" s="3"/>
      <c r="BB27" s="45"/>
      <c r="BC27" s="3"/>
      <c r="BD27" s="45"/>
      <c r="BE27" s="3"/>
      <c r="BF27" s="45"/>
      <c r="BG27" s="3"/>
      <c r="BH27" s="45"/>
      <c r="BI27" s="3"/>
      <c r="BJ27" s="45"/>
      <c r="BK27" s="3"/>
      <c r="BL27" s="45"/>
      <c r="BM27" s="3"/>
      <c r="BN27" s="45">
        <f t="shared" ref="BN27:BO34" si="99">+D27+F27+H27+J27+L27+N27+P27+R27+T27+V27+X27+Z27+AB27+AD27+AF27+AH27+AJ27+AL27+AN27+AP27+AR27+AT27+AV27+AX27+AZ27+BB27+BD27+BF27+BH27+BJ27+BL27</f>
        <v>40</v>
      </c>
      <c r="BO27" s="196">
        <f t="shared" si="99"/>
        <v>1898</v>
      </c>
      <c r="BP27" s="189"/>
      <c r="BQ27" s="61"/>
      <c r="BR27" s="4">
        <f t="shared" ref="BR27" si="100">BO27</f>
        <v>1898</v>
      </c>
      <c r="BS27" s="61"/>
      <c r="BT27" s="1">
        <f t="shared" ref="BT27" si="101">BR27+BS27-BQ27</f>
        <v>1898</v>
      </c>
      <c r="BU27" s="5"/>
      <c r="BV27" s="1">
        <f t="shared" ref="BV27:BV32" si="102">BT27-BU27</f>
        <v>1898</v>
      </c>
    </row>
    <row r="28" spans="1:80" ht="16.5" customHeight="1" x14ac:dyDescent="0.25">
      <c r="A28" s="199" t="s">
        <v>57</v>
      </c>
      <c r="B28" s="80">
        <v>16</v>
      </c>
      <c r="C28" s="46">
        <v>48</v>
      </c>
      <c r="D28" s="93">
        <v>2</v>
      </c>
      <c r="E28" s="3">
        <f t="shared" ref="E28:E34" si="103">+D28*C28</f>
        <v>96</v>
      </c>
      <c r="F28" s="93">
        <v>11</v>
      </c>
      <c r="G28" s="3">
        <f t="shared" ref="G28:G34" si="104">+F28*C28</f>
        <v>528</v>
      </c>
      <c r="H28" s="45">
        <v>3</v>
      </c>
      <c r="I28" s="3">
        <f t="shared" ref="I28:I34" si="105">+H28*C28</f>
        <v>144</v>
      </c>
      <c r="J28" s="45">
        <v>1</v>
      </c>
      <c r="K28" s="3">
        <f t="shared" ref="K28:K34" si="106">+J28*C28</f>
        <v>48</v>
      </c>
      <c r="L28" s="45">
        <v>2</v>
      </c>
      <c r="M28" s="3">
        <f>48+47.5</f>
        <v>95.5</v>
      </c>
      <c r="N28" s="45"/>
      <c r="O28" s="3">
        <f t="shared" si="36"/>
        <v>0</v>
      </c>
      <c r="P28" s="45"/>
      <c r="Q28" s="3">
        <f t="shared" si="37"/>
        <v>0</v>
      </c>
      <c r="R28" s="45"/>
      <c r="S28" s="3">
        <f t="shared" si="38"/>
        <v>0</v>
      </c>
      <c r="T28" s="45"/>
      <c r="U28" s="3">
        <f t="shared" si="90"/>
        <v>0</v>
      </c>
      <c r="V28" s="45"/>
      <c r="W28" s="3">
        <f t="shared" ref="W28:W34" si="107">+V28*C28</f>
        <v>0</v>
      </c>
      <c r="X28" s="45"/>
      <c r="Y28" s="3">
        <f t="shared" si="91"/>
        <v>0</v>
      </c>
      <c r="Z28" s="45"/>
      <c r="AA28" s="3">
        <f t="shared" si="92"/>
        <v>0</v>
      </c>
      <c r="AB28" s="45"/>
      <c r="AC28" s="3">
        <f t="shared" si="93"/>
        <v>0</v>
      </c>
      <c r="AD28" s="45"/>
      <c r="AE28" s="3">
        <f t="shared" si="94"/>
        <v>0</v>
      </c>
      <c r="AF28" s="45"/>
      <c r="AG28" s="3">
        <f t="shared" si="95"/>
        <v>0</v>
      </c>
      <c r="AH28" s="45"/>
      <c r="AI28" s="3">
        <f t="shared" si="96"/>
        <v>0</v>
      </c>
      <c r="AJ28" s="151"/>
      <c r="AK28" s="3">
        <f t="shared" si="97"/>
        <v>0</v>
      </c>
      <c r="AL28" s="45"/>
      <c r="AM28" s="3">
        <f t="shared" si="98"/>
        <v>0</v>
      </c>
      <c r="AN28" s="45"/>
      <c r="AO28" s="3"/>
      <c r="AP28" s="45"/>
      <c r="AQ28" s="3"/>
      <c r="AR28" s="45"/>
      <c r="AS28" s="3"/>
      <c r="AT28" s="45"/>
      <c r="AU28" s="3"/>
      <c r="AV28" s="45"/>
      <c r="AW28" s="3"/>
      <c r="AX28" s="45"/>
      <c r="AY28" s="3"/>
      <c r="AZ28" s="45"/>
      <c r="BA28" s="3"/>
      <c r="BB28" s="45"/>
      <c r="BC28" s="3"/>
      <c r="BD28" s="45"/>
      <c r="BE28" s="3"/>
      <c r="BF28" s="45"/>
      <c r="BG28" s="3"/>
      <c r="BH28" s="45"/>
      <c r="BI28" s="74"/>
      <c r="BJ28" s="45"/>
      <c r="BK28" s="74"/>
      <c r="BL28" s="45"/>
      <c r="BM28" s="74"/>
      <c r="BN28" s="45">
        <f t="shared" si="99"/>
        <v>19</v>
      </c>
      <c r="BO28" s="196">
        <f t="shared" si="99"/>
        <v>911.5</v>
      </c>
      <c r="BP28" s="189"/>
      <c r="BQ28" s="61">
        <v>295.58</v>
      </c>
      <c r="BR28" s="4">
        <f t="shared" si="48"/>
        <v>911.5</v>
      </c>
      <c r="BS28" s="61"/>
      <c r="BT28" s="1">
        <f>BR28+BS28-BQ28</f>
        <v>615.92000000000007</v>
      </c>
      <c r="BU28" s="5"/>
      <c r="BV28" s="1">
        <f t="shared" si="102"/>
        <v>615.92000000000007</v>
      </c>
    </row>
    <row r="29" spans="1:80" ht="16.5" customHeight="1" x14ac:dyDescent="0.25">
      <c r="A29" s="199" t="s">
        <v>80</v>
      </c>
      <c r="B29" s="80">
        <v>51</v>
      </c>
      <c r="C29" s="46">
        <v>28.38</v>
      </c>
      <c r="D29" s="93"/>
      <c r="E29" s="3"/>
      <c r="F29" s="93"/>
      <c r="G29" s="3"/>
      <c r="H29" s="45"/>
      <c r="I29" s="3"/>
      <c r="J29" s="45"/>
      <c r="K29" s="3"/>
      <c r="L29" s="45"/>
      <c r="M29" s="3"/>
      <c r="N29" s="45"/>
      <c r="O29" s="3"/>
      <c r="P29" s="45"/>
      <c r="Q29" s="3"/>
      <c r="R29" s="45"/>
      <c r="S29" s="3"/>
      <c r="T29" s="45"/>
      <c r="U29" s="3"/>
      <c r="V29" s="45"/>
      <c r="W29" s="3"/>
      <c r="X29" s="45"/>
      <c r="Y29" s="3"/>
      <c r="Z29" s="45">
        <v>1</v>
      </c>
      <c r="AA29" s="3">
        <f t="shared" si="92"/>
        <v>28.38</v>
      </c>
      <c r="AB29" s="45"/>
      <c r="AC29" s="3">
        <f t="shared" si="93"/>
        <v>0</v>
      </c>
      <c r="AD29" s="45"/>
      <c r="AE29" s="3">
        <f t="shared" si="94"/>
        <v>0</v>
      </c>
      <c r="AF29" s="45"/>
      <c r="AG29" s="3">
        <f t="shared" si="95"/>
        <v>0</v>
      </c>
      <c r="AH29" s="45"/>
      <c r="AI29" s="3">
        <f t="shared" si="96"/>
        <v>0</v>
      </c>
      <c r="AJ29" s="151"/>
      <c r="AK29" s="3">
        <f t="shared" si="97"/>
        <v>0</v>
      </c>
      <c r="AL29" s="45"/>
      <c r="AM29" s="3">
        <f t="shared" si="98"/>
        <v>0</v>
      </c>
      <c r="AN29" s="45"/>
      <c r="AO29" s="3"/>
      <c r="AP29" s="45"/>
      <c r="AQ29" s="3"/>
      <c r="AR29" s="45"/>
      <c r="AS29" s="3"/>
      <c r="AT29" s="45"/>
      <c r="AU29" s="3"/>
      <c r="AV29" s="45"/>
      <c r="AW29" s="3"/>
      <c r="AX29" s="45"/>
      <c r="AY29" s="3"/>
      <c r="AZ29" s="45"/>
      <c r="BA29" s="3"/>
      <c r="BB29" s="45"/>
      <c r="BC29" s="3"/>
      <c r="BD29" s="45"/>
      <c r="BE29" s="3"/>
      <c r="BF29" s="45"/>
      <c r="BG29" s="3"/>
      <c r="BH29" s="45"/>
      <c r="BI29" s="74"/>
      <c r="BJ29" s="45"/>
      <c r="BK29" s="74"/>
      <c r="BL29" s="45"/>
      <c r="BM29" s="74"/>
      <c r="BN29" s="45">
        <f t="shared" si="99"/>
        <v>1</v>
      </c>
      <c r="BO29" s="196">
        <f t="shared" si="99"/>
        <v>28.38</v>
      </c>
      <c r="BP29" s="189"/>
      <c r="BQ29" s="61"/>
      <c r="BR29" s="4">
        <f t="shared" si="48"/>
        <v>28.38</v>
      </c>
      <c r="BS29" s="61"/>
      <c r="BT29" s="1">
        <f t="shared" ref="BT29:BT32" si="108">BR29+BS29-BQ29</f>
        <v>28.38</v>
      </c>
      <c r="BU29" s="5"/>
      <c r="BV29" s="1">
        <f t="shared" si="102"/>
        <v>28.38</v>
      </c>
    </row>
    <row r="30" spans="1:80" ht="16.5" customHeight="1" x14ac:dyDescent="0.25">
      <c r="A30" s="199" t="s">
        <v>80</v>
      </c>
      <c r="B30" s="80">
        <v>52</v>
      </c>
      <c r="C30" s="46">
        <v>60</v>
      </c>
      <c r="D30" s="93"/>
      <c r="E30" s="3"/>
      <c r="F30" s="93"/>
      <c r="G30" s="3"/>
      <c r="H30" s="45"/>
      <c r="I30" s="3"/>
      <c r="J30" s="45"/>
      <c r="K30" s="3"/>
      <c r="L30" s="45"/>
      <c r="M30" s="3"/>
      <c r="N30" s="45"/>
      <c r="O30" s="3"/>
      <c r="P30" s="45"/>
      <c r="Q30" s="3"/>
      <c r="R30" s="45"/>
      <c r="S30" s="3"/>
      <c r="T30" s="45"/>
      <c r="U30" s="3"/>
      <c r="V30" s="45"/>
      <c r="W30" s="3"/>
      <c r="X30" s="45"/>
      <c r="Y30" s="3"/>
      <c r="Z30" s="45">
        <v>2</v>
      </c>
      <c r="AA30" s="3">
        <f>60+6.5</f>
        <v>66.5</v>
      </c>
      <c r="AB30" s="45"/>
      <c r="AC30" s="3">
        <f t="shared" si="93"/>
        <v>0</v>
      </c>
      <c r="AD30" s="45"/>
      <c r="AE30" s="3">
        <f t="shared" si="94"/>
        <v>0</v>
      </c>
      <c r="AF30" s="45"/>
      <c r="AG30" s="3">
        <f t="shared" si="95"/>
        <v>0</v>
      </c>
      <c r="AH30" s="45"/>
      <c r="AI30" s="3">
        <f t="shared" si="96"/>
        <v>0</v>
      </c>
      <c r="AJ30" s="151"/>
      <c r="AK30" s="3">
        <f t="shared" si="97"/>
        <v>0</v>
      </c>
      <c r="AL30" s="45"/>
      <c r="AM30" s="3">
        <f t="shared" si="98"/>
        <v>0</v>
      </c>
      <c r="AN30" s="45"/>
      <c r="AO30" s="3"/>
      <c r="AP30" s="45"/>
      <c r="AQ30" s="3"/>
      <c r="AR30" s="45"/>
      <c r="AS30" s="3"/>
      <c r="AT30" s="45"/>
      <c r="AU30" s="3"/>
      <c r="AV30" s="45"/>
      <c r="AW30" s="3"/>
      <c r="AX30" s="45"/>
      <c r="AY30" s="3"/>
      <c r="AZ30" s="45"/>
      <c r="BA30" s="3"/>
      <c r="BB30" s="45"/>
      <c r="BC30" s="3"/>
      <c r="BD30" s="45"/>
      <c r="BE30" s="3"/>
      <c r="BF30" s="45"/>
      <c r="BG30" s="3"/>
      <c r="BH30" s="45"/>
      <c r="BI30" s="74"/>
      <c r="BJ30" s="45"/>
      <c r="BK30" s="74"/>
      <c r="BL30" s="45"/>
      <c r="BM30" s="74"/>
      <c r="BN30" s="45">
        <f t="shared" si="99"/>
        <v>2</v>
      </c>
      <c r="BO30" s="196">
        <f t="shared" si="99"/>
        <v>66.5</v>
      </c>
      <c r="BP30" s="189"/>
      <c r="BQ30" s="61"/>
      <c r="BR30" s="4">
        <f t="shared" si="48"/>
        <v>66.5</v>
      </c>
      <c r="BS30" s="61"/>
      <c r="BT30" s="1">
        <f t="shared" si="108"/>
        <v>66.5</v>
      </c>
      <c r="BU30" s="5"/>
      <c r="BV30" s="1">
        <f t="shared" si="102"/>
        <v>66.5</v>
      </c>
    </row>
    <row r="31" spans="1:80" ht="16.5" customHeight="1" x14ac:dyDescent="0.25">
      <c r="A31" s="199" t="s">
        <v>66</v>
      </c>
      <c r="B31" s="80">
        <v>34</v>
      </c>
      <c r="C31" s="46">
        <v>48</v>
      </c>
      <c r="D31" s="93">
        <v>3</v>
      </c>
      <c r="E31" s="3">
        <f t="shared" si="103"/>
        <v>144</v>
      </c>
      <c r="F31" s="93">
        <v>2</v>
      </c>
      <c r="G31" s="3">
        <f t="shared" si="104"/>
        <v>96</v>
      </c>
      <c r="H31" s="45"/>
      <c r="I31" s="3">
        <f t="shared" si="105"/>
        <v>0</v>
      </c>
      <c r="J31" s="45">
        <v>6</v>
      </c>
      <c r="K31" s="3">
        <f t="shared" si="106"/>
        <v>288</v>
      </c>
      <c r="L31" s="45"/>
      <c r="M31" s="3">
        <f t="shared" si="35"/>
        <v>0</v>
      </c>
      <c r="N31" s="45">
        <v>3</v>
      </c>
      <c r="O31" s="3">
        <f t="shared" si="36"/>
        <v>144</v>
      </c>
      <c r="P31" s="45"/>
      <c r="Q31" s="3">
        <f t="shared" si="37"/>
        <v>0</v>
      </c>
      <c r="R31" s="45">
        <v>3</v>
      </c>
      <c r="S31" s="3">
        <f t="shared" si="38"/>
        <v>144</v>
      </c>
      <c r="T31" s="45"/>
      <c r="U31" s="3">
        <f t="shared" si="90"/>
        <v>0</v>
      </c>
      <c r="V31" s="45">
        <v>1</v>
      </c>
      <c r="W31" s="3">
        <v>7.5</v>
      </c>
      <c r="X31" s="45"/>
      <c r="Y31" s="3">
        <f t="shared" si="91"/>
        <v>0</v>
      </c>
      <c r="Z31" s="45"/>
      <c r="AA31" s="3">
        <f t="shared" si="92"/>
        <v>0</v>
      </c>
      <c r="AB31" s="45"/>
      <c r="AC31" s="3">
        <f t="shared" si="93"/>
        <v>0</v>
      </c>
      <c r="AD31" s="45"/>
      <c r="AE31" s="3">
        <f t="shared" si="94"/>
        <v>0</v>
      </c>
      <c r="AF31" s="45"/>
      <c r="AG31" s="3">
        <f t="shared" si="95"/>
        <v>0</v>
      </c>
      <c r="AH31" s="45"/>
      <c r="AI31" s="3">
        <f t="shared" si="96"/>
        <v>0</v>
      </c>
      <c r="AJ31" s="151"/>
      <c r="AK31" s="3">
        <f t="shared" si="97"/>
        <v>0</v>
      </c>
      <c r="AL31" s="45"/>
      <c r="AM31" s="3">
        <f t="shared" si="98"/>
        <v>0</v>
      </c>
      <c r="AN31" s="45"/>
      <c r="AO31" s="3"/>
      <c r="AP31" s="45"/>
      <c r="AQ31" s="3"/>
      <c r="AR31" s="45"/>
      <c r="AS31" s="3"/>
      <c r="AT31" s="45"/>
      <c r="AU31" s="3"/>
      <c r="AV31" s="45"/>
      <c r="AW31" s="3"/>
      <c r="AX31" s="45"/>
      <c r="AY31" s="3"/>
      <c r="AZ31" s="45"/>
      <c r="BA31" s="3"/>
      <c r="BB31" s="45"/>
      <c r="BC31" s="3"/>
      <c r="BD31" s="45"/>
      <c r="BE31" s="3"/>
      <c r="BF31" s="45"/>
      <c r="BG31" s="3"/>
      <c r="BH31" s="45"/>
      <c r="BI31" s="74"/>
      <c r="BJ31" s="45"/>
      <c r="BK31" s="74"/>
      <c r="BL31" s="45"/>
      <c r="BM31" s="74"/>
      <c r="BN31" s="45">
        <f t="shared" si="99"/>
        <v>18</v>
      </c>
      <c r="BO31" s="196">
        <f t="shared" si="99"/>
        <v>823.5</v>
      </c>
      <c r="BP31" s="189"/>
      <c r="BQ31" s="61">
        <v>140.78</v>
      </c>
      <c r="BR31" s="4">
        <f t="shared" si="48"/>
        <v>823.5</v>
      </c>
      <c r="BS31" s="61"/>
      <c r="BT31" s="1">
        <f t="shared" si="108"/>
        <v>682.72</v>
      </c>
      <c r="BU31" s="5"/>
      <c r="BV31" s="1">
        <f t="shared" si="102"/>
        <v>682.72</v>
      </c>
    </row>
    <row r="32" spans="1:80" ht="16.5" customHeight="1" x14ac:dyDescent="0.25">
      <c r="A32" s="199" t="s">
        <v>84</v>
      </c>
      <c r="B32" s="80" t="s">
        <v>85</v>
      </c>
      <c r="C32" s="46">
        <v>50</v>
      </c>
      <c r="D32" s="93"/>
      <c r="E32" s="3"/>
      <c r="F32" s="93"/>
      <c r="G32" s="3"/>
      <c r="H32" s="45"/>
      <c r="I32" s="3"/>
      <c r="J32" s="45"/>
      <c r="K32" s="3"/>
      <c r="L32" s="45"/>
      <c r="M32" s="3"/>
      <c r="N32" s="45"/>
      <c r="O32" s="3"/>
      <c r="P32" s="45"/>
      <c r="Q32" s="3"/>
      <c r="R32" s="45">
        <v>3</v>
      </c>
      <c r="S32" s="3">
        <f>50+21.4</f>
        <v>71.400000000000006</v>
      </c>
      <c r="T32" s="45"/>
      <c r="U32" s="3"/>
      <c r="V32" s="45"/>
      <c r="W32" s="3"/>
      <c r="X32" s="45"/>
      <c r="Y32" s="3"/>
      <c r="Z32" s="45"/>
      <c r="AA32" s="3">
        <f t="shared" si="92"/>
        <v>0</v>
      </c>
      <c r="AB32" s="45"/>
      <c r="AC32" s="3">
        <f t="shared" si="93"/>
        <v>0</v>
      </c>
      <c r="AD32" s="45"/>
      <c r="AE32" s="3">
        <f t="shared" si="94"/>
        <v>0</v>
      </c>
      <c r="AF32" s="45"/>
      <c r="AG32" s="3">
        <f t="shared" si="95"/>
        <v>0</v>
      </c>
      <c r="AH32" s="45"/>
      <c r="AI32" s="3">
        <f t="shared" si="96"/>
        <v>0</v>
      </c>
      <c r="AJ32" s="151"/>
      <c r="AK32" s="3">
        <f t="shared" si="97"/>
        <v>0</v>
      </c>
      <c r="AL32" s="45"/>
      <c r="AM32" s="3">
        <f t="shared" si="98"/>
        <v>0</v>
      </c>
      <c r="AN32" s="45"/>
      <c r="AO32" s="3"/>
      <c r="AP32" s="45"/>
      <c r="AQ32" s="3"/>
      <c r="AR32" s="45"/>
      <c r="AS32" s="3"/>
      <c r="AT32" s="45"/>
      <c r="AU32" s="3"/>
      <c r="AV32" s="45"/>
      <c r="AW32" s="3"/>
      <c r="AX32" s="45"/>
      <c r="AY32" s="3"/>
      <c r="AZ32" s="45"/>
      <c r="BA32" s="3"/>
      <c r="BB32" s="45"/>
      <c r="BC32" s="3"/>
      <c r="BD32" s="45"/>
      <c r="BE32" s="3"/>
      <c r="BF32" s="45"/>
      <c r="BG32" s="3"/>
      <c r="BH32" s="45"/>
      <c r="BI32" s="74"/>
      <c r="BJ32" s="45"/>
      <c r="BK32" s="74"/>
      <c r="BL32" s="45"/>
      <c r="BM32" s="74"/>
      <c r="BN32" s="45">
        <f t="shared" si="99"/>
        <v>3</v>
      </c>
      <c r="BO32" s="196">
        <f t="shared" si="99"/>
        <v>71.400000000000006</v>
      </c>
      <c r="BP32" s="189"/>
      <c r="BQ32" s="61"/>
      <c r="BR32" s="213">
        <f t="shared" si="48"/>
        <v>71.400000000000006</v>
      </c>
      <c r="BS32" s="61"/>
      <c r="BT32" s="1">
        <f t="shared" si="108"/>
        <v>71.400000000000006</v>
      </c>
      <c r="BU32" s="5"/>
      <c r="BV32" s="1">
        <f t="shared" si="102"/>
        <v>71.400000000000006</v>
      </c>
    </row>
    <row r="33" spans="1:120" ht="16.5" customHeight="1" x14ac:dyDescent="0.25">
      <c r="A33" s="197" t="s">
        <v>51</v>
      </c>
      <c r="B33" s="6">
        <v>46</v>
      </c>
      <c r="C33" s="46">
        <v>48</v>
      </c>
      <c r="D33" s="11"/>
      <c r="E33" s="3">
        <f t="shared" si="103"/>
        <v>0</v>
      </c>
      <c r="F33" s="45"/>
      <c r="G33" s="3">
        <f t="shared" si="104"/>
        <v>0</v>
      </c>
      <c r="H33" s="45"/>
      <c r="I33" s="3">
        <f t="shared" si="105"/>
        <v>0</v>
      </c>
      <c r="J33" s="45"/>
      <c r="K33" s="3">
        <f t="shared" si="106"/>
        <v>0</v>
      </c>
      <c r="L33" s="45">
        <v>37</v>
      </c>
      <c r="M33" s="3">
        <f t="shared" si="35"/>
        <v>1776</v>
      </c>
      <c r="N33" s="45"/>
      <c r="O33" s="3">
        <f t="shared" si="36"/>
        <v>0</v>
      </c>
      <c r="P33" s="45">
        <v>35</v>
      </c>
      <c r="Q33" s="3">
        <f t="shared" si="37"/>
        <v>1680</v>
      </c>
      <c r="R33" s="45">
        <v>17</v>
      </c>
      <c r="S33" s="3">
        <f t="shared" si="38"/>
        <v>816</v>
      </c>
      <c r="T33" s="45"/>
      <c r="U33" s="3">
        <f t="shared" si="90"/>
        <v>0</v>
      </c>
      <c r="V33" s="45"/>
      <c r="W33" s="3">
        <f t="shared" si="107"/>
        <v>0</v>
      </c>
      <c r="X33" s="45">
        <v>15</v>
      </c>
      <c r="Y33" s="3">
        <f t="shared" si="91"/>
        <v>720</v>
      </c>
      <c r="Z33" s="45">
        <v>16</v>
      </c>
      <c r="AA33" s="3">
        <f t="shared" si="92"/>
        <v>768</v>
      </c>
      <c r="AB33" s="45"/>
      <c r="AC33" s="3">
        <f t="shared" si="93"/>
        <v>0</v>
      </c>
      <c r="AD33" s="45"/>
      <c r="AE33" s="3">
        <f t="shared" si="94"/>
        <v>0</v>
      </c>
      <c r="AF33" s="45"/>
      <c r="AG33" s="3">
        <f t="shared" si="95"/>
        <v>0</v>
      </c>
      <c r="AH33" s="45"/>
      <c r="AI33" s="3">
        <f t="shared" si="96"/>
        <v>0</v>
      </c>
      <c r="AJ33" s="11">
        <v>17</v>
      </c>
      <c r="AK33" s="3">
        <f t="shared" si="97"/>
        <v>816</v>
      </c>
      <c r="AL33" s="45">
        <v>1</v>
      </c>
      <c r="AM33" s="3">
        <f t="shared" si="98"/>
        <v>48</v>
      </c>
      <c r="AN33" s="45"/>
      <c r="AO33" s="3"/>
      <c r="AP33" s="45"/>
      <c r="AQ33" s="3"/>
      <c r="AR33" s="45"/>
      <c r="AS33" s="3"/>
      <c r="AT33" s="45"/>
      <c r="AU33" s="3"/>
      <c r="AV33" s="45"/>
      <c r="AW33" s="3"/>
      <c r="AX33" s="45"/>
      <c r="AY33" s="3"/>
      <c r="AZ33" s="45"/>
      <c r="BA33" s="3"/>
      <c r="BB33" s="45"/>
      <c r="BC33" s="3"/>
      <c r="BD33" s="45"/>
      <c r="BE33" s="3"/>
      <c r="BF33" s="45"/>
      <c r="BG33" s="3"/>
      <c r="BH33" s="45"/>
      <c r="BI33" s="74"/>
      <c r="BJ33" s="45"/>
      <c r="BK33" s="74"/>
      <c r="BL33" s="45"/>
      <c r="BM33" s="74"/>
      <c r="BN33" s="45">
        <f t="shared" si="99"/>
        <v>138</v>
      </c>
      <c r="BO33" s="196">
        <f t="shared" si="99"/>
        <v>6624</v>
      </c>
      <c r="BP33" s="189"/>
      <c r="BQ33" s="61">
        <v>672</v>
      </c>
      <c r="BR33" s="4">
        <f t="shared" si="48"/>
        <v>6624</v>
      </c>
      <c r="BS33" s="61"/>
      <c r="BT33" s="1">
        <f>BR33+BS33-BQ33</f>
        <v>5952</v>
      </c>
      <c r="BU33" s="5"/>
      <c r="BV33" s="1">
        <f>BT33-BU33</f>
        <v>5952</v>
      </c>
    </row>
    <row r="34" spans="1:120" ht="16.5" customHeight="1" x14ac:dyDescent="0.25">
      <c r="A34" s="197" t="s">
        <v>26</v>
      </c>
      <c r="B34" s="6" t="s">
        <v>27</v>
      </c>
      <c r="C34" s="46"/>
      <c r="D34" s="11"/>
      <c r="E34" s="3">
        <f t="shared" si="103"/>
        <v>0</v>
      </c>
      <c r="F34" s="45"/>
      <c r="G34" s="3">
        <f t="shared" si="104"/>
        <v>0</v>
      </c>
      <c r="H34" s="45"/>
      <c r="I34" s="3">
        <f t="shared" si="105"/>
        <v>0</v>
      </c>
      <c r="J34" s="45"/>
      <c r="K34" s="3">
        <f t="shared" si="106"/>
        <v>0</v>
      </c>
      <c r="L34" s="45"/>
      <c r="M34" s="3">
        <f t="shared" si="35"/>
        <v>0</v>
      </c>
      <c r="N34" s="45"/>
      <c r="O34" s="3">
        <f t="shared" si="36"/>
        <v>0</v>
      </c>
      <c r="P34" s="45"/>
      <c r="Q34" s="3">
        <f t="shared" si="37"/>
        <v>0</v>
      </c>
      <c r="R34" s="45"/>
      <c r="S34" s="3">
        <f t="shared" si="38"/>
        <v>0</v>
      </c>
      <c r="T34" s="45"/>
      <c r="U34" s="3">
        <f t="shared" si="90"/>
        <v>0</v>
      </c>
      <c r="V34" s="45"/>
      <c r="W34" s="3">
        <f t="shared" si="107"/>
        <v>0</v>
      </c>
      <c r="X34" s="45"/>
      <c r="Y34" s="3">
        <f t="shared" si="91"/>
        <v>0</v>
      </c>
      <c r="Z34" s="45"/>
      <c r="AA34" s="3">
        <f t="shared" si="92"/>
        <v>0</v>
      </c>
      <c r="AB34" s="45"/>
      <c r="AC34" s="3">
        <f t="shared" si="93"/>
        <v>0</v>
      </c>
      <c r="AD34" s="45"/>
      <c r="AE34" s="3">
        <f t="shared" si="94"/>
        <v>0</v>
      </c>
      <c r="AF34" s="45"/>
      <c r="AG34" s="3"/>
      <c r="AH34" s="45"/>
      <c r="AI34" s="3">
        <f t="shared" si="96"/>
        <v>0</v>
      </c>
      <c r="AJ34" s="11"/>
      <c r="AK34" s="3">
        <f t="shared" si="97"/>
        <v>0</v>
      </c>
      <c r="AL34" s="45"/>
      <c r="AM34" s="3">
        <f t="shared" si="98"/>
        <v>0</v>
      </c>
      <c r="AN34" s="45"/>
      <c r="AO34" s="3"/>
      <c r="AP34" s="45"/>
      <c r="AQ34" s="3"/>
      <c r="AR34" s="45"/>
      <c r="AS34" s="3"/>
      <c r="AT34" s="45"/>
      <c r="AU34" s="3"/>
      <c r="AV34" s="45"/>
      <c r="AW34" s="3"/>
      <c r="AX34" s="45"/>
      <c r="AY34" s="3"/>
      <c r="AZ34" s="45"/>
      <c r="BA34" s="3"/>
      <c r="BB34" s="45"/>
      <c r="BC34" s="3"/>
      <c r="BD34" s="45"/>
      <c r="BE34" s="3"/>
      <c r="BF34" s="45"/>
      <c r="BG34" s="3"/>
      <c r="BH34" s="45"/>
      <c r="BI34" s="74"/>
      <c r="BJ34" s="45"/>
      <c r="BK34" s="74"/>
      <c r="BL34" s="45"/>
      <c r="BM34" s="74"/>
      <c r="BN34" s="45">
        <f t="shared" si="99"/>
        <v>0</v>
      </c>
      <c r="BO34" s="196">
        <f t="shared" si="99"/>
        <v>0</v>
      </c>
      <c r="BP34" s="189"/>
      <c r="BQ34" s="61"/>
      <c r="BR34" s="4">
        <f t="shared" si="48"/>
        <v>0</v>
      </c>
      <c r="BS34" s="61"/>
      <c r="BT34" s="1">
        <f t="shared" ref="BT34" si="109">BR34+BS34-BQ34</f>
        <v>0</v>
      </c>
      <c r="BU34" s="5"/>
      <c r="BV34" s="1">
        <f t="shared" ref="BV34" si="110">BT34-BU34</f>
        <v>0</v>
      </c>
    </row>
    <row r="35" spans="1:120" s="22" customFormat="1" ht="20.25" customHeight="1" thickBot="1" x14ac:dyDescent="0.3">
      <c r="A35" s="201" t="s">
        <v>2</v>
      </c>
      <c r="B35" s="202"/>
      <c r="C35" s="202"/>
      <c r="D35" s="203">
        <f t="shared" ref="D35:AI35" si="111">SUM(D7:D34)</f>
        <v>19</v>
      </c>
      <c r="E35" s="204">
        <f t="shared" si="111"/>
        <v>924</v>
      </c>
      <c r="F35" s="204">
        <f t="shared" si="111"/>
        <v>90</v>
      </c>
      <c r="G35" s="204">
        <f t="shared" si="111"/>
        <v>4764</v>
      </c>
      <c r="H35" s="204">
        <f t="shared" si="111"/>
        <v>107</v>
      </c>
      <c r="I35" s="204">
        <f t="shared" si="111"/>
        <v>5670</v>
      </c>
      <c r="J35" s="204">
        <f t="shared" si="111"/>
        <v>73</v>
      </c>
      <c r="K35" s="204">
        <f t="shared" si="111"/>
        <v>3828</v>
      </c>
      <c r="L35" s="203">
        <f t="shared" si="111"/>
        <v>169</v>
      </c>
      <c r="M35" s="204">
        <f t="shared" si="111"/>
        <v>8440.7799999999988</v>
      </c>
      <c r="N35" s="203">
        <f t="shared" si="111"/>
        <v>114</v>
      </c>
      <c r="O35" s="204">
        <f t="shared" si="111"/>
        <v>5863.68</v>
      </c>
      <c r="P35" s="204">
        <f t="shared" si="111"/>
        <v>177</v>
      </c>
      <c r="Q35" s="204">
        <f t="shared" si="111"/>
        <v>8958.0400000000009</v>
      </c>
      <c r="R35" s="203">
        <f t="shared" si="111"/>
        <v>147</v>
      </c>
      <c r="S35" s="204">
        <f t="shared" si="111"/>
        <v>7377</v>
      </c>
      <c r="T35" s="204">
        <f t="shared" si="111"/>
        <v>96</v>
      </c>
      <c r="U35" s="204">
        <f t="shared" si="111"/>
        <v>4946.0200000000004</v>
      </c>
      <c r="V35" s="204">
        <f t="shared" si="111"/>
        <v>172</v>
      </c>
      <c r="W35" s="204">
        <f t="shared" si="111"/>
        <v>8868.5</v>
      </c>
      <c r="X35" s="204">
        <f t="shared" si="111"/>
        <v>87</v>
      </c>
      <c r="Y35" s="204">
        <f t="shared" si="111"/>
        <v>4518</v>
      </c>
      <c r="Z35" s="204">
        <f t="shared" si="111"/>
        <v>141</v>
      </c>
      <c r="AA35" s="204">
        <f t="shared" si="111"/>
        <v>7046.64</v>
      </c>
      <c r="AB35" s="204">
        <f t="shared" si="111"/>
        <v>122</v>
      </c>
      <c r="AC35" s="204">
        <f t="shared" si="111"/>
        <v>6381</v>
      </c>
      <c r="AD35" s="204">
        <f t="shared" si="111"/>
        <v>131</v>
      </c>
      <c r="AE35" s="204">
        <f t="shared" si="111"/>
        <v>6880</v>
      </c>
      <c r="AF35" s="204">
        <f t="shared" si="111"/>
        <v>123</v>
      </c>
      <c r="AG35" s="204">
        <f t="shared" si="111"/>
        <v>6350.12</v>
      </c>
      <c r="AH35" s="204">
        <f t="shared" si="111"/>
        <v>56</v>
      </c>
      <c r="AI35" s="204">
        <f t="shared" si="111"/>
        <v>3012</v>
      </c>
      <c r="AJ35" s="204">
        <f t="shared" ref="AJ35:BO35" si="112">SUM(AJ7:AJ34)</f>
        <v>111</v>
      </c>
      <c r="AK35" s="204">
        <f t="shared" si="112"/>
        <v>5742</v>
      </c>
      <c r="AL35" s="204">
        <f t="shared" si="112"/>
        <v>139</v>
      </c>
      <c r="AM35" s="204">
        <f t="shared" si="112"/>
        <v>7416.5</v>
      </c>
      <c r="AN35" s="204">
        <f t="shared" si="112"/>
        <v>0</v>
      </c>
      <c r="AO35" s="204">
        <f t="shared" si="112"/>
        <v>0</v>
      </c>
      <c r="AP35" s="203">
        <f t="shared" si="112"/>
        <v>0</v>
      </c>
      <c r="AQ35" s="204">
        <f t="shared" si="112"/>
        <v>0</v>
      </c>
      <c r="AR35" s="203">
        <f t="shared" si="112"/>
        <v>0</v>
      </c>
      <c r="AS35" s="204">
        <f t="shared" si="112"/>
        <v>0</v>
      </c>
      <c r="AT35" s="203">
        <f t="shared" si="112"/>
        <v>0</v>
      </c>
      <c r="AU35" s="204">
        <f t="shared" si="112"/>
        <v>0</v>
      </c>
      <c r="AV35" s="203">
        <f t="shared" si="112"/>
        <v>0</v>
      </c>
      <c r="AW35" s="204">
        <f t="shared" si="112"/>
        <v>0</v>
      </c>
      <c r="AX35" s="203">
        <f t="shared" si="112"/>
        <v>0</v>
      </c>
      <c r="AY35" s="204">
        <f t="shared" si="112"/>
        <v>0</v>
      </c>
      <c r="AZ35" s="203">
        <f t="shared" si="112"/>
        <v>0</v>
      </c>
      <c r="BA35" s="204">
        <f t="shared" si="112"/>
        <v>0</v>
      </c>
      <c r="BB35" s="203">
        <f t="shared" si="112"/>
        <v>0</v>
      </c>
      <c r="BC35" s="204">
        <f t="shared" si="112"/>
        <v>0</v>
      </c>
      <c r="BD35" s="203">
        <f t="shared" si="112"/>
        <v>0</v>
      </c>
      <c r="BE35" s="204">
        <f t="shared" si="112"/>
        <v>0</v>
      </c>
      <c r="BF35" s="203">
        <f t="shared" si="112"/>
        <v>0</v>
      </c>
      <c r="BG35" s="204">
        <f t="shared" si="112"/>
        <v>0</v>
      </c>
      <c r="BH35" s="203">
        <f t="shared" si="112"/>
        <v>0</v>
      </c>
      <c r="BI35" s="204">
        <f t="shared" si="112"/>
        <v>0</v>
      </c>
      <c r="BJ35" s="203">
        <f t="shared" si="112"/>
        <v>0</v>
      </c>
      <c r="BK35" s="204">
        <f t="shared" si="112"/>
        <v>0</v>
      </c>
      <c r="BL35" s="203">
        <f t="shared" si="112"/>
        <v>0</v>
      </c>
      <c r="BM35" s="204">
        <f t="shared" si="112"/>
        <v>0</v>
      </c>
      <c r="BN35" s="203">
        <f t="shared" si="112"/>
        <v>2074</v>
      </c>
      <c r="BO35" s="205">
        <f t="shared" si="112"/>
        <v>106986.28</v>
      </c>
      <c r="BP35" s="191"/>
      <c r="BQ35" s="99">
        <f t="shared" ref="BQ35:BV35" si="113">SUM(BQ7:BQ34)</f>
        <v>5200.5599999999995</v>
      </c>
      <c r="BR35" s="99">
        <f t="shared" si="113"/>
        <v>106986.28</v>
      </c>
      <c r="BS35" s="99">
        <f t="shared" si="113"/>
        <v>0</v>
      </c>
      <c r="BT35" s="99">
        <f t="shared" si="113"/>
        <v>101785.72</v>
      </c>
      <c r="BU35" s="99">
        <f t="shared" si="113"/>
        <v>0</v>
      </c>
      <c r="BV35" s="99">
        <f t="shared" si="113"/>
        <v>101785.72</v>
      </c>
      <c r="BW35" s="56"/>
      <c r="BX35" s="56"/>
      <c r="BY35" s="56"/>
      <c r="BZ35" s="56"/>
      <c r="CA35" s="56"/>
      <c r="CB35" s="56"/>
      <c r="CC35" s="56"/>
      <c r="CD35" s="56"/>
      <c r="CE35" s="56"/>
      <c r="CF35" s="56"/>
      <c r="CG35" s="56"/>
      <c r="CH35" s="56"/>
      <c r="CI35" s="56"/>
      <c r="CJ35" s="56"/>
      <c r="CK35" s="56"/>
      <c r="CL35" s="56"/>
      <c r="CM35" s="56"/>
      <c r="CN35" s="56"/>
      <c r="CO35" s="56"/>
      <c r="CP35" s="56"/>
      <c r="CQ35" s="56"/>
      <c r="CR35" s="56"/>
      <c r="CS35" s="56"/>
      <c r="CT35" s="56"/>
      <c r="CU35" s="56"/>
      <c r="CV35" s="56"/>
      <c r="CW35" s="56"/>
      <c r="CX35" s="56"/>
      <c r="CY35" s="56"/>
      <c r="CZ35" s="56"/>
      <c r="DA35" s="56"/>
      <c r="DB35" s="56"/>
      <c r="DC35" s="56"/>
      <c r="DD35" s="56"/>
      <c r="DE35" s="56"/>
      <c r="DF35" s="56"/>
      <c r="DG35" s="56"/>
      <c r="DH35" s="56"/>
      <c r="DI35" s="56"/>
      <c r="DJ35" s="56"/>
    </row>
    <row r="36" spans="1:120" ht="16.5" customHeight="1" x14ac:dyDescent="0.25">
      <c r="A36" s="23"/>
      <c r="B36" s="23"/>
      <c r="C36" s="23"/>
      <c r="D36" s="23"/>
      <c r="E36" s="18"/>
      <c r="F36" s="18"/>
      <c r="G36" s="18"/>
      <c r="H36" s="19"/>
      <c r="I36" s="18"/>
      <c r="J36" s="51" t="s">
        <v>14</v>
      </c>
      <c r="K36" s="18"/>
      <c r="L36" s="58"/>
      <c r="M36" s="20"/>
      <c r="N36" s="58"/>
      <c r="O36" s="20"/>
      <c r="P36" s="55"/>
      <c r="Q36" s="20"/>
      <c r="R36" s="58"/>
      <c r="S36" s="20"/>
      <c r="T36" s="58"/>
      <c r="U36" s="20"/>
      <c r="V36" s="58"/>
      <c r="W36" s="19"/>
      <c r="X36" s="58"/>
      <c r="Y36" s="20"/>
      <c r="Z36" s="58"/>
      <c r="AA36" s="20"/>
      <c r="AB36" s="58"/>
      <c r="AC36" s="20"/>
      <c r="AD36" s="58"/>
      <c r="AE36" s="20"/>
      <c r="AF36" s="58"/>
      <c r="AG36" s="20"/>
      <c r="AH36" s="58"/>
      <c r="AI36" s="20"/>
      <c r="AJ36" s="23"/>
      <c r="AK36" s="18"/>
      <c r="AL36" s="51"/>
      <c r="AM36" s="18"/>
      <c r="AN36" s="55"/>
      <c r="AO36" s="18"/>
      <c r="AP36" s="51" t="s">
        <v>14</v>
      </c>
      <c r="AQ36" s="18"/>
      <c r="AR36" s="58"/>
      <c r="AS36" s="20"/>
      <c r="AT36" s="58"/>
      <c r="AU36" s="20"/>
      <c r="AV36" s="55"/>
      <c r="AW36" s="20"/>
      <c r="AX36" s="58"/>
      <c r="AY36" s="20"/>
      <c r="AZ36" s="58"/>
      <c r="BA36" s="20"/>
      <c r="BB36" s="58"/>
      <c r="BC36" s="19"/>
      <c r="BD36" s="58"/>
      <c r="BE36" s="20"/>
      <c r="BF36" s="58"/>
      <c r="BG36" s="20"/>
      <c r="BH36" s="58"/>
      <c r="BI36" s="20"/>
      <c r="BJ36" s="58"/>
      <c r="BK36" s="20"/>
      <c r="BL36" s="58"/>
      <c r="BM36" s="20"/>
      <c r="BN36" s="20"/>
      <c r="BO36" s="20"/>
      <c r="BP36" s="25"/>
      <c r="BQ36" s="17">
        <f>+BQ35-BQ37</f>
        <v>0</v>
      </c>
      <c r="BR36" s="17">
        <f>+BR35-BR37</f>
        <v>0</v>
      </c>
      <c r="BS36" s="17">
        <f t="shared" ref="BS36:BV36" si="114">+BS35-BS37</f>
        <v>0</v>
      </c>
      <c r="BT36" s="17">
        <f t="shared" si="114"/>
        <v>0</v>
      </c>
      <c r="BU36" s="17" t="s">
        <v>30</v>
      </c>
      <c r="BV36" s="17">
        <f t="shared" si="114"/>
        <v>0</v>
      </c>
    </row>
    <row r="37" spans="1:120" ht="16.5" customHeight="1" x14ac:dyDescent="0.25">
      <c r="A37" s="23"/>
      <c r="B37" s="23"/>
      <c r="C37" s="23"/>
      <c r="D37" s="23"/>
      <c r="E37" s="18"/>
      <c r="F37" s="18"/>
      <c r="G37" s="18"/>
      <c r="H37" s="18"/>
      <c r="I37" s="18"/>
      <c r="J37" s="51"/>
      <c r="K37" s="18"/>
      <c r="L37" s="58"/>
      <c r="M37" s="20"/>
      <c r="N37" s="58"/>
      <c r="O37" s="20"/>
      <c r="P37" s="58"/>
      <c r="Q37" s="20"/>
      <c r="R37" s="58"/>
      <c r="S37" s="21"/>
      <c r="T37" s="58"/>
      <c r="U37" s="20"/>
      <c r="V37" s="58"/>
      <c r="W37" s="20"/>
      <c r="X37" s="58"/>
      <c r="Y37" s="20"/>
      <c r="Z37" s="58"/>
      <c r="AA37" s="20"/>
      <c r="AB37" s="58"/>
      <c r="AC37" s="20"/>
      <c r="AD37" s="58"/>
      <c r="AE37" s="20"/>
      <c r="AF37" s="58"/>
      <c r="AG37" s="20"/>
      <c r="AH37" s="58"/>
      <c r="AI37" s="20"/>
      <c r="AJ37" s="23"/>
      <c r="AK37" s="18"/>
      <c r="AL37" s="51"/>
      <c r="AM37" s="18"/>
      <c r="AN37" s="51"/>
      <c r="AO37" s="18"/>
      <c r="AP37" s="51"/>
      <c r="AQ37" s="18"/>
      <c r="AR37" s="58"/>
      <c r="AS37" s="20"/>
      <c r="AT37" s="58"/>
      <c r="AU37" s="20"/>
      <c r="AV37" s="58"/>
      <c r="AW37" s="20"/>
      <c r="AX37" s="58"/>
      <c r="AY37" s="21"/>
      <c r="AZ37" s="58"/>
      <c r="BA37" s="20"/>
      <c r="BB37" s="58"/>
      <c r="BC37" s="20"/>
      <c r="BD37" s="58"/>
      <c r="BE37" s="20"/>
      <c r="BF37" s="58"/>
      <c r="BG37" s="20"/>
      <c r="BH37" s="58"/>
      <c r="BI37" s="20"/>
      <c r="BJ37" s="58"/>
      <c r="BK37" s="20"/>
      <c r="BL37" s="58"/>
      <c r="BM37" s="20"/>
      <c r="BN37" s="20"/>
      <c r="BO37" s="20"/>
      <c r="BP37" s="25"/>
      <c r="BQ37" s="24">
        <f t="shared" ref="BQ37:BV37" si="115">SUM(BQ7:BQ34)</f>
        <v>5200.5599999999995</v>
      </c>
      <c r="BR37" s="120">
        <f t="shared" si="115"/>
        <v>106986.28</v>
      </c>
      <c r="BS37" s="24">
        <f t="shared" si="115"/>
        <v>0</v>
      </c>
      <c r="BT37" s="24">
        <f t="shared" si="115"/>
        <v>101785.72</v>
      </c>
      <c r="BU37" s="24">
        <f t="shared" si="115"/>
        <v>0</v>
      </c>
      <c r="BV37" s="24">
        <f t="shared" si="115"/>
        <v>101785.72</v>
      </c>
    </row>
    <row r="38" spans="1:120" ht="16.5" customHeight="1" thickBot="1" x14ac:dyDescent="0.3">
      <c r="A38" s="23"/>
      <c r="B38" s="23"/>
      <c r="C38" s="23"/>
      <c r="D38" s="23"/>
      <c r="E38" s="18"/>
      <c r="F38" s="18"/>
      <c r="G38" s="18"/>
      <c r="H38" s="18"/>
      <c r="I38" s="18"/>
      <c r="J38" s="51"/>
      <c r="K38" s="18"/>
      <c r="L38" s="58"/>
      <c r="M38" s="20"/>
      <c r="N38" s="58"/>
      <c r="O38" s="20"/>
      <c r="P38" s="58"/>
      <c r="Q38" s="20"/>
      <c r="R38" s="58"/>
      <c r="S38" s="21"/>
      <c r="T38" s="58"/>
      <c r="U38" s="20"/>
      <c r="V38" s="58"/>
      <c r="W38" s="20"/>
      <c r="X38" s="58"/>
      <c r="Y38" s="20"/>
      <c r="Z38" s="58"/>
      <c r="AA38" s="20"/>
      <c r="AB38" s="58"/>
      <c r="AC38" s="20"/>
      <c r="AD38" s="58"/>
      <c r="AE38" s="20"/>
      <c r="AF38" s="58"/>
      <c r="AG38" s="20"/>
      <c r="AH38" s="58"/>
      <c r="AI38" s="20"/>
      <c r="AJ38" s="23"/>
      <c r="AK38" s="18"/>
      <c r="AL38" s="51"/>
      <c r="AM38" s="18"/>
      <c r="AN38" s="51"/>
      <c r="AO38" s="18"/>
      <c r="AP38" s="51"/>
      <c r="AQ38" s="18"/>
      <c r="AR38" s="58"/>
      <c r="AS38" s="20"/>
      <c r="AT38" s="58"/>
      <c r="AU38" s="20"/>
      <c r="AV38" s="58"/>
      <c r="AW38" s="20"/>
      <c r="AX38" s="58"/>
      <c r="AY38" s="21"/>
      <c r="AZ38" s="58"/>
      <c r="BA38" s="20"/>
      <c r="BB38" s="58"/>
      <c r="BC38" s="20"/>
      <c r="BD38" s="58"/>
      <c r="BE38" s="20"/>
      <c r="BF38" s="58"/>
      <c r="BG38" s="20"/>
      <c r="BH38" s="58"/>
      <c r="BI38" s="20"/>
      <c r="BJ38" s="58"/>
      <c r="BK38" s="20"/>
      <c r="BL38" s="58"/>
      <c r="BM38" s="20"/>
      <c r="BN38" s="20"/>
      <c r="BO38" s="20"/>
      <c r="BP38" s="25"/>
      <c r="BQ38" s="29"/>
      <c r="BR38" s="30"/>
      <c r="BS38" s="30"/>
      <c r="BT38" s="29"/>
      <c r="BU38" s="30"/>
      <c r="BV38" s="30"/>
    </row>
    <row r="39" spans="1:120" s="63" customFormat="1" ht="16.5" hidden="1" customHeight="1" x14ac:dyDescent="0.25">
      <c r="A39" s="283" t="s">
        <v>25</v>
      </c>
      <c r="B39" s="284"/>
      <c r="C39" s="285"/>
      <c r="D39" s="85"/>
      <c r="E39" s="28"/>
      <c r="F39" s="28"/>
      <c r="G39" s="28"/>
      <c r="H39" s="28"/>
      <c r="I39" s="28"/>
      <c r="J39" s="47"/>
      <c r="K39" s="28"/>
      <c r="L39" s="65"/>
      <c r="M39" s="66"/>
      <c r="N39" s="65"/>
      <c r="O39" s="66"/>
      <c r="P39" s="65"/>
      <c r="Q39" s="66"/>
      <c r="R39" s="65"/>
      <c r="S39" s="67"/>
      <c r="T39" s="65"/>
      <c r="U39" s="66"/>
      <c r="V39" s="65"/>
      <c r="W39" s="66"/>
      <c r="X39" s="65"/>
      <c r="Y39" s="66"/>
      <c r="Z39" s="65"/>
      <c r="AA39" s="66"/>
      <c r="AB39" s="65"/>
      <c r="AC39" s="66"/>
      <c r="AD39" s="65"/>
      <c r="AE39" s="66"/>
      <c r="AF39" s="65"/>
      <c r="AG39" s="66"/>
      <c r="AH39" s="65"/>
      <c r="AI39" s="66"/>
      <c r="AJ39" s="72"/>
      <c r="AK39" s="28"/>
      <c r="AL39" s="47"/>
      <c r="AM39" s="28"/>
      <c r="AN39" s="47"/>
      <c r="AO39" s="28"/>
      <c r="AP39" s="47"/>
      <c r="AQ39" s="28"/>
      <c r="AR39" s="65"/>
      <c r="AS39" s="66"/>
      <c r="AT39" s="65"/>
      <c r="AU39" s="66"/>
      <c r="AV39" s="65"/>
      <c r="AW39" s="66"/>
      <c r="AX39" s="65"/>
      <c r="AY39" s="67"/>
      <c r="AZ39" s="65"/>
      <c r="BA39" s="66"/>
      <c r="BB39" s="65"/>
      <c r="BC39" s="66"/>
      <c r="BD39" s="65"/>
      <c r="BE39" s="66"/>
      <c r="BF39" s="65"/>
      <c r="BG39" s="66"/>
      <c r="BH39" s="65"/>
      <c r="BI39" s="66"/>
      <c r="BJ39" s="65"/>
      <c r="BK39" s="66"/>
      <c r="BL39" s="65"/>
      <c r="BM39" s="66"/>
      <c r="BN39" s="66"/>
      <c r="BO39" s="66"/>
      <c r="BP39" s="25"/>
      <c r="BQ39" s="29"/>
      <c r="BR39" s="30"/>
      <c r="BS39" s="30"/>
      <c r="BT39" s="29"/>
      <c r="BU39" s="30"/>
      <c r="BV39" s="30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7"/>
      <c r="DL39" s="7"/>
      <c r="DM39" s="7"/>
      <c r="DN39" s="7"/>
      <c r="DO39" s="7"/>
      <c r="DP39" s="7"/>
    </row>
    <row r="40" spans="1:120" ht="16.5" hidden="1" customHeight="1" x14ac:dyDescent="0.25">
      <c r="A40" s="129" t="s">
        <v>9</v>
      </c>
      <c r="B40" s="84" t="s">
        <v>28</v>
      </c>
      <c r="C40" s="76">
        <v>48</v>
      </c>
      <c r="D40" s="82"/>
      <c r="E40" s="3"/>
      <c r="F40" s="3"/>
      <c r="G40" s="3"/>
      <c r="H40" s="3"/>
      <c r="I40" s="3"/>
      <c r="J40" s="45"/>
      <c r="K40" s="3"/>
      <c r="L40" s="83"/>
      <c r="M40" s="57"/>
      <c r="N40" s="45"/>
      <c r="O40" s="3"/>
      <c r="P40" s="83"/>
      <c r="Q40" s="57"/>
      <c r="R40" s="83"/>
      <c r="S40" s="220"/>
      <c r="T40" s="83"/>
      <c r="U40" s="97"/>
      <c r="V40" s="97"/>
      <c r="W40" s="57"/>
      <c r="X40" s="83"/>
      <c r="Y40" s="97"/>
      <c r="Z40" s="83"/>
      <c r="AA40" s="97"/>
      <c r="AB40" s="45"/>
      <c r="AC40" s="3"/>
      <c r="AD40" s="83"/>
      <c r="AE40" s="57"/>
      <c r="AF40" s="83"/>
      <c r="AG40" s="57"/>
      <c r="AH40" s="45"/>
      <c r="AI40" s="97"/>
      <c r="AJ40" s="82"/>
      <c r="AK40" s="3"/>
      <c r="AL40" s="45"/>
      <c r="AM40" s="3"/>
      <c r="AN40" s="45"/>
      <c r="AO40" s="3"/>
      <c r="AP40" s="45"/>
      <c r="AQ40" s="97"/>
      <c r="AR40" s="83"/>
      <c r="AS40" s="97"/>
      <c r="AT40" s="83"/>
      <c r="AU40" s="97"/>
      <c r="AV40" s="83"/>
      <c r="AW40" s="97"/>
      <c r="AX40" s="83"/>
      <c r="AY40" s="97"/>
      <c r="AZ40" s="83"/>
      <c r="BA40" s="57"/>
      <c r="BB40" s="83"/>
      <c r="BC40" s="97"/>
      <c r="BD40" s="83"/>
      <c r="BE40" s="97"/>
      <c r="BF40" s="83"/>
      <c r="BG40" s="97"/>
      <c r="BH40" s="83"/>
      <c r="BI40" s="57"/>
      <c r="BJ40" s="45"/>
      <c r="BK40" s="97"/>
      <c r="BL40" s="83"/>
      <c r="BM40" s="57"/>
      <c r="BN40" s="44">
        <f t="shared" ref="BN40:BO41" si="116">+D40+F40+H40+J40+L40+N40+P40+R40+T40+V40+X40+Z40+AB40+AD40+AF40+AH40+AJ40+AL40+AN40+AP40+AR40+AT40+AV40+AX40+AZ40+BB40+BD40+BF40+BH40+BJ40+BL40</f>
        <v>0</v>
      </c>
      <c r="BO40" s="87">
        <f t="shared" si="116"/>
        <v>0</v>
      </c>
      <c r="BP40" s="25"/>
      <c r="BQ40" s="29"/>
      <c r="BR40" s="30"/>
      <c r="BS40" s="30"/>
      <c r="BT40" s="29"/>
      <c r="BU40" s="30"/>
      <c r="BV40" s="30"/>
    </row>
    <row r="41" spans="1:120" ht="16.5" hidden="1" customHeight="1" x14ac:dyDescent="0.25">
      <c r="A41" s="130" t="s">
        <v>31</v>
      </c>
      <c r="B41" s="131"/>
      <c r="C41" s="128">
        <v>47.5</v>
      </c>
      <c r="D41" s="82"/>
      <c r="E41" s="3"/>
      <c r="F41" s="3"/>
      <c r="G41" s="3"/>
      <c r="H41" s="3"/>
      <c r="I41" s="3"/>
      <c r="J41" s="45"/>
      <c r="K41" s="3"/>
      <c r="L41" s="83"/>
      <c r="M41" s="57"/>
      <c r="N41" s="45"/>
      <c r="O41" s="3"/>
      <c r="P41" s="83"/>
      <c r="Q41" s="57"/>
      <c r="R41" s="83"/>
      <c r="S41" s="220"/>
      <c r="T41" s="83"/>
      <c r="U41" s="97"/>
      <c r="V41" s="97"/>
      <c r="W41" s="57"/>
      <c r="X41" s="45"/>
      <c r="Y41" s="97"/>
      <c r="Z41" s="83"/>
      <c r="AA41" s="97"/>
      <c r="AB41" s="45"/>
      <c r="AC41" s="3"/>
      <c r="AD41" s="83"/>
      <c r="AE41" s="57"/>
      <c r="AF41" s="83"/>
      <c r="AG41" s="57"/>
      <c r="AH41" s="45"/>
      <c r="AI41" s="97"/>
      <c r="AJ41" s="82"/>
      <c r="AK41" s="3"/>
      <c r="AL41" s="45"/>
      <c r="AM41" s="3"/>
      <c r="AN41" s="45"/>
      <c r="AO41" s="3"/>
      <c r="AP41" s="45"/>
      <c r="AQ41" s="97"/>
      <c r="AR41" s="83"/>
      <c r="AS41" s="97"/>
      <c r="AT41" s="83"/>
      <c r="AU41" s="97"/>
      <c r="AV41" s="83"/>
      <c r="AW41" s="97"/>
      <c r="AX41" s="83"/>
      <c r="AY41" s="97"/>
      <c r="AZ41" s="83"/>
      <c r="BA41" s="57"/>
      <c r="BB41" s="83"/>
      <c r="BC41" s="97"/>
      <c r="BD41" s="83"/>
      <c r="BE41" s="97"/>
      <c r="BF41" s="83"/>
      <c r="BG41" s="97"/>
      <c r="BH41" s="83"/>
      <c r="BI41" s="57"/>
      <c r="BJ41" s="45"/>
      <c r="BK41" s="97"/>
      <c r="BL41" s="83"/>
      <c r="BM41" s="57"/>
      <c r="BN41" s="44">
        <f t="shared" si="116"/>
        <v>0</v>
      </c>
      <c r="BO41" s="87">
        <f t="shared" si="116"/>
        <v>0</v>
      </c>
      <c r="BP41" s="25"/>
      <c r="BQ41" s="29"/>
      <c r="BR41" s="30"/>
      <c r="BS41" s="30"/>
      <c r="BT41" s="29"/>
      <c r="BU41" s="30"/>
      <c r="BV41" s="30"/>
    </row>
    <row r="42" spans="1:120" s="63" customFormat="1" ht="16.5" customHeight="1" thickBot="1" x14ac:dyDescent="0.3">
      <c r="A42" s="283" t="s">
        <v>15</v>
      </c>
      <c r="B42" s="285"/>
      <c r="C42" s="86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110"/>
      <c r="V42" s="110"/>
      <c r="W42" s="64"/>
      <c r="X42" s="64"/>
      <c r="Y42" s="110"/>
      <c r="Z42" s="64"/>
      <c r="AA42" s="64"/>
      <c r="AB42" s="64"/>
      <c r="AC42" s="64"/>
      <c r="AD42" s="64"/>
      <c r="AE42" s="64"/>
      <c r="AF42" s="64"/>
      <c r="AG42" s="64"/>
      <c r="AH42" s="108"/>
      <c r="AI42" s="110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108"/>
      <c r="AX42" s="64"/>
      <c r="AY42" s="109"/>
      <c r="AZ42" s="64"/>
      <c r="BA42" s="64"/>
      <c r="BB42" s="64"/>
      <c r="BC42" s="64"/>
      <c r="BD42" s="64"/>
      <c r="BE42" s="110"/>
      <c r="BF42" s="64"/>
      <c r="BG42" s="64"/>
      <c r="BH42" s="64"/>
      <c r="BI42" s="64"/>
      <c r="BJ42" s="108"/>
      <c r="BK42" s="110"/>
      <c r="BL42" s="64"/>
      <c r="BM42" s="64"/>
      <c r="BN42" s="221"/>
      <c r="BO42" s="221"/>
      <c r="BP42" s="122"/>
      <c r="BQ42" s="9"/>
      <c r="BR42" s="9"/>
      <c r="BS42" s="9"/>
      <c r="BT42" s="9"/>
      <c r="BU42" s="25"/>
      <c r="BV42" s="9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7"/>
      <c r="DL42" s="7"/>
      <c r="DM42" s="7"/>
      <c r="DN42" s="7"/>
      <c r="DO42" s="7"/>
      <c r="DP42" s="7"/>
    </row>
    <row r="43" spans="1:120" ht="16.5" customHeight="1" x14ac:dyDescent="0.25">
      <c r="A43" s="172" t="s">
        <v>64</v>
      </c>
      <c r="B43" s="173" t="s">
        <v>65</v>
      </c>
      <c r="C43" s="169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97"/>
      <c r="V43" s="97"/>
      <c r="W43" s="100"/>
      <c r="X43" s="100"/>
      <c r="Y43" s="97"/>
      <c r="Z43" s="100"/>
      <c r="AA43" s="100"/>
      <c r="AB43" s="100"/>
      <c r="AC43" s="100"/>
      <c r="AD43" s="100"/>
      <c r="AE43" s="100"/>
      <c r="AF43" s="220">
        <v>40</v>
      </c>
      <c r="AG43" s="220">
        <v>2040</v>
      </c>
      <c r="AH43" s="220"/>
      <c r="AI43" s="97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V43" s="100"/>
      <c r="AW43" s="220"/>
      <c r="AX43" s="100"/>
      <c r="AY43" s="31"/>
      <c r="AZ43" s="100"/>
      <c r="BA43" s="100"/>
      <c r="BB43" s="100"/>
      <c r="BC43" s="100"/>
      <c r="BD43" s="100"/>
      <c r="BE43" s="97"/>
      <c r="BF43" s="100"/>
      <c r="BG43" s="100"/>
      <c r="BH43" s="100"/>
      <c r="BI43" s="100"/>
      <c r="BJ43" s="220"/>
      <c r="BK43" s="97"/>
      <c r="BL43" s="100"/>
      <c r="BM43" s="100"/>
      <c r="BN43" s="170"/>
      <c r="BO43" s="171"/>
      <c r="BP43" s="122"/>
      <c r="BQ43" s="9"/>
      <c r="BR43" s="9"/>
      <c r="BS43" s="9"/>
      <c r="BT43" s="9"/>
      <c r="BU43" s="25"/>
      <c r="BV43" s="9"/>
    </row>
    <row r="44" spans="1:120" ht="16.5" customHeight="1" x14ac:dyDescent="0.25">
      <c r="A44" s="129" t="s">
        <v>59</v>
      </c>
      <c r="B44" s="84" t="s">
        <v>60</v>
      </c>
      <c r="C44" s="101">
        <v>45</v>
      </c>
      <c r="D44" s="100"/>
      <c r="E44" s="100"/>
      <c r="F44" s="100"/>
      <c r="G44" s="100"/>
      <c r="H44" s="100"/>
      <c r="I44" s="100"/>
      <c r="J44" s="220">
        <v>18</v>
      </c>
      <c r="K44" s="220">
        <f>+J44*C44</f>
        <v>810</v>
      </c>
      <c r="L44" s="100"/>
      <c r="M44" s="100"/>
      <c r="N44" s="100"/>
      <c r="O44" s="100"/>
      <c r="P44" s="220">
        <v>6</v>
      </c>
      <c r="Q44" s="220">
        <f>+P44*C44</f>
        <v>270</v>
      </c>
      <c r="R44" s="100"/>
      <c r="S44" s="100"/>
      <c r="T44" s="100"/>
      <c r="U44" s="97"/>
      <c r="V44" s="97"/>
      <c r="W44" s="100"/>
      <c r="X44" s="100"/>
      <c r="Y44" s="97"/>
      <c r="Z44" s="220"/>
      <c r="AA44" s="97">
        <f>+Z44*C44</f>
        <v>0</v>
      </c>
      <c r="AB44" s="220"/>
      <c r="AC44" s="220">
        <f>+AB44*C44</f>
        <v>0</v>
      </c>
      <c r="AD44" s="100"/>
      <c r="AE44" s="100"/>
      <c r="AF44" s="220">
        <v>3</v>
      </c>
      <c r="AG44" s="220">
        <f>+AF44*C44</f>
        <v>135</v>
      </c>
      <c r="AH44" s="220"/>
      <c r="AI44" s="97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220"/>
      <c r="AX44" s="100"/>
      <c r="AY44" s="31"/>
      <c r="AZ44" s="220"/>
      <c r="BA44" s="107"/>
      <c r="BB44" s="220"/>
      <c r="BC44" s="97"/>
      <c r="BD44" s="100"/>
      <c r="BE44" s="97"/>
      <c r="BF44" s="220"/>
      <c r="BG44" s="97"/>
      <c r="BH44" s="220">
        <v>36</v>
      </c>
      <c r="BI44" s="220">
        <f>+BH44*C44</f>
        <v>1620</v>
      </c>
      <c r="BJ44" s="220"/>
      <c r="BK44" s="97"/>
      <c r="BL44" s="100"/>
      <c r="BM44" s="100"/>
      <c r="BN44" s="44">
        <f>+D44+F44+H44+J44+L44+N44+P44+R44+T44+V44+X44+Z44+AB44+AD44+AF44+AH44+AJ44+AL44+AN44+AP44+AR44+AT44+AV44+AX44+AZ44+BB44+BD44+BF44+BH44+BJ44+BL44</f>
        <v>63</v>
      </c>
      <c r="BO44" s="87">
        <f t="shared" ref="BO44:BO45" si="117">+E44+G44+I44+K44+M44+O44+Q44+S44+U44+W44+Y44+AA44+AC44+AE44+AG44+AI44+AK44+AM44+AO44+AQ44+AS44+AU44+AW44+AY44+BA44+BC44+BE44+BG44+BI44+BK44+BM44</f>
        <v>2835</v>
      </c>
      <c r="BP44" s="122"/>
      <c r="BQ44" s="9"/>
      <c r="BR44" s="9"/>
      <c r="BS44" s="9"/>
      <c r="BT44" s="9"/>
      <c r="BU44" s="25"/>
      <c r="BV44" s="9"/>
    </row>
    <row r="45" spans="1:120" ht="16.5" customHeight="1" x14ac:dyDescent="0.25">
      <c r="A45" s="129" t="s">
        <v>62</v>
      </c>
      <c r="B45" s="84" t="s">
        <v>63</v>
      </c>
      <c r="C45" s="101">
        <v>60</v>
      </c>
      <c r="D45" s="100"/>
      <c r="E45" s="100"/>
      <c r="F45" s="100"/>
      <c r="G45" s="100"/>
      <c r="H45" s="100"/>
      <c r="I45" s="100"/>
      <c r="J45" s="220"/>
      <c r="K45" s="220"/>
      <c r="L45" s="100"/>
      <c r="M45" s="100"/>
      <c r="N45" s="100"/>
      <c r="O45" s="100"/>
      <c r="P45" s="220"/>
      <c r="Q45" s="220"/>
      <c r="R45" s="100"/>
      <c r="S45" s="100"/>
      <c r="T45" s="100"/>
      <c r="U45" s="97"/>
      <c r="V45" s="97"/>
      <c r="W45" s="100"/>
      <c r="X45" s="220">
        <v>18</v>
      </c>
      <c r="Y45" s="97">
        <f>+X45*C45</f>
        <v>1080</v>
      </c>
      <c r="Z45" s="220"/>
      <c r="AA45" s="97"/>
      <c r="AB45" s="220"/>
      <c r="AC45" s="220"/>
      <c r="AD45" s="100"/>
      <c r="AE45" s="100"/>
      <c r="AF45" s="100"/>
      <c r="AG45" s="100"/>
      <c r="AH45" s="220"/>
      <c r="AI45" s="97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220"/>
      <c r="AX45" s="100"/>
      <c r="AY45" s="31"/>
      <c r="AZ45" s="220"/>
      <c r="BA45" s="107"/>
      <c r="BB45" s="220"/>
      <c r="BC45" s="97"/>
      <c r="BD45" s="100"/>
      <c r="BE45" s="97"/>
      <c r="BF45" s="220"/>
      <c r="BG45" s="97"/>
      <c r="BH45" s="100"/>
      <c r="BI45" s="100"/>
      <c r="BJ45" s="220"/>
      <c r="BK45" s="97"/>
      <c r="BL45" s="100"/>
      <c r="BM45" s="100"/>
      <c r="BN45" s="44">
        <f>+D45+F45+H45+J45+L45+N45+P45+R45+T45+V45+X45+Z45+AB45+AD45+AF45+AH45+AJ45+AL45+AN45+AP45+AR45+AT45+AV45+AX45+AZ45+BB45+BD45+BF45+BH45+BJ45+BL45</f>
        <v>18</v>
      </c>
      <c r="BO45" s="87">
        <f t="shared" si="117"/>
        <v>1080</v>
      </c>
      <c r="BP45" s="122"/>
      <c r="BQ45" s="9"/>
      <c r="BR45" s="9"/>
      <c r="BS45" s="9"/>
      <c r="BT45" s="9"/>
      <c r="BU45" s="25"/>
      <c r="BV45" s="9"/>
    </row>
    <row r="46" spans="1:120" ht="16.5" customHeight="1" x14ac:dyDescent="0.25">
      <c r="A46" s="102" t="s">
        <v>2</v>
      </c>
      <c r="B46" s="102"/>
      <c r="C46" s="103"/>
      <c r="D46" s="104">
        <f t="shared" ref="D46:W46" si="118">SUM(D40:D44)</f>
        <v>0</v>
      </c>
      <c r="E46" s="104">
        <f t="shared" si="118"/>
        <v>0</v>
      </c>
      <c r="F46" s="104">
        <f t="shared" si="118"/>
        <v>0</v>
      </c>
      <c r="G46" s="104">
        <f t="shared" si="118"/>
        <v>0</v>
      </c>
      <c r="H46" s="104">
        <f t="shared" si="118"/>
        <v>0</v>
      </c>
      <c r="I46" s="104">
        <f t="shared" si="118"/>
        <v>0</v>
      </c>
      <c r="J46" s="104">
        <f t="shared" si="118"/>
        <v>18</v>
      </c>
      <c r="K46" s="104">
        <f t="shared" si="118"/>
        <v>810</v>
      </c>
      <c r="L46" s="104">
        <f t="shared" si="118"/>
        <v>0</v>
      </c>
      <c r="M46" s="104">
        <f t="shared" si="118"/>
        <v>0</v>
      </c>
      <c r="N46" s="104">
        <f t="shared" si="118"/>
        <v>0</v>
      </c>
      <c r="O46" s="104">
        <f t="shared" si="118"/>
        <v>0</v>
      </c>
      <c r="P46" s="104">
        <f t="shared" si="118"/>
        <v>6</v>
      </c>
      <c r="Q46" s="104">
        <f t="shared" si="118"/>
        <v>270</v>
      </c>
      <c r="R46" s="105">
        <f t="shared" si="118"/>
        <v>0</v>
      </c>
      <c r="S46" s="104">
        <f t="shared" si="118"/>
        <v>0</v>
      </c>
      <c r="T46" s="104">
        <f t="shared" si="118"/>
        <v>0</v>
      </c>
      <c r="U46" s="104">
        <f t="shared" si="118"/>
        <v>0</v>
      </c>
      <c r="V46" s="104">
        <f t="shared" si="118"/>
        <v>0</v>
      </c>
      <c r="W46" s="104">
        <f t="shared" si="118"/>
        <v>0</v>
      </c>
      <c r="X46" s="104">
        <f>SUM(X42:X45)</f>
        <v>18</v>
      </c>
      <c r="Y46" s="104">
        <f>SUM(Y42:Y45)</f>
        <v>1080</v>
      </c>
      <c r="Z46" s="105">
        <f>SUM(Z42:Z44)</f>
        <v>0</v>
      </c>
      <c r="AA46" s="104">
        <f>SUM(AA42:AA44)</f>
        <v>0</v>
      </c>
      <c r="AB46" s="105">
        <f>SUM(AB42:AB44)</f>
        <v>0</v>
      </c>
      <c r="AC46" s="104">
        <f>SUM(AC40:AC44)</f>
        <v>0</v>
      </c>
      <c r="AD46" s="105">
        <f t="shared" ref="AD46:BM46" si="119">SUM(AD42:AD44)</f>
        <v>0</v>
      </c>
      <c r="AE46" s="104">
        <f t="shared" si="119"/>
        <v>0</v>
      </c>
      <c r="AF46" s="105">
        <f t="shared" si="119"/>
        <v>43</v>
      </c>
      <c r="AG46" s="104">
        <f t="shared" si="119"/>
        <v>2175</v>
      </c>
      <c r="AH46" s="105">
        <f t="shared" si="119"/>
        <v>0</v>
      </c>
      <c r="AI46" s="104">
        <f t="shared" si="119"/>
        <v>0</v>
      </c>
      <c r="AJ46" s="105">
        <f t="shared" si="119"/>
        <v>0</v>
      </c>
      <c r="AK46" s="104">
        <f t="shared" si="119"/>
        <v>0</v>
      </c>
      <c r="AL46" s="105">
        <f t="shared" si="119"/>
        <v>0</v>
      </c>
      <c r="AM46" s="104">
        <f t="shared" si="119"/>
        <v>0</v>
      </c>
      <c r="AN46" s="105">
        <f t="shared" si="119"/>
        <v>0</v>
      </c>
      <c r="AO46" s="154">
        <f t="shared" si="119"/>
        <v>0</v>
      </c>
      <c r="AP46" s="105">
        <f t="shared" si="119"/>
        <v>0</v>
      </c>
      <c r="AQ46" s="104">
        <f t="shared" si="119"/>
        <v>0</v>
      </c>
      <c r="AR46" s="105">
        <f t="shared" si="119"/>
        <v>0</v>
      </c>
      <c r="AS46" s="104">
        <f t="shared" si="119"/>
        <v>0</v>
      </c>
      <c r="AT46" s="105">
        <f t="shared" si="119"/>
        <v>0</v>
      </c>
      <c r="AU46" s="104">
        <f t="shared" si="119"/>
        <v>0</v>
      </c>
      <c r="AV46" s="105">
        <f t="shared" si="119"/>
        <v>0</v>
      </c>
      <c r="AW46" s="105">
        <f t="shared" si="119"/>
        <v>0</v>
      </c>
      <c r="AX46" s="105">
        <f t="shared" si="119"/>
        <v>0</v>
      </c>
      <c r="AY46" s="105">
        <f t="shared" si="119"/>
        <v>0</v>
      </c>
      <c r="AZ46" s="105">
        <f t="shared" si="119"/>
        <v>0</v>
      </c>
      <c r="BA46" s="105">
        <f t="shared" si="119"/>
        <v>0</v>
      </c>
      <c r="BB46" s="105">
        <f t="shared" si="119"/>
        <v>0</v>
      </c>
      <c r="BC46" s="105">
        <f t="shared" si="119"/>
        <v>0</v>
      </c>
      <c r="BD46" s="105">
        <f t="shared" si="119"/>
        <v>0</v>
      </c>
      <c r="BE46" s="105">
        <f t="shared" si="119"/>
        <v>0</v>
      </c>
      <c r="BF46" s="105">
        <f t="shared" si="119"/>
        <v>0</v>
      </c>
      <c r="BG46" s="105">
        <f t="shared" si="119"/>
        <v>0</v>
      </c>
      <c r="BH46" s="105">
        <f t="shared" si="119"/>
        <v>36</v>
      </c>
      <c r="BI46" s="105">
        <f t="shared" si="119"/>
        <v>1620</v>
      </c>
      <c r="BJ46" s="105">
        <f t="shared" si="119"/>
        <v>0</v>
      </c>
      <c r="BK46" s="105">
        <f t="shared" si="119"/>
        <v>0</v>
      </c>
      <c r="BL46" s="105">
        <f t="shared" si="119"/>
        <v>0</v>
      </c>
      <c r="BM46" s="105">
        <f t="shared" si="119"/>
        <v>0</v>
      </c>
      <c r="BN46" s="105">
        <f>SUM(BN42:BN45)</f>
        <v>81</v>
      </c>
      <c r="BO46" s="105">
        <f>SUM(BO42:BO45)</f>
        <v>3915</v>
      </c>
      <c r="BP46" s="19"/>
    </row>
    <row r="47" spans="1:120" ht="16.5" customHeight="1" x14ac:dyDescent="0.25">
      <c r="A47" s="73"/>
      <c r="B47" s="73"/>
      <c r="C47" s="73"/>
      <c r="D47" s="73"/>
      <c r="E47" s="3"/>
      <c r="F47" s="3"/>
      <c r="G47" s="3"/>
      <c r="H47" s="3"/>
      <c r="I47" s="3"/>
      <c r="J47" s="45"/>
      <c r="K47" s="3"/>
      <c r="L47" s="53"/>
      <c r="M47" s="2"/>
      <c r="N47" s="53"/>
      <c r="O47" s="2"/>
      <c r="P47" s="53"/>
      <c r="Q47" s="2"/>
      <c r="R47" s="53"/>
      <c r="S47" s="2"/>
      <c r="T47" s="53"/>
      <c r="U47" s="2"/>
      <c r="V47" s="53"/>
      <c r="W47" s="2"/>
      <c r="X47" s="53"/>
      <c r="Y47" s="2"/>
      <c r="Z47" s="53"/>
      <c r="AA47" s="2"/>
      <c r="AB47" s="53"/>
      <c r="AC47" s="2"/>
      <c r="AD47" s="53"/>
      <c r="AE47" s="2"/>
      <c r="AF47" s="53"/>
      <c r="AG47" s="2"/>
      <c r="AH47" s="53"/>
      <c r="AI47" s="2"/>
      <c r="AJ47" s="73"/>
      <c r="AK47" s="8"/>
      <c r="AL47" s="52"/>
      <c r="AM47" s="8"/>
      <c r="AN47" s="52"/>
      <c r="AO47" s="8"/>
      <c r="AP47" s="52"/>
      <c r="AQ47" s="8"/>
      <c r="AR47" s="53"/>
      <c r="AS47" s="2"/>
      <c r="AT47" s="53"/>
      <c r="AU47" s="2"/>
      <c r="AV47" s="53"/>
      <c r="AW47" s="2"/>
      <c r="AX47" s="53"/>
      <c r="AY47" s="2"/>
      <c r="AZ47" s="53"/>
      <c r="BA47" s="2"/>
      <c r="BB47" s="53"/>
      <c r="BC47" s="2"/>
      <c r="BD47" s="53"/>
      <c r="BE47" s="2"/>
      <c r="BF47" s="53"/>
      <c r="BG47" s="2"/>
      <c r="BH47" s="53"/>
      <c r="BI47" s="57"/>
      <c r="BJ47" s="53"/>
      <c r="BK47" s="57"/>
      <c r="BL47" s="53"/>
      <c r="BM47" s="57"/>
      <c r="BN47" s="2"/>
      <c r="BO47" s="3"/>
      <c r="BP47" s="122"/>
    </row>
    <row r="48" spans="1:120" ht="16.5" customHeight="1" x14ac:dyDescent="0.25">
      <c r="A48" s="73"/>
      <c r="B48" s="73"/>
      <c r="C48" s="73"/>
      <c r="D48" s="73"/>
      <c r="E48" s="3"/>
      <c r="F48" s="3"/>
      <c r="G48" s="3"/>
      <c r="H48" s="3"/>
      <c r="I48" s="3"/>
      <c r="J48" s="45"/>
      <c r="K48" s="3"/>
      <c r="L48" s="53"/>
      <c r="M48" s="2"/>
      <c r="N48" s="53"/>
      <c r="O48" s="2"/>
      <c r="P48" s="53"/>
      <c r="Q48" s="2"/>
      <c r="R48" s="53"/>
      <c r="S48" s="2"/>
      <c r="T48" s="53"/>
      <c r="U48" s="2"/>
      <c r="V48" s="53"/>
      <c r="W48" s="2"/>
      <c r="X48" s="53"/>
      <c r="Y48" s="2"/>
      <c r="Z48" s="53"/>
      <c r="AA48" s="2"/>
      <c r="AB48" s="53"/>
      <c r="AC48" s="2"/>
      <c r="AD48" s="53"/>
      <c r="AE48" s="2"/>
      <c r="AF48" s="53"/>
      <c r="AG48" s="2"/>
      <c r="AH48" s="53"/>
      <c r="AI48" s="2"/>
      <c r="AJ48" s="73"/>
      <c r="AK48" s="8"/>
      <c r="AL48" s="52"/>
      <c r="AM48" s="8"/>
      <c r="AN48" s="52"/>
      <c r="AO48" s="8"/>
      <c r="AP48" s="52"/>
      <c r="AQ48" s="8"/>
      <c r="AR48" s="53"/>
      <c r="AS48" s="2"/>
      <c r="AT48" s="53"/>
      <c r="AU48" s="2"/>
      <c r="AV48" s="53"/>
      <c r="AW48" s="2"/>
      <c r="AX48" s="53"/>
      <c r="AY48" s="2"/>
      <c r="AZ48" s="53"/>
      <c r="BA48" s="2"/>
      <c r="BB48" s="53"/>
      <c r="BC48" s="2"/>
      <c r="BD48" s="53"/>
      <c r="BE48" s="2"/>
      <c r="BF48" s="53"/>
      <c r="BG48" s="2"/>
      <c r="BH48" s="53"/>
      <c r="BI48" s="57"/>
      <c r="BJ48" s="53"/>
      <c r="BK48" s="57"/>
      <c r="BL48" s="53"/>
      <c r="BM48" s="57"/>
      <c r="BN48" s="2"/>
      <c r="BO48" s="8"/>
      <c r="BP48" s="122"/>
    </row>
    <row r="49" spans="1:68" ht="16.5" customHeight="1" x14ac:dyDescent="0.25">
      <c r="A49" s="89" t="s">
        <v>16</v>
      </c>
      <c r="B49" s="89"/>
      <c r="C49" s="89"/>
      <c r="D49" s="90">
        <f t="shared" ref="D49:BO49" si="120">D46+D35</f>
        <v>19</v>
      </c>
      <c r="E49" s="91">
        <f t="shared" si="120"/>
        <v>924</v>
      </c>
      <c r="F49" s="91">
        <f t="shared" si="120"/>
        <v>90</v>
      </c>
      <c r="G49" s="91">
        <f t="shared" si="120"/>
        <v>4764</v>
      </c>
      <c r="H49" s="91">
        <f t="shared" si="120"/>
        <v>107</v>
      </c>
      <c r="I49" s="91">
        <f t="shared" si="120"/>
        <v>5670</v>
      </c>
      <c r="J49" s="90">
        <f t="shared" si="120"/>
        <v>91</v>
      </c>
      <c r="K49" s="90">
        <f t="shared" si="120"/>
        <v>4638</v>
      </c>
      <c r="L49" s="92">
        <f t="shared" si="120"/>
        <v>169</v>
      </c>
      <c r="M49" s="90">
        <f t="shared" si="120"/>
        <v>8440.7799999999988</v>
      </c>
      <c r="N49" s="92">
        <f t="shared" si="120"/>
        <v>114</v>
      </c>
      <c r="O49" s="90">
        <f t="shared" si="120"/>
        <v>5863.68</v>
      </c>
      <c r="P49" s="92">
        <f t="shared" si="120"/>
        <v>183</v>
      </c>
      <c r="Q49" s="90">
        <f t="shared" si="120"/>
        <v>9228.0400000000009</v>
      </c>
      <c r="R49" s="92">
        <f t="shared" si="120"/>
        <v>147</v>
      </c>
      <c r="S49" s="90">
        <f t="shared" si="120"/>
        <v>7377</v>
      </c>
      <c r="T49" s="92">
        <f t="shared" si="120"/>
        <v>96</v>
      </c>
      <c r="U49" s="90">
        <f t="shared" si="120"/>
        <v>4946.0200000000004</v>
      </c>
      <c r="V49" s="92">
        <f t="shared" si="120"/>
        <v>172</v>
      </c>
      <c r="W49" s="90">
        <f t="shared" si="120"/>
        <v>8868.5</v>
      </c>
      <c r="X49" s="92">
        <f t="shared" si="120"/>
        <v>105</v>
      </c>
      <c r="Y49" s="90">
        <f t="shared" si="120"/>
        <v>5598</v>
      </c>
      <c r="Z49" s="92">
        <f t="shared" si="120"/>
        <v>141</v>
      </c>
      <c r="AA49" s="90">
        <f t="shared" si="120"/>
        <v>7046.64</v>
      </c>
      <c r="AB49" s="92">
        <f t="shared" si="120"/>
        <v>122</v>
      </c>
      <c r="AC49" s="90">
        <f t="shared" si="120"/>
        <v>6381</v>
      </c>
      <c r="AD49" s="92">
        <f t="shared" si="120"/>
        <v>131</v>
      </c>
      <c r="AE49" s="90">
        <f t="shared" si="120"/>
        <v>6880</v>
      </c>
      <c r="AF49" s="92">
        <f t="shared" si="120"/>
        <v>166</v>
      </c>
      <c r="AG49" s="90">
        <f t="shared" si="120"/>
        <v>8525.119999999999</v>
      </c>
      <c r="AH49" s="92">
        <f t="shared" si="120"/>
        <v>56</v>
      </c>
      <c r="AI49" s="90">
        <f t="shared" si="120"/>
        <v>3012</v>
      </c>
      <c r="AJ49" s="90">
        <f t="shared" si="120"/>
        <v>111</v>
      </c>
      <c r="AK49" s="90">
        <f t="shared" si="120"/>
        <v>5742</v>
      </c>
      <c r="AL49" s="92">
        <f t="shared" si="120"/>
        <v>139</v>
      </c>
      <c r="AM49" s="90">
        <f t="shared" si="120"/>
        <v>7416.5</v>
      </c>
      <c r="AN49" s="92">
        <f t="shared" si="120"/>
        <v>0</v>
      </c>
      <c r="AO49" s="90">
        <f t="shared" si="120"/>
        <v>0</v>
      </c>
      <c r="AP49" s="92">
        <f t="shared" si="120"/>
        <v>0</v>
      </c>
      <c r="AQ49" s="90">
        <f t="shared" si="120"/>
        <v>0</v>
      </c>
      <c r="AR49" s="92">
        <f t="shared" si="120"/>
        <v>0</v>
      </c>
      <c r="AS49" s="90">
        <f t="shared" si="120"/>
        <v>0</v>
      </c>
      <c r="AT49" s="92">
        <f t="shared" si="120"/>
        <v>0</v>
      </c>
      <c r="AU49" s="90">
        <f t="shared" si="120"/>
        <v>0</v>
      </c>
      <c r="AV49" s="92">
        <f t="shared" si="120"/>
        <v>0</v>
      </c>
      <c r="AW49" s="90">
        <f t="shared" si="120"/>
        <v>0</v>
      </c>
      <c r="AX49" s="92">
        <f t="shared" si="120"/>
        <v>0</v>
      </c>
      <c r="AY49" s="90">
        <f t="shared" si="120"/>
        <v>0</v>
      </c>
      <c r="AZ49" s="92">
        <f t="shared" si="120"/>
        <v>0</v>
      </c>
      <c r="BA49" s="90">
        <f t="shared" si="120"/>
        <v>0</v>
      </c>
      <c r="BB49" s="92">
        <f t="shared" si="120"/>
        <v>0</v>
      </c>
      <c r="BC49" s="90">
        <f t="shared" si="120"/>
        <v>0</v>
      </c>
      <c r="BD49" s="92">
        <f t="shared" si="120"/>
        <v>0</v>
      </c>
      <c r="BE49" s="90">
        <f t="shared" si="120"/>
        <v>0</v>
      </c>
      <c r="BF49" s="92">
        <f t="shared" si="120"/>
        <v>0</v>
      </c>
      <c r="BG49" s="90">
        <f t="shared" si="120"/>
        <v>0</v>
      </c>
      <c r="BH49" s="92">
        <f t="shared" si="120"/>
        <v>36</v>
      </c>
      <c r="BI49" s="90">
        <f t="shared" si="120"/>
        <v>1620</v>
      </c>
      <c r="BJ49" s="92">
        <f t="shared" si="120"/>
        <v>0</v>
      </c>
      <c r="BK49" s="90">
        <f t="shared" si="120"/>
        <v>0</v>
      </c>
      <c r="BL49" s="92">
        <f t="shared" si="120"/>
        <v>0</v>
      </c>
      <c r="BM49" s="90">
        <f t="shared" si="120"/>
        <v>0</v>
      </c>
      <c r="BN49" s="92">
        <f t="shared" si="120"/>
        <v>2155</v>
      </c>
      <c r="BO49" s="90">
        <f t="shared" si="120"/>
        <v>110901.28</v>
      </c>
      <c r="BP49" s="122"/>
    </row>
    <row r="53" spans="1:68" ht="16.5" customHeight="1" thickBot="1" x14ac:dyDescent="0.3"/>
    <row r="54" spans="1:68" ht="16.5" customHeight="1" x14ac:dyDescent="0.25">
      <c r="D54" s="139" t="s">
        <v>36</v>
      </c>
      <c r="E54" s="146" t="s">
        <v>37</v>
      </c>
      <c r="F54" s="146" t="s">
        <v>38</v>
      </c>
      <c r="G54" s="146" t="s">
        <v>49</v>
      </c>
      <c r="H54" s="146" t="s">
        <v>39</v>
      </c>
      <c r="I54" s="147" t="s">
        <v>40</v>
      </c>
    </row>
    <row r="55" spans="1:68" ht="16.5" customHeight="1" x14ac:dyDescent="0.25">
      <c r="D55" s="140">
        <v>1</v>
      </c>
      <c r="E55" s="137" t="s">
        <v>41</v>
      </c>
      <c r="F55" s="138">
        <v>1</v>
      </c>
      <c r="G55" s="137">
        <v>2188.91</v>
      </c>
      <c r="H55" s="137">
        <f>1029+32</f>
        <v>1061</v>
      </c>
      <c r="I55" s="141">
        <f>+H55-G55</f>
        <v>-1127.9099999999999</v>
      </c>
    </row>
    <row r="56" spans="1:68" ht="16.5" customHeight="1" x14ac:dyDescent="0.25">
      <c r="D56" s="140">
        <v>2</v>
      </c>
      <c r="E56" s="137" t="s">
        <v>43</v>
      </c>
      <c r="F56" s="138" t="s">
        <v>33</v>
      </c>
      <c r="G56" s="137">
        <v>704.25</v>
      </c>
      <c r="H56" s="137"/>
      <c r="I56" s="141">
        <f t="shared" ref="I56:I60" si="121">+H56-G56</f>
        <v>-704.25</v>
      </c>
    </row>
    <row r="57" spans="1:68" ht="16.5" customHeight="1" x14ac:dyDescent="0.25">
      <c r="D57" s="140">
        <v>3</v>
      </c>
      <c r="E57" s="137" t="s">
        <v>42</v>
      </c>
      <c r="F57" s="138" t="s">
        <v>48</v>
      </c>
      <c r="G57" s="137">
        <v>2474.75</v>
      </c>
      <c r="H57" s="137">
        <f>1200+542.4</f>
        <v>1742.4</v>
      </c>
      <c r="I57" s="141">
        <f t="shared" si="121"/>
        <v>-732.34999999999991</v>
      </c>
    </row>
    <row r="58" spans="1:68" ht="16.5" customHeight="1" x14ac:dyDescent="0.25">
      <c r="D58" s="140">
        <v>4</v>
      </c>
      <c r="E58" s="137" t="s">
        <v>44</v>
      </c>
      <c r="F58" s="138">
        <v>2</v>
      </c>
      <c r="G58" s="137">
        <v>2</v>
      </c>
      <c r="H58" s="137"/>
      <c r="I58" s="141">
        <f t="shared" si="121"/>
        <v>-2</v>
      </c>
    </row>
    <row r="59" spans="1:68" ht="16.5" customHeight="1" x14ac:dyDescent="0.25">
      <c r="D59" s="140">
        <v>5</v>
      </c>
      <c r="E59" s="137" t="s">
        <v>45</v>
      </c>
      <c r="F59" s="138">
        <v>2</v>
      </c>
      <c r="G59" s="137">
        <v>45.7</v>
      </c>
      <c r="H59" s="137"/>
      <c r="I59" s="141">
        <f t="shared" si="121"/>
        <v>-45.7</v>
      </c>
    </row>
    <row r="60" spans="1:68" ht="16.5" customHeight="1" x14ac:dyDescent="0.25">
      <c r="D60" s="140">
        <v>6</v>
      </c>
      <c r="E60" s="137" t="s">
        <v>46</v>
      </c>
      <c r="F60" s="138" t="s">
        <v>47</v>
      </c>
      <c r="G60" s="137">
        <v>95.5</v>
      </c>
      <c r="H60" s="137">
        <v>94.5</v>
      </c>
      <c r="I60" s="141">
        <f t="shared" si="121"/>
        <v>-1</v>
      </c>
    </row>
    <row r="61" spans="1:68" ht="16.5" customHeight="1" thickBot="1" x14ac:dyDescent="0.3">
      <c r="D61" s="142"/>
      <c r="E61" s="295" t="s">
        <v>50</v>
      </c>
      <c r="F61" s="296"/>
      <c r="G61" s="143">
        <f>SUM(G55:G60)</f>
        <v>5511.11</v>
      </c>
      <c r="H61" s="143"/>
      <c r="I61" s="144">
        <f>SUM(I55:I60)</f>
        <v>-2613.2099999999996</v>
      </c>
    </row>
    <row r="62" spans="1:68" ht="16.5" customHeight="1" x14ac:dyDescent="0.25">
      <c r="D62" s="145"/>
      <c r="E62" s="13"/>
      <c r="F62" s="13"/>
      <c r="G62" s="13"/>
      <c r="H62" s="13"/>
      <c r="I62" s="13"/>
    </row>
    <row r="63" spans="1:68" ht="16.5" customHeight="1" x14ac:dyDescent="0.25">
      <c r="D63" s="12"/>
      <c r="E63" s="13"/>
      <c r="F63" s="13"/>
      <c r="G63" s="13"/>
      <c r="H63" s="13"/>
      <c r="I63" s="13"/>
    </row>
    <row r="64" spans="1:68" ht="16.5" customHeight="1" x14ac:dyDescent="0.25">
      <c r="D64" s="12"/>
      <c r="E64" s="13"/>
      <c r="F64" s="13"/>
      <c r="G64" s="13"/>
      <c r="H64" s="13"/>
      <c r="I64" s="13"/>
    </row>
  </sheetData>
  <mergeCells count="40">
    <mergeCell ref="A39:C39"/>
    <mergeCell ref="A42:B42"/>
    <mergeCell ref="E61:F61"/>
    <mergeCell ref="B5:B6"/>
    <mergeCell ref="A5:A6"/>
    <mergeCell ref="BP5:BP6"/>
    <mergeCell ref="BN5:BO5"/>
    <mergeCell ref="BD5:BE5"/>
    <mergeCell ref="BF5:BG5"/>
    <mergeCell ref="BH5:BI5"/>
    <mergeCell ref="BJ5:BK5"/>
    <mergeCell ref="BL5:BM5"/>
    <mergeCell ref="BB5:BC5"/>
    <mergeCell ref="AF5:AG5"/>
    <mergeCell ref="AH5:AI5"/>
    <mergeCell ref="AJ5:AK5"/>
    <mergeCell ref="AL5:AM5"/>
    <mergeCell ref="AN5:AO5"/>
    <mergeCell ref="AP5:AQ5"/>
    <mergeCell ref="AR5:AS5"/>
    <mergeCell ref="AT5:AU5"/>
    <mergeCell ref="AV5:AW5"/>
    <mergeCell ref="AX5:AY5"/>
    <mergeCell ref="AZ5:BA5"/>
    <mergeCell ref="AD5:AE5"/>
    <mergeCell ref="BQ4:BV4"/>
    <mergeCell ref="C5:C6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B5:AC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64"/>
  <sheetViews>
    <sheetView topLeftCell="BC1" workbookViewId="0">
      <selection activeCell="BN5" sqref="BN5:BO6"/>
    </sheetView>
  </sheetViews>
  <sheetFormatPr defaultColWidth="11.42578125" defaultRowHeight="15.75" x14ac:dyDescent="0.25"/>
  <cols>
    <col min="1" max="1" width="12.5703125" style="26" customWidth="1"/>
    <col min="2" max="2" width="11.85546875" style="26" customWidth="1"/>
    <col min="3" max="3" width="11.42578125" style="26" customWidth="1"/>
    <col min="4" max="4" width="11.28515625" style="26" customWidth="1"/>
    <col min="5" max="5" width="12.140625" style="27" customWidth="1"/>
    <col min="6" max="9" width="11.28515625" style="27" customWidth="1"/>
    <col min="10" max="10" width="11.28515625" style="54" customWidth="1"/>
    <col min="11" max="11" width="11.28515625" style="27" customWidth="1"/>
    <col min="12" max="12" width="11.28515625" style="54" customWidth="1"/>
    <col min="13" max="13" width="11.28515625" style="27" customWidth="1"/>
    <col min="14" max="14" width="11.28515625" style="54" customWidth="1"/>
    <col min="15" max="15" width="11.28515625" style="27" customWidth="1"/>
    <col min="16" max="16" width="11.28515625" style="54" customWidth="1"/>
    <col min="17" max="17" width="11.28515625" style="27" customWidth="1"/>
    <col min="18" max="18" width="11.28515625" style="54" customWidth="1"/>
    <col min="19" max="19" width="11.28515625" style="27" customWidth="1"/>
    <col min="20" max="20" width="11.28515625" style="54" customWidth="1"/>
    <col min="21" max="21" width="11.28515625" style="27" customWidth="1"/>
    <col min="22" max="22" width="11.28515625" style="54" customWidth="1"/>
    <col min="23" max="23" width="11.28515625" style="27" customWidth="1"/>
    <col min="24" max="24" width="11.28515625" style="54" customWidth="1"/>
    <col min="25" max="25" width="11.28515625" style="27" customWidth="1"/>
    <col min="26" max="26" width="11.28515625" style="54" customWidth="1"/>
    <col min="27" max="27" width="11.28515625" style="27" customWidth="1"/>
    <col min="28" max="28" width="11.28515625" style="54" customWidth="1"/>
    <col min="29" max="29" width="11.28515625" style="27" customWidth="1"/>
    <col min="30" max="30" width="11.28515625" style="54" customWidth="1"/>
    <col min="31" max="31" width="11.28515625" style="27" customWidth="1"/>
    <col min="32" max="32" width="11.28515625" style="54" customWidth="1"/>
    <col min="33" max="33" width="11.28515625" style="27" customWidth="1"/>
    <col min="34" max="34" width="11.28515625" style="54" customWidth="1"/>
    <col min="35" max="35" width="11.28515625" style="27" customWidth="1"/>
    <col min="36" max="36" width="11.28515625" style="26" customWidth="1"/>
    <col min="37" max="37" width="11.28515625" style="27" customWidth="1"/>
    <col min="38" max="38" width="11.28515625" style="54" customWidth="1"/>
    <col min="39" max="39" width="11.42578125" style="27" customWidth="1"/>
    <col min="40" max="40" width="11.42578125" style="54" customWidth="1"/>
    <col min="41" max="41" width="11.42578125" style="27" customWidth="1"/>
    <col min="42" max="42" width="11.42578125" style="54" customWidth="1"/>
    <col min="43" max="43" width="11.42578125" style="27" customWidth="1"/>
    <col min="44" max="44" width="11.42578125" style="54" customWidth="1"/>
    <col min="45" max="45" width="11.42578125" style="27" customWidth="1"/>
    <col min="46" max="46" width="11.42578125" style="54" customWidth="1"/>
    <col min="47" max="47" width="10.85546875" style="27" customWidth="1"/>
    <col min="48" max="48" width="11.42578125" style="54" customWidth="1"/>
    <col min="49" max="49" width="11.42578125" style="27" customWidth="1"/>
    <col min="50" max="50" width="11.42578125" style="54" customWidth="1"/>
    <col min="51" max="51" width="11.42578125" style="27" customWidth="1"/>
    <col min="52" max="52" width="11.42578125" style="54" customWidth="1"/>
    <col min="53" max="53" width="11.42578125" style="27" customWidth="1"/>
    <col min="54" max="54" width="11.42578125" style="54" customWidth="1"/>
    <col min="55" max="55" width="11.42578125" style="27" customWidth="1"/>
    <col min="56" max="56" width="11.42578125" style="54" customWidth="1"/>
    <col min="57" max="57" width="11.42578125" style="27" customWidth="1"/>
    <col min="58" max="58" width="11.42578125" style="54" customWidth="1"/>
    <col min="59" max="59" width="11.42578125" style="27" customWidth="1"/>
    <col min="60" max="60" width="11.42578125" style="54" customWidth="1"/>
    <col min="61" max="61" width="11.42578125" style="77" customWidth="1"/>
    <col min="62" max="62" width="11.42578125" style="54" customWidth="1"/>
    <col min="63" max="63" width="11.42578125" style="77" customWidth="1"/>
    <col min="64" max="64" width="11.42578125" style="54" customWidth="1"/>
    <col min="65" max="65" width="11.42578125" style="77" customWidth="1"/>
    <col min="66" max="66" width="14" style="27" customWidth="1"/>
    <col min="67" max="67" width="12.42578125" style="27" customWidth="1"/>
    <col min="68" max="68" width="11.42578125" style="127" customWidth="1"/>
    <col min="69" max="70" width="11.42578125" style="10" customWidth="1"/>
    <col min="71" max="71" width="12.140625" style="10" customWidth="1"/>
    <col min="72" max="72" width="11.5703125" style="10" customWidth="1"/>
    <col min="73" max="73" width="11.85546875" style="10" customWidth="1"/>
    <col min="74" max="74" width="12.140625" style="10" customWidth="1"/>
    <col min="75" max="76" width="11.42578125" style="14" customWidth="1"/>
    <col min="77" max="114" width="11.42578125" style="14"/>
    <col min="115" max="16384" width="11.42578125" style="7"/>
  </cols>
  <sheetData>
    <row r="1" spans="1:114" s="14" customFormat="1" ht="30" customHeight="1" x14ac:dyDescent="0.35">
      <c r="A1" s="16" t="s">
        <v>18</v>
      </c>
      <c r="B1" s="12"/>
      <c r="C1" s="12"/>
      <c r="D1" s="12"/>
      <c r="E1" s="13"/>
      <c r="F1" s="13"/>
      <c r="G1" s="13"/>
      <c r="H1" s="13"/>
      <c r="I1" s="13"/>
      <c r="J1" s="49"/>
      <c r="K1" s="13"/>
      <c r="L1" s="49"/>
      <c r="M1" s="13"/>
      <c r="N1" s="49"/>
      <c r="O1" s="13"/>
      <c r="P1" s="49"/>
      <c r="Q1" s="49"/>
      <c r="R1" s="49"/>
      <c r="S1" s="13"/>
      <c r="T1" s="49"/>
      <c r="U1" s="13"/>
      <c r="V1" s="49"/>
      <c r="W1" s="13"/>
      <c r="X1" s="49"/>
      <c r="Y1" s="13"/>
      <c r="Z1" s="49"/>
      <c r="AA1" s="13"/>
      <c r="AB1" s="49"/>
      <c r="AC1" s="13"/>
      <c r="AD1" s="49"/>
      <c r="AE1" s="13"/>
      <c r="AF1" s="49"/>
      <c r="AG1" s="13"/>
      <c r="AH1" s="49"/>
      <c r="AI1" s="13"/>
      <c r="AJ1" s="12"/>
      <c r="AK1" s="13"/>
      <c r="AL1" s="49"/>
      <c r="AM1" s="13"/>
      <c r="AN1" s="49"/>
      <c r="AO1" s="13"/>
      <c r="AP1" s="49"/>
      <c r="AQ1" s="13"/>
      <c r="AR1" s="49"/>
      <c r="AS1" s="13"/>
      <c r="AT1" s="49"/>
      <c r="AU1" s="13"/>
      <c r="AV1" s="49"/>
      <c r="AW1" s="13"/>
      <c r="AX1" s="49"/>
      <c r="AY1" s="13"/>
      <c r="AZ1" s="49"/>
      <c r="BA1" s="13"/>
      <c r="BB1" s="49"/>
      <c r="BC1" s="13"/>
      <c r="BD1" s="49"/>
      <c r="BE1" s="13"/>
      <c r="BF1" s="49"/>
      <c r="BG1" s="13"/>
      <c r="BH1" s="49"/>
      <c r="BI1" s="48"/>
      <c r="BJ1" s="49"/>
      <c r="BK1" s="48"/>
      <c r="BL1" s="49"/>
      <c r="BM1" s="48"/>
      <c r="BN1" s="13"/>
      <c r="BO1" s="13"/>
      <c r="BP1" s="122"/>
      <c r="BQ1" s="9"/>
      <c r="BR1" s="9"/>
      <c r="BS1" s="9"/>
      <c r="BT1" s="9" t="s">
        <v>30</v>
      </c>
      <c r="BU1" s="9"/>
      <c r="BV1" s="9"/>
    </row>
    <row r="2" spans="1:114" s="14" customFormat="1" ht="26.25" customHeight="1" x14ac:dyDescent="0.35">
      <c r="A2" s="16" t="s">
        <v>19</v>
      </c>
      <c r="B2" s="12"/>
      <c r="C2" s="12"/>
      <c r="D2" s="12"/>
      <c r="E2" s="13"/>
      <c r="F2" s="13"/>
      <c r="G2" s="13"/>
      <c r="H2" s="13"/>
      <c r="I2" s="13"/>
      <c r="J2" s="49"/>
      <c r="K2" s="13"/>
      <c r="L2" s="49"/>
      <c r="M2" s="13"/>
      <c r="N2" s="49"/>
      <c r="O2" s="13"/>
      <c r="P2" s="49"/>
      <c r="Q2" s="13"/>
      <c r="R2" s="165"/>
      <c r="S2" s="13"/>
      <c r="T2" s="49"/>
      <c r="U2" s="13"/>
      <c r="V2" s="49"/>
      <c r="W2" s="13"/>
      <c r="X2" s="49"/>
      <c r="Y2" s="13"/>
      <c r="Z2" s="49"/>
      <c r="AA2" s="13"/>
      <c r="AB2" s="49"/>
      <c r="AC2" s="13"/>
      <c r="AD2" s="49"/>
      <c r="AE2" s="13"/>
      <c r="AF2" s="49"/>
      <c r="AG2" s="13"/>
      <c r="AH2" s="49"/>
      <c r="AI2" s="13"/>
      <c r="AJ2" s="12"/>
      <c r="AK2" s="13"/>
      <c r="AL2" s="49"/>
      <c r="AM2" s="13"/>
      <c r="AN2" s="49"/>
      <c r="AO2" s="13"/>
      <c r="AP2" s="49"/>
      <c r="AQ2" s="13"/>
      <c r="AR2" s="49"/>
      <c r="AS2" s="13"/>
      <c r="AT2" s="49"/>
      <c r="AU2" s="13"/>
      <c r="AV2" s="49"/>
      <c r="AW2" s="13"/>
      <c r="AX2" s="49"/>
      <c r="AY2" s="13"/>
      <c r="AZ2" s="49"/>
      <c r="BA2" s="13"/>
      <c r="BB2" s="49"/>
      <c r="BC2" s="13"/>
      <c r="BD2" s="49"/>
      <c r="BE2" s="13"/>
      <c r="BF2" s="49"/>
      <c r="BG2" s="13"/>
      <c r="BH2" s="49"/>
      <c r="BI2" s="48"/>
      <c r="BJ2" s="49"/>
      <c r="BK2" s="48"/>
      <c r="BL2" s="49"/>
      <c r="BM2" s="48"/>
      <c r="BN2" s="13"/>
      <c r="BO2" s="13"/>
      <c r="BP2" s="122"/>
      <c r="BQ2" s="9">
        <f>2430+2418</f>
        <v>4848</v>
      </c>
      <c r="BR2" s="9"/>
      <c r="BS2" s="9"/>
      <c r="BT2" s="9"/>
      <c r="BU2" s="9"/>
      <c r="BV2" s="9"/>
    </row>
    <row r="3" spans="1:114" s="14" customFormat="1" ht="16.5" customHeight="1" x14ac:dyDescent="0.35">
      <c r="A3" s="15"/>
      <c r="B3" s="12"/>
      <c r="C3" s="12"/>
      <c r="D3" s="12"/>
      <c r="E3" s="13"/>
      <c r="F3" s="13"/>
      <c r="G3" s="13"/>
      <c r="H3" s="13"/>
      <c r="I3" s="13"/>
      <c r="J3" s="49"/>
      <c r="K3" s="13"/>
      <c r="L3" s="49"/>
      <c r="M3" s="13"/>
      <c r="N3" s="49"/>
      <c r="O3" s="13"/>
      <c r="P3" s="49"/>
      <c r="Q3" s="161"/>
      <c r="R3" s="49"/>
      <c r="S3" s="162"/>
      <c r="T3" s="161"/>
      <c r="U3" s="13"/>
      <c r="V3" s="49"/>
      <c r="W3" s="13"/>
      <c r="X3" s="49"/>
      <c r="Y3" s="13"/>
      <c r="Z3" s="49"/>
      <c r="AA3" s="13"/>
      <c r="AB3" s="49"/>
      <c r="AC3" s="13"/>
      <c r="AD3" s="49"/>
      <c r="AE3" s="13"/>
      <c r="AF3" s="49"/>
      <c r="AG3" s="13"/>
      <c r="AH3" s="49"/>
      <c r="AI3" s="13"/>
      <c r="AJ3" s="12"/>
      <c r="AK3" s="13"/>
      <c r="AL3" s="49"/>
      <c r="AM3" s="13"/>
      <c r="AN3" s="49"/>
      <c r="AO3" s="13"/>
      <c r="AP3" s="49"/>
      <c r="AQ3" s="13"/>
      <c r="AR3" s="49"/>
      <c r="AS3" s="13"/>
      <c r="AT3" s="49"/>
      <c r="AU3" s="13"/>
      <c r="AV3" s="49"/>
      <c r="AW3" s="13"/>
      <c r="AX3" s="49"/>
      <c r="AY3" s="13"/>
      <c r="AZ3" s="49"/>
      <c r="BA3" s="13"/>
      <c r="BB3" s="49"/>
      <c r="BC3" s="13"/>
      <c r="BD3" s="49"/>
      <c r="BE3" s="13"/>
      <c r="BF3" s="49"/>
      <c r="BG3" s="13"/>
      <c r="BH3" s="49"/>
      <c r="BI3" s="48"/>
      <c r="BJ3" s="49"/>
      <c r="BK3" s="48"/>
      <c r="BL3" s="49"/>
      <c r="BM3" s="48"/>
      <c r="BN3" s="13" t="s">
        <v>90</v>
      </c>
      <c r="BO3" s="13"/>
      <c r="BP3" s="122"/>
      <c r="BQ3" s="9"/>
      <c r="BR3" s="9"/>
      <c r="BS3" s="9"/>
      <c r="BT3" s="9"/>
      <c r="BU3" s="9"/>
      <c r="BV3" s="9"/>
    </row>
    <row r="4" spans="1:114" s="118" customFormat="1" ht="24.75" customHeight="1" thickBot="1" x14ac:dyDescent="0.4">
      <c r="A4" s="15" t="s">
        <v>76</v>
      </c>
      <c r="B4" s="12"/>
      <c r="C4" s="12"/>
      <c r="D4" s="12"/>
      <c r="E4" s="13"/>
      <c r="F4" s="13"/>
      <c r="G4" s="13"/>
      <c r="H4" s="13"/>
      <c r="I4" s="13"/>
      <c r="J4" s="49"/>
      <c r="K4" s="192"/>
      <c r="L4" s="193"/>
      <c r="M4" s="194"/>
      <c r="N4" s="49"/>
      <c r="O4" s="13"/>
      <c r="P4" s="49"/>
      <c r="Q4" s="162"/>
      <c r="R4" s="49"/>
      <c r="S4" s="13"/>
      <c r="T4" s="49"/>
      <c r="U4" s="13"/>
      <c r="V4" s="49"/>
      <c r="W4" s="13"/>
      <c r="X4" s="49"/>
      <c r="Y4" s="13"/>
      <c r="Z4" s="49"/>
      <c r="AA4" s="13"/>
      <c r="AB4" s="49"/>
      <c r="AC4" s="13"/>
      <c r="AD4" s="49"/>
      <c r="AE4" s="13"/>
      <c r="AF4" s="49"/>
      <c r="AG4" s="13"/>
      <c r="AH4" s="49"/>
      <c r="AI4" s="13"/>
      <c r="AJ4" s="12"/>
      <c r="AK4" s="13"/>
      <c r="AL4" s="49"/>
      <c r="AM4" s="13"/>
      <c r="AN4" s="49"/>
      <c r="AO4" s="13"/>
      <c r="AP4" s="49"/>
      <c r="AQ4" s="192"/>
      <c r="AR4" s="193"/>
      <c r="AS4" s="194"/>
      <c r="AT4" s="49"/>
      <c r="AU4" s="13"/>
      <c r="AV4" s="49"/>
      <c r="AW4" s="13"/>
      <c r="AX4" s="49"/>
      <c r="AY4" s="13"/>
      <c r="AZ4" s="49"/>
      <c r="BA4" s="13"/>
      <c r="BB4" s="49"/>
      <c r="BC4" s="13"/>
      <c r="BD4" s="49"/>
      <c r="BE4" s="13"/>
      <c r="BF4" s="49"/>
      <c r="BG4" s="13"/>
      <c r="BH4" s="49"/>
      <c r="BI4" s="48"/>
      <c r="BJ4" s="49"/>
      <c r="BK4" s="48"/>
      <c r="BL4" s="49"/>
      <c r="BM4" s="48"/>
      <c r="BN4" s="13"/>
      <c r="BO4" s="13"/>
      <c r="BP4" s="123"/>
      <c r="BQ4" s="306"/>
      <c r="BR4" s="306"/>
      <c r="BS4" s="306"/>
      <c r="BT4" s="306"/>
      <c r="BU4" s="306"/>
      <c r="BV4" s="306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</row>
    <row r="5" spans="1:114" ht="16.5" customHeight="1" x14ac:dyDescent="0.25">
      <c r="A5" s="311" t="s">
        <v>0</v>
      </c>
      <c r="B5" s="309" t="s">
        <v>1</v>
      </c>
      <c r="C5" s="318" t="s">
        <v>24</v>
      </c>
      <c r="D5" s="286">
        <v>1</v>
      </c>
      <c r="E5" s="282"/>
      <c r="F5" s="282">
        <f>+D5+1</f>
        <v>2</v>
      </c>
      <c r="G5" s="282"/>
      <c r="H5" s="282">
        <f t="shared" ref="H5" si="0">+F5+1</f>
        <v>3</v>
      </c>
      <c r="I5" s="282"/>
      <c r="J5" s="282">
        <f t="shared" ref="J5" si="1">+H5+1</f>
        <v>4</v>
      </c>
      <c r="K5" s="282"/>
      <c r="L5" s="282">
        <f t="shared" ref="L5" si="2">+J5+1</f>
        <v>5</v>
      </c>
      <c r="M5" s="282"/>
      <c r="N5" s="282">
        <f t="shared" ref="N5" si="3">+L5+1</f>
        <v>6</v>
      </c>
      <c r="O5" s="282"/>
      <c r="P5" s="282">
        <f t="shared" ref="P5" si="4">+N5+1</f>
        <v>7</v>
      </c>
      <c r="Q5" s="282"/>
      <c r="R5" s="282">
        <f t="shared" ref="R5" si="5">+P5+1</f>
        <v>8</v>
      </c>
      <c r="S5" s="282"/>
      <c r="T5" s="282">
        <f t="shared" ref="T5" si="6">+R5+1</f>
        <v>9</v>
      </c>
      <c r="U5" s="282"/>
      <c r="V5" s="282">
        <f t="shared" ref="V5" si="7">+T5+1</f>
        <v>10</v>
      </c>
      <c r="W5" s="282"/>
      <c r="X5" s="282">
        <f t="shared" ref="X5" si="8">+V5+1</f>
        <v>11</v>
      </c>
      <c r="Y5" s="282"/>
      <c r="Z5" s="282">
        <f t="shared" ref="Z5" si="9">+X5+1</f>
        <v>12</v>
      </c>
      <c r="AA5" s="282"/>
      <c r="AB5" s="282">
        <f t="shared" ref="AB5" si="10">+Z5+1</f>
        <v>13</v>
      </c>
      <c r="AC5" s="282"/>
      <c r="AD5" s="282">
        <f t="shared" ref="AD5" si="11">+AB5+1</f>
        <v>14</v>
      </c>
      <c r="AE5" s="282"/>
      <c r="AF5" s="317" t="s">
        <v>70</v>
      </c>
      <c r="AG5" s="286"/>
      <c r="AH5" s="282" t="e">
        <f t="shared" ref="AH5" si="12">+AF5+1</f>
        <v>#VALUE!</v>
      </c>
      <c r="AI5" s="282"/>
      <c r="AJ5" s="282" t="e">
        <f>+AH5+1</f>
        <v>#VALUE!</v>
      </c>
      <c r="AK5" s="282"/>
      <c r="AL5" s="282" t="e">
        <f>+AJ5+1</f>
        <v>#VALUE!</v>
      </c>
      <c r="AM5" s="282"/>
      <c r="AN5" s="282" t="e">
        <f t="shared" ref="AN5" si="13">+AL5+1</f>
        <v>#VALUE!</v>
      </c>
      <c r="AO5" s="282"/>
      <c r="AP5" s="282" t="e">
        <f t="shared" ref="AP5" si="14">+AN5+1</f>
        <v>#VALUE!</v>
      </c>
      <c r="AQ5" s="282"/>
      <c r="AR5" s="282" t="e">
        <f t="shared" ref="AR5" si="15">+AP5+1</f>
        <v>#VALUE!</v>
      </c>
      <c r="AS5" s="282"/>
      <c r="AT5" s="282" t="e">
        <f t="shared" ref="AT5" si="16">+AR5+1</f>
        <v>#VALUE!</v>
      </c>
      <c r="AU5" s="282"/>
      <c r="AV5" s="282" t="e">
        <f t="shared" ref="AV5" si="17">+AT5+1</f>
        <v>#VALUE!</v>
      </c>
      <c r="AW5" s="282"/>
      <c r="AX5" s="282" t="e">
        <f t="shared" ref="AX5" si="18">+AV5+1</f>
        <v>#VALUE!</v>
      </c>
      <c r="AY5" s="282"/>
      <c r="AZ5" s="282" t="e">
        <f t="shared" ref="AZ5" si="19">+AX5+1</f>
        <v>#VALUE!</v>
      </c>
      <c r="BA5" s="282"/>
      <c r="BB5" s="282" t="e">
        <f t="shared" ref="BB5" si="20">+AZ5+1</f>
        <v>#VALUE!</v>
      </c>
      <c r="BC5" s="282"/>
      <c r="BD5" s="282" t="e">
        <f t="shared" ref="BD5" si="21">+BB5+1</f>
        <v>#VALUE!</v>
      </c>
      <c r="BE5" s="282"/>
      <c r="BF5" s="282" t="e">
        <f t="shared" ref="BF5" si="22">+BD5+1</f>
        <v>#VALUE!</v>
      </c>
      <c r="BG5" s="282"/>
      <c r="BH5" s="282" t="e">
        <f t="shared" ref="BH5" si="23">+BF5+1</f>
        <v>#VALUE!</v>
      </c>
      <c r="BI5" s="282"/>
      <c r="BJ5" s="282" t="e">
        <f t="shared" ref="BJ5" si="24">+BH5+1</f>
        <v>#VALUE!</v>
      </c>
      <c r="BK5" s="282"/>
      <c r="BL5" s="282" t="e">
        <f t="shared" ref="BL5" si="25">+BJ5+1</f>
        <v>#VALUE!</v>
      </c>
      <c r="BM5" s="282"/>
      <c r="BN5" s="315" t="s">
        <v>71</v>
      </c>
      <c r="BO5" s="316"/>
      <c r="BP5" s="313" t="s">
        <v>29</v>
      </c>
      <c r="BQ5" s="134" t="s">
        <v>3</v>
      </c>
      <c r="BR5" s="119" t="s">
        <v>4</v>
      </c>
      <c r="BS5" s="119" t="s">
        <v>5</v>
      </c>
      <c r="BT5" s="119" t="s">
        <v>6</v>
      </c>
      <c r="BU5" s="119" t="s">
        <v>7</v>
      </c>
      <c r="BV5" s="119" t="s">
        <v>8</v>
      </c>
    </row>
    <row r="6" spans="1:114" s="22" customFormat="1" ht="16.5" customHeight="1" thickBot="1" x14ac:dyDescent="0.3">
      <c r="A6" s="312"/>
      <c r="B6" s="310"/>
      <c r="C6" s="319"/>
      <c r="D6" s="86" t="s">
        <v>21</v>
      </c>
      <c r="E6" s="78" t="s">
        <v>17</v>
      </c>
      <c r="F6" s="78" t="s">
        <v>21</v>
      </c>
      <c r="G6" s="78" t="s">
        <v>17</v>
      </c>
      <c r="H6" s="78" t="s">
        <v>21</v>
      </c>
      <c r="I6" s="78" t="s">
        <v>17</v>
      </c>
      <c r="J6" s="106" t="s">
        <v>21</v>
      </c>
      <c r="K6" s="78" t="s">
        <v>17</v>
      </c>
      <c r="L6" s="106" t="s">
        <v>21</v>
      </c>
      <c r="M6" s="78" t="s">
        <v>17</v>
      </c>
      <c r="N6" s="106" t="s">
        <v>21</v>
      </c>
      <c r="O6" s="78" t="s">
        <v>17</v>
      </c>
      <c r="P6" s="106" t="s">
        <v>21</v>
      </c>
      <c r="Q6" s="78" t="s">
        <v>17</v>
      </c>
      <c r="R6" s="106" t="s">
        <v>21</v>
      </c>
      <c r="S6" s="78" t="s">
        <v>17</v>
      </c>
      <c r="T6" s="106" t="s">
        <v>21</v>
      </c>
      <c r="U6" s="78" t="s">
        <v>17</v>
      </c>
      <c r="V6" s="106" t="s">
        <v>21</v>
      </c>
      <c r="W6" s="78" t="s">
        <v>17</v>
      </c>
      <c r="X6" s="106" t="s">
        <v>21</v>
      </c>
      <c r="Y6" s="78" t="s">
        <v>17</v>
      </c>
      <c r="Z6" s="106" t="s">
        <v>21</v>
      </c>
      <c r="AA6" s="78" t="s">
        <v>17</v>
      </c>
      <c r="AB6" s="106" t="s">
        <v>21</v>
      </c>
      <c r="AC6" s="78" t="s">
        <v>17</v>
      </c>
      <c r="AD6" s="106" t="s">
        <v>21</v>
      </c>
      <c r="AE6" s="78" t="s">
        <v>17</v>
      </c>
      <c r="AF6" s="185" t="s">
        <v>72</v>
      </c>
      <c r="AG6" s="186" t="s">
        <v>17</v>
      </c>
      <c r="AH6" s="106" t="s">
        <v>21</v>
      </c>
      <c r="AI6" s="78" t="s">
        <v>17</v>
      </c>
      <c r="AJ6" s="78" t="s">
        <v>21</v>
      </c>
      <c r="AK6" s="78" t="s">
        <v>17</v>
      </c>
      <c r="AL6" s="106" t="s">
        <v>21</v>
      </c>
      <c r="AM6" s="78" t="s">
        <v>17</v>
      </c>
      <c r="AN6" s="106" t="s">
        <v>21</v>
      </c>
      <c r="AO6" s="78" t="s">
        <v>17</v>
      </c>
      <c r="AP6" s="106" t="s">
        <v>21</v>
      </c>
      <c r="AQ6" s="78" t="s">
        <v>17</v>
      </c>
      <c r="AR6" s="106" t="s">
        <v>21</v>
      </c>
      <c r="AS6" s="78" t="s">
        <v>17</v>
      </c>
      <c r="AT6" s="106" t="s">
        <v>21</v>
      </c>
      <c r="AU6" s="78" t="s">
        <v>17</v>
      </c>
      <c r="AV6" s="106" t="s">
        <v>21</v>
      </c>
      <c r="AW6" s="78" t="s">
        <v>17</v>
      </c>
      <c r="AX6" s="106" t="s">
        <v>21</v>
      </c>
      <c r="AY6" s="78" t="s">
        <v>17</v>
      </c>
      <c r="AZ6" s="106" t="s">
        <v>21</v>
      </c>
      <c r="BA6" s="78" t="s">
        <v>17</v>
      </c>
      <c r="BB6" s="106" t="s">
        <v>21</v>
      </c>
      <c r="BC6" s="78" t="s">
        <v>17</v>
      </c>
      <c r="BD6" s="106" t="s">
        <v>21</v>
      </c>
      <c r="BE6" s="78" t="s">
        <v>17</v>
      </c>
      <c r="BF6" s="106" t="s">
        <v>21</v>
      </c>
      <c r="BG6" s="78" t="s">
        <v>17</v>
      </c>
      <c r="BH6" s="106" t="s">
        <v>21</v>
      </c>
      <c r="BI6" s="219" t="s">
        <v>17</v>
      </c>
      <c r="BJ6" s="106" t="s">
        <v>21</v>
      </c>
      <c r="BK6" s="219" t="s">
        <v>17</v>
      </c>
      <c r="BL6" s="106" t="s">
        <v>21</v>
      </c>
      <c r="BM6" s="219" t="s">
        <v>17</v>
      </c>
      <c r="BN6" s="187" t="s">
        <v>22</v>
      </c>
      <c r="BO6" s="188" t="s">
        <v>23</v>
      </c>
      <c r="BP6" s="314"/>
      <c r="BQ6" s="32"/>
      <c r="BR6" s="33"/>
      <c r="BS6" s="32"/>
      <c r="BT6" s="32"/>
      <c r="BU6" s="34"/>
      <c r="BV6" s="32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56"/>
      <c r="CO6" s="56"/>
      <c r="CP6" s="56"/>
      <c r="CQ6" s="56"/>
      <c r="CR6" s="56"/>
      <c r="CS6" s="56"/>
      <c r="CT6" s="56"/>
      <c r="CU6" s="56"/>
      <c r="CV6" s="56"/>
      <c r="CW6" s="56"/>
      <c r="CX6" s="56"/>
      <c r="CY6" s="56"/>
      <c r="CZ6" s="56"/>
      <c r="DA6" s="56"/>
      <c r="DB6" s="56"/>
      <c r="DC6" s="56"/>
      <c r="DD6" s="56"/>
      <c r="DE6" s="56"/>
      <c r="DF6" s="56"/>
      <c r="DG6" s="56"/>
      <c r="DH6" s="56"/>
      <c r="DI6" s="56"/>
      <c r="DJ6" s="56"/>
    </row>
    <row r="7" spans="1:114" ht="16.5" customHeight="1" x14ac:dyDescent="0.25">
      <c r="A7" s="195" t="s">
        <v>9</v>
      </c>
      <c r="B7" s="75">
        <v>86</v>
      </c>
      <c r="C7" s="76">
        <v>54</v>
      </c>
      <c r="D7" s="11"/>
      <c r="E7" s="3">
        <f>+D7*C7</f>
        <v>0</v>
      </c>
      <c r="F7" s="11"/>
      <c r="G7" s="3">
        <f>+F7*C7</f>
        <v>0</v>
      </c>
      <c r="H7" s="45"/>
      <c r="I7" s="3">
        <f>+H7*C7</f>
        <v>0</v>
      </c>
      <c r="J7" s="45"/>
      <c r="K7" s="3">
        <f>+J7*C7</f>
        <v>0</v>
      </c>
      <c r="L7" s="45"/>
      <c r="M7" s="3">
        <f>+L7*C7</f>
        <v>0</v>
      </c>
      <c r="N7" s="45"/>
      <c r="O7" s="3">
        <f>+N7*C7</f>
        <v>0</v>
      </c>
      <c r="P7" s="45"/>
      <c r="Q7" s="3">
        <f>+P7*C7</f>
        <v>0</v>
      </c>
      <c r="R7" s="45"/>
      <c r="S7" s="3">
        <f>+R7*C7</f>
        <v>0</v>
      </c>
      <c r="T7" s="45"/>
      <c r="U7" s="3">
        <f>+T7*C7</f>
        <v>0</v>
      </c>
      <c r="V7" s="45"/>
      <c r="W7" s="3">
        <f>+V7*C7</f>
        <v>0</v>
      </c>
      <c r="X7" s="45"/>
      <c r="Y7" s="3">
        <f>+X7*C7</f>
        <v>0</v>
      </c>
      <c r="Z7" s="45"/>
      <c r="AA7" s="3">
        <f>+Z7*C7</f>
        <v>0</v>
      </c>
      <c r="AB7" s="45"/>
      <c r="AC7" s="3">
        <f>+AB7*C7</f>
        <v>0</v>
      </c>
      <c r="AD7" s="45"/>
      <c r="AE7" s="3">
        <f>+AD7*C7</f>
        <v>0</v>
      </c>
      <c r="AF7" s="45"/>
      <c r="AG7" s="3">
        <f>+AF7*C7</f>
        <v>0</v>
      </c>
      <c r="AH7" s="45"/>
      <c r="AI7" s="3"/>
      <c r="AJ7" s="11"/>
      <c r="AK7" s="3"/>
      <c r="AL7" s="45"/>
      <c r="AM7" s="3"/>
      <c r="AN7" s="45"/>
      <c r="AO7" s="3"/>
      <c r="AP7" s="45"/>
      <c r="AQ7" s="3"/>
      <c r="AR7" s="45"/>
      <c r="AS7" s="3"/>
      <c r="AT7" s="45"/>
      <c r="AU7" s="3"/>
      <c r="AV7" s="45"/>
      <c r="AW7" s="3"/>
      <c r="AX7" s="45"/>
      <c r="AY7" s="3"/>
      <c r="AZ7" s="45"/>
      <c r="BA7" s="3"/>
      <c r="BB7" s="45"/>
      <c r="BC7" s="3"/>
      <c r="BD7" s="45"/>
      <c r="BE7" s="3"/>
      <c r="BF7" s="45"/>
      <c r="BG7" s="3"/>
      <c r="BH7" s="45"/>
      <c r="BI7" s="74"/>
      <c r="BJ7" s="45"/>
      <c r="BK7" s="74"/>
      <c r="BL7" s="45"/>
      <c r="BM7" s="74"/>
      <c r="BN7" s="45">
        <f t="shared" ref="BN7:BO12" si="26">+D7+F7+H7+J7+L7+N7+P7+R7+T7+V7+X7+Z7+AB7+AD7+AF7+AH7+AJ7+AL7+AN7+AP7+AR7+AT7+AV7+AX7+AZ7+BB7+BD7+BF7+BH7+BJ7+BL7</f>
        <v>0</v>
      </c>
      <c r="BO7" s="196">
        <f t="shared" si="26"/>
        <v>0</v>
      </c>
      <c r="BP7" s="189"/>
      <c r="BQ7" s="61">
        <v>1211</v>
      </c>
      <c r="BR7" s="4">
        <f>BO7</f>
        <v>0</v>
      </c>
      <c r="BS7" s="61"/>
      <c r="BT7" s="1">
        <f t="shared" ref="BT7:BT12" si="27">BR7+BS7-BQ7</f>
        <v>-1211</v>
      </c>
      <c r="BU7" s="5"/>
      <c r="BV7" s="1">
        <f t="shared" ref="BV7:BV12" si="28">BT7-BU7</f>
        <v>-1211</v>
      </c>
      <c r="BW7" s="14" t="s">
        <v>55</v>
      </c>
    </row>
    <row r="8" spans="1:114" ht="16.5" customHeight="1" x14ac:dyDescent="0.25">
      <c r="A8" s="197" t="s">
        <v>9</v>
      </c>
      <c r="B8" s="6">
        <v>86</v>
      </c>
      <c r="C8" s="46">
        <v>48</v>
      </c>
      <c r="D8" s="11"/>
      <c r="E8" s="3">
        <f t="shared" ref="E8:E12" si="29">+D8*C8</f>
        <v>0</v>
      </c>
      <c r="F8" s="11"/>
      <c r="G8" s="3">
        <f t="shared" ref="G8:G12" si="30">+F8*C8</f>
        <v>0</v>
      </c>
      <c r="H8" s="45"/>
      <c r="I8" s="3">
        <f t="shared" ref="I8:I12" si="31">+H8*C8</f>
        <v>0</v>
      </c>
      <c r="J8" s="45"/>
      <c r="K8" s="3">
        <f t="shared" ref="K8:K12" si="32">+J8*C8</f>
        <v>0</v>
      </c>
      <c r="L8" s="45"/>
      <c r="M8" s="3">
        <f t="shared" ref="M8:M34" si="33">+L8*C8</f>
        <v>0</v>
      </c>
      <c r="N8" s="45"/>
      <c r="O8" s="3">
        <f t="shared" ref="O8:O34" si="34">+N8*C8</f>
        <v>0</v>
      </c>
      <c r="P8" s="45"/>
      <c r="Q8" s="3">
        <f t="shared" ref="Q8:Q34" si="35">+P8*C8</f>
        <v>0</v>
      </c>
      <c r="R8" s="45"/>
      <c r="S8" s="3">
        <f t="shared" ref="S8:S34" si="36">+R8*C8</f>
        <v>0</v>
      </c>
      <c r="T8" s="45"/>
      <c r="U8" s="3">
        <f t="shared" ref="U8:U12" si="37">+T8*C8</f>
        <v>0</v>
      </c>
      <c r="V8" s="45"/>
      <c r="W8" s="3">
        <f t="shared" ref="W8:W12" si="38">+V8*C8</f>
        <v>0</v>
      </c>
      <c r="X8" s="45"/>
      <c r="Y8" s="3">
        <f t="shared" ref="Y8:Y11" si="39">+X8*C8</f>
        <v>0</v>
      </c>
      <c r="Z8" s="45"/>
      <c r="AA8" s="3">
        <f t="shared" ref="AA8:AA11" si="40">+Z8*C8</f>
        <v>0</v>
      </c>
      <c r="AB8" s="45"/>
      <c r="AC8" s="3">
        <f t="shared" ref="AC8:AC12" si="41">+AB8*C8</f>
        <v>0</v>
      </c>
      <c r="AD8" s="45"/>
      <c r="AE8" s="3">
        <f t="shared" ref="AE8:AE12" si="42">+AD8*C8</f>
        <v>0</v>
      </c>
      <c r="AF8" s="45"/>
      <c r="AG8" s="3">
        <f t="shared" ref="AG8:AG12" si="43">+AF8*C8</f>
        <v>0</v>
      </c>
      <c r="AH8" s="45"/>
      <c r="AI8" s="3"/>
      <c r="AJ8" s="11"/>
      <c r="AK8" s="3"/>
      <c r="AL8" s="45"/>
      <c r="AM8" s="3"/>
      <c r="AN8" s="45"/>
      <c r="AO8" s="3"/>
      <c r="AP8" s="45"/>
      <c r="AQ8" s="3"/>
      <c r="AR8" s="45"/>
      <c r="AS8" s="3"/>
      <c r="AT8" s="45"/>
      <c r="AU8" s="3"/>
      <c r="AV8" s="45"/>
      <c r="AW8" s="3"/>
      <c r="AX8" s="45"/>
      <c r="AY8" s="3"/>
      <c r="AZ8" s="45"/>
      <c r="BA8" s="3"/>
      <c r="BB8" s="45"/>
      <c r="BC8" s="3"/>
      <c r="BD8" s="45"/>
      <c r="BE8" s="3"/>
      <c r="BF8" s="45"/>
      <c r="BG8" s="3"/>
      <c r="BH8" s="45"/>
      <c r="BI8" s="74"/>
      <c r="BJ8" s="45"/>
      <c r="BK8" s="74"/>
      <c r="BL8" s="45"/>
      <c r="BM8" s="74"/>
      <c r="BN8" s="45">
        <f t="shared" si="26"/>
        <v>0</v>
      </c>
      <c r="BO8" s="196">
        <f t="shared" si="26"/>
        <v>0</v>
      </c>
      <c r="BP8" s="189"/>
      <c r="BQ8" s="61"/>
      <c r="BR8" s="4">
        <f t="shared" ref="BR8:BR34" si="44">BO8</f>
        <v>0</v>
      </c>
      <c r="BS8" s="61"/>
      <c r="BT8" s="1">
        <f t="shared" si="27"/>
        <v>0</v>
      </c>
      <c r="BU8" s="5"/>
      <c r="BV8" s="1">
        <f t="shared" si="28"/>
        <v>0</v>
      </c>
      <c r="BW8" s="14" t="s">
        <v>55</v>
      </c>
    </row>
    <row r="9" spans="1:114" ht="16.5" customHeight="1" x14ac:dyDescent="0.25">
      <c r="A9" s="197" t="s">
        <v>9</v>
      </c>
      <c r="B9" s="6" t="s">
        <v>53</v>
      </c>
      <c r="C9" s="46">
        <v>54</v>
      </c>
      <c r="D9" s="11"/>
      <c r="E9" s="3">
        <f t="shared" si="29"/>
        <v>0</v>
      </c>
      <c r="F9" s="11">
        <v>35</v>
      </c>
      <c r="G9" s="3">
        <f t="shared" si="30"/>
        <v>1890</v>
      </c>
      <c r="H9" s="45">
        <v>30</v>
      </c>
      <c r="I9" s="3">
        <f t="shared" si="31"/>
        <v>1620</v>
      </c>
      <c r="J9" s="45">
        <v>22</v>
      </c>
      <c r="K9" s="3">
        <f t="shared" si="32"/>
        <v>1188</v>
      </c>
      <c r="L9" s="45">
        <v>15</v>
      </c>
      <c r="M9" s="3">
        <f t="shared" si="33"/>
        <v>810</v>
      </c>
      <c r="N9" s="45">
        <v>30</v>
      </c>
      <c r="O9" s="3">
        <f t="shared" si="34"/>
        <v>1620</v>
      </c>
      <c r="P9" s="45">
        <v>34</v>
      </c>
      <c r="Q9" s="3">
        <f t="shared" si="35"/>
        <v>1836</v>
      </c>
      <c r="R9" s="45">
        <v>34</v>
      </c>
      <c r="S9" s="3">
        <f t="shared" si="36"/>
        <v>1836</v>
      </c>
      <c r="T9" s="45">
        <v>34</v>
      </c>
      <c r="U9" s="3">
        <f t="shared" si="37"/>
        <v>1836</v>
      </c>
      <c r="V9" s="45">
        <v>26</v>
      </c>
      <c r="W9" s="3">
        <f t="shared" si="38"/>
        <v>1404</v>
      </c>
      <c r="X9" s="45">
        <v>26</v>
      </c>
      <c r="Y9" s="3">
        <f t="shared" si="39"/>
        <v>1404</v>
      </c>
      <c r="Z9" s="45">
        <v>18</v>
      </c>
      <c r="AA9" s="3">
        <f t="shared" si="40"/>
        <v>972</v>
      </c>
      <c r="AB9" s="45">
        <v>41</v>
      </c>
      <c r="AC9" s="3">
        <f t="shared" si="41"/>
        <v>2214</v>
      </c>
      <c r="AD9" s="45">
        <v>34</v>
      </c>
      <c r="AE9" s="3">
        <f t="shared" si="42"/>
        <v>1836</v>
      </c>
      <c r="AF9" s="45">
        <v>23</v>
      </c>
      <c r="AG9" s="3">
        <f t="shared" si="43"/>
        <v>1242</v>
      </c>
      <c r="AH9" s="45"/>
      <c r="AI9" s="3"/>
      <c r="AJ9" s="11"/>
      <c r="AK9" s="3"/>
      <c r="AL9" s="45"/>
      <c r="AM9" s="3"/>
      <c r="AN9" s="45"/>
      <c r="AO9" s="3"/>
      <c r="AP9" s="45"/>
      <c r="AQ9" s="3"/>
      <c r="AR9" s="45"/>
      <c r="AS9" s="3"/>
      <c r="AT9" s="45"/>
      <c r="AU9" s="3"/>
      <c r="AV9" s="45"/>
      <c r="AW9" s="3"/>
      <c r="AX9" s="45"/>
      <c r="AY9" s="3"/>
      <c r="AZ9" s="45"/>
      <c r="BA9" s="3"/>
      <c r="BB9" s="45"/>
      <c r="BC9" s="3"/>
      <c r="BD9" s="45"/>
      <c r="BE9" s="3"/>
      <c r="BF9" s="45"/>
      <c r="BG9" s="3"/>
      <c r="BH9" s="45"/>
      <c r="BI9" s="74"/>
      <c r="BJ9" s="45"/>
      <c r="BK9" s="74"/>
      <c r="BL9" s="45"/>
      <c r="BM9" s="74"/>
      <c r="BN9" s="45">
        <f t="shared" si="26"/>
        <v>402</v>
      </c>
      <c r="BO9" s="196">
        <f t="shared" si="26"/>
        <v>21708</v>
      </c>
      <c r="BP9" s="189"/>
      <c r="BQ9" s="61"/>
      <c r="BR9" s="4">
        <f t="shared" si="44"/>
        <v>21708</v>
      </c>
      <c r="BS9" s="61"/>
      <c r="BT9" s="1">
        <f t="shared" si="27"/>
        <v>21708</v>
      </c>
      <c r="BU9" s="5"/>
      <c r="BV9" s="1">
        <f t="shared" si="28"/>
        <v>21708</v>
      </c>
    </row>
    <row r="10" spans="1:114" ht="16.5" customHeight="1" x14ac:dyDescent="0.25">
      <c r="A10" s="197" t="s">
        <v>9</v>
      </c>
      <c r="B10" s="6" t="s">
        <v>53</v>
      </c>
      <c r="C10" s="46">
        <v>48</v>
      </c>
      <c r="D10" s="11"/>
      <c r="E10" s="3">
        <f t="shared" si="29"/>
        <v>0</v>
      </c>
      <c r="F10" s="11"/>
      <c r="G10" s="3">
        <f t="shared" si="30"/>
        <v>0</v>
      </c>
      <c r="H10" s="45"/>
      <c r="I10" s="3">
        <f t="shared" si="31"/>
        <v>0</v>
      </c>
      <c r="J10" s="45"/>
      <c r="K10" s="3">
        <f t="shared" si="32"/>
        <v>0</v>
      </c>
      <c r="L10" s="45"/>
      <c r="M10" s="3">
        <f t="shared" si="33"/>
        <v>0</v>
      </c>
      <c r="N10" s="45"/>
      <c r="O10" s="3">
        <f t="shared" si="34"/>
        <v>0</v>
      </c>
      <c r="P10" s="45"/>
      <c r="Q10" s="3">
        <f t="shared" si="35"/>
        <v>0</v>
      </c>
      <c r="R10" s="45">
        <v>6</v>
      </c>
      <c r="S10" s="3">
        <f t="shared" si="36"/>
        <v>288</v>
      </c>
      <c r="T10" s="45"/>
      <c r="U10" s="3">
        <f t="shared" si="37"/>
        <v>0</v>
      </c>
      <c r="V10" s="45"/>
      <c r="W10" s="3">
        <f t="shared" si="38"/>
        <v>0</v>
      </c>
      <c r="X10" s="45"/>
      <c r="Y10" s="3">
        <f t="shared" si="39"/>
        <v>0</v>
      </c>
      <c r="Z10" s="45"/>
      <c r="AA10" s="3">
        <f t="shared" si="40"/>
        <v>0</v>
      </c>
      <c r="AB10" s="45"/>
      <c r="AC10" s="3">
        <f t="shared" si="41"/>
        <v>0</v>
      </c>
      <c r="AD10" s="45"/>
      <c r="AE10" s="3">
        <f t="shared" si="42"/>
        <v>0</v>
      </c>
      <c r="AF10" s="45"/>
      <c r="AG10" s="3">
        <f t="shared" si="43"/>
        <v>0</v>
      </c>
      <c r="AH10" s="45"/>
      <c r="AI10" s="3"/>
      <c r="AJ10" s="11"/>
      <c r="AK10" s="3"/>
      <c r="AL10" s="45"/>
      <c r="AM10" s="3"/>
      <c r="AN10" s="45"/>
      <c r="AO10" s="3"/>
      <c r="AP10" s="45"/>
      <c r="AQ10" s="3"/>
      <c r="AR10" s="45"/>
      <c r="AS10" s="3"/>
      <c r="AT10" s="45"/>
      <c r="AU10" s="3"/>
      <c r="AV10" s="45"/>
      <c r="AW10" s="3"/>
      <c r="AX10" s="45"/>
      <c r="AY10" s="3"/>
      <c r="AZ10" s="45"/>
      <c r="BA10" s="3"/>
      <c r="BB10" s="45"/>
      <c r="BC10" s="3"/>
      <c r="BD10" s="45"/>
      <c r="BE10" s="3"/>
      <c r="BF10" s="45"/>
      <c r="BG10" s="3"/>
      <c r="BH10" s="45"/>
      <c r="BI10" s="74"/>
      <c r="BJ10" s="45"/>
      <c r="BK10" s="74"/>
      <c r="BL10" s="45"/>
      <c r="BM10" s="74"/>
      <c r="BN10" s="45">
        <f t="shared" si="26"/>
        <v>6</v>
      </c>
      <c r="BO10" s="196">
        <f>+E10+G10+I10+K10+M10+O10+Q10+S10+U10+W10+Y10+AA10+AC10+AE10+AG10+AI10+AK10+AM10+AO10+AQ10+AS10+AU10+AW10+AY10+BA10+BC10+BE10+BG10+BI10+BK10+BM10</f>
        <v>288</v>
      </c>
      <c r="BP10" s="189"/>
      <c r="BQ10" s="61"/>
      <c r="BR10" s="4">
        <f t="shared" si="44"/>
        <v>288</v>
      </c>
      <c r="BS10" s="61"/>
      <c r="BT10" s="1">
        <f t="shared" si="27"/>
        <v>288</v>
      </c>
      <c r="BU10" s="5"/>
      <c r="BV10" s="1">
        <f t="shared" si="28"/>
        <v>288</v>
      </c>
    </row>
    <row r="11" spans="1:114" s="14" customFormat="1" ht="16.5" customHeight="1" x14ac:dyDescent="0.25">
      <c r="A11" s="197" t="s">
        <v>10</v>
      </c>
      <c r="B11" s="148">
        <v>19</v>
      </c>
      <c r="C11" s="46">
        <v>54</v>
      </c>
      <c r="D11" s="11">
        <v>2</v>
      </c>
      <c r="E11" s="3">
        <f t="shared" si="29"/>
        <v>108</v>
      </c>
      <c r="F11" s="11">
        <v>39</v>
      </c>
      <c r="G11" s="3">
        <f t="shared" si="30"/>
        <v>2106</v>
      </c>
      <c r="H11" s="45">
        <v>31</v>
      </c>
      <c r="I11" s="3">
        <f t="shared" si="31"/>
        <v>1674</v>
      </c>
      <c r="J11" s="45">
        <v>26</v>
      </c>
      <c r="K11" s="3">
        <f t="shared" si="32"/>
        <v>1404</v>
      </c>
      <c r="L11" s="45">
        <v>36</v>
      </c>
      <c r="M11" s="3">
        <f t="shared" si="33"/>
        <v>1944</v>
      </c>
      <c r="N11" s="45">
        <v>26</v>
      </c>
      <c r="O11" s="3">
        <f t="shared" si="34"/>
        <v>1404</v>
      </c>
      <c r="P11" s="45">
        <v>34</v>
      </c>
      <c r="Q11" s="3">
        <f t="shared" si="35"/>
        <v>1836</v>
      </c>
      <c r="R11" s="45">
        <v>24</v>
      </c>
      <c r="S11" s="3">
        <f t="shared" si="36"/>
        <v>1296</v>
      </c>
      <c r="T11" s="45">
        <v>12</v>
      </c>
      <c r="U11" s="3">
        <f t="shared" si="37"/>
        <v>648</v>
      </c>
      <c r="V11" s="45">
        <v>46</v>
      </c>
      <c r="W11" s="3">
        <f t="shared" si="38"/>
        <v>2484</v>
      </c>
      <c r="X11" s="45">
        <v>26</v>
      </c>
      <c r="Y11" s="3">
        <f t="shared" si="39"/>
        <v>1404</v>
      </c>
      <c r="Z11" s="45">
        <v>14</v>
      </c>
      <c r="AA11" s="3">
        <f t="shared" si="40"/>
        <v>756</v>
      </c>
      <c r="AB11" s="45">
        <v>24</v>
      </c>
      <c r="AC11" s="3">
        <f t="shared" si="41"/>
        <v>1296</v>
      </c>
      <c r="AD11" s="45">
        <v>20</v>
      </c>
      <c r="AE11" s="3">
        <f t="shared" si="42"/>
        <v>1080</v>
      </c>
      <c r="AF11" s="45">
        <v>19</v>
      </c>
      <c r="AG11" s="3">
        <f t="shared" si="43"/>
        <v>1026</v>
      </c>
      <c r="AH11" s="45"/>
      <c r="AI11" s="3"/>
      <c r="AJ11" s="11"/>
      <c r="AK11" s="3"/>
      <c r="AL11" s="45"/>
      <c r="AM11" s="3"/>
      <c r="AN11" s="45"/>
      <c r="AO11" s="3"/>
      <c r="AP11" s="45"/>
      <c r="AQ11" s="3"/>
      <c r="AR11" s="45"/>
      <c r="AS11" s="3"/>
      <c r="AT11" s="45"/>
      <c r="AU11" s="3"/>
      <c r="AV11" s="45"/>
      <c r="AW11" s="3"/>
      <c r="AX11" s="45"/>
      <c r="AY11" s="3"/>
      <c r="AZ11" s="45"/>
      <c r="BA11" s="3"/>
      <c r="BB11" s="45"/>
      <c r="BC11" s="3"/>
      <c r="BD11" s="45"/>
      <c r="BE11" s="3"/>
      <c r="BF11" s="45"/>
      <c r="BG11" s="3"/>
      <c r="BH11" s="45"/>
      <c r="BI11" s="74"/>
      <c r="BJ11" s="45"/>
      <c r="BK11" s="74"/>
      <c r="BL11" s="45"/>
      <c r="BM11" s="74"/>
      <c r="BN11" s="45">
        <f t="shared" si="26"/>
        <v>379</v>
      </c>
      <c r="BO11" s="196">
        <f t="shared" si="26"/>
        <v>20466</v>
      </c>
      <c r="BP11" s="189"/>
      <c r="BQ11" s="61">
        <v>737.4</v>
      </c>
      <c r="BR11" s="4">
        <f t="shared" si="44"/>
        <v>20466</v>
      </c>
      <c r="BS11" s="61"/>
      <c r="BT11" s="1">
        <f t="shared" si="27"/>
        <v>19728.599999999999</v>
      </c>
      <c r="BU11" s="5"/>
      <c r="BV11" s="149">
        <f t="shared" si="28"/>
        <v>19728.599999999999</v>
      </c>
      <c r="BW11" s="157">
        <f>SUM(BT7:BT10)</f>
        <v>20785</v>
      </c>
      <c r="BX11" s="158">
        <f>SUM(BV7:BV10)</f>
        <v>20785</v>
      </c>
    </row>
    <row r="12" spans="1:114" s="14" customFormat="1" ht="16.5" customHeight="1" x14ac:dyDescent="0.25">
      <c r="A12" s="198" t="s">
        <v>10</v>
      </c>
      <c r="B12" s="6">
        <v>19</v>
      </c>
      <c r="C12" s="46">
        <v>48</v>
      </c>
      <c r="D12" s="11"/>
      <c r="E12" s="3">
        <f t="shared" si="29"/>
        <v>0</v>
      </c>
      <c r="F12" s="11"/>
      <c r="G12" s="3">
        <f t="shared" si="30"/>
        <v>0</v>
      </c>
      <c r="H12" s="45"/>
      <c r="I12" s="3">
        <f t="shared" si="31"/>
        <v>0</v>
      </c>
      <c r="J12" s="45"/>
      <c r="K12" s="3">
        <f t="shared" si="32"/>
        <v>0</v>
      </c>
      <c r="L12" s="45"/>
      <c r="M12" s="3">
        <f t="shared" si="33"/>
        <v>0</v>
      </c>
      <c r="N12" s="45"/>
      <c r="O12" s="3">
        <f t="shared" si="34"/>
        <v>0</v>
      </c>
      <c r="P12" s="45">
        <v>7</v>
      </c>
      <c r="Q12" s="3">
        <v>343</v>
      </c>
      <c r="R12" s="45"/>
      <c r="S12" s="3">
        <f t="shared" si="36"/>
        <v>0</v>
      </c>
      <c r="T12" s="45"/>
      <c r="U12" s="3">
        <f t="shared" si="37"/>
        <v>0</v>
      </c>
      <c r="V12" s="45"/>
      <c r="W12" s="3">
        <f t="shared" si="38"/>
        <v>0</v>
      </c>
      <c r="X12" s="45"/>
      <c r="Y12" s="3">
        <f>+X12*C12</f>
        <v>0</v>
      </c>
      <c r="Z12" s="45">
        <v>1</v>
      </c>
      <c r="AA12" s="3">
        <v>49</v>
      </c>
      <c r="AB12" s="45"/>
      <c r="AC12" s="3">
        <f t="shared" si="41"/>
        <v>0</v>
      </c>
      <c r="AD12" s="45"/>
      <c r="AE12" s="3">
        <f t="shared" si="42"/>
        <v>0</v>
      </c>
      <c r="AF12" s="45"/>
      <c r="AG12" s="3">
        <f t="shared" si="43"/>
        <v>0</v>
      </c>
      <c r="AH12" s="45"/>
      <c r="AI12" s="3"/>
      <c r="AJ12" s="11"/>
      <c r="AK12" s="3"/>
      <c r="AL12" s="45"/>
      <c r="AM12" s="3"/>
      <c r="AN12" s="45"/>
      <c r="AO12" s="3"/>
      <c r="AP12" s="45"/>
      <c r="AQ12" s="3"/>
      <c r="AR12" s="45"/>
      <c r="AS12" s="3"/>
      <c r="AT12" s="45"/>
      <c r="AU12" s="3"/>
      <c r="AV12" s="45"/>
      <c r="AW12" s="3"/>
      <c r="AX12" s="45"/>
      <c r="AY12" s="3"/>
      <c r="AZ12" s="45"/>
      <c r="BA12" s="3"/>
      <c r="BB12" s="45"/>
      <c r="BC12" s="3"/>
      <c r="BD12" s="45"/>
      <c r="BE12" s="3"/>
      <c r="BF12" s="45"/>
      <c r="BG12" s="3"/>
      <c r="BH12" s="45"/>
      <c r="BI12" s="74"/>
      <c r="BJ12" s="45"/>
      <c r="BK12" s="74"/>
      <c r="BL12" s="45"/>
      <c r="BM12" s="74"/>
      <c r="BN12" s="45">
        <f t="shared" si="26"/>
        <v>8</v>
      </c>
      <c r="BO12" s="196">
        <f t="shared" si="26"/>
        <v>392</v>
      </c>
      <c r="BP12" s="189"/>
      <c r="BQ12" s="61"/>
      <c r="BR12" s="4">
        <f t="shared" si="44"/>
        <v>392</v>
      </c>
      <c r="BS12" s="61"/>
      <c r="BT12" s="1">
        <f t="shared" si="27"/>
        <v>392</v>
      </c>
      <c r="BU12" s="5"/>
      <c r="BV12" s="149">
        <f t="shared" si="28"/>
        <v>392</v>
      </c>
      <c r="BW12" s="160">
        <f>SUM(BT11:BT12)</f>
        <v>20120.599999999999</v>
      </c>
      <c r="BX12" s="158">
        <f>+BW12-BU11</f>
        <v>20120.599999999999</v>
      </c>
    </row>
    <row r="13" spans="1:114" ht="16.5" customHeight="1" x14ac:dyDescent="0.25">
      <c r="A13" s="199" t="s">
        <v>32</v>
      </c>
      <c r="B13" s="80">
        <v>168</v>
      </c>
      <c r="C13" s="81">
        <v>54</v>
      </c>
      <c r="D13" s="93"/>
      <c r="E13" s="3">
        <f t="shared" ref="E13:E17" si="45">+D13*C13</f>
        <v>0</v>
      </c>
      <c r="F13" s="93"/>
      <c r="G13" s="3">
        <f t="shared" ref="G13:G17" si="46">+F13*C13</f>
        <v>0</v>
      </c>
      <c r="H13" s="45">
        <v>25</v>
      </c>
      <c r="I13" s="3">
        <f t="shared" ref="I13:I17" si="47">+H13*C13</f>
        <v>1350</v>
      </c>
      <c r="J13" s="45"/>
      <c r="K13" s="3">
        <f t="shared" ref="K13:K17" si="48">+J13*C13</f>
        <v>0</v>
      </c>
      <c r="L13" s="45">
        <v>16</v>
      </c>
      <c r="M13" s="3">
        <f t="shared" si="33"/>
        <v>864</v>
      </c>
      <c r="N13" s="45"/>
      <c r="O13" s="3">
        <f t="shared" si="34"/>
        <v>0</v>
      </c>
      <c r="P13" s="45">
        <v>4</v>
      </c>
      <c r="Q13" s="3">
        <f t="shared" si="35"/>
        <v>216</v>
      </c>
      <c r="R13" s="45">
        <v>1</v>
      </c>
      <c r="S13" s="3">
        <f t="shared" si="36"/>
        <v>54</v>
      </c>
      <c r="T13" s="45">
        <v>4</v>
      </c>
      <c r="U13" s="3">
        <f>162+26.5</f>
        <v>188.5</v>
      </c>
      <c r="V13" s="45"/>
      <c r="W13" s="3">
        <f t="shared" ref="W13:W17" si="49">+V13*C13</f>
        <v>0</v>
      </c>
      <c r="X13" s="45"/>
      <c r="Y13" s="3">
        <f t="shared" ref="Y13:Y25" si="50">+X13*C13</f>
        <v>0</v>
      </c>
      <c r="Z13" s="45"/>
      <c r="AA13" s="3">
        <f t="shared" ref="AA13:AA17" si="51">+Z13*C13</f>
        <v>0</v>
      </c>
      <c r="AB13" s="45"/>
      <c r="AC13" s="3">
        <f t="shared" ref="AC13:AC17" si="52">+AB13*C13</f>
        <v>0</v>
      </c>
      <c r="AD13" s="45">
        <v>2</v>
      </c>
      <c r="AE13" s="3">
        <f t="shared" ref="AE13:AE17" si="53">+AD13*C13</f>
        <v>108</v>
      </c>
      <c r="AF13" s="45">
        <v>7</v>
      </c>
      <c r="AG13" s="3">
        <f t="shared" ref="AG13:AG17" si="54">+AF13*C13</f>
        <v>378</v>
      </c>
      <c r="AH13" s="45"/>
      <c r="AI13" s="3"/>
      <c r="AJ13" s="79"/>
      <c r="AK13" s="3"/>
      <c r="AL13" s="45"/>
      <c r="AM13" s="3"/>
      <c r="AN13" s="45"/>
      <c r="AO13" s="3"/>
      <c r="AP13" s="45"/>
      <c r="AQ13" s="3"/>
      <c r="AR13" s="45"/>
      <c r="AS13" s="3"/>
      <c r="AT13" s="45"/>
      <c r="AU13" s="3"/>
      <c r="AV13" s="45"/>
      <c r="AW13" s="3"/>
      <c r="AX13" s="45"/>
      <c r="AY13" s="3"/>
      <c r="AZ13" s="45"/>
      <c r="BA13" s="3"/>
      <c r="BB13" s="45"/>
      <c r="BC13" s="3"/>
      <c r="BD13" s="45"/>
      <c r="BE13" s="3"/>
      <c r="BF13" s="45"/>
      <c r="BG13" s="3"/>
      <c r="BH13" s="45"/>
      <c r="BI13" s="74"/>
      <c r="BJ13" s="45"/>
      <c r="BK13" s="74"/>
      <c r="BL13" s="45"/>
      <c r="BM13" s="74"/>
      <c r="BN13" s="45">
        <f>+D13+F13+H13+J13+L13+N13+P13+R13+T13+V13+X13+Z13+AB13+AD13+AF13+AH13+AJ13+AL13+AN13+AP13+AR13+AT13+AV13+AX13+AZ13+BB13+BD13+BF13+BH13+BJ13+BL13</f>
        <v>59</v>
      </c>
      <c r="BO13" s="196">
        <f t="shared" ref="BO13:BO17" si="55">+E13+G13+I13+K13+M13+O13+Q13+S13+U13+W13+Y13+AA13+AC13+AE13+AG13+AI13+AK13+AM13+AO13+AQ13+AS13+AU13+AW13+AY13+BA13+BC13+BE13+BG13+BI13+BK13+BM13</f>
        <v>3158.5</v>
      </c>
      <c r="BP13" s="189"/>
      <c r="BQ13" s="61">
        <v>914.68</v>
      </c>
      <c r="BR13" s="4">
        <f t="shared" ref="BR13:BR16" si="56">BO13</f>
        <v>3158.5</v>
      </c>
      <c r="BS13" s="61"/>
      <c r="BT13" s="1">
        <f t="shared" ref="BT13:BT16" si="57">BR13+BS13-BQ13</f>
        <v>2243.8200000000002</v>
      </c>
      <c r="BU13" s="5"/>
      <c r="BV13" s="1">
        <f t="shared" ref="BV13" si="58">BT13-BU13</f>
        <v>2243.8200000000002</v>
      </c>
    </row>
    <row r="14" spans="1:114" ht="16.5" customHeight="1" x14ac:dyDescent="0.25">
      <c r="A14" s="199" t="s">
        <v>32</v>
      </c>
      <c r="B14" s="80" t="s">
        <v>67</v>
      </c>
      <c r="C14" s="81">
        <v>54</v>
      </c>
      <c r="D14" s="93"/>
      <c r="E14" s="3">
        <f t="shared" si="45"/>
        <v>0</v>
      </c>
      <c r="F14" s="93"/>
      <c r="G14" s="3">
        <f t="shared" si="46"/>
        <v>0</v>
      </c>
      <c r="H14" s="45">
        <v>4</v>
      </c>
      <c r="I14" s="3">
        <f>162+48</f>
        <v>210</v>
      </c>
      <c r="J14" s="45">
        <v>6</v>
      </c>
      <c r="K14" s="3">
        <f t="shared" si="48"/>
        <v>324</v>
      </c>
      <c r="L14" s="45">
        <v>10</v>
      </c>
      <c r="M14" s="3">
        <f>48+486</f>
        <v>534</v>
      </c>
      <c r="N14" s="45">
        <v>15</v>
      </c>
      <c r="O14" s="3">
        <f t="shared" si="34"/>
        <v>810</v>
      </c>
      <c r="P14" s="45">
        <v>10</v>
      </c>
      <c r="Q14" s="3">
        <f t="shared" si="35"/>
        <v>540</v>
      </c>
      <c r="R14" s="45">
        <v>6</v>
      </c>
      <c r="S14" s="3">
        <f t="shared" si="36"/>
        <v>324</v>
      </c>
      <c r="T14" s="45">
        <v>9</v>
      </c>
      <c r="U14" s="3">
        <f t="shared" ref="U14:U17" si="59">+T14*C14</f>
        <v>486</v>
      </c>
      <c r="V14" s="45">
        <v>9</v>
      </c>
      <c r="W14" s="3">
        <f t="shared" si="49"/>
        <v>486</v>
      </c>
      <c r="X14" s="45"/>
      <c r="Y14" s="3">
        <f t="shared" si="50"/>
        <v>0</v>
      </c>
      <c r="Z14" s="45">
        <v>2</v>
      </c>
      <c r="AA14" s="3">
        <v>96</v>
      </c>
      <c r="AB14" s="45"/>
      <c r="AC14" s="3">
        <f t="shared" si="52"/>
        <v>0</v>
      </c>
      <c r="AD14" s="45"/>
      <c r="AE14" s="3">
        <f t="shared" si="53"/>
        <v>0</v>
      </c>
      <c r="AF14" s="45"/>
      <c r="AG14" s="3">
        <f t="shared" si="54"/>
        <v>0</v>
      </c>
      <c r="AH14" s="45"/>
      <c r="AI14" s="3"/>
      <c r="AJ14" s="79"/>
      <c r="AK14" s="3"/>
      <c r="AL14" s="45"/>
      <c r="AM14" s="3"/>
      <c r="AN14" s="45"/>
      <c r="AO14" s="3"/>
      <c r="AP14" s="45"/>
      <c r="AQ14" s="3"/>
      <c r="AR14" s="45"/>
      <c r="AS14" s="3"/>
      <c r="AT14" s="45"/>
      <c r="AU14" s="3"/>
      <c r="AV14" s="45"/>
      <c r="AW14" s="3"/>
      <c r="AX14" s="45"/>
      <c r="AY14" s="3"/>
      <c r="AZ14" s="45"/>
      <c r="BA14" s="3"/>
      <c r="BB14" s="45"/>
      <c r="BC14" s="3"/>
      <c r="BD14" s="45"/>
      <c r="BE14" s="3"/>
      <c r="BF14" s="45"/>
      <c r="BG14" s="3"/>
      <c r="BH14" s="45"/>
      <c r="BI14" s="74"/>
      <c r="BJ14" s="45"/>
      <c r="BK14" s="74"/>
      <c r="BL14" s="45"/>
      <c r="BM14" s="74"/>
      <c r="BN14" s="45">
        <f t="shared" ref="BN14:BN16" si="60">+D14+F14+H14+J14+L14+N14+P14+R14+T14+V14+X14+Z14+AB14+AD14+AF14+AH14+AJ14+AL14+AN14+AP14+AR14+AT14+AV14+AX14+AZ14+BB14+BD14+BF14+BH14+BJ14+BL14</f>
        <v>71</v>
      </c>
      <c r="BO14" s="196">
        <f t="shared" si="55"/>
        <v>3810</v>
      </c>
      <c r="BP14" s="189"/>
      <c r="BQ14" s="61"/>
      <c r="BR14" s="4">
        <f t="shared" si="56"/>
        <v>3810</v>
      </c>
      <c r="BS14" s="61"/>
      <c r="BT14" s="1">
        <f t="shared" si="57"/>
        <v>3810</v>
      </c>
      <c r="BU14" s="5"/>
      <c r="BV14" s="1">
        <f>BT14-BU14</f>
        <v>3810</v>
      </c>
    </row>
    <row r="15" spans="1:114" ht="16.5" customHeight="1" x14ac:dyDescent="0.25">
      <c r="A15" s="199" t="s">
        <v>74</v>
      </c>
      <c r="B15" s="80">
        <v>124</v>
      </c>
      <c r="C15" s="81">
        <v>54</v>
      </c>
      <c r="D15" s="93"/>
      <c r="E15" s="3"/>
      <c r="F15" s="93"/>
      <c r="G15" s="3"/>
      <c r="H15" s="45"/>
      <c r="I15" s="3"/>
      <c r="J15" s="45"/>
      <c r="K15" s="3"/>
      <c r="L15" s="45"/>
      <c r="M15" s="3"/>
      <c r="N15" s="45"/>
      <c r="O15" s="3"/>
      <c r="P15" s="45"/>
      <c r="Q15" s="3"/>
      <c r="R15" s="45">
        <v>5</v>
      </c>
      <c r="S15" s="3">
        <f t="shared" si="36"/>
        <v>270</v>
      </c>
      <c r="T15" s="45">
        <v>5</v>
      </c>
      <c r="U15" s="3">
        <f t="shared" si="59"/>
        <v>270</v>
      </c>
      <c r="V15" s="45">
        <v>13</v>
      </c>
      <c r="W15" s="3">
        <f t="shared" si="49"/>
        <v>702</v>
      </c>
      <c r="X15" s="45">
        <v>10</v>
      </c>
      <c r="Y15" s="3">
        <f t="shared" si="50"/>
        <v>540</v>
      </c>
      <c r="Z15" s="45">
        <v>6</v>
      </c>
      <c r="AA15" s="3">
        <f t="shared" si="51"/>
        <v>324</v>
      </c>
      <c r="AB15" s="45">
        <v>9</v>
      </c>
      <c r="AC15" s="3">
        <f t="shared" si="52"/>
        <v>486</v>
      </c>
      <c r="AD15" s="45">
        <v>9</v>
      </c>
      <c r="AE15" s="3">
        <f t="shared" si="53"/>
        <v>486</v>
      </c>
      <c r="AF15" s="45"/>
      <c r="AG15" s="3">
        <f t="shared" si="54"/>
        <v>0</v>
      </c>
      <c r="AH15" s="45"/>
      <c r="AI15" s="3"/>
      <c r="AJ15" s="79"/>
      <c r="AK15" s="3"/>
      <c r="AL15" s="45"/>
      <c r="AM15" s="3"/>
      <c r="AN15" s="45"/>
      <c r="AO15" s="3"/>
      <c r="AP15" s="45"/>
      <c r="AQ15" s="3"/>
      <c r="AR15" s="45"/>
      <c r="AS15" s="3"/>
      <c r="AT15" s="45"/>
      <c r="AU15" s="3"/>
      <c r="AV15" s="45"/>
      <c r="AW15" s="3"/>
      <c r="AX15" s="45"/>
      <c r="AY15" s="3"/>
      <c r="AZ15" s="45"/>
      <c r="BA15" s="3"/>
      <c r="BB15" s="45"/>
      <c r="BC15" s="3"/>
      <c r="BD15" s="45"/>
      <c r="BE15" s="3"/>
      <c r="BF15" s="45"/>
      <c r="BG15" s="3"/>
      <c r="BH15" s="45"/>
      <c r="BI15" s="74"/>
      <c r="BJ15" s="45"/>
      <c r="BK15" s="74"/>
      <c r="BL15" s="45"/>
      <c r="BM15" s="74"/>
      <c r="BN15" s="45">
        <f t="shared" si="60"/>
        <v>57</v>
      </c>
      <c r="BO15" s="196">
        <f t="shared" si="55"/>
        <v>3078</v>
      </c>
      <c r="BP15" s="189"/>
      <c r="BQ15" s="61"/>
      <c r="BR15" s="4">
        <f t="shared" si="56"/>
        <v>3078</v>
      </c>
      <c r="BS15" s="61"/>
      <c r="BT15" s="1">
        <f t="shared" si="57"/>
        <v>3078</v>
      </c>
      <c r="BU15" s="5"/>
      <c r="BV15" s="1">
        <f t="shared" ref="BV15:BV17" si="61">BT15-BU15</f>
        <v>3078</v>
      </c>
    </row>
    <row r="16" spans="1:114" ht="16.5" customHeight="1" x14ac:dyDescent="0.25">
      <c r="A16" s="199" t="s">
        <v>31</v>
      </c>
      <c r="B16" s="80">
        <v>36</v>
      </c>
      <c r="C16" s="81">
        <v>45</v>
      </c>
      <c r="D16" s="93"/>
      <c r="E16" s="3"/>
      <c r="F16" s="93"/>
      <c r="G16" s="3"/>
      <c r="H16" s="45"/>
      <c r="I16" s="3"/>
      <c r="J16" s="45"/>
      <c r="K16" s="3"/>
      <c r="L16" s="45"/>
      <c r="M16" s="3"/>
      <c r="N16" s="45"/>
      <c r="O16" s="3"/>
      <c r="P16" s="45"/>
      <c r="Q16" s="3"/>
      <c r="R16" s="45"/>
      <c r="S16" s="3"/>
      <c r="T16" s="45"/>
      <c r="U16" s="3"/>
      <c r="V16" s="45">
        <v>11</v>
      </c>
      <c r="W16" s="3">
        <f t="shared" si="49"/>
        <v>495</v>
      </c>
      <c r="X16" s="45">
        <v>10</v>
      </c>
      <c r="Y16" s="3">
        <f t="shared" si="50"/>
        <v>450</v>
      </c>
      <c r="Z16" s="45">
        <v>13</v>
      </c>
      <c r="AA16" s="3">
        <f t="shared" si="51"/>
        <v>585</v>
      </c>
      <c r="AB16" s="45">
        <v>5</v>
      </c>
      <c r="AC16" s="3">
        <f t="shared" si="52"/>
        <v>225</v>
      </c>
      <c r="AD16" s="45">
        <v>11</v>
      </c>
      <c r="AE16" s="3">
        <f t="shared" si="53"/>
        <v>495</v>
      </c>
      <c r="AF16" s="45">
        <v>1</v>
      </c>
      <c r="AG16" s="3">
        <f t="shared" si="54"/>
        <v>45</v>
      </c>
      <c r="AH16" s="45"/>
      <c r="AI16" s="3"/>
      <c r="AJ16" s="79"/>
      <c r="AK16" s="3"/>
      <c r="AL16" s="45"/>
      <c r="AM16" s="3"/>
      <c r="AN16" s="45"/>
      <c r="AO16" s="3"/>
      <c r="AP16" s="45"/>
      <c r="AQ16" s="3"/>
      <c r="AR16" s="45"/>
      <c r="AS16" s="3"/>
      <c r="AT16" s="45"/>
      <c r="AU16" s="3"/>
      <c r="AV16" s="45"/>
      <c r="AW16" s="3"/>
      <c r="AX16" s="45"/>
      <c r="AY16" s="3"/>
      <c r="AZ16" s="45"/>
      <c r="BA16" s="3"/>
      <c r="BB16" s="45"/>
      <c r="BC16" s="3"/>
      <c r="BD16" s="45"/>
      <c r="BE16" s="3"/>
      <c r="BF16" s="45"/>
      <c r="BG16" s="3"/>
      <c r="BH16" s="45"/>
      <c r="BI16" s="74"/>
      <c r="BJ16" s="45"/>
      <c r="BK16" s="74"/>
      <c r="BL16" s="45"/>
      <c r="BM16" s="74"/>
      <c r="BN16" s="45">
        <f t="shared" si="60"/>
        <v>51</v>
      </c>
      <c r="BO16" s="196">
        <f t="shared" si="55"/>
        <v>2295</v>
      </c>
      <c r="BP16" s="189"/>
      <c r="BQ16" s="61"/>
      <c r="BR16" s="4">
        <f t="shared" si="56"/>
        <v>2295</v>
      </c>
      <c r="BS16" s="61"/>
      <c r="BT16" s="1">
        <f t="shared" si="57"/>
        <v>2295</v>
      </c>
      <c r="BU16" s="5"/>
      <c r="BV16" s="1">
        <f t="shared" si="61"/>
        <v>2295</v>
      </c>
    </row>
    <row r="17" spans="1:74" ht="16.5" customHeight="1" x14ac:dyDescent="0.25">
      <c r="A17" s="199" t="s">
        <v>34</v>
      </c>
      <c r="B17" s="80" t="s">
        <v>35</v>
      </c>
      <c r="C17" s="81">
        <v>48</v>
      </c>
      <c r="D17" s="93">
        <v>12</v>
      </c>
      <c r="E17" s="3">
        <f t="shared" si="45"/>
        <v>576</v>
      </c>
      <c r="F17" s="93">
        <v>3</v>
      </c>
      <c r="G17" s="3">
        <f t="shared" si="46"/>
        <v>144</v>
      </c>
      <c r="H17" s="45">
        <v>10</v>
      </c>
      <c r="I17" s="3">
        <f t="shared" si="47"/>
        <v>480</v>
      </c>
      <c r="J17" s="45"/>
      <c r="K17" s="3">
        <f t="shared" si="48"/>
        <v>0</v>
      </c>
      <c r="L17" s="45">
        <v>5</v>
      </c>
      <c r="M17" s="3">
        <f t="shared" si="33"/>
        <v>240</v>
      </c>
      <c r="N17" s="45">
        <v>5</v>
      </c>
      <c r="O17" s="3">
        <f t="shared" si="34"/>
        <v>240</v>
      </c>
      <c r="P17" s="45">
        <v>6</v>
      </c>
      <c r="Q17" s="3">
        <f t="shared" si="35"/>
        <v>288</v>
      </c>
      <c r="R17" s="45">
        <v>8</v>
      </c>
      <c r="S17" s="3">
        <f t="shared" si="36"/>
        <v>384</v>
      </c>
      <c r="T17" s="45">
        <v>8</v>
      </c>
      <c r="U17" s="3">
        <f t="shared" si="59"/>
        <v>384</v>
      </c>
      <c r="V17" s="45">
        <v>9</v>
      </c>
      <c r="W17" s="3">
        <f t="shared" si="49"/>
        <v>432</v>
      </c>
      <c r="X17" s="45"/>
      <c r="Y17" s="3">
        <f t="shared" si="50"/>
        <v>0</v>
      </c>
      <c r="Z17" s="45">
        <v>7</v>
      </c>
      <c r="AA17" s="3">
        <f t="shared" si="51"/>
        <v>336</v>
      </c>
      <c r="AB17" s="45">
        <v>4</v>
      </c>
      <c r="AC17" s="3">
        <f t="shared" si="52"/>
        <v>192</v>
      </c>
      <c r="AD17" s="45"/>
      <c r="AE17" s="3">
        <f t="shared" si="53"/>
        <v>0</v>
      </c>
      <c r="AF17" s="45"/>
      <c r="AG17" s="3">
        <f t="shared" si="54"/>
        <v>0</v>
      </c>
      <c r="AH17" s="45"/>
      <c r="AI17" s="3"/>
      <c r="AJ17" s="93"/>
      <c r="AK17" s="3"/>
      <c r="AL17" s="45"/>
      <c r="AM17" s="3"/>
      <c r="AN17" s="45"/>
      <c r="AO17" s="3"/>
      <c r="AP17" s="45"/>
      <c r="AQ17" s="3"/>
      <c r="AR17" s="45"/>
      <c r="AS17" s="3"/>
      <c r="AT17" s="45"/>
      <c r="AU17" s="3"/>
      <c r="AV17" s="45"/>
      <c r="AW17" s="3"/>
      <c r="AX17" s="45"/>
      <c r="AY17" s="3"/>
      <c r="AZ17" s="45"/>
      <c r="BA17" s="3"/>
      <c r="BB17" s="45"/>
      <c r="BC17" s="3"/>
      <c r="BD17" s="45"/>
      <c r="BE17" s="3"/>
      <c r="BF17" s="45"/>
      <c r="BG17" s="3"/>
      <c r="BH17" s="45"/>
      <c r="BI17" s="74"/>
      <c r="BJ17" s="45"/>
      <c r="BK17" s="74"/>
      <c r="BL17" s="45"/>
      <c r="BM17" s="74"/>
      <c r="BN17" s="45">
        <f>+D17+F17+H17+J17+L17+N17+P17+R17+T17+V17+X17+Z17+AB17+AD17+AF17+AH17+AJ17+AL17+AN17+AP17+AR17+AT17+AV17+AX17+AZ17+BB17+BD17+BF17+BH17+BJ17+BL17</f>
        <v>77</v>
      </c>
      <c r="BO17" s="196">
        <f t="shared" si="55"/>
        <v>3696</v>
      </c>
      <c r="BP17" s="189"/>
      <c r="BQ17" s="61">
        <v>440.2</v>
      </c>
      <c r="BR17" s="4">
        <f t="shared" si="44"/>
        <v>3696</v>
      </c>
      <c r="BS17" s="61"/>
      <c r="BT17" s="1">
        <f>BR17+BS17-BQ17</f>
        <v>3255.8</v>
      </c>
      <c r="BU17" s="5"/>
      <c r="BV17" s="1">
        <f t="shared" si="61"/>
        <v>3255.8</v>
      </c>
    </row>
    <row r="18" spans="1:74" s="14" customFormat="1" ht="16.5" customHeight="1" x14ac:dyDescent="0.3">
      <c r="A18" s="200" t="s">
        <v>88</v>
      </c>
      <c r="B18" s="80">
        <v>2</v>
      </c>
      <c r="C18" s="81">
        <v>60</v>
      </c>
      <c r="D18" s="93"/>
      <c r="E18" s="212"/>
      <c r="F18" s="93"/>
      <c r="G18" s="3"/>
      <c r="H18" s="45"/>
      <c r="I18" s="3"/>
      <c r="J18" s="45"/>
      <c r="K18" s="3"/>
      <c r="L18" s="45"/>
      <c r="M18" s="3"/>
      <c r="N18" s="45"/>
      <c r="O18" s="3"/>
      <c r="P18" s="45"/>
      <c r="Q18" s="3"/>
      <c r="R18" s="45"/>
      <c r="S18" s="3"/>
      <c r="T18" s="45"/>
      <c r="U18" s="3"/>
      <c r="V18" s="45"/>
      <c r="W18" s="3"/>
      <c r="X18" s="45"/>
      <c r="Y18" s="3"/>
      <c r="Z18" s="45"/>
      <c r="AA18" s="3"/>
      <c r="AB18" s="45"/>
      <c r="AC18" s="3"/>
      <c r="AD18" s="45">
        <v>16</v>
      </c>
      <c r="AE18" s="3">
        <f t="shared" ref="AE18:AE25" si="62">+AD18*C18</f>
        <v>960</v>
      </c>
      <c r="AF18" s="45">
        <v>19</v>
      </c>
      <c r="AG18" s="3">
        <f t="shared" ref="AG18:AG25" si="63">+AF18*C18</f>
        <v>1140</v>
      </c>
      <c r="AH18" s="45"/>
      <c r="AI18" s="3"/>
      <c r="AJ18" s="79"/>
      <c r="AK18" s="212"/>
      <c r="AL18" s="45"/>
      <c r="AM18" s="3"/>
      <c r="AN18" s="45"/>
      <c r="AO18" s="3"/>
      <c r="AP18" s="45"/>
      <c r="AQ18" s="3"/>
      <c r="AR18" s="45"/>
      <c r="AS18" s="3"/>
      <c r="AT18" s="45"/>
      <c r="AU18" s="3"/>
      <c r="AV18" s="45"/>
      <c r="AW18" s="3"/>
      <c r="AX18" s="45"/>
      <c r="AY18" s="3"/>
      <c r="AZ18" s="45"/>
      <c r="BA18" s="3"/>
      <c r="BB18" s="45"/>
      <c r="BC18" s="3"/>
      <c r="BD18" s="45"/>
      <c r="BE18" s="3"/>
      <c r="BF18" s="45"/>
      <c r="BG18" s="3"/>
      <c r="BH18" s="45"/>
      <c r="BI18" s="3"/>
      <c r="BJ18" s="45"/>
      <c r="BK18" s="3"/>
      <c r="BL18" s="45"/>
      <c r="BM18" s="3"/>
      <c r="BN18" s="45">
        <f t="shared" ref="BN18:BO25" si="64">+D18+F18+H18+J18+L18+N18+P18+R18+T18+V18+X18+Z18+AB18+AD18+AF18+AH18+AJ18+AL18+AN18+AP18+AR18+AT18+AV18+AX18+AZ18+BB18+BD18+BF18+BH18+BJ18+BL18</f>
        <v>35</v>
      </c>
      <c r="BO18" s="196">
        <f t="shared" si="64"/>
        <v>2100</v>
      </c>
      <c r="BP18" s="189"/>
      <c r="BQ18" s="61"/>
      <c r="BR18" s="4">
        <f t="shared" ref="BR18:BR21" si="65">BO18</f>
        <v>2100</v>
      </c>
      <c r="BS18" s="61"/>
      <c r="BT18" s="1">
        <f t="shared" ref="BT18:BT25" si="66">BR18+BS18-BQ18</f>
        <v>2100</v>
      </c>
      <c r="BU18" s="5"/>
      <c r="BV18" s="1">
        <f t="shared" ref="BV18:BV21" si="67">BT18-BU18</f>
        <v>2100</v>
      </c>
    </row>
    <row r="19" spans="1:74" s="14" customFormat="1" ht="16.5" customHeight="1" x14ac:dyDescent="0.3">
      <c r="A19" s="200" t="s">
        <v>32</v>
      </c>
      <c r="B19" s="80">
        <v>170</v>
      </c>
      <c r="C19" s="81">
        <v>60</v>
      </c>
      <c r="D19" s="93"/>
      <c r="E19" s="212"/>
      <c r="F19" s="93"/>
      <c r="G19" s="3"/>
      <c r="H19" s="45"/>
      <c r="I19" s="3"/>
      <c r="J19" s="45"/>
      <c r="K19" s="3"/>
      <c r="L19" s="45"/>
      <c r="M19" s="3"/>
      <c r="N19" s="45"/>
      <c r="O19" s="3"/>
      <c r="P19" s="45"/>
      <c r="Q19" s="3"/>
      <c r="R19" s="45"/>
      <c r="S19" s="3"/>
      <c r="T19" s="45">
        <v>5</v>
      </c>
      <c r="U19" s="3">
        <f>5*48</f>
        <v>240</v>
      </c>
      <c r="V19" s="45">
        <v>12</v>
      </c>
      <c r="W19" s="3">
        <f t="shared" ref="W19:W25" si="68">+V19*C19</f>
        <v>720</v>
      </c>
      <c r="X19" s="45"/>
      <c r="Y19" s="3">
        <f t="shared" si="50"/>
        <v>0</v>
      </c>
      <c r="Z19" s="45">
        <v>15</v>
      </c>
      <c r="AA19" s="3">
        <f t="shared" ref="AA19:AA25" si="69">+Z19*C19</f>
        <v>900</v>
      </c>
      <c r="AB19" s="45">
        <v>8</v>
      </c>
      <c r="AC19" s="3">
        <f t="shared" ref="AC19:AC25" si="70">+AB19*C19</f>
        <v>480</v>
      </c>
      <c r="AD19" s="45"/>
      <c r="AE19" s="3">
        <f t="shared" si="62"/>
        <v>0</v>
      </c>
      <c r="AF19" s="45"/>
      <c r="AG19" s="3">
        <f t="shared" si="63"/>
        <v>0</v>
      </c>
      <c r="AH19" s="45"/>
      <c r="AI19" s="3"/>
      <c r="AJ19" s="79"/>
      <c r="AK19" s="212"/>
      <c r="AL19" s="45"/>
      <c r="AM19" s="3"/>
      <c r="AN19" s="45"/>
      <c r="AO19" s="3"/>
      <c r="AP19" s="45"/>
      <c r="AQ19" s="3"/>
      <c r="AR19" s="45"/>
      <c r="AS19" s="3"/>
      <c r="AT19" s="45"/>
      <c r="AU19" s="3"/>
      <c r="AV19" s="45"/>
      <c r="AW19" s="3"/>
      <c r="AX19" s="45"/>
      <c r="AY19" s="3"/>
      <c r="AZ19" s="45"/>
      <c r="BA19" s="3"/>
      <c r="BB19" s="45"/>
      <c r="BC19" s="3"/>
      <c r="BD19" s="45"/>
      <c r="BE19" s="3"/>
      <c r="BF19" s="45"/>
      <c r="BG19" s="3"/>
      <c r="BH19" s="45"/>
      <c r="BI19" s="3"/>
      <c r="BJ19" s="45"/>
      <c r="BK19" s="3"/>
      <c r="BL19" s="45"/>
      <c r="BM19" s="3"/>
      <c r="BN19" s="45">
        <f t="shared" si="64"/>
        <v>40</v>
      </c>
      <c r="BO19" s="196">
        <f t="shared" si="64"/>
        <v>2340</v>
      </c>
      <c r="BP19" s="189"/>
      <c r="BQ19" s="61"/>
      <c r="BR19" s="4">
        <f t="shared" si="65"/>
        <v>2340</v>
      </c>
      <c r="BS19" s="61"/>
      <c r="BT19" s="1">
        <f t="shared" si="66"/>
        <v>2340</v>
      </c>
      <c r="BU19" s="5"/>
      <c r="BV19" s="1">
        <f t="shared" si="67"/>
        <v>2340</v>
      </c>
    </row>
    <row r="20" spans="1:74" s="14" customFormat="1" ht="16.5" customHeight="1" x14ac:dyDescent="0.3">
      <c r="A20" s="200" t="s">
        <v>86</v>
      </c>
      <c r="B20" s="121">
        <v>11</v>
      </c>
      <c r="C20" s="81">
        <v>48</v>
      </c>
      <c r="D20" s="93"/>
      <c r="E20" s="212"/>
      <c r="F20" s="93"/>
      <c r="G20" s="3"/>
      <c r="H20" s="45"/>
      <c r="I20" s="3"/>
      <c r="J20" s="45"/>
      <c r="K20" s="3"/>
      <c r="L20" s="45"/>
      <c r="M20" s="3"/>
      <c r="N20" s="45"/>
      <c r="O20" s="3"/>
      <c r="P20" s="45"/>
      <c r="Q20" s="3"/>
      <c r="R20" s="45"/>
      <c r="S20" s="3"/>
      <c r="T20" s="45"/>
      <c r="U20" s="3"/>
      <c r="V20" s="45">
        <v>18</v>
      </c>
      <c r="W20" s="3">
        <f t="shared" si="68"/>
        <v>864</v>
      </c>
      <c r="X20" s="45"/>
      <c r="Y20" s="3">
        <f t="shared" si="50"/>
        <v>0</v>
      </c>
      <c r="Z20" s="45">
        <v>7</v>
      </c>
      <c r="AA20" s="3">
        <f t="shared" si="69"/>
        <v>336</v>
      </c>
      <c r="AB20" s="45">
        <v>9</v>
      </c>
      <c r="AC20" s="3">
        <f t="shared" si="70"/>
        <v>432</v>
      </c>
      <c r="AD20" s="45">
        <v>4</v>
      </c>
      <c r="AE20" s="3">
        <f>144+40</f>
        <v>184</v>
      </c>
      <c r="AF20" s="45"/>
      <c r="AG20" s="3">
        <f t="shared" si="63"/>
        <v>0</v>
      </c>
      <c r="AH20" s="45"/>
      <c r="AI20" s="3"/>
      <c r="AJ20" s="79"/>
      <c r="AK20" s="212"/>
      <c r="AL20" s="45"/>
      <c r="AM20" s="3"/>
      <c r="AN20" s="45"/>
      <c r="AO20" s="3"/>
      <c r="AP20" s="45"/>
      <c r="AQ20" s="3"/>
      <c r="AR20" s="45"/>
      <c r="AS20" s="3"/>
      <c r="AT20" s="45"/>
      <c r="AU20" s="3"/>
      <c r="AV20" s="45"/>
      <c r="AW20" s="3"/>
      <c r="AX20" s="45"/>
      <c r="AY20" s="3"/>
      <c r="AZ20" s="45"/>
      <c r="BA20" s="3"/>
      <c r="BB20" s="45"/>
      <c r="BC20" s="3"/>
      <c r="BD20" s="45"/>
      <c r="BE20" s="3"/>
      <c r="BF20" s="45"/>
      <c r="BG20" s="3"/>
      <c r="BH20" s="45"/>
      <c r="BI20" s="3"/>
      <c r="BJ20" s="45"/>
      <c r="BK20" s="3"/>
      <c r="BL20" s="45"/>
      <c r="BM20" s="3"/>
      <c r="BN20" s="45">
        <f t="shared" si="64"/>
        <v>38</v>
      </c>
      <c r="BO20" s="196">
        <f t="shared" si="64"/>
        <v>1816</v>
      </c>
      <c r="BP20" s="189"/>
      <c r="BQ20" s="61"/>
      <c r="BR20" s="4">
        <f t="shared" si="65"/>
        <v>1816</v>
      </c>
      <c r="BS20" s="61"/>
      <c r="BT20" s="1">
        <f t="shared" si="66"/>
        <v>1816</v>
      </c>
      <c r="BU20" s="5"/>
      <c r="BV20" s="1">
        <f t="shared" si="67"/>
        <v>1816</v>
      </c>
    </row>
    <row r="21" spans="1:74" s="14" customFormat="1" ht="16.5" customHeight="1" x14ac:dyDescent="0.3">
      <c r="A21" s="200" t="s">
        <v>87</v>
      </c>
      <c r="B21" s="121">
        <v>184</v>
      </c>
      <c r="C21" s="81">
        <v>48</v>
      </c>
      <c r="D21" s="93"/>
      <c r="E21" s="212"/>
      <c r="F21" s="93"/>
      <c r="G21" s="3"/>
      <c r="H21" s="45"/>
      <c r="I21" s="3"/>
      <c r="J21" s="45"/>
      <c r="K21" s="3"/>
      <c r="L21" s="45"/>
      <c r="M21" s="3"/>
      <c r="N21" s="45"/>
      <c r="O21" s="3"/>
      <c r="P21" s="45"/>
      <c r="Q21" s="3"/>
      <c r="R21" s="45"/>
      <c r="S21" s="3"/>
      <c r="T21" s="45"/>
      <c r="U21" s="3"/>
      <c r="V21" s="45"/>
      <c r="W21" s="3"/>
      <c r="X21" s="45"/>
      <c r="Y21" s="3">
        <f t="shared" si="50"/>
        <v>0</v>
      </c>
      <c r="Z21" s="45"/>
      <c r="AA21" s="3"/>
      <c r="AB21" s="45">
        <v>12</v>
      </c>
      <c r="AC21" s="3">
        <f t="shared" si="70"/>
        <v>576</v>
      </c>
      <c r="AD21" s="45">
        <v>15</v>
      </c>
      <c r="AE21" s="3">
        <f t="shared" si="62"/>
        <v>720</v>
      </c>
      <c r="AF21" s="45">
        <v>24</v>
      </c>
      <c r="AG21" s="3">
        <f t="shared" si="63"/>
        <v>1152</v>
      </c>
      <c r="AH21" s="45"/>
      <c r="AI21" s="3"/>
      <c r="AJ21" s="79"/>
      <c r="AK21" s="212"/>
      <c r="AL21" s="45"/>
      <c r="AM21" s="3"/>
      <c r="AN21" s="45"/>
      <c r="AO21" s="3"/>
      <c r="AP21" s="45"/>
      <c r="AQ21" s="3"/>
      <c r="AR21" s="45"/>
      <c r="AS21" s="3"/>
      <c r="AT21" s="45"/>
      <c r="AU21" s="3"/>
      <c r="AV21" s="45"/>
      <c r="AW21" s="3"/>
      <c r="AX21" s="45"/>
      <c r="AY21" s="3"/>
      <c r="AZ21" s="45"/>
      <c r="BA21" s="3"/>
      <c r="BB21" s="45"/>
      <c r="BC21" s="3"/>
      <c r="BD21" s="45"/>
      <c r="BE21" s="3"/>
      <c r="BF21" s="45"/>
      <c r="BG21" s="3"/>
      <c r="BH21" s="45"/>
      <c r="BI21" s="3"/>
      <c r="BJ21" s="45"/>
      <c r="BK21" s="3"/>
      <c r="BL21" s="45"/>
      <c r="BM21" s="3"/>
      <c r="BN21" s="45">
        <f t="shared" si="64"/>
        <v>51</v>
      </c>
      <c r="BO21" s="196">
        <f t="shared" si="64"/>
        <v>2448</v>
      </c>
      <c r="BP21" s="189"/>
      <c r="BQ21" s="61"/>
      <c r="BR21" s="4">
        <f t="shared" si="65"/>
        <v>2448</v>
      </c>
      <c r="BS21" s="61"/>
      <c r="BT21" s="1">
        <f t="shared" si="66"/>
        <v>2448</v>
      </c>
      <c r="BU21" s="5"/>
      <c r="BV21" s="1">
        <f t="shared" si="67"/>
        <v>2448</v>
      </c>
    </row>
    <row r="22" spans="1:74" ht="16.5" customHeight="1" x14ac:dyDescent="0.25">
      <c r="A22" s="200" t="s">
        <v>51</v>
      </c>
      <c r="B22" s="121" t="s">
        <v>52</v>
      </c>
      <c r="C22" s="81">
        <v>48</v>
      </c>
      <c r="D22" s="93"/>
      <c r="E22" s="3">
        <f t="shared" ref="E22:E24" si="71">+D22*C22</f>
        <v>0</v>
      </c>
      <c r="F22" s="93"/>
      <c r="G22" s="3">
        <f t="shared" ref="G22:G24" si="72">+F22*C22</f>
        <v>0</v>
      </c>
      <c r="H22" s="45"/>
      <c r="I22" s="3">
        <f t="shared" ref="I22:I24" si="73">+H22*C22</f>
        <v>0</v>
      </c>
      <c r="J22" s="45"/>
      <c r="K22" s="3">
        <f t="shared" ref="K22:K24" si="74">+J22*C22</f>
        <v>0</v>
      </c>
      <c r="L22" s="45"/>
      <c r="M22" s="3">
        <f t="shared" si="33"/>
        <v>0</v>
      </c>
      <c r="N22" s="45"/>
      <c r="O22" s="3">
        <f t="shared" si="34"/>
        <v>0</v>
      </c>
      <c r="P22" s="45"/>
      <c r="Q22" s="3">
        <f t="shared" si="35"/>
        <v>0</v>
      </c>
      <c r="R22" s="45"/>
      <c r="S22" s="3">
        <f t="shared" si="36"/>
        <v>0</v>
      </c>
      <c r="T22" s="45"/>
      <c r="U22" s="3">
        <f t="shared" ref="U22:U24" si="75">+T22*C22</f>
        <v>0</v>
      </c>
      <c r="V22" s="45"/>
      <c r="W22" s="3">
        <f t="shared" si="68"/>
        <v>0</v>
      </c>
      <c r="X22" s="45"/>
      <c r="Y22" s="3">
        <f t="shared" si="50"/>
        <v>0</v>
      </c>
      <c r="Z22" s="45">
        <v>2</v>
      </c>
      <c r="AA22" s="3">
        <f t="shared" si="69"/>
        <v>96</v>
      </c>
      <c r="AB22" s="45"/>
      <c r="AC22" s="3">
        <f t="shared" si="70"/>
        <v>0</v>
      </c>
      <c r="AD22" s="45">
        <v>3</v>
      </c>
      <c r="AE22" s="3">
        <f>94+101</f>
        <v>195</v>
      </c>
      <c r="AF22" s="45"/>
      <c r="AG22" s="3">
        <f t="shared" si="63"/>
        <v>0</v>
      </c>
      <c r="AH22" s="45"/>
      <c r="AI22" s="3"/>
      <c r="AJ22" s="93"/>
      <c r="AK22" s="3"/>
      <c r="AL22" s="45"/>
      <c r="AM22" s="3"/>
      <c r="AN22" s="45"/>
      <c r="AO22" s="3"/>
      <c r="AP22" s="45"/>
      <c r="AQ22" s="3"/>
      <c r="AR22" s="45"/>
      <c r="AS22" s="3"/>
      <c r="AT22" s="45"/>
      <c r="AU22" s="3"/>
      <c r="AV22" s="45"/>
      <c r="AW22" s="3"/>
      <c r="AX22" s="45"/>
      <c r="AY22" s="3"/>
      <c r="AZ22" s="45"/>
      <c r="BA22" s="3"/>
      <c r="BB22" s="45"/>
      <c r="BC22" s="3"/>
      <c r="BD22" s="45"/>
      <c r="BE22" s="3"/>
      <c r="BF22" s="45"/>
      <c r="BG22" s="3"/>
      <c r="BH22" s="45"/>
      <c r="BI22" s="74"/>
      <c r="BJ22" s="45"/>
      <c r="BK22" s="74"/>
      <c r="BL22" s="45"/>
      <c r="BM22" s="74"/>
      <c r="BN22" s="45">
        <f t="shared" si="64"/>
        <v>5</v>
      </c>
      <c r="BO22" s="196">
        <f t="shared" si="64"/>
        <v>291</v>
      </c>
      <c r="BP22" s="189"/>
      <c r="BQ22" s="61">
        <v>12</v>
      </c>
      <c r="BR22" s="4">
        <f t="shared" si="44"/>
        <v>291</v>
      </c>
      <c r="BS22" s="61"/>
      <c r="BT22" s="1">
        <f t="shared" si="66"/>
        <v>279</v>
      </c>
      <c r="BU22" s="5"/>
      <c r="BV22" s="1">
        <f>BT22-BU22</f>
        <v>279</v>
      </c>
    </row>
    <row r="23" spans="1:74" ht="16.5" customHeight="1" x14ac:dyDescent="0.25">
      <c r="A23" s="199" t="s">
        <v>68</v>
      </c>
      <c r="B23" s="80">
        <v>47</v>
      </c>
      <c r="C23" s="81">
        <v>48</v>
      </c>
      <c r="D23" s="93"/>
      <c r="E23" s="3">
        <f t="shared" si="71"/>
        <v>0</v>
      </c>
      <c r="F23" s="93"/>
      <c r="G23" s="3">
        <f t="shared" si="72"/>
        <v>0</v>
      </c>
      <c r="H23" s="45">
        <v>4</v>
      </c>
      <c r="I23" s="3">
        <f t="shared" si="73"/>
        <v>192</v>
      </c>
      <c r="J23" s="45"/>
      <c r="K23" s="3">
        <f t="shared" si="74"/>
        <v>0</v>
      </c>
      <c r="L23" s="45"/>
      <c r="M23" s="3">
        <f t="shared" si="33"/>
        <v>0</v>
      </c>
      <c r="N23" s="45">
        <v>10</v>
      </c>
      <c r="O23" s="3">
        <f t="shared" si="34"/>
        <v>480</v>
      </c>
      <c r="P23" s="45">
        <v>20</v>
      </c>
      <c r="Q23" s="3">
        <f t="shared" si="35"/>
        <v>960</v>
      </c>
      <c r="R23" s="45">
        <v>10</v>
      </c>
      <c r="S23" s="3">
        <f t="shared" si="36"/>
        <v>480</v>
      </c>
      <c r="T23" s="45">
        <v>12</v>
      </c>
      <c r="U23" s="3">
        <f t="shared" si="75"/>
        <v>576</v>
      </c>
      <c r="V23" s="45">
        <v>11</v>
      </c>
      <c r="W23" s="3">
        <f t="shared" si="68"/>
        <v>528</v>
      </c>
      <c r="X23" s="45"/>
      <c r="Y23" s="3">
        <f t="shared" si="50"/>
        <v>0</v>
      </c>
      <c r="Z23" s="45">
        <v>9</v>
      </c>
      <c r="AA23" s="3">
        <f t="shared" si="69"/>
        <v>432</v>
      </c>
      <c r="AB23" s="45">
        <v>10</v>
      </c>
      <c r="AC23" s="3">
        <f t="shared" si="70"/>
        <v>480</v>
      </c>
      <c r="AD23" s="45">
        <v>17</v>
      </c>
      <c r="AE23" s="3">
        <f t="shared" si="62"/>
        <v>816</v>
      </c>
      <c r="AF23" s="45">
        <v>3</v>
      </c>
      <c r="AG23" s="3">
        <f>96+20</f>
        <v>116</v>
      </c>
      <c r="AH23" s="45"/>
      <c r="AI23" s="3"/>
      <c r="AJ23" s="93"/>
      <c r="AK23" s="3"/>
      <c r="AL23" s="45"/>
      <c r="AM23" s="3"/>
      <c r="AN23" s="45"/>
      <c r="AO23" s="3"/>
      <c r="AP23" s="45"/>
      <c r="AQ23" s="3"/>
      <c r="AR23" s="45"/>
      <c r="AS23" s="3"/>
      <c r="AT23" s="45"/>
      <c r="AU23" s="3"/>
      <c r="AV23" s="45"/>
      <c r="AW23" s="3"/>
      <c r="AX23" s="45"/>
      <c r="AY23" s="3"/>
      <c r="AZ23" s="45"/>
      <c r="BA23" s="3"/>
      <c r="BB23" s="45"/>
      <c r="BC23" s="3"/>
      <c r="BD23" s="45"/>
      <c r="BE23" s="3"/>
      <c r="BF23" s="45"/>
      <c r="BG23" s="3"/>
      <c r="BH23" s="45"/>
      <c r="BI23" s="74"/>
      <c r="BJ23" s="45"/>
      <c r="BK23" s="74"/>
      <c r="BL23" s="45"/>
      <c r="BM23" s="74"/>
      <c r="BN23" s="45">
        <f t="shared" si="64"/>
        <v>106</v>
      </c>
      <c r="BO23" s="196">
        <f t="shared" si="64"/>
        <v>5060</v>
      </c>
      <c r="BP23" s="189"/>
      <c r="BQ23" s="61"/>
      <c r="BR23" s="4">
        <f t="shared" si="44"/>
        <v>5060</v>
      </c>
      <c r="BS23" s="61"/>
      <c r="BT23" s="1">
        <f t="shared" si="66"/>
        <v>5060</v>
      </c>
      <c r="BU23" s="5"/>
      <c r="BV23" s="1">
        <f>BT23-BU23</f>
        <v>5060</v>
      </c>
    </row>
    <row r="24" spans="1:74" ht="16.5" customHeight="1" x14ac:dyDescent="0.25">
      <c r="A24" s="199" t="s">
        <v>56</v>
      </c>
      <c r="B24" s="80">
        <v>6</v>
      </c>
      <c r="C24" s="81">
        <v>48</v>
      </c>
      <c r="D24" s="93"/>
      <c r="E24" s="3">
        <f t="shared" si="71"/>
        <v>0</v>
      </c>
      <c r="F24" s="93"/>
      <c r="G24" s="3">
        <f t="shared" si="72"/>
        <v>0</v>
      </c>
      <c r="H24" s="45"/>
      <c r="I24" s="3">
        <f t="shared" si="73"/>
        <v>0</v>
      </c>
      <c r="J24" s="45">
        <v>12</v>
      </c>
      <c r="K24" s="3">
        <f t="shared" si="74"/>
        <v>576</v>
      </c>
      <c r="L24" s="45"/>
      <c r="M24" s="3">
        <f t="shared" si="33"/>
        <v>0</v>
      </c>
      <c r="N24" s="45">
        <v>12</v>
      </c>
      <c r="O24" s="3">
        <f t="shared" si="34"/>
        <v>576</v>
      </c>
      <c r="P24" s="45"/>
      <c r="Q24" s="3">
        <f t="shared" si="35"/>
        <v>0</v>
      </c>
      <c r="R24" s="45">
        <v>12</v>
      </c>
      <c r="S24" s="3">
        <f t="shared" si="36"/>
        <v>576</v>
      </c>
      <c r="T24" s="45"/>
      <c r="U24" s="3">
        <f t="shared" si="75"/>
        <v>0</v>
      </c>
      <c r="V24" s="45"/>
      <c r="W24" s="3">
        <f t="shared" si="68"/>
        <v>0</v>
      </c>
      <c r="X24" s="45"/>
      <c r="Y24" s="3">
        <f t="shared" si="50"/>
        <v>0</v>
      </c>
      <c r="Z24" s="45">
        <v>12</v>
      </c>
      <c r="AA24" s="3">
        <f t="shared" si="69"/>
        <v>576</v>
      </c>
      <c r="AB24" s="45"/>
      <c r="AC24" s="3">
        <f t="shared" si="70"/>
        <v>0</v>
      </c>
      <c r="AD24" s="45"/>
      <c r="AE24" s="3">
        <f t="shared" si="62"/>
        <v>0</v>
      </c>
      <c r="AF24" s="45"/>
      <c r="AG24" s="3">
        <f t="shared" si="63"/>
        <v>0</v>
      </c>
      <c r="AH24" s="45"/>
      <c r="AI24" s="3"/>
      <c r="AJ24" s="93"/>
      <c r="AK24" s="3"/>
      <c r="AL24" s="45"/>
      <c r="AM24" s="3"/>
      <c r="AN24" s="45"/>
      <c r="AO24" s="3"/>
      <c r="AP24" s="45"/>
      <c r="AQ24" s="3"/>
      <c r="AR24" s="45"/>
      <c r="AS24" s="3"/>
      <c r="AT24" s="45"/>
      <c r="AU24" s="3"/>
      <c r="AV24" s="45"/>
      <c r="AW24" s="3"/>
      <c r="AX24" s="45"/>
      <c r="AY24" s="3"/>
      <c r="AZ24" s="45"/>
      <c r="BA24" s="3"/>
      <c r="BB24" s="45"/>
      <c r="BC24" s="3"/>
      <c r="BD24" s="45"/>
      <c r="BE24" s="3"/>
      <c r="BF24" s="45"/>
      <c r="BG24" s="3"/>
      <c r="BH24" s="45"/>
      <c r="BI24" s="74"/>
      <c r="BJ24" s="45"/>
      <c r="BK24" s="74"/>
      <c r="BL24" s="45"/>
      <c r="BM24" s="74"/>
      <c r="BN24" s="45">
        <f t="shared" si="64"/>
        <v>48</v>
      </c>
      <c r="BO24" s="196">
        <f t="shared" si="64"/>
        <v>2304</v>
      </c>
      <c r="BP24" s="189"/>
      <c r="BQ24" s="61">
        <v>371.68</v>
      </c>
      <c r="BR24" s="4">
        <f t="shared" si="44"/>
        <v>2304</v>
      </c>
      <c r="BS24" s="61"/>
      <c r="BT24" s="1">
        <f t="shared" si="66"/>
        <v>1932.32</v>
      </c>
      <c r="BU24" s="5"/>
      <c r="BV24" s="1">
        <f t="shared" ref="BV24" si="76">BT24-BU24</f>
        <v>1932.32</v>
      </c>
    </row>
    <row r="25" spans="1:74" ht="16.5" customHeight="1" x14ac:dyDescent="0.25">
      <c r="A25" s="200" t="s">
        <v>78</v>
      </c>
      <c r="B25" s="80">
        <v>1</v>
      </c>
      <c r="C25" s="81">
        <v>48</v>
      </c>
      <c r="D25" s="93"/>
      <c r="E25" s="3"/>
      <c r="F25" s="93"/>
      <c r="G25" s="3"/>
      <c r="H25" s="45"/>
      <c r="I25" s="3"/>
      <c r="J25" s="45"/>
      <c r="K25" s="3"/>
      <c r="L25" s="45"/>
      <c r="M25" s="3"/>
      <c r="N25" s="45"/>
      <c r="O25" s="3"/>
      <c r="P25" s="45"/>
      <c r="Q25" s="3"/>
      <c r="R25" s="45"/>
      <c r="S25" s="3"/>
      <c r="T25" s="45"/>
      <c r="U25" s="3"/>
      <c r="V25" s="45">
        <v>12</v>
      </c>
      <c r="W25" s="3">
        <f t="shared" si="68"/>
        <v>576</v>
      </c>
      <c r="X25" s="45"/>
      <c r="Y25" s="3">
        <f t="shared" si="50"/>
        <v>0</v>
      </c>
      <c r="Z25" s="45"/>
      <c r="AA25" s="3">
        <f t="shared" si="69"/>
        <v>0</v>
      </c>
      <c r="AB25" s="45"/>
      <c r="AC25" s="3">
        <f t="shared" si="70"/>
        <v>0</v>
      </c>
      <c r="AD25" s="45"/>
      <c r="AE25" s="3">
        <f t="shared" si="62"/>
        <v>0</v>
      </c>
      <c r="AF25" s="45">
        <v>10</v>
      </c>
      <c r="AG25" s="3">
        <f t="shared" si="63"/>
        <v>480</v>
      </c>
      <c r="AH25" s="45"/>
      <c r="AI25" s="3"/>
      <c r="AJ25" s="93"/>
      <c r="AK25" s="3"/>
      <c r="AL25" s="45"/>
      <c r="AM25" s="3"/>
      <c r="AN25" s="45"/>
      <c r="AO25" s="3"/>
      <c r="AP25" s="45"/>
      <c r="AQ25" s="3"/>
      <c r="AR25" s="45"/>
      <c r="AS25" s="3"/>
      <c r="AT25" s="45"/>
      <c r="AU25" s="3"/>
      <c r="AV25" s="45"/>
      <c r="AW25" s="3"/>
      <c r="AX25" s="45"/>
      <c r="AY25" s="3"/>
      <c r="AZ25" s="45"/>
      <c r="BA25" s="3"/>
      <c r="BB25" s="45"/>
      <c r="BC25" s="3"/>
      <c r="BD25" s="45"/>
      <c r="BE25" s="3"/>
      <c r="BF25" s="45"/>
      <c r="BG25" s="3"/>
      <c r="BH25" s="45"/>
      <c r="BI25" s="74"/>
      <c r="BJ25" s="45"/>
      <c r="BK25" s="74"/>
      <c r="BL25" s="45"/>
      <c r="BM25" s="74"/>
      <c r="BN25" s="45">
        <f t="shared" si="64"/>
        <v>22</v>
      </c>
      <c r="BO25" s="196">
        <f t="shared" si="64"/>
        <v>1056</v>
      </c>
      <c r="BP25" s="189"/>
      <c r="BQ25" s="61"/>
      <c r="BR25" s="4">
        <f t="shared" si="44"/>
        <v>1056</v>
      </c>
      <c r="BS25" s="61"/>
      <c r="BT25" s="1">
        <f t="shared" si="66"/>
        <v>1056</v>
      </c>
      <c r="BU25" s="5"/>
      <c r="BV25" s="1">
        <f>BT25-BU25</f>
        <v>1056</v>
      </c>
    </row>
    <row r="26" spans="1:74" s="150" customFormat="1" ht="16.5" customHeight="1" x14ac:dyDescent="0.25">
      <c r="A26" s="199" t="s">
        <v>54</v>
      </c>
      <c r="B26" s="80">
        <v>18</v>
      </c>
      <c r="C26" s="81">
        <v>45.36</v>
      </c>
      <c r="D26" s="93"/>
      <c r="E26" s="3">
        <f>+D26*C26</f>
        <v>0</v>
      </c>
      <c r="F26" s="93"/>
      <c r="G26" s="3">
        <f>+F26*C26</f>
        <v>0</v>
      </c>
      <c r="H26" s="45"/>
      <c r="I26" s="3">
        <f>+H26*C26</f>
        <v>0</v>
      </c>
      <c r="J26" s="45"/>
      <c r="K26" s="3">
        <f>+J26*C26</f>
        <v>0</v>
      </c>
      <c r="L26" s="45">
        <v>48</v>
      </c>
      <c r="M26" s="3">
        <f t="shared" si="33"/>
        <v>2177.2799999999997</v>
      </c>
      <c r="N26" s="45">
        <v>13</v>
      </c>
      <c r="O26" s="3">
        <f t="shared" si="34"/>
        <v>589.67999999999995</v>
      </c>
      <c r="P26" s="45">
        <v>14</v>
      </c>
      <c r="Q26" s="3">
        <f t="shared" si="35"/>
        <v>635.04</v>
      </c>
      <c r="R26" s="45">
        <v>10</v>
      </c>
      <c r="S26" s="3">
        <f t="shared" si="36"/>
        <v>453.6</v>
      </c>
      <c r="T26" s="45">
        <v>7</v>
      </c>
      <c r="U26" s="3">
        <f>+T26*C26</f>
        <v>317.52</v>
      </c>
      <c r="V26" s="45"/>
      <c r="W26" s="3">
        <f>+V26*C26</f>
        <v>0</v>
      </c>
      <c r="X26" s="45"/>
      <c r="Y26" s="3">
        <f>+X26*C26</f>
        <v>0</v>
      </c>
      <c r="Z26" s="45">
        <v>16</v>
      </c>
      <c r="AA26" s="3">
        <f>+Z26*C26</f>
        <v>725.76</v>
      </c>
      <c r="AB26" s="45"/>
      <c r="AC26" s="3">
        <f>+AB26*C26</f>
        <v>0</v>
      </c>
      <c r="AD26" s="45"/>
      <c r="AE26" s="3">
        <f>+AD26*C26</f>
        <v>0</v>
      </c>
      <c r="AF26" s="45">
        <v>17</v>
      </c>
      <c r="AG26" s="3">
        <f>+AF26*C26</f>
        <v>771.12</v>
      </c>
      <c r="AH26" s="45"/>
      <c r="AI26" s="3"/>
      <c r="AJ26" s="93"/>
      <c r="AK26" s="3"/>
      <c r="AL26" s="45"/>
      <c r="AM26" s="3"/>
      <c r="AN26" s="45"/>
      <c r="AO26" s="3"/>
      <c r="AP26" s="45"/>
      <c r="AQ26" s="3"/>
      <c r="AR26" s="45"/>
      <c r="AS26" s="3"/>
      <c r="AT26" s="45"/>
      <c r="AU26" s="3"/>
      <c r="AV26" s="45"/>
      <c r="AW26" s="3"/>
      <c r="AX26" s="45"/>
      <c r="AY26" s="3"/>
      <c r="AZ26" s="45"/>
      <c r="BA26" s="3"/>
      <c r="BB26" s="45"/>
      <c r="BC26" s="3"/>
      <c r="BD26" s="45"/>
      <c r="BE26" s="3"/>
      <c r="BF26" s="45"/>
      <c r="BG26" s="3"/>
      <c r="BH26" s="45"/>
      <c r="BI26" s="74"/>
      <c r="BJ26" s="45"/>
      <c r="BK26" s="74"/>
      <c r="BL26" s="45"/>
      <c r="BM26" s="74"/>
      <c r="BN26" s="45">
        <f>+D26+F26+H26+J26+L26+N26+P26+R26+T26+V26+X26+Z26+AB26+AD26+AF26+AH26+AJ26+AL26+AN26+AP26+AR26+AT26+AV26+AX26+AZ26+BB26+BD26+BF26+BH26+BJ26+BL26</f>
        <v>125</v>
      </c>
      <c r="BO26" s="196">
        <f t="shared" ref="BO26" si="77">+E26+G26+I26+K26+M26+O26+Q26+S26+U26+W26+Y26+AA26+AC26+AE26+AG26+AI26+AK26+AM26+AO26+AQ26+AS26+AU26+AW26+AY26+BA26+BC26+BE26+BG26+BI26+BK26+BM26</f>
        <v>5669.9999999999991</v>
      </c>
      <c r="BP26" s="190"/>
      <c r="BQ26" s="61">
        <v>405.24</v>
      </c>
      <c r="BR26" s="4">
        <f t="shared" si="44"/>
        <v>5669.9999999999991</v>
      </c>
      <c r="BS26" s="61"/>
      <c r="BT26" s="1">
        <f>BR26+BS26-BQ26</f>
        <v>5264.7599999999993</v>
      </c>
      <c r="BU26" s="5"/>
      <c r="BV26" s="1">
        <f t="shared" ref="BV26" si="78">BT26-BU26</f>
        <v>5264.7599999999993</v>
      </c>
    </row>
    <row r="27" spans="1:74" ht="16.5" customHeight="1" x14ac:dyDescent="0.25">
      <c r="A27" s="200" t="s">
        <v>57</v>
      </c>
      <c r="B27" s="80" t="s">
        <v>83</v>
      </c>
      <c r="C27" s="81">
        <v>48</v>
      </c>
      <c r="D27" s="93"/>
      <c r="E27" s="3"/>
      <c r="F27" s="93"/>
      <c r="G27" s="3"/>
      <c r="H27" s="45"/>
      <c r="I27" s="3"/>
      <c r="J27" s="45"/>
      <c r="K27" s="3"/>
      <c r="L27" s="45"/>
      <c r="M27" s="3"/>
      <c r="N27" s="45"/>
      <c r="O27" s="3"/>
      <c r="P27" s="45">
        <v>13</v>
      </c>
      <c r="Q27" s="3">
        <f t="shared" si="35"/>
        <v>624</v>
      </c>
      <c r="R27" s="45">
        <v>8</v>
      </c>
      <c r="S27" s="3">
        <f t="shared" si="36"/>
        <v>384</v>
      </c>
      <c r="T27" s="45"/>
      <c r="U27" s="3">
        <f t="shared" ref="U27:U34" si="79">+T27*C27</f>
        <v>0</v>
      </c>
      <c r="V27" s="45">
        <v>4</v>
      </c>
      <c r="W27" s="3">
        <f>144+26</f>
        <v>170</v>
      </c>
      <c r="X27" s="45"/>
      <c r="Y27" s="3">
        <f t="shared" ref="Y27:Y34" si="80">+X27*C27</f>
        <v>0</v>
      </c>
      <c r="Z27" s="45"/>
      <c r="AA27" s="3">
        <f t="shared" ref="AA27:AA34" si="81">+Z27*C27</f>
        <v>0</v>
      </c>
      <c r="AB27" s="45"/>
      <c r="AC27" s="3">
        <f t="shared" ref="AC27:AC34" si="82">+AB27*C27</f>
        <v>0</v>
      </c>
      <c r="AD27" s="45"/>
      <c r="AE27" s="3">
        <f t="shared" ref="AE27:AE34" si="83">+AD27*C27</f>
        <v>0</v>
      </c>
      <c r="AF27" s="45"/>
      <c r="AG27" s="3">
        <f t="shared" ref="AG27:AG33" si="84">+AF27*C27</f>
        <v>0</v>
      </c>
      <c r="AH27" s="45"/>
      <c r="AI27" s="3"/>
      <c r="AJ27" s="151"/>
      <c r="AK27" s="3"/>
      <c r="AL27" s="45"/>
      <c r="AM27" s="3"/>
      <c r="AN27" s="45"/>
      <c r="AO27" s="3"/>
      <c r="AP27" s="3"/>
      <c r="AQ27" s="3"/>
      <c r="AR27" s="45"/>
      <c r="AS27" s="3"/>
      <c r="AT27" s="45"/>
      <c r="AU27" s="3"/>
      <c r="AV27" s="45"/>
      <c r="AW27" s="3"/>
      <c r="AX27" s="45"/>
      <c r="AY27" s="3"/>
      <c r="AZ27" s="45"/>
      <c r="BA27" s="3"/>
      <c r="BB27" s="45"/>
      <c r="BC27" s="3"/>
      <c r="BD27" s="45"/>
      <c r="BE27" s="3"/>
      <c r="BF27" s="45"/>
      <c r="BG27" s="3"/>
      <c r="BH27" s="45"/>
      <c r="BI27" s="3"/>
      <c r="BJ27" s="45"/>
      <c r="BK27" s="3"/>
      <c r="BL27" s="45"/>
      <c r="BM27" s="3"/>
      <c r="BN27" s="45">
        <f t="shared" ref="BN27:BO34" si="85">+D27+F27+H27+J27+L27+N27+P27+R27+T27+V27+X27+Z27+AB27+AD27+AF27+AH27+AJ27+AL27+AN27+AP27+AR27+AT27+AV27+AX27+AZ27+BB27+BD27+BF27+BH27+BJ27+BL27</f>
        <v>25</v>
      </c>
      <c r="BO27" s="196">
        <f t="shared" si="85"/>
        <v>1178</v>
      </c>
      <c r="BP27" s="189"/>
      <c r="BQ27" s="61"/>
      <c r="BR27" s="4">
        <f t="shared" ref="BR27" si="86">BO27</f>
        <v>1178</v>
      </c>
      <c r="BS27" s="61"/>
      <c r="BT27" s="1">
        <f t="shared" ref="BT27" si="87">BR27+BS27-BQ27</f>
        <v>1178</v>
      </c>
      <c r="BU27" s="5"/>
      <c r="BV27" s="1">
        <f t="shared" ref="BV27:BV32" si="88">BT27-BU27</f>
        <v>1178</v>
      </c>
    </row>
    <row r="28" spans="1:74" ht="16.5" customHeight="1" x14ac:dyDescent="0.25">
      <c r="A28" s="199" t="s">
        <v>57</v>
      </c>
      <c r="B28" s="80">
        <v>16</v>
      </c>
      <c r="C28" s="46">
        <v>48</v>
      </c>
      <c r="D28" s="93">
        <v>2</v>
      </c>
      <c r="E28" s="3">
        <f t="shared" ref="E28:E34" si="89">+D28*C28</f>
        <v>96</v>
      </c>
      <c r="F28" s="93">
        <v>11</v>
      </c>
      <c r="G28" s="3">
        <f t="shared" ref="G28:G34" si="90">+F28*C28</f>
        <v>528</v>
      </c>
      <c r="H28" s="45">
        <v>3</v>
      </c>
      <c r="I28" s="3">
        <f t="shared" ref="I28:I34" si="91">+H28*C28</f>
        <v>144</v>
      </c>
      <c r="J28" s="45">
        <v>1</v>
      </c>
      <c r="K28" s="3">
        <f t="shared" ref="K28:K34" si="92">+J28*C28</f>
        <v>48</v>
      </c>
      <c r="L28" s="45">
        <v>2</v>
      </c>
      <c r="M28" s="3">
        <f>48+47.5</f>
        <v>95.5</v>
      </c>
      <c r="N28" s="45"/>
      <c r="O28" s="3">
        <f t="shared" si="34"/>
        <v>0</v>
      </c>
      <c r="P28" s="45"/>
      <c r="Q28" s="3">
        <f t="shared" si="35"/>
        <v>0</v>
      </c>
      <c r="R28" s="45"/>
      <c r="S28" s="3">
        <f t="shared" si="36"/>
        <v>0</v>
      </c>
      <c r="T28" s="45"/>
      <c r="U28" s="3">
        <f t="shared" si="79"/>
        <v>0</v>
      </c>
      <c r="V28" s="45"/>
      <c r="W28" s="3">
        <f t="shared" ref="W28:W34" si="93">+V28*C28</f>
        <v>0</v>
      </c>
      <c r="X28" s="45"/>
      <c r="Y28" s="3">
        <f t="shared" si="80"/>
        <v>0</v>
      </c>
      <c r="Z28" s="45"/>
      <c r="AA28" s="3">
        <f t="shared" si="81"/>
        <v>0</v>
      </c>
      <c r="AB28" s="45"/>
      <c r="AC28" s="3">
        <f t="shared" si="82"/>
        <v>0</v>
      </c>
      <c r="AD28" s="45"/>
      <c r="AE28" s="3">
        <f t="shared" si="83"/>
        <v>0</v>
      </c>
      <c r="AF28" s="45"/>
      <c r="AG28" s="3">
        <f t="shared" si="84"/>
        <v>0</v>
      </c>
      <c r="AH28" s="45"/>
      <c r="AI28" s="3"/>
      <c r="AJ28" s="151"/>
      <c r="AK28" s="3"/>
      <c r="AL28" s="45"/>
      <c r="AM28" s="3"/>
      <c r="AN28" s="45"/>
      <c r="AO28" s="3"/>
      <c r="AP28" s="45"/>
      <c r="AQ28" s="3"/>
      <c r="AR28" s="45"/>
      <c r="AS28" s="3"/>
      <c r="AT28" s="45"/>
      <c r="AU28" s="3"/>
      <c r="AV28" s="45"/>
      <c r="AW28" s="3"/>
      <c r="AX28" s="45"/>
      <c r="AY28" s="3"/>
      <c r="AZ28" s="45"/>
      <c r="BA28" s="3"/>
      <c r="BB28" s="45"/>
      <c r="BC28" s="3"/>
      <c r="BD28" s="45"/>
      <c r="BE28" s="3"/>
      <c r="BF28" s="45"/>
      <c r="BG28" s="3"/>
      <c r="BH28" s="45"/>
      <c r="BI28" s="74"/>
      <c r="BJ28" s="45"/>
      <c r="BK28" s="74"/>
      <c r="BL28" s="45"/>
      <c r="BM28" s="74"/>
      <c r="BN28" s="45">
        <f t="shared" si="85"/>
        <v>19</v>
      </c>
      <c r="BO28" s="196">
        <f t="shared" si="85"/>
        <v>911.5</v>
      </c>
      <c r="BP28" s="189"/>
      <c r="BQ28" s="61">
        <v>295.58</v>
      </c>
      <c r="BR28" s="4">
        <f t="shared" si="44"/>
        <v>911.5</v>
      </c>
      <c r="BS28" s="61">
        <v>12552</v>
      </c>
      <c r="BT28" s="1">
        <f>BR28+BS28-BQ28</f>
        <v>13167.92</v>
      </c>
      <c r="BU28" s="5"/>
      <c r="BV28" s="1">
        <f t="shared" si="88"/>
        <v>13167.92</v>
      </c>
    </row>
    <row r="29" spans="1:74" ht="16.5" customHeight="1" x14ac:dyDescent="0.25">
      <c r="A29" s="199" t="s">
        <v>80</v>
      </c>
      <c r="B29" s="80">
        <v>51</v>
      </c>
      <c r="C29" s="46">
        <v>28.38</v>
      </c>
      <c r="D29" s="93"/>
      <c r="E29" s="3"/>
      <c r="F29" s="93"/>
      <c r="G29" s="3"/>
      <c r="H29" s="45"/>
      <c r="I29" s="3"/>
      <c r="J29" s="45"/>
      <c r="K29" s="3"/>
      <c r="L29" s="45"/>
      <c r="M29" s="3"/>
      <c r="N29" s="45"/>
      <c r="O29" s="3"/>
      <c r="P29" s="45"/>
      <c r="Q29" s="3"/>
      <c r="R29" s="45"/>
      <c r="S29" s="3"/>
      <c r="T29" s="45"/>
      <c r="U29" s="3"/>
      <c r="V29" s="45"/>
      <c r="W29" s="3"/>
      <c r="X29" s="45"/>
      <c r="Y29" s="3"/>
      <c r="Z29" s="45">
        <v>1</v>
      </c>
      <c r="AA29" s="3">
        <f t="shared" si="81"/>
        <v>28.38</v>
      </c>
      <c r="AB29" s="45"/>
      <c r="AC29" s="3">
        <f t="shared" si="82"/>
        <v>0</v>
      </c>
      <c r="AD29" s="45"/>
      <c r="AE29" s="3">
        <f t="shared" si="83"/>
        <v>0</v>
      </c>
      <c r="AF29" s="45"/>
      <c r="AG29" s="3">
        <f t="shared" si="84"/>
        <v>0</v>
      </c>
      <c r="AH29" s="45"/>
      <c r="AI29" s="3"/>
      <c r="AJ29" s="151"/>
      <c r="AK29" s="3"/>
      <c r="AL29" s="45"/>
      <c r="AM29" s="3"/>
      <c r="AN29" s="45"/>
      <c r="AO29" s="3"/>
      <c r="AP29" s="45"/>
      <c r="AQ29" s="3"/>
      <c r="AR29" s="45"/>
      <c r="AS29" s="3"/>
      <c r="AT29" s="45"/>
      <c r="AU29" s="3"/>
      <c r="AV29" s="45"/>
      <c r="AW29" s="3"/>
      <c r="AX29" s="45"/>
      <c r="AY29" s="3"/>
      <c r="AZ29" s="45"/>
      <c r="BA29" s="3"/>
      <c r="BB29" s="45"/>
      <c r="BC29" s="3"/>
      <c r="BD29" s="45"/>
      <c r="BE29" s="3"/>
      <c r="BF29" s="45"/>
      <c r="BG29" s="3"/>
      <c r="BH29" s="45"/>
      <c r="BI29" s="74"/>
      <c r="BJ29" s="45"/>
      <c r="BK29" s="74"/>
      <c r="BL29" s="45"/>
      <c r="BM29" s="74"/>
      <c r="BN29" s="45">
        <f t="shared" si="85"/>
        <v>1</v>
      </c>
      <c r="BO29" s="196">
        <f t="shared" si="85"/>
        <v>28.38</v>
      </c>
      <c r="BP29" s="189"/>
      <c r="BQ29" s="61"/>
      <c r="BR29" s="4">
        <f t="shared" si="44"/>
        <v>28.38</v>
      </c>
      <c r="BS29" s="61"/>
      <c r="BT29" s="1">
        <f t="shared" ref="BT29:BT32" si="94">BR29+BS29-BQ29</f>
        <v>28.38</v>
      </c>
      <c r="BU29" s="5"/>
      <c r="BV29" s="1">
        <f t="shared" si="88"/>
        <v>28.38</v>
      </c>
    </row>
    <row r="30" spans="1:74" ht="16.5" customHeight="1" x14ac:dyDescent="0.25">
      <c r="A30" s="199" t="s">
        <v>80</v>
      </c>
      <c r="B30" s="80">
        <v>52</v>
      </c>
      <c r="C30" s="46">
        <v>60</v>
      </c>
      <c r="D30" s="93"/>
      <c r="E30" s="3"/>
      <c r="F30" s="93"/>
      <c r="G30" s="3"/>
      <c r="H30" s="45"/>
      <c r="I30" s="3"/>
      <c r="J30" s="45"/>
      <c r="K30" s="3"/>
      <c r="L30" s="45"/>
      <c r="M30" s="3"/>
      <c r="N30" s="45"/>
      <c r="O30" s="3"/>
      <c r="P30" s="45"/>
      <c r="Q30" s="3"/>
      <c r="R30" s="45"/>
      <c r="S30" s="3"/>
      <c r="T30" s="45"/>
      <c r="U30" s="3"/>
      <c r="V30" s="45"/>
      <c r="W30" s="3"/>
      <c r="X30" s="45"/>
      <c r="Y30" s="3"/>
      <c r="Z30" s="45">
        <v>2</v>
      </c>
      <c r="AA30" s="3">
        <f>60+6.5</f>
        <v>66.5</v>
      </c>
      <c r="AB30" s="45"/>
      <c r="AC30" s="3">
        <f t="shared" si="82"/>
        <v>0</v>
      </c>
      <c r="AD30" s="45"/>
      <c r="AE30" s="3">
        <f t="shared" si="83"/>
        <v>0</v>
      </c>
      <c r="AF30" s="45"/>
      <c r="AG30" s="3">
        <f t="shared" si="84"/>
        <v>0</v>
      </c>
      <c r="AH30" s="45"/>
      <c r="AI30" s="3"/>
      <c r="AJ30" s="151"/>
      <c r="AK30" s="3"/>
      <c r="AL30" s="45"/>
      <c r="AM30" s="3"/>
      <c r="AN30" s="45"/>
      <c r="AO30" s="3"/>
      <c r="AP30" s="45"/>
      <c r="AQ30" s="3"/>
      <c r="AR30" s="45"/>
      <c r="AS30" s="3"/>
      <c r="AT30" s="45"/>
      <c r="AU30" s="3"/>
      <c r="AV30" s="45"/>
      <c r="AW30" s="3"/>
      <c r="AX30" s="45"/>
      <c r="AY30" s="3"/>
      <c r="AZ30" s="45"/>
      <c r="BA30" s="3"/>
      <c r="BB30" s="45"/>
      <c r="BC30" s="3"/>
      <c r="BD30" s="45"/>
      <c r="BE30" s="3"/>
      <c r="BF30" s="45"/>
      <c r="BG30" s="3"/>
      <c r="BH30" s="45"/>
      <c r="BI30" s="74"/>
      <c r="BJ30" s="45"/>
      <c r="BK30" s="74"/>
      <c r="BL30" s="45"/>
      <c r="BM30" s="74"/>
      <c r="BN30" s="45">
        <f t="shared" si="85"/>
        <v>2</v>
      </c>
      <c r="BO30" s="196">
        <f t="shared" si="85"/>
        <v>66.5</v>
      </c>
      <c r="BP30" s="189"/>
      <c r="BQ30" s="61"/>
      <c r="BR30" s="4">
        <f t="shared" si="44"/>
        <v>66.5</v>
      </c>
      <c r="BS30" s="61"/>
      <c r="BT30" s="1">
        <f t="shared" si="94"/>
        <v>66.5</v>
      </c>
      <c r="BU30" s="5"/>
      <c r="BV30" s="1">
        <f t="shared" si="88"/>
        <v>66.5</v>
      </c>
    </row>
    <row r="31" spans="1:74" ht="16.5" customHeight="1" x14ac:dyDescent="0.25">
      <c r="A31" s="199" t="s">
        <v>66</v>
      </c>
      <c r="B31" s="80">
        <v>34</v>
      </c>
      <c r="C31" s="46">
        <v>48</v>
      </c>
      <c r="D31" s="93">
        <v>3</v>
      </c>
      <c r="E31" s="3">
        <f t="shared" si="89"/>
        <v>144</v>
      </c>
      <c r="F31" s="93">
        <v>2</v>
      </c>
      <c r="G31" s="3">
        <f t="shared" si="90"/>
        <v>96</v>
      </c>
      <c r="H31" s="45"/>
      <c r="I31" s="3">
        <f t="shared" si="91"/>
        <v>0</v>
      </c>
      <c r="J31" s="45">
        <v>6</v>
      </c>
      <c r="K31" s="3">
        <f t="shared" si="92"/>
        <v>288</v>
      </c>
      <c r="L31" s="45"/>
      <c r="M31" s="3">
        <f t="shared" si="33"/>
        <v>0</v>
      </c>
      <c r="N31" s="45">
        <v>3</v>
      </c>
      <c r="O31" s="3">
        <f t="shared" si="34"/>
        <v>144</v>
      </c>
      <c r="P31" s="45"/>
      <c r="Q31" s="3">
        <f t="shared" si="35"/>
        <v>0</v>
      </c>
      <c r="R31" s="45">
        <v>3</v>
      </c>
      <c r="S31" s="3">
        <f t="shared" si="36"/>
        <v>144</v>
      </c>
      <c r="T31" s="45"/>
      <c r="U31" s="3">
        <f t="shared" si="79"/>
        <v>0</v>
      </c>
      <c r="V31" s="45">
        <v>1</v>
      </c>
      <c r="W31" s="3">
        <v>7.5</v>
      </c>
      <c r="X31" s="45"/>
      <c r="Y31" s="3">
        <f t="shared" si="80"/>
        <v>0</v>
      </c>
      <c r="Z31" s="45"/>
      <c r="AA31" s="3">
        <f t="shared" si="81"/>
        <v>0</v>
      </c>
      <c r="AB31" s="45"/>
      <c r="AC31" s="3">
        <f t="shared" si="82"/>
        <v>0</v>
      </c>
      <c r="AD31" s="45"/>
      <c r="AE31" s="3">
        <f t="shared" si="83"/>
        <v>0</v>
      </c>
      <c r="AF31" s="45"/>
      <c r="AG31" s="3">
        <f t="shared" si="84"/>
        <v>0</v>
      </c>
      <c r="AH31" s="45"/>
      <c r="AI31" s="3"/>
      <c r="AJ31" s="151"/>
      <c r="AK31" s="3"/>
      <c r="AL31" s="45"/>
      <c r="AM31" s="3"/>
      <c r="AN31" s="45"/>
      <c r="AO31" s="3"/>
      <c r="AP31" s="45"/>
      <c r="AQ31" s="3"/>
      <c r="AR31" s="45"/>
      <c r="AS31" s="3"/>
      <c r="AT31" s="45"/>
      <c r="AU31" s="3"/>
      <c r="AV31" s="45"/>
      <c r="AW31" s="3"/>
      <c r="AX31" s="45"/>
      <c r="AY31" s="3"/>
      <c r="AZ31" s="45"/>
      <c r="BA31" s="3"/>
      <c r="BB31" s="45"/>
      <c r="BC31" s="3"/>
      <c r="BD31" s="45"/>
      <c r="BE31" s="3"/>
      <c r="BF31" s="45"/>
      <c r="BG31" s="3"/>
      <c r="BH31" s="45"/>
      <c r="BI31" s="74"/>
      <c r="BJ31" s="45"/>
      <c r="BK31" s="74"/>
      <c r="BL31" s="45"/>
      <c r="BM31" s="74"/>
      <c r="BN31" s="45">
        <f t="shared" si="85"/>
        <v>18</v>
      </c>
      <c r="BO31" s="196">
        <f t="shared" si="85"/>
        <v>823.5</v>
      </c>
      <c r="BP31" s="189"/>
      <c r="BQ31" s="61">
        <v>140.78</v>
      </c>
      <c r="BR31" s="4">
        <f t="shared" si="44"/>
        <v>823.5</v>
      </c>
      <c r="BS31" s="61"/>
      <c r="BT31" s="1">
        <f t="shared" si="94"/>
        <v>682.72</v>
      </c>
      <c r="BU31" s="5"/>
      <c r="BV31" s="1">
        <f t="shared" si="88"/>
        <v>682.72</v>
      </c>
    </row>
    <row r="32" spans="1:74" ht="16.5" customHeight="1" x14ac:dyDescent="0.25">
      <c r="A32" s="199" t="s">
        <v>84</v>
      </c>
      <c r="B32" s="80" t="s">
        <v>85</v>
      </c>
      <c r="C32" s="46">
        <v>50</v>
      </c>
      <c r="D32" s="93"/>
      <c r="E32" s="3"/>
      <c r="F32" s="93"/>
      <c r="G32" s="3"/>
      <c r="H32" s="45"/>
      <c r="I32" s="3"/>
      <c r="J32" s="45"/>
      <c r="K32" s="3"/>
      <c r="L32" s="45"/>
      <c r="M32" s="3"/>
      <c r="N32" s="45"/>
      <c r="O32" s="3"/>
      <c r="P32" s="45"/>
      <c r="Q32" s="3"/>
      <c r="R32" s="45">
        <v>3</v>
      </c>
      <c r="S32" s="3">
        <f>50+21.4</f>
        <v>71.400000000000006</v>
      </c>
      <c r="T32" s="45"/>
      <c r="U32" s="3"/>
      <c r="V32" s="45"/>
      <c r="W32" s="3"/>
      <c r="X32" s="45"/>
      <c r="Y32" s="3"/>
      <c r="Z32" s="45"/>
      <c r="AA32" s="3">
        <f t="shared" si="81"/>
        <v>0</v>
      </c>
      <c r="AB32" s="45"/>
      <c r="AC32" s="3">
        <f t="shared" si="82"/>
        <v>0</v>
      </c>
      <c r="AD32" s="45"/>
      <c r="AE32" s="3">
        <f t="shared" si="83"/>
        <v>0</v>
      </c>
      <c r="AF32" s="45"/>
      <c r="AG32" s="3">
        <f t="shared" si="84"/>
        <v>0</v>
      </c>
      <c r="AH32" s="45"/>
      <c r="AI32" s="3"/>
      <c r="AJ32" s="151"/>
      <c r="AK32" s="3"/>
      <c r="AL32" s="45"/>
      <c r="AM32" s="3"/>
      <c r="AN32" s="45"/>
      <c r="AO32" s="3"/>
      <c r="AP32" s="45"/>
      <c r="AQ32" s="3"/>
      <c r="AR32" s="45"/>
      <c r="AS32" s="3"/>
      <c r="AT32" s="45"/>
      <c r="AU32" s="3"/>
      <c r="AV32" s="45"/>
      <c r="AW32" s="3"/>
      <c r="AX32" s="45"/>
      <c r="AY32" s="3"/>
      <c r="AZ32" s="45"/>
      <c r="BA32" s="3"/>
      <c r="BB32" s="45"/>
      <c r="BC32" s="3"/>
      <c r="BD32" s="45"/>
      <c r="BE32" s="3"/>
      <c r="BF32" s="45"/>
      <c r="BG32" s="3"/>
      <c r="BH32" s="45"/>
      <c r="BI32" s="74"/>
      <c r="BJ32" s="45"/>
      <c r="BK32" s="74"/>
      <c r="BL32" s="45"/>
      <c r="BM32" s="74"/>
      <c r="BN32" s="45">
        <f t="shared" si="85"/>
        <v>3</v>
      </c>
      <c r="BO32" s="196">
        <f t="shared" si="85"/>
        <v>71.400000000000006</v>
      </c>
      <c r="BP32" s="189"/>
      <c r="BQ32" s="61"/>
      <c r="BR32" s="213">
        <f t="shared" si="44"/>
        <v>71.400000000000006</v>
      </c>
      <c r="BS32" s="61"/>
      <c r="BT32" s="1">
        <f t="shared" si="94"/>
        <v>71.400000000000006</v>
      </c>
      <c r="BU32" s="5"/>
      <c r="BV32" s="1">
        <f t="shared" si="88"/>
        <v>71.400000000000006</v>
      </c>
    </row>
    <row r="33" spans="1:120" ht="16.5" customHeight="1" x14ac:dyDescent="0.25">
      <c r="A33" s="197" t="s">
        <v>51</v>
      </c>
      <c r="B33" s="6">
        <v>46</v>
      </c>
      <c r="C33" s="46">
        <v>48</v>
      </c>
      <c r="D33" s="11"/>
      <c r="E33" s="3">
        <f t="shared" si="89"/>
        <v>0</v>
      </c>
      <c r="F33" s="45"/>
      <c r="G33" s="3">
        <f t="shared" si="90"/>
        <v>0</v>
      </c>
      <c r="H33" s="45"/>
      <c r="I33" s="3">
        <f t="shared" si="91"/>
        <v>0</v>
      </c>
      <c r="J33" s="45"/>
      <c r="K33" s="3">
        <f t="shared" si="92"/>
        <v>0</v>
      </c>
      <c r="L33" s="45">
        <v>37</v>
      </c>
      <c r="M33" s="3">
        <f t="shared" si="33"/>
        <v>1776</v>
      </c>
      <c r="N33" s="45"/>
      <c r="O33" s="3">
        <f t="shared" si="34"/>
        <v>0</v>
      </c>
      <c r="P33" s="45">
        <v>35</v>
      </c>
      <c r="Q33" s="3">
        <f t="shared" si="35"/>
        <v>1680</v>
      </c>
      <c r="R33" s="45">
        <v>17</v>
      </c>
      <c r="S33" s="3">
        <f t="shared" si="36"/>
        <v>816</v>
      </c>
      <c r="T33" s="45"/>
      <c r="U33" s="3">
        <f t="shared" si="79"/>
        <v>0</v>
      </c>
      <c r="V33" s="45"/>
      <c r="W33" s="3">
        <f t="shared" si="93"/>
        <v>0</v>
      </c>
      <c r="X33" s="45">
        <v>15</v>
      </c>
      <c r="Y33" s="3">
        <f t="shared" si="80"/>
        <v>720</v>
      </c>
      <c r="Z33" s="45">
        <v>16</v>
      </c>
      <c r="AA33" s="3">
        <f t="shared" si="81"/>
        <v>768</v>
      </c>
      <c r="AB33" s="45"/>
      <c r="AC33" s="3">
        <f t="shared" si="82"/>
        <v>0</v>
      </c>
      <c r="AD33" s="45"/>
      <c r="AE33" s="3">
        <f t="shared" si="83"/>
        <v>0</v>
      </c>
      <c r="AF33" s="45"/>
      <c r="AG33" s="3">
        <f t="shared" si="84"/>
        <v>0</v>
      </c>
      <c r="AH33" s="45"/>
      <c r="AI33" s="3"/>
      <c r="AJ33" s="11"/>
      <c r="AK33" s="3"/>
      <c r="AL33" s="45"/>
      <c r="AM33" s="3"/>
      <c r="AN33" s="45"/>
      <c r="AO33" s="3"/>
      <c r="AP33" s="45"/>
      <c r="AQ33" s="3"/>
      <c r="AR33" s="45"/>
      <c r="AS33" s="3"/>
      <c r="AT33" s="45"/>
      <c r="AU33" s="3"/>
      <c r="AV33" s="45"/>
      <c r="AW33" s="3"/>
      <c r="AX33" s="45"/>
      <c r="AY33" s="3"/>
      <c r="AZ33" s="45"/>
      <c r="BA33" s="3"/>
      <c r="BB33" s="45"/>
      <c r="BC33" s="3"/>
      <c r="BD33" s="45"/>
      <c r="BE33" s="3"/>
      <c r="BF33" s="45"/>
      <c r="BG33" s="3"/>
      <c r="BH33" s="45"/>
      <c r="BI33" s="74"/>
      <c r="BJ33" s="45"/>
      <c r="BK33" s="74"/>
      <c r="BL33" s="45"/>
      <c r="BM33" s="74"/>
      <c r="BN33" s="45">
        <f t="shared" si="85"/>
        <v>120</v>
      </c>
      <c r="BO33" s="196">
        <f t="shared" si="85"/>
        <v>5760</v>
      </c>
      <c r="BP33" s="189"/>
      <c r="BQ33" s="61">
        <v>672</v>
      </c>
      <c r="BR33" s="4">
        <f t="shared" si="44"/>
        <v>5760</v>
      </c>
      <c r="BS33" s="61"/>
      <c r="BT33" s="1">
        <f>BR33+BS33-BQ33</f>
        <v>5088</v>
      </c>
      <c r="BU33" s="5"/>
      <c r="BV33" s="1">
        <f>BT33-BU33</f>
        <v>5088</v>
      </c>
    </row>
    <row r="34" spans="1:120" ht="16.5" customHeight="1" x14ac:dyDescent="0.25">
      <c r="A34" s="197" t="s">
        <v>26</v>
      </c>
      <c r="B34" s="6" t="s">
        <v>27</v>
      </c>
      <c r="C34" s="46"/>
      <c r="D34" s="11"/>
      <c r="E34" s="3">
        <f t="shared" si="89"/>
        <v>0</v>
      </c>
      <c r="F34" s="45"/>
      <c r="G34" s="3">
        <f t="shared" si="90"/>
        <v>0</v>
      </c>
      <c r="H34" s="45"/>
      <c r="I34" s="3">
        <f t="shared" si="91"/>
        <v>0</v>
      </c>
      <c r="J34" s="45"/>
      <c r="K34" s="3">
        <f t="shared" si="92"/>
        <v>0</v>
      </c>
      <c r="L34" s="45"/>
      <c r="M34" s="3">
        <f t="shared" si="33"/>
        <v>0</v>
      </c>
      <c r="N34" s="45"/>
      <c r="O34" s="3">
        <f t="shared" si="34"/>
        <v>0</v>
      </c>
      <c r="P34" s="45"/>
      <c r="Q34" s="3">
        <f t="shared" si="35"/>
        <v>0</v>
      </c>
      <c r="R34" s="45"/>
      <c r="S34" s="3">
        <f t="shared" si="36"/>
        <v>0</v>
      </c>
      <c r="T34" s="45"/>
      <c r="U34" s="3">
        <f t="shared" si="79"/>
        <v>0</v>
      </c>
      <c r="V34" s="45"/>
      <c r="W34" s="3">
        <f t="shared" si="93"/>
        <v>0</v>
      </c>
      <c r="X34" s="45"/>
      <c r="Y34" s="3">
        <f t="shared" si="80"/>
        <v>0</v>
      </c>
      <c r="Z34" s="45"/>
      <c r="AA34" s="3">
        <f t="shared" si="81"/>
        <v>0</v>
      </c>
      <c r="AB34" s="45"/>
      <c r="AC34" s="3">
        <f t="shared" si="82"/>
        <v>0</v>
      </c>
      <c r="AD34" s="45"/>
      <c r="AE34" s="3">
        <f t="shared" si="83"/>
        <v>0</v>
      </c>
      <c r="AF34" s="45"/>
      <c r="AG34" s="3"/>
      <c r="AH34" s="45"/>
      <c r="AI34" s="3"/>
      <c r="AJ34" s="11"/>
      <c r="AK34" s="3"/>
      <c r="AL34" s="45"/>
      <c r="AM34" s="3"/>
      <c r="AN34" s="45"/>
      <c r="AO34" s="3"/>
      <c r="AP34" s="45"/>
      <c r="AQ34" s="3"/>
      <c r="AR34" s="45"/>
      <c r="AS34" s="3"/>
      <c r="AT34" s="45"/>
      <c r="AU34" s="3"/>
      <c r="AV34" s="45"/>
      <c r="AW34" s="3"/>
      <c r="AX34" s="45"/>
      <c r="AY34" s="3"/>
      <c r="AZ34" s="45"/>
      <c r="BA34" s="3"/>
      <c r="BB34" s="45"/>
      <c r="BC34" s="3"/>
      <c r="BD34" s="45"/>
      <c r="BE34" s="3"/>
      <c r="BF34" s="45"/>
      <c r="BG34" s="3"/>
      <c r="BH34" s="45"/>
      <c r="BI34" s="74"/>
      <c r="BJ34" s="45"/>
      <c r="BK34" s="74"/>
      <c r="BL34" s="45"/>
      <c r="BM34" s="74"/>
      <c r="BN34" s="45">
        <f t="shared" si="85"/>
        <v>0</v>
      </c>
      <c r="BO34" s="196">
        <f t="shared" si="85"/>
        <v>0</v>
      </c>
      <c r="BP34" s="189"/>
      <c r="BQ34" s="61"/>
      <c r="BR34" s="4">
        <f t="shared" si="44"/>
        <v>0</v>
      </c>
      <c r="BS34" s="61"/>
      <c r="BT34" s="1">
        <f t="shared" ref="BT34" si="95">BR34+BS34-BQ34</f>
        <v>0</v>
      </c>
      <c r="BU34" s="5"/>
      <c r="BV34" s="1">
        <f t="shared" ref="BV34" si="96">BT34-BU34</f>
        <v>0</v>
      </c>
    </row>
    <row r="35" spans="1:120" s="22" customFormat="1" ht="20.25" customHeight="1" thickBot="1" x14ac:dyDescent="0.3">
      <c r="A35" s="201" t="s">
        <v>2</v>
      </c>
      <c r="B35" s="202"/>
      <c r="C35" s="202"/>
      <c r="D35" s="203">
        <f t="shared" ref="D35:AI35" si="97">SUM(D7:D34)</f>
        <v>19</v>
      </c>
      <c r="E35" s="204">
        <f t="shared" si="97"/>
        <v>924</v>
      </c>
      <c r="F35" s="204">
        <f t="shared" si="97"/>
        <v>90</v>
      </c>
      <c r="G35" s="204">
        <f t="shared" si="97"/>
        <v>4764</v>
      </c>
      <c r="H35" s="204">
        <f t="shared" si="97"/>
        <v>107</v>
      </c>
      <c r="I35" s="204">
        <f t="shared" si="97"/>
        <v>5670</v>
      </c>
      <c r="J35" s="204">
        <f t="shared" si="97"/>
        <v>73</v>
      </c>
      <c r="K35" s="204">
        <f t="shared" si="97"/>
        <v>3828</v>
      </c>
      <c r="L35" s="203">
        <f t="shared" si="97"/>
        <v>169</v>
      </c>
      <c r="M35" s="204">
        <f t="shared" si="97"/>
        <v>8440.7799999999988</v>
      </c>
      <c r="N35" s="203">
        <f t="shared" si="97"/>
        <v>114</v>
      </c>
      <c r="O35" s="204">
        <f t="shared" si="97"/>
        <v>5863.68</v>
      </c>
      <c r="P35" s="204">
        <f t="shared" si="97"/>
        <v>177</v>
      </c>
      <c r="Q35" s="204">
        <f t="shared" si="97"/>
        <v>8958.0400000000009</v>
      </c>
      <c r="R35" s="203">
        <f t="shared" si="97"/>
        <v>147</v>
      </c>
      <c r="S35" s="204">
        <f t="shared" si="97"/>
        <v>7377</v>
      </c>
      <c r="T35" s="204">
        <f t="shared" si="97"/>
        <v>96</v>
      </c>
      <c r="U35" s="204">
        <f t="shared" si="97"/>
        <v>4946.0200000000004</v>
      </c>
      <c r="V35" s="204">
        <f t="shared" si="97"/>
        <v>172</v>
      </c>
      <c r="W35" s="204">
        <f t="shared" si="97"/>
        <v>8868.5</v>
      </c>
      <c r="X35" s="204">
        <f t="shared" si="97"/>
        <v>87</v>
      </c>
      <c r="Y35" s="204">
        <f t="shared" si="97"/>
        <v>4518</v>
      </c>
      <c r="Z35" s="204">
        <f t="shared" si="97"/>
        <v>141</v>
      </c>
      <c r="AA35" s="204">
        <f t="shared" si="97"/>
        <v>7046.64</v>
      </c>
      <c r="AB35" s="204">
        <f t="shared" si="97"/>
        <v>122</v>
      </c>
      <c r="AC35" s="204">
        <f t="shared" si="97"/>
        <v>6381</v>
      </c>
      <c r="AD35" s="204">
        <f t="shared" si="97"/>
        <v>131</v>
      </c>
      <c r="AE35" s="204">
        <f t="shared" si="97"/>
        <v>6880</v>
      </c>
      <c r="AF35" s="204">
        <f t="shared" si="97"/>
        <v>123</v>
      </c>
      <c r="AG35" s="204">
        <f t="shared" si="97"/>
        <v>6350.12</v>
      </c>
      <c r="AH35" s="204">
        <f t="shared" si="97"/>
        <v>0</v>
      </c>
      <c r="AI35" s="204">
        <f t="shared" si="97"/>
        <v>0</v>
      </c>
      <c r="AJ35" s="204">
        <f t="shared" ref="AJ35:BO35" si="98">SUM(AJ7:AJ34)</f>
        <v>0</v>
      </c>
      <c r="AK35" s="204">
        <f t="shared" si="98"/>
        <v>0</v>
      </c>
      <c r="AL35" s="204">
        <f t="shared" si="98"/>
        <v>0</v>
      </c>
      <c r="AM35" s="204">
        <f t="shared" si="98"/>
        <v>0</v>
      </c>
      <c r="AN35" s="204">
        <f t="shared" si="98"/>
        <v>0</v>
      </c>
      <c r="AO35" s="204">
        <f t="shared" si="98"/>
        <v>0</v>
      </c>
      <c r="AP35" s="203">
        <f t="shared" si="98"/>
        <v>0</v>
      </c>
      <c r="AQ35" s="204">
        <f t="shared" si="98"/>
        <v>0</v>
      </c>
      <c r="AR35" s="203">
        <f t="shared" si="98"/>
        <v>0</v>
      </c>
      <c r="AS35" s="204">
        <f t="shared" si="98"/>
        <v>0</v>
      </c>
      <c r="AT35" s="203">
        <f t="shared" si="98"/>
        <v>0</v>
      </c>
      <c r="AU35" s="204">
        <f t="shared" si="98"/>
        <v>0</v>
      </c>
      <c r="AV35" s="203">
        <f t="shared" si="98"/>
        <v>0</v>
      </c>
      <c r="AW35" s="204">
        <f t="shared" si="98"/>
        <v>0</v>
      </c>
      <c r="AX35" s="203">
        <f t="shared" si="98"/>
        <v>0</v>
      </c>
      <c r="AY35" s="204">
        <f t="shared" si="98"/>
        <v>0</v>
      </c>
      <c r="AZ35" s="203">
        <f t="shared" si="98"/>
        <v>0</v>
      </c>
      <c r="BA35" s="204">
        <f t="shared" si="98"/>
        <v>0</v>
      </c>
      <c r="BB35" s="203">
        <f t="shared" si="98"/>
        <v>0</v>
      </c>
      <c r="BC35" s="204">
        <f t="shared" si="98"/>
        <v>0</v>
      </c>
      <c r="BD35" s="203">
        <f t="shared" si="98"/>
        <v>0</v>
      </c>
      <c r="BE35" s="204">
        <f t="shared" si="98"/>
        <v>0</v>
      </c>
      <c r="BF35" s="203">
        <f t="shared" si="98"/>
        <v>0</v>
      </c>
      <c r="BG35" s="204">
        <f t="shared" si="98"/>
        <v>0</v>
      </c>
      <c r="BH35" s="203">
        <f t="shared" si="98"/>
        <v>0</v>
      </c>
      <c r="BI35" s="204">
        <f t="shared" si="98"/>
        <v>0</v>
      </c>
      <c r="BJ35" s="203">
        <f t="shared" si="98"/>
        <v>0</v>
      </c>
      <c r="BK35" s="204">
        <f t="shared" si="98"/>
        <v>0</v>
      </c>
      <c r="BL35" s="203">
        <f t="shared" si="98"/>
        <v>0</v>
      </c>
      <c r="BM35" s="204">
        <f t="shared" si="98"/>
        <v>0</v>
      </c>
      <c r="BN35" s="203">
        <f t="shared" si="98"/>
        <v>1768</v>
      </c>
      <c r="BO35" s="205">
        <f t="shared" si="98"/>
        <v>90815.78</v>
      </c>
      <c r="BP35" s="191"/>
      <c r="BQ35" s="99">
        <f t="shared" ref="BQ35:BV35" si="99">SUM(BQ7:BQ34)</f>
        <v>5200.5599999999995</v>
      </c>
      <c r="BR35" s="99">
        <f t="shared" si="99"/>
        <v>90815.78</v>
      </c>
      <c r="BS35" s="99">
        <f t="shared" si="99"/>
        <v>12552</v>
      </c>
      <c r="BT35" s="99">
        <f t="shared" si="99"/>
        <v>98167.22</v>
      </c>
      <c r="BU35" s="99">
        <f t="shared" si="99"/>
        <v>0</v>
      </c>
      <c r="BV35" s="99">
        <f t="shared" si="99"/>
        <v>98167.22</v>
      </c>
      <c r="BW35" s="56"/>
      <c r="BX35" s="56"/>
      <c r="BY35" s="56"/>
      <c r="BZ35" s="56"/>
      <c r="CA35" s="56"/>
      <c r="CB35" s="56"/>
      <c r="CC35" s="56"/>
      <c r="CD35" s="56"/>
      <c r="CE35" s="56"/>
      <c r="CF35" s="56"/>
      <c r="CG35" s="56"/>
      <c r="CH35" s="56"/>
      <c r="CI35" s="56"/>
      <c r="CJ35" s="56"/>
      <c r="CK35" s="56"/>
      <c r="CL35" s="56"/>
      <c r="CM35" s="56"/>
      <c r="CN35" s="56"/>
      <c r="CO35" s="56"/>
      <c r="CP35" s="56"/>
      <c r="CQ35" s="56"/>
      <c r="CR35" s="56"/>
      <c r="CS35" s="56"/>
      <c r="CT35" s="56"/>
      <c r="CU35" s="56"/>
      <c r="CV35" s="56"/>
      <c r="CW35" s="56"/>
      <c r="CX35" s="56"/>
      <c r="CY35" s="56"/>
      <c r="CZ35" s="56"/>
      <c r="DA35" s="56"/>
      <c r="DB35" s="56"/>
      <c r="DC35" s="56"/>
      <c r="DD35" s="56"/>
      <c r="DE35" s="56"/>
      <c r="DF35" s="56"/>
      <c r="DG35" s="56"/>
      <c r="DH35" s="56"/>
      <c r="DI35" s="56"/>
      <c r="DJ35" s="56"/>
    </row>
    <row r="36" spans="1:120" ht="16.5" customHeight="1" x14ac:dyDescent="0.25">
      <c r="A36" s="23"/>
      <c r="B36" s="23"/>
      <c r="C36" s="23"/>
      <c r="D36" s="23"/>
      <c r="E36" s="18"/>
      <c r="F36" s="18"/>
      <c r="G36" s="18"/>
      <c r="H36" s="19"/>
      <c r="I36" s="18"/>
      <c r="J36" s="51" t="s">
        <v>14</v>
      </c>
      <c r="K36" s="18"/>
      <c r="L36" s="58"/>
      <c r="M36" s="20"/>
      <c r="N36" s="58"/>
      <c r="O36" s="20"/>
      <c r="P36" s="55"/>
      <c r="Q36" s="20"/>
      <c r="R36" s="58"/>
      <c r="S36" s="20"/>
      <c r="T36" s="58"/>
      <c r="U36" s="20"/>
      <c r="V36" s="58"/>
      <c r="W36" s="19"/>
      <c r="X36" s="58"/>
      <c r="Y36" s="20"/>
      <c r="Z36" s="58"/>
      <c r="AA36" s="20"/>
      <c r="AB36" s="58"/>
      <c r="AC36" s="20"/>
      <c r="AD36" s="58"/>
      <c r="AE36" s="20"/>
      <c r="AF36" s="58"/>
      <c r="AG36" s="20"/>
      <c r="AH36" s="58"/>
      <c r="AI36" s="20"/>
      <c r="AJ36" s="23"/>
      <c r="AK36" s="18"/>
      <c r="AL36" s="51"/>
      <c r="AM36" s="18"/>
      <c r="AN36" s="55"/>
      <c r="AO36" s="18"/>
      <c r="AP36" s="51" t="s">
        <v>14</v>
      </c>
      <c r="AQ36" s="18"/>
      <c r="AR36" s="58"/>
      <c r="AS36" s="20"/>
      <c r="AT36" s="58"/>
      <c r="AU36" s="20"/>
      <c r="AV36" s="55"/>
      <c r="AW36" s="20"/>
      <c r="AX36" s="58"/>
      <c r="AY36" s="20"/>
      <c r="AZ36" s="58"/>
      <c r="BA36" s="20"/>
      <c r="BB36" s="58"/>
      <c r="BC36" s="19"/>
      <c r="BD36" s="58"/>
      <c r="BE36" s="20"/>
      <c r="BF36" s="58"/>
      <c r="BG36" s="20"/>
      <c r="BH36" s="58"/>
      <c r="BI36" s="20"/>
      <c r="BJ36" s="58"/>
      <c r="BK36" s="20"/>
      <c r="BL36" s="58"/>
      <c r="BM36" s="20"/>
      <c r="BN36" s="20"/>
      <c r="BO36" s="20"/>
      <c r="BP36" s="25"/>
      <c r="BQ36" s="17">
        <f>+BQ35-BQ37</f>
        <v>0</v>
      </c>
      <c r="BR36" s="17">
        <f>+BR35-BR37</f>
        <v>0</v>
      </c>
      <c r="BS36" s="17">
        <f t="shared" ref="BS36:BV36" si="100">+BS35-BS37</f>
        <v>0</v>
      </c>
      <c r="BT36" s="17">
        <f t="shared" si="100"/>
        <v>0</v>
      </c>
      <c r="BU36" s="17" t="s">
        <v>30</v>
      </c>
      <c r="BV36" s="17">
        <f t="shared" si="100"/>
        <v>0</v>
      </c>
    </row>
    <row r="37" spans="1:120" ht="16.5" customHeight="1" x14ac:dyDescent="0.25">
      <c r="A37" s="23"/>
      <c r="B37" s="23"/>
      <c r="C37" s="23"/>
      <c r="D37" s="23"/>
      <c r="E37" s="18"/>
      <c r="F37" s="18"/>
      <c r="G37" s="18"/>
      <c r="H37" s="18"/>
      <c r="I37" s="18"/>
      <c r="J37" s="51"/>
      <c r="K37" s="18"/>
      <c r="L37" s="58"/>
      <c r="M37" s="20"/>
      <c r="N37" s="58"/>
      <c r="O37" s="20"/>
      <c r="P37" s="58"/>
      <c r="Q37" s="20"/>
      <c r="R37" s="58"/>
      <c r="S37" s="21"/>
      <c r="T37" s="58"/>
      <c r="U37" s="20"/>
      <c r="V37" s="58"/>
      <c r="W37" s="20"/>
      <c r="X37" s="58"/>
      <c r="Y37" s="20"/>
      <c r="Z37" s="58"/>
      <c r="AA37" s="20"/>
      <c r="AB37" s="58"/>
      <c r="AC37" s="20"/>
      <c r="AD37" s="58"/>
      <c r="AE37" s="20"/>
      <c r="AF37" s="58"/>
      <c r="AG37" s="20"/>
      <c r="AH37" s="58"/>
      <c r="AI37" s="20"/>
      <c r="AJ37" s="23"/>
      <c r="AK37" s="18"/>
      <c r="AL37" s="51"/>
      <c r="AM37" s="18"/>
      <c r="AN37" s="51"/>
      <c r="AO37" s="18"/>
      <c r="AP37" s="51"/>
      <c r="AQ37" s="18"/>
      <c r="AR37" s="58"/>
      <c r="AS37" s="20"/>
      <c r="AT37" s="58"/>
      <c r="AU37" s="20"/>
      <c r="AV37" s="58"/>
      <c r="AW37" s="20"/>
      <c r="AX37" s="58"/>
      <c r="AY37" s="21"/>
      <c r="AZ37" s="58"/>
      <c r="BA37" s="20"/>
      <c r="BB37" s="58"/>
      <c r="BC37" s="20"/>
      <c r="BD37" s="58"/>
      <c r="BE37" s="20"/>
      <c r="BF37" s="58"/>
      <c r="BG37" s="20"/>
      <c r="BH37" s="58"/>
      <c r="BI37" s="20"/>
      <c r="BJ37" s="58"/>
      <c r="BK37" s="20"/>
      <c r="BL37" s="58"/>
      <c r="BM37" s="20"/>
      <c r="BN37" s="20"/>
      <c r="BO37" s="20"/>
      <c r="BP37" s="25"/>
      <c r="BQ37" s="24">
        <f t="shared" ref="BQ37:BV37" si="101">SUM(BQ7:BQ34)</f>
        <v>5200.5599999999995</v>
      </c>
      <c r="BR37" s="120">
        <f t="shared" si="101"/>
        <v>90815.78</v>
      </c>
      <c r="BS37" s="24">
        <f t="shared" si="101"/>
        <v>12552</v>
      </c>
      <c r="BT37" s="24">
        <f t="shared" si="101"/>
        <v>98167.22</v>
      </c>
      <c r="BU37" s="24">
        <f t="shared" si="101"/>
        <v>0</v>
      </c>
      <c r="BV37" s="24">
        <f t="shared" si="101"/>
        <v>98167.22</v>
      </c>
    </row>
    <row r="38" spans="1:120" ht="16.5" customHeight="1" thickBot="1" x14ac:dyDescent="0.3">
      <c r="A38" s="23"/>
      <c r="B38" s="23"/>
      <c r="C38" s="23"/>
      <c r="D38" s="23"/>
      <c r="E38" s="18"/>
      <c r="F38" s="18"/>
      <c r="G38" s="18"/>
      <c r="H38" s="18"/>
      <c r="I38" s="18"/>
      <c r="J38" s="51"/>
      <c r="K38" s="18"/>
      <c r="L38" s="58"/>
      <c r="M38" s="20"/>
      <c r="N38" s="58"/>
      <c r="O38" s="20"/>
      <c r="P38" s="58"/>
      <c r="Q38" s="20"/>
      <c r="R38" s="58"/>
      <c r="S38" s="21"/>
      <c r="T38" s="58"/>
      <c r="U38" s="20"/>
      <c r="V38" s="58"/>
      <c r="W38" s="20"/>
      <c r="X38" s="58"/>
      <c r="Y38" s="20"/>
      <c r="Z38" s="58"/>
      <c r="AA38" s="20"/>
      <c r="AB38" s="58"/>
      <c r="AC38" s="20"/>
      <c r="AD38" s="58"/>
      <c r="AE38" s="20"/>
      <c r="AF38" s="58"/>
      <c r="AG38" s="20"/>
      <c r="AH38" s="58"/>
      <c r="AI38" s="20"/>
      <c r="AJ38" s="23"/>
      <c r="AK38" s="18"/>
      <c r="AL38" s="51"/>
      <c r="AM38" s="18"/>
      <c r="AN38" s="51"/>
      <c r="AO38" s="18"/>
      <c r="AP38" s="51"/>
      <c r="AQ38" s="18"/>
      <c r="AR38" s="58"/>
      <c r="AS38" s="20"/>
      <c r="AT38" s="58"/>
      <c r="AU38" s="20"/>
      <c r="AV38" s="58"/>
      <c r="AW38" s="20"/>
      <c r="AX38" s="58"/>
      <c r="AY38" s="21"/>
      <c r="AZ38" s="58"/>
      <c r="BA38" s="20"/>
      <c r="BB38" s="58"/>
      <c r="BC38" s="20"/>
      <c r="BD38" s="58"/>
      <c r="BE38" s="20"/>
      <c r="BF38" s="58"/>
      <c r="BG38" s="20"/>
      <c r="BH38" s="58"/>
      <c r="BI38" s="20"/>
      <c r="BJ38" s="58"/>
      <c r="BK38" s="20"/>
      <c r="BL38" s="58"/>
      <c r="BM38" s="20"/>
      <c r="BN38" s="20"/>
      <c r="BO38" s="20"/>
      <c r="BP38" s="25"/>
      <c r="BQ38" s="29"/>
      <c r="BR38" s="30"/>
      <c r="BS38" s="30"/>
      <c r="BT38" s="29"/>
      <c r="BU38" s="30"/>
      <c r="BV38" s="30"/>
    </row>
    <row r="39" spans="1:120" s="63" customFormat="1" ht="16.5" hidden="1" customHeight="1" x14ac:dyDescent="0.25">
      <c r="A39" s="283" t="s">
        <v>25</v>
      </c>
      <c r="B39" s="284"/>
      <c r="C39" s="285"/>
      <c r="D39" s="85"/>
      <c r="E39" s="28"/>
      <c r="F39" s="28"/>
      <c r="G39" s="28"/>
      <c r="H39" s="28"/>
      <c r="I39" s="28"/>
      <c r="J39" s="47"/>
      <c r="K39" s="28"/>
      <c r="L39" s="65"/>
      <c r="M39" s="66"/>
      <c r="N39" s="65"/>
      <c r="O39" s="66"/>
      <c r="P39" s="65"/>
      <c r="Q39" s="66"/>
      <c r="R39" s="65"/>
      <c r="S39" s="67"/>
      <c r="T39" s="65"/>
      <c r="U39" s="66"/>
      <c r="V39" s="65"/>
      <c r="W39" s="66"/>
      <c r="X39" s="65"/>
      <c r="Y39" s="66"/>
      <c r="Z39" s="65"/>
      <c r="AA39" s="66"/>
      <c r="AB39" s="65"/>
      <c r="AC39" s="66"/>
      <c r="AD39" s="65"/>
      <c r="AE39" s="66"/>
      <c r="AF39" s="65"/>
      <c r="AG39" s="66"/>
      <c r="AH39" s="65"/>
      <c r="AI39" s="66"/>
      <c r="AJ39" s="72"/>
      <c r="AK39" s="28"/>
      <c r="AL39" s="47"/>
      <c r="AM39" s="28"/>
      <c r="AN39" s="47"/>
      <c r="AO39" s="28"/>
      <c r="AP39" s="47"/>
      <c r="AQ39" s="28"/>
      <c r="AR39" s="65"/>
      <c r="AS39" s="66"/>
      <c r="AT39" s="65"/>
      <c r="AU39" s="66"/>
      <c r="AV39" s="65"/>
      <c r="AW39" s="66"/>
      <c r="AX39" s="65"/>
      <c r="AY39" s="67"/>
      <c r="AZ39" s="65"/>
      <c r="BA39" s="66"/>
      <c r="BB39" s="65"/>
      <c r="BC39" s="66"/>
      <c r="BD39" s="65"/>
      <c r="BE39" s="66"/>
      <c r="BF39" s="65"/>
      <c r="BG39" s="66"/>
      <c r="BH39" s="65"/>
      <c r="BI39" s="66"/>
      <c r="BJ39" s="65"/>
      <c r="BK39" s="66"/>
      <c r="BL39" s="65"/>
      <c r="BM39" s="66"/>
      <c r="BN39" s="66"/>
      <c r="BO39" s="66"/>
      <c r="BP39" s="25"/>
      <c r="BQ39" s="29"/>
      <c r="BR39" s="30"/>
      <c r="BS39" s="30"/>
      <c r="BT39" s="29"/>
      <c r="BU39" s="30"/>
      <c r="BV39" s="30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7"/>
      <c r="DL39" s="7"/>
      <c r="DM39" s="7"/>
      <c r="DN39" s="7"/>
      <c r="DO39" s="7"/>
      <c r="DP39" s="7"/>
    </row>
    <row r="40" spans="1:120" ht="16.5" hidden="1" customHeight="1" x14ac:dyDescent="0.25">
      <c r="A40" s="129" t="s">
        <v>9</v>
      </c>
      <c r="B40" s="84" t="s">
        <v>28</v>
      </c>
      <c r="C40" s="76">
        <v>48</v>
      </c>
      <c r="D40" s="82"/>
      <c r="E40" s="3"/>
      <c r="F40" s="3"/>
      <c r="G40" s="3"/>
      <c r="H40" s="3"/>
      <c r="I40" s="3"/>
      <c r="J40" s="45"/>
      <c r="K40" s="3"/>
      <c r="L40" s="83"/>
      <c r="M40" s="57"/>
      <c r="N40" s="45"/>
      <c r="O40" s="3"/>
      <c r="P40" s="83"/>
      <c r="Q40" s="57"/>
      <c r="R40" s="83"/>
      <c r="S40" s="217"/>
      <c r="T40" s="83"/>
      <c r="U40" s="97"/>
      <c r="V40" s="97"/>
      <c r="W40" s="57"/>
      <c r="X40" s="83"/>
      <c r="Y40" s="97"/>
      <c r="Z40" s="83"/>
      <c r="AA40" s="97"/>
      <c r="AB40" s="45"/>
      <c r="AC40" s="3"/>
      <c r="AD40" s="83"/>
      <c r="AE40" s="57"/>
      <c r="AF40" s="83"/>
      <c r="AG40" s="57"/>
      <c r="AH40" s="45"/>
      <c r="AI40" s="97"/>
      <c r="AJ40" s="82"/>
      <c r="AK40" s="3"/>
      <c r="AL40" s="45"/>
      <c r="AM40" s="3"/>
      <c r="AN40" s="45"/>
      <c r="AO40" s="3"/>
      <c r="AP40" s="45"/>
      <c r="AQ40" s="97"/>
      <c r="AR40" s="83"/>
      <c r="AS40" s="97"/>
      <c r="AT40" s="83"/>
      <c r="AU40" s="97"/>
      <c r="AV40" s="83"/>
      <c r="AW40" s="97"/>
      <c r="AX40" s="83"/>
      <c r="AY40" s="97"/>
      <c r="AZ40" s="83"/>
      <c r="BA40" s="57"/>
      <c r="BB40" s="83"/>
      <c r="BC40" s="97"/>
      <c r="BD40" s="83"/>
      <c r="BE40" s="97"/>
      <c r="BF40" s="83"/>
      <c r="BG40" s="97"/>
      <c r="BH40" s="83"/>
      <c r="BI40" s="57"/>
      <c r="BJ40" s="45"/>
      <c r="BK40" s="97"/>
      <c r="BL40" s="83"/>
      <c r="BM40" s="57"/>
      <c r="BN40" s="44">
        <f t="shared" ref="BN40:BO41" si="102">+D40+F40+H40+J40+L40+N40+P40+R40+T40+V40+X40+Z40+AB40+AD40+AF40+AH40+AJ40+AL40+AN40+AP40+AR40+AT40+AV40+AX40+AZ40+BB40+BD40+BF40+BH40+BJ40+BL40</f>
        <v>0</v>
      </c>
      <c r="BO40" s="87">
        <f t="shared" si="102"/>
        <v>0</v>
      </c>
      <c r="BP40" s="25"/>
      <c r="BQ40" s="29"/>
      <c r="BR40" s="30"/>
      <c r="BS40" s="30"/>
      <c r="BT40" s="29"/>
      <c r="BU40" s="30"/>
      <c r="BV40" s="30"/>
    </row>
    <row r="41" spans="1:120" ht="16.5" hidden="1" customHeight="1" x14ac:dyDescent="0.25">
      <c r="A41" s="130" t="s">
        <v>31</v>
      </c>
      <c r="B41" s="131"/>
      <c r="C41" s="128">
        <v>47.5</v>
      </c>
      <c r="D41" s="82"/>
      <c r="E41" s="3"/>
      <c r="F41" s="3"/>
      <c r="G41" s="3"/>
      <c r="H41" s="3"/>
      <c r="I41" s="3"/>
      <c r="J41" s="45"/>
      <c r="K41" s="3"/>
      <c r="L41" s="83"/>
      <c r="M41" s="57"/>
      <c r="N41" s="45"/>
      <c r="O41" s="3"/>
      <c r="P41" s="83"/>
      <c r="Q41" s="57"/>
      <c r="R41" s="83"/>
      <c r="S41" s="217"/>
      <c r="T41" s="83"/>
      <c r="U41" s="97"/>
      <c r="V41" s="97"/>
      <c r="W41" s="57"/>
      <c r="X41" s="45"/>
      <c r="Y41" s="97"/>
      <c r="Z41" s="83"/>
      <c r="AA41" s="97"/>
      <c r="AB41" s="45"/>
      <c r="AC41" s="3"/>
      <c r="AD41" s="83"/>
      <c r="AE41" s="57"/>
      <c r="AF41" s="83"/>
      <c r="AG41" s="57"/>
      <c r="AH41" s="45"/>
      <c r="AI41" s="97"/>
      <c r="AJ41" s="82"/>
      <c r="AK41" s="3"/>
      <c r="AL41" s="45"/>
      <c r="AM41" s="3"/>
      <c r="AN41" s="45"/>
      <c r="AO41" s="3"/>
      <c r="AP41" s="45"/>
      <c r="AQ41" s="97"/>
      <c r="AR41" s="83"/>
      <c r="AS41" s="97"/>
      <c r="AT41" s="83"/>
      <c r="AU41" s="97"/>
      <c r="AV41" s="83"/>
      <c r="AW41" s="97"/>
      <c r="AX41" s="83"/>
      <c r="AY41" s="97"/>
      <c r="AZ41" s="83"/>
      <c r="BA41" s="57"/>
      <c r="BB41" s="83"/>
      <c r="BC41" s="97"/>
      <c r="BD41" s="83"/>
      <c r="BE41" s="97"/>
      <c r="BF41" s="83"/>
      <c r="BG41" s="97"/>
      <c r="BH41" s="83"/>
      <c r="BI41" s="57"/>
      <c r="BJ41" s="45"/>
      <c r="BK41" s="97"/>
      <c r="BL41" s="83"/>
      <c r="BM41" s="57"/>
      <c r="BN41" s="44">
        <f t="shared" si="102"/>
        <v>0</v>
      </c>
      <c r="BO41" s="87">
        <f t="shared" si="102"/>
        <v>0</v>
      </c>
      <c r="BP41" s="25"/>
      <c r="BQ41" s="29"/>
      <c r="BR41" s="30"/>
      <c r="BS41" s="30"/>
      <c r="BT41" s="29"/>
      <c r="BU41" s="30"/>
      <c r="BV41" s="30"/>
    </row>
    <row r="42" spans="1:120" s="63" customFormat="1" ht="16.5" customHeight="1" thickBot="1" x14ac:dyDescent="0.3">
      <c r="A42" s="283" t="s">
        <v>15</v>
      </c>
      <c r="B42" s="285"/>
      <c r="C42" s="86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110"/>
      <c r="V42" s="110"/>
      <c r="W42" s="64"/>
      <c r="X42" s="64"/>
      <c r="Y42" s="110"/>
      <c r="Z42" s="64"/>
      <c r="AA42" s="64"/>
      <c r="AB42" s="64"/>
      <c r="AC42" s="64"/>
      <c r="AD42" s="64"/>
      <c r="AE42" s="64"/>
      <c r="AF42" s="64"/>
      <c r="AG42" s="64"/>
      <c r="AH42" s="108"/>
      <c r="AI42" s="110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108"/>
      <c r="AX42" s="64"/>
      <c r="AY42" s="109"/>
      <c r="AZ42" s="64"/>
      <c r="BA42" s="64"/>
      <c r="BB42" s="64"/>
      <c r="BC42" s="64"/>
      <c r="BD42" s="64"/>
      <c r="BE42" s="110"/>
      <c r="BF42" s="64"/>
      <c r="BG42" s="64"/>
      <c r="BH42" s="64"/>
      <c r="BI42" s="64"/>
      <c r="BJ42" s="108"/>
      <c r="BK42" s="110"/>
      <c r="BL42" s="64"/>
      <c r="BM42" s="64"/>
      <c r="BN42" s="218"/>
      <c r="BO42" s="218"/>
      <c r="BP42" s="122"/>
      <c r="BQ42" s="9"/>
      <c r="BR42" s="9"/>
      <c r="BS42" s="9"/>
      <c r="BT42" s="9"/>
      <c r="BU42" s="25"/>
      <c r="BV42" s="9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7"/>
      <c r="DL42" s="7"/>
      <c r="DM42" s="7"/>
      <c r="DN42" s="7"/>
      <c r="DO42" s="7"/>
      <c r="DP42" s="7"/>
    </row>
    <row r="43" spans="1:120" ht="16.5" customHeight="1" x14ac:dyDescent="0.25">
      <c r="A43" s="172" t="s">
        <v>64</v>
      </c>
      <c r="B43" s="173" t="s">
        <v>65</v>
      </c>
      <c r="C43" s="169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97"/>
      <c r="V43" s="97"/>
      <c r="W43" s="100"/>
      <c r="X43" s="100"/>
      <c r="Y43" s="97"/>
      <c r="Z43" s="100"/>
      <c r="AA43" s="100"/>
      <c r="AB43" s="100"/>
      <c r="AC43" s="100"/>
      <c r="AD43" s="100"/>
      <c r="AE43" s="100"/>
      <c r="AF43" s="217">
        <v>40</v>
      </c>
      <c r="AG43" s="217">
        <v>2040</v>
      </c>
      <c r="AH43" s="217"/>
      <c r="AI43" s="97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V43" s="100"/>
      <c r="AW43" s="217"/>
      <c r="AX43" s="100"/>
      <c r="AY43" s="31"/>
      <c r="AZ43" s="100"/>
      <c r="BA43" s="100"/>
      <c r="BB43" s="100"/>
      <c r="BC43" s="100"/>
      <c r="BD43" s="100"/>
      <c r="BE43" s="97"/>
      <c r="BF43" s="100"/>
      <c r="BG43" s="100"/>
      <c r="BH43" s="100"/>
      <c r="BI43" s="100"/>
      <c r="BJ43" s="217"/>
      <c r="BK43" s="97"/>
      <c r="BL43" s="100"/>
      <c r="BM43" s="100"/>
      <c r="BN43" s="170"/>
      <c r="BO43" s="171"/>
      <c r="BP43" s="122"/>
      <c r="BQ43" s="9"/>
      <c r="BR43" s="9"/>
      <c r="BS43" s="9"/>
      <c r="BT43" s="9"/>
      <c r="BU43" s="25"/>
      <c r="BV43" s="9"/>
    </row>
    <row r="44" spans="1:120" ht="16.5" customHeight="1" x14ac:dyDescent="0.25">
      <c r="A44" s="129" t="s">
        <v>59</v>
      </c>
      <c r="B44" s="84" t="s">
        <v>60</v>
      </c>
      <c r="C44" s="101">
        <v>45</v>
      </c>
      <c r="D44" s="100"/>
      <c r="E44" s="100"/>
      <c r="F44" s="100"/>
      <c r="G44" s="100"/>
      <c r="H44" s="100"/>
      <c r="I44" s="100"/>
      <c r="J44" s="217">
        <v>18</v>
      </c>
      <c r="K44" s="217">
        <f>+J44*C44</f>
        <v>810</v>
      </c>
      <c r="L44" s="100"/>
      <c r="M44" s="100"/>
      <c r="N44" s="100"/>
      <c r="O44" s="100"/>
      <c r="P44" s="217">
        <v>6</v>
      </c>
      <c r="Q44" s="217">
        <f>+P44*C44</f>
        <v>270</v>
      </c>
      <c r="R44" s="100"/>
      <c r="S44" s="100"/>
      <c r="T44" s="100"/>
      <c r="U44" s="97"/>
      <c r="V44" s="97"/>
      <c r="W44" s="100"/>
      <c r="X44" s="100"/>
      <c r="Y44" s="97"/>
      <c r="Z44" s="217"/>
      <c r="AA44" s="97">
        <f>+Z44*C44</f>
        <v>0</v>
      </c>
      <c r="AB44" s="217"/>
      <c r="AC44" s="217">
        <f>+AB44*C44</f>
        <v>0</v>
      </c>
      <c r="AD44" s="100"/>
      <c r="AE44" s="100"/>
      <c r="AF44" s="217">
        <v>3</v>
      </c>
      <c r="AG44" s="217">
        <f>+AF44*C44</f>
        <v>135</v>
      </c>
      <c r="AH44" s="217"/>
      <c r="AI44" s="97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217"/>
      <c r="AX44" s="100"/>
      <c r="AY44" s="31"/>
      <c r="AZ44" s="217"/>
      <c r="BA44" s="107"/>
      <c r="BB44" s="217"/>
      <c r="BC44" s="97"/>
      <c r="BD44" s="100"/>
      <c r="BE44" s="97"/>
      <c r="BF44" s="217"/>
      <c r="BG44" s="97"/>
      <c r="BH44" s="217">
        <v>36</v>
      </c>
      <c r="BI44" s="217">
        <f>+BH44*C44</f>
        <v>1620</v>
      </c>
      <c r="BJ44" s="217"/>
      <c r="BK44" s="97"/>
      <c r="BL44" s="100"/>
      <c r="BM44" s="100"/>
      <c r="BN44" s="44">
        <f>+D44+F44+H44+J44+L44+N44+P44+R44+T44+V44+X44+Z44+AB44+AD44+AF44+AH44+AJ44+AL44+AN44+AP44+AR44+AT44+AV44+AX44+AZ44+BB44+BD44+BF44+BH44+BJ44+BL44</f>
        <v>63</v>
      </c>
      <c r="BO44" s="87">
        <f t="shared" ref="BO44:BO45" si="103">+E44+G44+I44+K44+M44+O44+Q44+S44+U44+W44+Y44+AA44+AC44+AE44+AG44+AI44+AK44+AM44+AO44+AQ44+AS44+AU44+AW44+AY44+BA44+BC44+BE44+BG44+BI44+BK44+BM44</f>
        <v>2835</v>
      </c>
      <c r="BP44" s="122"/>
      <c r="BQ44" s="9"/>
      <c r="BR44" s="9"/>
      <c r="BS44" s="9"/>
      <c r="BT44" s="9"/>
      <c r="BU44" s="25"/>
      <c r="BV44" s="9"/>
    </row>
    <row r="45" spans="1:120" ht="16.5" customHeight="1" x14ac:dyDescent="0.25">
      <c r="A45" s="129" t="s">
        <v>62</v>
      </c>
      <c r="B45" s="84" t="s">
        <v>63</v>
      </c>
      <c r="C45" s="101">
        <v>60</v>
      </c>
      <c r="D45" s="100"/>
      <c r="E45" s="100"/>
      <c r="F45" s="100"/>
      <c r="G45" s="100"/>
      <c r="H45" s="100"/>
      <c r="I45" s="100"/>
      <c r="J45" s="217"/>
      <c r="K45" s="217"/>
      <c r="L45" s="100"/>
      <c r="M45" s="100"/>
      <c r="N45" s="100"/>
      <c r="O45" s="100"/>
      <c r="P45" s="217"/>
      <c r="Q45" s="217"/>
      <c r="R45" s="100"/>
      <c r="S45" s="100"/>
      <c r="T45" s="100"/>
      <c r="U45" s="97"/>
      <c r="V45" s="97"/>
      <c r="W45" s="100"/>
      <c r="X45" s="217">
        <v>18</v>
      </c>
      <c r="Y45" s="97">
        <f>+X45*C45</f>
        <v>1080</v>
      </c>
      <c r="Z45" s="217"/>
      <c r="AA45" s="97"/>
      <c r="AB45" s="217"/>
      <c r="AC45" s="217"/>
      <c r="AD45" s="100"/>
      <c r="AE45" s="100"/>
      <c r="AF45" s="100"/>
      <c r="AG45" s="100"/>
      <c r="AH45" s="217"/>
      <c r="AI45" s="97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217"/>
      <c r="AX45" s="100"/>
      <c r="AY45" s="31"/>
      <c r="AZ45" s="217"/>
      <c r="BA45" s="107"/>
      <c r="BB45" s="217"/>
      <c r="BC45" s="97"/>
      <c r="BD45" s="100"/>
      <c r="BE45" s="97"/>
      <c r="BF45" s="217"/>
      <c r="BG45" s="97"/>
      <c r="BH45" s="100"/>
      <c r="BI45" s="100"/>
      <c r="BJ45" s="217"/>
      <c r="BK45" s="97"/>
      <c r="BL45" s="100"/>
      <c r="BM45" s="100"/>
      <c r="BN45" s="44">
        <f>+D45+F45+H45+J45+L45+N45+P45+R45+T45+V45+X45+Z45+AB45+AD45+AF45+AH45+AJ45+AL45+AN45+AP45+AR45+AT45+AV45+AX45+AZ45+BB45+BD45+BF45+BH45+BJ45+BL45</f>
        <v>18</v>
      </c>
      <c r="BO45" s="87">
        <f t="shared" si="103"/>
        <v>1080</v>
      </c>
      <c r="BP45" s="122"/>
      <c r="BQ45" s="9"/>
      <c r="BR45" s="9"/>
      <c r="BS45" s="9"/>
      <c r="BT45" s="9"/>
      <c r="BU45" s="25"/>
      <c r="BV45" s="9"/>
    </row>
    <row r="46" spans="1:120" ht="16.5" customHeight="1" x14ac:dyDescent="0.25">
      <c r="A46" s="102" t="s">
        <v>2</v>
      </c>
      <c r="B46" s="102"/>
      <c r="C46" s="103"/>
      <c r="D46" s="104">
        <f t="shared" ref="D46:W46" si="104">SUM(D40:D44)</f>
        <v>0</v>
      </c>
      <c r="E46" s="104">
        <f t="shared" si="104"/>
        <v>0</v>
      </c>
      <c r="F46" s="104">
        <f t="shared" si="104"/>
        <v>0</v>
      </c>
      <c r="G46" s="104">
        <f t="shared" si="104"/>
        <v>0</v>
      </c>
      <c r="H46" s="104">
        <f t="shared" si="104"/>
        <v>0</v>
      </c>
      <c r="I46" s="104">
        <f t="shared" si="104"/>
        <v>0</v>
      </c>
      <c r="J46" s="104">
        <f t="shared" si="104"/>
        <v>18</v>
      </c>
      <c r="K46" s="104">
        <f t="shared" si="104"/>
        <v>810</v>
      </c>
      <c r="L46" s="104">
        <f t="shared" si="104"/>
        <v>0</v>
      </c>
      <c r="M46" s="104">
        <f t="shared" si="104"/>
        <v>0</v>
      </c>
      <c r="N46" s="104">
        <f t="shared" si="104"/>
        <v>0</v>
      </c>
      <c r="O46" s="104">
        <f t="shared" si="104"/>
        <v>0</v>
      </c>
      <c r="P46" s="104">
        <f t="shared" si="104"/>
        <v>6</v>
      </c>
      <c r="Q46" s="104">
        <f t="shared" si="104"/>
        <v>270</v>
      </c>
      <c r="R46" s="105">
        <f t="shared" si="104"/>
        <v>0</v>
      </c>
      <c r="S46" s="104">
        <f t="shared" si="104"/>
        <v>0</v>
      </c>
      <c r="T46" s="104">
        <f t="shared" si="104"/>
        <v>0</v>
      </c>
      <c r="U46" s="104">
        <f t="shared" si="104"/>
        <v>0</v>
      </c>
      <c r="V46" s="104">
        <f t="shared" si="104"/>
        <v>0</v>
      </c>
      <c r="W46" s="104">
        <f t="shared" si="104"/>
        <v>0</v>
      </c>
      <c r="X46" s="104">
        <f>SUM(X42:X45)</f>
        <v>18</v>
      </c>
      <c r="Y46" s="104">
        <f>SUM(Y42:Y45)</f>
        <v>1080</v>
      </c>
      <c r="Z46" s="105">
        <f>SUM(Z42:Z44)</f>
        <v>0</v>
      </c>
      <c r="AA46" s="104">
        <f>SUM(AA42:AA44)</f>
        <v>0</v>
      </c>
      <c r="AB46" s="105">
        <f>SUM(AB42:AB44)</f>
        <v>0</v>
      </c>
      <c r="AC46" s="104">
        <f>SUM(AC40:AC44)</f>
        <v>0</v>
      </c>
      <c r="AD46" s="105">
        <f t="shared" ref="AD46:BM46" si="105">SUM(AD42:AD44)</f>
        <v>0</v>
      </c>
      <c r="AE46" s="104">
        <f t="shared" si="105"/>
        <v>0</v>
      </c>
      <c r="AF46" s="105">
        <f t="shared" si="105"/>
        <v>43</v>
      </c>
      <c r="AG46" s="104">
        <f t="shared" si="105"/>
        <v>2175</v>
      </c>
      <c r="AH46" s="105">
        <f t="shared" si="105"/>
        <v>0</v>
      </c>
      <c r="AI46" s="104">
        <f t="shared" si="105"/>
        <v>0</v>
      </c>
      <c r="AJ46" s="105">
        <f t="shared" si="105"/>
        <v>0</v>
      </c>
      <c r="AK46" s="104">
        <f t="shared" si="105"/>
        <v>0</v>
      </c>
      <c r="AL46" s="105">
        <f t="shared" si="105"/>
        <v>0</v>
      </c>
      <c r="AM46" s="104">
        <f t="shared" si="105"/>
        <v>0</v>
      </c>
      <c r="AN46" s="105">
        <f t="shared" si="105"/>
        <v>0</v>
      </c>
      <c r="AO46" s="154">
        <f t="shared" si="105"/>
        <v>0</v>
      </c>
      <c r="AP46" s="105">
        <f t="shared" si="105"/>
        <v>0</v>
      </c>
      <c r="AQ46" s="104">
        <f t="shared" si="105"/>
        <v>0</v>
      </c>
      <c r="AR46" s="105">
        <f t="shared" si="105"/>
        <v>0</v>
      </c>
      <c r="AS46" s="104">
        <f t="shared" si="105"/>
        <v>0</v>
      </c>
      <c r="AT46" s="105">
        <f t="shared" si="105"/>
        <v>0</v>
      </c>
      <c r="AU46" s="104">
        <f t="shared" si="105"/>
        <v>0</v>
      </c>
      <c r="AV46" s="105">
        <f t="shared" si="105"/>
        <v>0</v>
      </c>
      <c r="AW46" s="105">
        <f t="shared" si="105"/>
        <v>0</v>
      </c>
      <c r="AX46" s="105">
        <f t="shared" si="105"/>
        <v>0</v>
      </c>
      <c r="AY46" s="105">
        <f t="shared" si="105"/>
        <v>0</v>
      </c>
      <c r="AZ46" s="105">
        <f t="shared" si="105"/>
        <v>0</v>
      </c>
      <c r="BA46" s="105">
        <f t="shared" si="105"/>
        <v>0</v>
      </c>
      <c r="BB46" s="105">
        <f t="shared" si="105"/>
        <v>0</v>
      </c>
      <c r="BC46" s="105">
        <f t="shared" si="105"/>
        <v>0</v>
      </c>
      <c r="BD46" s="105">
        <f t="shared" si="105"/>
        <v>0</v>
      </c>
      <c r="BE46" s="105">
        <f t="shared" si="105"/>
        <v>0</v>
      </c>
      <c r="BF46" s="105">
        <f t="shared" si="105"/>
        <v>0</v>
      </c>
      <c r="BG46" s="105">
        <f t="shared" si="105"/>
        <v>0</v>
      </c>
      <c r="BH46" s="105">
        <f t="shared" si="105"/>
        <v>36</v>
      </c>
      <c r="BI46" s="105">
        <f t="shared" si="105"/>
        <v>1620</v>
      </c>
      <c r="BJ46" s="105">
        <f t="shared" si="105"/>
        <v>0</v>
      </c>
      <c r="BK46" s="105">
        <f t="shared" si="105"/>
        <v>0</v>
      </c>
      <c r="BL46" s="105">
        <f t="shared" si="105"/>
        <v>0</v>
      </c>
      <c r="BM46" s="105">
        <f t="shared" si="105"/>
        <v>0</v>
      </c>
      <c r="BN46" s="105">
        <f>SUM(BN42:BN45)</f>
        <v>81</v>
      </c>
      <c r="BO46" s="105">
        <f>SUM(BO42:BO45)</f>
        <v>3915</v>
      </c>
      <c r="BP46" s="19"/>
    </row>
    <row r="47" spans="1:120" ht="16.5" customHeight="1" x14ac:dyDescent="0.25">
      <c r="A47" s="73"/>
      <c r="B47" s="73"/>
      <c r="C47" s="73"/>
      <c r="D47" s="73"/>
      <c r="E47" s="3"/>
      <c r="F47" s="3"/>
      <c r="G47" s="3"/>
      <c r="H47" s="3"/>
      <c r="I47" s="3"/>
      <c r="J47" s="45"/>
      <c r="K47" s="3"/>
      <c r="L47" s="53"/>
      <c r="M47" s="2"/>
      <c r="N47" s="53"/>
      <c r="O47" s="2"/>
      <c r="P47" s="53"/>
      <c r="Q47" s="2"/>
      <c r="R47" s="53"/>
      <c r="S47" s="2"/>
      <c r="T47" s="53"/>
      <c r="U47" s="2"/>
      <c r="V47" s="53"/>
      <c r="W47" s="2"/>
      <c r="X47" s="53"/>
      <c r="Y47" s="2"/>
      <c r="Z47" s="53"/>
      <c r="AA47" s="2"/>
      <c r="AB47" s="53"/>
      <c r="AC47" s="2"/>
      <c r="AD47" s="53"/>
      <c r="AE47" s="2"/>
      <c r="AF47" s="53"/>
      <c r="AG47" s="2"/>
      <c r="AH47" s="53"/>
      <c r="AI47" s="2"/>
      <c r="AJ47" s="73"/>
      <c r="AK47" s="8"/>
      <c r="AL47" s="52"/>
      <c r="AM47" s="8"/>
      <c r="AN47" s="52"/>
      <c r="AO47" s="8"/>
      <c r="AP47" s="52"/>
      <c r="AQ47" s="8"/>
      <c r="AR47" s="53"/>
      <c r="AS47" s="2"/>
      <c r="AT47" s="53"/>
      <c r="AU47" s="2"/>
      <c r="AV47" s="53"/>
      <c r="AW47" s="2"/>
      <c r="AX47" s="53"/>
      <c r="AY47" s="2"/>
      <c r="AZ47" s="53"/>
      <c r="BA47" s="2"/>
      <c r="BB47" s="53"/>
      <c r="BC47" s="2"/>
      <c r="BD47" s="53"/>
      <c r="BE47" s="2"/>
      <c r="BF47" s="53"/>
      <c r="BG47" s="2"/>
      <c r="BH47" s="53"/>
      <c r="BI47" s="57"/>
      <c r="BJ47" s="53"/>
      <c r="BK47" s="57"/>
      <c r="BL47" s="53"/>
      <c r="BM47" s="57"/>
      <c r="BN47" s="2"/>
      <c r="BO47" s="3"/>
      <c r="BP47" s="122"/>
    </row>
    <row r="48" spans="1:120" ht="16.5" customHeight="1" x14ac:dyDescent="0.25">
      <c r="A48" s="73"/>
      <c r="B48" s="73"/>
      <c r="C48" s="73"/>
      <c r="D48" s="73"/>
      <c r="E48" s="3"/>
      <c r="F48" s="3"/>
      <c r="G48" s="3"/>
      <c r="H48" s="3"/>
      <c r="I48" s="3"/>
      <c r="J48" s="45"/>
      <c r="K48" s="3"/>
      <c r="L48" s="53"/>
      <c r="M48" s="2"/>
      <c r="N48" s="53"/>
      <c r="O48" s="2"/>
      <c r="P48" s="53"/>
      <c r="Q48" s="2"/>
      <c r="R48" s="53"/>
      <c r="S48" s="2"/>
      <c r="T48" s="53"/>
      <c r="U48" s="2"/>
      <c r="V48" s="53"/>
      <c r="W48" s="2"/>
      <c r="X48" s="53"/>
      <c r="Y48" s="2"/>
      <c r="Z48" s="53"/>
      <c r="AA48" s="2"/>
      <c r="AB48" s="53"/>
      <c r="AC48" s="2"/>
      <c r="AD48" s="53"/>
      <c r="AE48" s="2"/>
      <c r="AF48" s="53"/>
      <c r="AG48" s="2"/>
      <c r="AH48" s="53"/>
      <c r="AI48" s="2"/>
      <c r="AJ48" s="73"/>
      <c r="AK48" s="8"/>
      <c r="AL48" s="52"/>
      <c r="AM48" s="8"/>
      <c r="AN48" s="52"/>
      <c r="AO48" s="8"/>
      <c r="AP48" s="52"/>
      <c r="AQ48" s="8"/>
      <c r="AR48" s="53"/>
      <c r="AS48" s="2"/>
      <c r="AT48" s="53"/>
      <c r="AU48" s="2"/>
      <c r="AV48" s="53"/>
      <c r="AW48" s="2"/>
      <c r="AX48" s="53"/>
      <c r="AY48" s="2"/>
      <c r="AZ48" s="53"/>
      <c r="BA48" s="2"/>
      <c r="BB48" s="53"/>
      <c r="BC48" s="2"/>
      <c r="BD48" s="53"/>
      <c r="BE48" s="2"/>
      <c r="BF48" s="53"/>
      <c r="BG48" s="2"/>
      <c r="BH48" s="53"/>
      <c r="BI48" s="57"/>
      <c r="BJ48" s="53"/>
      <c r="BK48" s="57"/>
      <c r="BL48" s="53"/>
      <c r="BM48" s="57"/>
      <c r="BN48" s="2"/>
      <c r="BO48" s="8"/>
      <c r="BP48" s="122"/>
    </row>
    <row r="49" spans="1:68" ht="16.5" customHeight="1" x14ac:dyDescent="0.25">
      <c r="A49" s="89" t="s">
        <v>16</v>
      </c>
      <c r="B49" s="89"/>
      <c r="C49" s="89"/>
      <c r="D49" s="90">
        <f t="shared" ref="D49:BO49" si="106">D46+D35</f>
        <v>19</v>
      </c>
      <c r="E49" s="91">
        <f t="shared" si="106"/>
        <v>924</v>
      </c>
      <c r="F49" s="91">
        <f t="shared" si="106"/>
        <v>90</v>
      </c>
      <c r="G49" s="91">
        <f t="shared" si="106"/>
        <v>4764</v>
      </c>
      <c r="H49" s="91">
        <f t="shared" si="106"/>
        <v>107</v>
      </c>
      <c r="I49" s="91">
        <f t="shared" si="106"/>
        <v>5670</v>
      </c>
      <c r="J49" s="90">
        <f t="shared" si="106"/>
        <v>91</v>
      </c>
      <c r="K49" s="90">
        <f t="shared" si="106"/>
        <v>4638</v>
      </c>
      <c r="L49" s="92">
        <f t="shared" si="106"/>
        <v>169</v>
      </c>
      <c r="M49" s="90">
        <f t="shared" si="106"/>
        <v>8440.7799999999988</v>
      </c>
      <c r="N49" s="92">
        <f t="shared" si="106"/>
        <v>114</v>
      </c>
      <c r="O49" s="90">
        <f t="shared" si="106"/>
        <v>5863.68</v>
      </c>
      <c r="P49" s="92">
        <f t="shared" si="106"/>
        <v>183</v>
      </c>
      <c r="Q49" s="90">
        <f t="shared" si="106"/>
        <v>9228.0400000000009</v>
      </c>
      <c r="R49" s="92">
        <f t="shared" si="106"/>
        <v>147</v>
      </c>
      <c r="S49" s="90">
        <f t="shared" si="106"/>
        <v>7377</v>
      </c>
      <c r="T49" s="92">
        <f t="shared" si="106"/>
        <v>96</v>
      </c>
      <c r="U49" s="90">
        <f t="shared" si="106"/>
        <v>4946.0200000000004</v>
      </c>
      <c r="V49" s="92">
        <f t="shared" si="106"/>
        <v>172</v>
      </c>
      <c r="W49" s="90">
        <f t="shared" si="106"/>
        <v>8868.5</v>
      </c>
      <c r="X49" s="92">
        <f t="shared" si="106"/>
        <v>105</v>
      </c>
      <c r="Y49" s="90">
        <f t="shared" si="106"/>
        <v>5598</v>
      </c>
      <c r="Z49" s="92">
        <f t="shared" si="106"/>
        <v>141</v>
      </c>
      <c r="AA49" s="90">
        <f t="shared" si="106"/>
        <v>7046.64</v>
      </c>
      <c r="AB49" s="92">
        <f t="shared" si="106"/>
        <v>122</v>
      </c>
      <c r="AC49" s="90">
        <f t="shared" si="106"/>
        <v>6381</v>
      </c>
      <c r="AD49" s="92">
        <f t="shared" si="106"/>
        <v>131</v>
      </c>
      <c r="AE49" s="90">
        <f t="shared" si="106"/>
        <v>6880</v>
      </c>
      <c r="AF49" s="92">
        <f t="shared" si="106"/>
        <v>166</v>
      </c>
      <c r="AG49" s="90">
        <f t="shared" si="106"/>
        <v>8525.119999999999</v>
      </c>
      <c r="AH49" s="92">
        <f t="shared" si="106"/>
        <v>0</v>
      </c>
      <c r="AI49" s="90">
        <f t="shared" si="106"/>
        <v>0</v>
      </c>
      <c r="AJ49" s="90">
        <f t="shared" si="106"/>
        <v>0</v>
      </c>
      <c r="AK49" s="90">
        <f t="shared" si="106"/>
        <v>0</v>
      </c>
      <c r="AL49" s="92">
        <f t="shared" si="106"/>
        <v>0</v>
      </c>
      <c r="AM49" s="90">
        <f t="shared" si="106"/>
        <v>0</v>
      </c>
      <c r="AN49" s="92">
        <f t="shared" si="106"/>
        <v>0</v>
      </c>
      <c r="AO49" s="90">
        <f t="shared" si="106"/>
        <v>0</v>
      </c>
      <c r="AP49" s="92">
        <f t="shared" si="106"/>
        <v>0</v>
      </c>
      <c r="AQ49" s="90">
        <f t="shared" si="106"/>
        <v>0</v>
      </c>
      <c r="AR49" s="92">
        <f t="shared" si="106"/>
        <v>0</v>
      </c>
      <c r="AS49" s="90">
        <f t="shared" si="106"/>
        <v>0</v>
      </c>
      <c r="AT49" s="92">
        <f t="shared" si="106"/>
        <v>0</v>
      </c>
      <c r="AU49" s="90">
        <f t="shared" si="106"/>
        <v>0</v>
      </c>
      <c r="AV49" s="92">
        <f t="shared" si="106"/>
        <v>0</v>
      </c>
      <c r="AW49" s="90">
        <f t="shared" si="106"/>
        <v>0</v>
      </c>
      <c r="AX49" s="92">
        <f t="shared" si="106"/>
        <v>0</v>
      </c>
      <c r="AY49" s="90">
        <f t="shared" si="106"/>
        <v>0</v>
      </c>
      <c r="AZ49" s="92">
        <f t="shared" si="106"/>
        <v>0</v>
      </c>
      <c r="BA49" s="90">
        <f t="shared" si="106"/>
        <v>0</v>
      </c>
      <c r="BB49" s="92">
        <f t="shared" si="106"/>
        <v>0</v>
      </c>
      <c r="BC49" s="90">
        <f t="shared" si="106"/>
        <v>0</v>
      </c>
      <c r="BD49" s="92">
        <f t="shared" si="106"/>
        <v>0</v>
      </c>
      <c r="BE49" s="90">
        <f t="shared" si="106"/>
        <v>0</v>
      </c>
      <c r="BF49" s="92">
        <f t="shared" si="106"/>
        <v>0</v>
      </c>
      <c r="BG49" s="90">
        <f t="shared" si="106"/>
        <v>0</v>
      </c>
      <c r="BH49" s="92">
        <f t="shared" si="106"/>
        <v>36</v>
      </c>
      <c r="BI49" s="90">
        <f t="shared" si="106"/>
        <v>1620</v>
      </c>
      <c r="BJ49" s="92">
        <f t="shared" si="106"/>
        <v>0</v>
      </c>
      <c r="BK49" s="90">
        <f t="shared" si="106"/>
        <v>0</v>
      </c>
      <c r="BL49" s="92">
        <f t="shared" si="106"/>
        <v>0</v>
      </c>
      <c r="BM49" s="90">
        <f t="shared" si="106"/>
        <v>0</v>
      </c>
      <c r="BN49" s="92">
        <f t="shared" si="106"/>
        <v>1849</v>
      </c>
      <c r="BO49" s="90">
        <f t="shared" si="106"/>
        <v>94730.78</v>
      </c>
      <c r="BP49" s="122"/>
    </row>
    <row r="53" spans="1:68" ht="16.5" customHeight="1" thickBot="1" x14ac:dyDescent="0.3"/>
    <row r="54" spans="1:68" ht="16.5" customHeight="1" x14ac:dyDescent="0.25">
      <c r="D54" s="139" t="s">
        <v>36</v>
      </c>
      <c r="E54" s="146" t="s">
        <v>37</v>
      </c>
      <c r="F54" s="146" t="s">
        <v>38</v>
      </c>
      <c r="G54" s="146" t="s">
        <v>49</v>
      </c>
      <c r="H54" s="146" t="s">
        <v>39</v>
      </c>
      <c r="I54" s="147" t="s">
        <v>40</v>
      </c>
    </row>
    <row r="55" spans="1:68" ht="16.5" customHeight="1" x14ac:dyDescent="0.25">
      <c r="D55" s="140">
        <v>1</v>
      </c>
      <c r="E55" s="137" t="s">
        <v>41</v>
      </c>
      <c r="F55" s="138">
        <v>1</v>
      </c>
      <c r="G55" s="137">
        <v>2188.91</v>
      </c>
      <c r="H55" s="137">
        <f>1029+32</f>
        <v>1061</v>
      </c>
      <c r="I55" s="141">
        <f>+H55-G55</f>
        <v>-1127.9099999999999</v>
      </c>
    </row>
    <row r="56" spans="1:68" ht="16.5" customHeight="1" x14ac:dyDescent="0.25">
      <c r="D56" s="140">
        <v>2</v>
      </c>
      <c r="E56" s="137" t="s">
        <v>43</v>
      </c>
      <c r="F56" s="138" t="s">
        <v>33</v>
      </c>
      <c r="G56" s="137">
        <v>704.25</v>
      </c>
      <c r="H56" s="137"/>
      <c r="I56" s="141">
        <f t="shared" ref="I56:I60" si="107">+H56-G56</f>
        <v>-704.25</v>
      </c>
    </row>
    <row r="57" spans="1:68" ht="16.5" customHeight="1" x14ac:dyDescent="0.25">
      <c r="D57" s="140">
        <v>3</v>
      </c>
      <c r="E57" s="137" t="s">
        <v>42</v>
      </c>
      <c r="F57" s="138" t="s">
        <v>48</v>
      </c>
      <c r="G57" s="137">
        <v>2474.75</v>
      </c>
      <c r="H57" s="137">
        <f>1200+542.4</f>
        <v>1742.4</v>
      </c>
      <c r="I57" s="141">
        <f t="shared" si="107"/>
        <v>-732.34999999999991</v>
      </c>
    </row>
    <row r="58" spans="1:68" ht="16.5" customHeight="1" x14ac:dyDescent="0.25">
      <c r="D58" s="140">
        <v>4</v>
      </c>
      <c r="E58" s="137" t="s">
        <v>44</v>
      </c>
      <c r="F58" s="138">
        <v>2</v>
      </c>
      <c r="G58" s="137">
        <v>2</v>
      </c>
      <c r="H58" s="137"/>
      <c r="I58" s="141">
        <f t="shared" si="107"/>
        <v>-2</v>
      </c>
    </row>
    <row r="59" spans="1:68" ht="16.5" customHeight="1" x14ac:dyDescent="0.25">
      <c r="D59" s="140">
        <v>5</v>
      </c>
      <c r="E59" s="137" t="s">
        <v>45</v>
      </c>
      <c r="F59" s="138">
        <v>2</v>
      </c>
      <c r="G59" s="137">
        <v>45.7</v>
      </c>
      <c r="H59" s="137"/>
      <c r="I59" s="141">
        <f t="shared" si="107"/>
        <v>-45.7</v>
      </c>
    </row>
    <row r="60" spans="1:68" ht="16.5" customHeight="1" x14ac:dyDescent="0.25">
      <c r="D60" s="140">
        <v>6</v>
      </c>
      <c r="E60" s="137" t="s">
        <v>46</v>
      </c>
      <c r="F60" s="138" t="s">
        <v>47</v>
      </c>
      <c r="G60" s="137">
        <v>95.5</v>
      </c>
      <c r="H60" s="137">
        <v>94.5</v>
      </c>
      <c r="I60" s="141">
        <f t="shared" si="107"/>
        <v>-1</v>
      </c>
    </row>
    <row r="61" spans="1:68" ht="16.5" customHeight="1" thickBot="1" x14ac:dyDescent="0.3">
      <c r="D61" s="142"/>
      <c r="E61" s="295" t="s">
        <v>50</v>
      </c>
      <c r="F61" s="296"/>
      <c r="G61" s="143">
        <f>SUM(G55:G60)</f>
        <v>5511.11</v>
      </c>
      <c r="H61" s="143"/>
      <c r="I61" s="144">
        <f>SUM(I55:I60)</f>
        <v>-2613.2099999999996</v>
      </c>
    </row>
    <row r="62" spans="1:68" ht="16.5" customHeight="1" x14ac:dyDescent="0.25">
      <c r="D62" s="145"/>
      <c r="E62" s="13"/>
      <c r="F62" s="13"/>
      <c r="G62" s="13"/>
      <c r="H62" s="13"/>
      <c r="I62" s="13"/>
    </row>
    <row r="63" spans="1:68" ht="16.5" customHeight="1" x14ac:dyDescent="0.25">
      <c r="D63" s="12"/>
      <c r="E63" s="13"/>
      <c r="F63" s="13"/>
      <c r="G63" s="13"/>
      <c r="H63" s="13"/>
      <c r="I63" s="13"/>
    </row>
    <row r="64" spans="1:68" ht="16.5" customHeight="1" x14ac:dyDescent="0.25">
      <c r="D64" s="12"/>
      <c r="E64" s="13"/>
      <c r="F64" s="13"/>
      <c r="G64" s="13"/>
      <c r="H64" s="13"/>
      <c r="I64" s="13"/>
    </row>
  </sheetData>
  <mergeCells count="40">
    <mergeCell ref="A39:C39"/>
    <mergeCell ref="A42:B42"/>
    <mergeCell ref="E61:F61"/>
    <mergeCell ref="B5:B6"/>
    <mergeCell ref="A5:A6"/>
    <mergeCell ref="BP5:BP6"/>
    <mergeCell ref="BN5:BO5"/>
    <mergeCell ref="BD5:BE5"/>
    <mergeCell ref="BF5:BG5"/>
    <mergeCell ref="BH5:BI5"/>
    <mergeCell ref="BJ5:BK5"/>
    <mergeCell ref="BL5:BM5"/>
    <mergeCell ref="BB5:BC5"/>
    <mergeCell ref="AF5:AG5"/>
    <mergeCell ref="AH5:AI5"/>
    <mergeCell ref="AJ5:AK5"/>
    <mergeCell ref="AL5:AM5"/>
    <mergeCell ref="AN5:AO5"/>
    <mergeCell ref="AP5:AQ5"/>
    <mergeCell ref="AR5:AS5"/>
    <mergeCell ref="AT5:AU5"/>
    <mergeCell ref="AV5:AW5"/>
    <mergeCell ref="AX5:AY5"/>
    <mergeCell ref="AZ5:BA5"/>
    <mergeCell ref="AD5:AE5"/>
    <mergeCell ref="BQ4:BV4"/>
    <mergeCell ref="C5:C6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B5:AC5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64"/>
  <sheetViews>
    <sheetView workbookViewId="0">
      <selection activeCell="BN5" sqref="BN5:BO6"/>
    </sheetView>
  </sheetViews>
  <sheetFormatPr defaultColWidth="11.42578125" defaultRowHeight="15.75" x14ac:dyDescent="0.25"/>
  <cols>
    <col min="1" max="1" width="12.5703125" style="26" customWidth="1"/>
    <col min="2" max="2" width="11.85546875" style="26" customWidth="1"/>
    <col min="3" max="3" width="11.42578125" style="26" customWidth="1"/>
    <col min="4" max="4" width="11.28515625" style="26" hidden="1" customWidth="1"/>
    <col min="5" max="5" width="12.140625" style="27" hidden="1" customWidth="1"/>
    <col min="6" max="9" width="11.28515625" style="27" hidden="1" customWidth="1"/>
    <col min="10" max="10" width="11.28515625" style="54" hidden="1" customWidth="1"/>
    <col min="11" max="11" width="11.28515625" style="27" hidden="1" customWidth="1"/>
    <col min="12" max="12" width="11.28515625" style="54" hidden="1" customWidth="1"/>
    <col min="13" max="13" width="11.28515625" style="27" hidden="1" customWidth="1"/>
    <col min="14" max="14" width="11.28515625" style="54" hidden="1" customWidth="1"/>
    <col min="15" max="15" width="11.28515625" style="27" hidden="1" customWidth="1"/>
    <col min="16" max="16" width="11.28515625" style="54" hidden="1" customWidth="1"/>
    <col min="17" max="17" width="11.28515625" style="27" hidden="1" customWidth="1"/>
    <col min="18" max="18" width="11.28515625" style="54" hidden="1" customWidth="1"/>
    <col min="19" max="19" width="11.28515625" style="27" hidden="1" customWidth="1"/>
    <col min="20" max="20" width="11.28515625" style="54" hidden="1" customWidth="1"/>
    <col min="21" max="21" width="11.28515625" style="27" hidden="1" customWidth="1"/>
    <col min="22" max="22" width="11.28515625" style="54" hidden="1" customWidth="1"/>
    <col min="23" max="23" width="11.28515625" style="27" hidden="1" customWidth="1"/>
    <col min="24" max="24" width="11.28515625" style="54" hidden="1" customWidth="1"/>
    <col min="25" max="25" width="11.28515625" style="27" hidden="1" customWidth="1"/>
    <col min="26" max="26" width="11.28515625" style="54" hidden="1" customWidth="1"/>
    <col min="27" max="27" width="11.28515625" style="27" hidden="1" customWidth="1"/>
    <col min="28" max="28" width="11.28515625" style="54" hidden="1" customWidth="1"/>
    <col min="29" max="29" width="11.28515625" style="27" hidden="1" customWidth="1"/>
    <col min="30" max="30" width="11.28515625" style="54" customWidth="1"/>
    <col min="31" max="31" width="11.28515625" style="27" customWidth="1"/>
    <col min="32" max="32" width="11.28515625" style="54" hidden="1" customWidth="1"/>
    <col min="33" max="33" width="11.28515625" style="27" hidden="1" customWidth="1"/>
    <col min="34" max="34" width="11.28515625" style="54" hidden="1" customWidth="1"/>
    <col min="35" max="35" width="11.28515625" style="27" hidden="1" customWidth="1"/>
    <col min="36" max="36" width="11.28515625" style="26" hidden="1" customWidth="1"/>
    <col min="37" max="37" width="11.28515625" style="27" hidden="1" customWidth="1"/>
    <col min="38" max="38" width="11.28515625" style="54" hidden="1" customWidth="1"/>
    <col min="39" max="39" width="11.42578125" style="27" hidden="1" customWidth="1"/>
    <col min="40" max="40" width="11.42578125" style="54" hidden="1" customWidth="1"/>
    <col min="41" max="41" width="11.42578125" style="27" hidden="1" customWidth="1"/>
    <col min="42" max="42" width="11.42578125" style="54" hidden="1" customWidth="1"/>
    <col min="43" max="43" width="11.42578125" style="27" hidden="1" customWidth="1"/>
    <col min="44" max="44" width="11.42578125" style="54" hidden="1" customWidth="1"/>
    <col min="45" max="45" width="11.42578125" style="27" hidden="1" customWidth="1"/>
    <col min="46" max="46" width="11.42578125" style="54" hidden="1" customWidth="1"/>
    <col min="47" max="47" width="10.85546875" style="27" hidden="1" customWidth="1"/>
    <col min="48" max="48" width="11.42578125" style="54" hidden="1" customWidth="1"/>
    <col min="49" max="49" width="11.42578125" style="27" hidden="1" customWidth="1"/>
    <col min="50" max="50" width="11.42578125" style="54" hidden="1" customWidth="1"/>
    <col min="51" max="51" width="11.42578125" style="27" hidden="1" customWidth="1"/>
    <col min="52" max="52" width="11.42578125" style="54" hidden="1" customWidth="1"/>
    <col min="53" max="53" width="11.42578125" style="27" hidden="1" customWidth="1"/>
    <col min="54" max="54" width="11.42578125" style="54" hidden="1" customWidth="1"/>
    <col min="55" max="55" width="11.42578125" style="27" hidden="1" customWidth="1"/>
    <col min="56" max="56" width="11.42578125" style="54" hidden="1" customWidth="1"/>
    <col min="57" max="57" width="11.42578125" style="27" hidden="1" customWidth="1"/>
    <col min="58" max="58" width="11.42578125" style="54" hidden="1" customWidth="1"/>
    <col min="59" max="59" width="11.42578125" style="27" hidden="1" customWidth="1"/>
    <col min="60" max="60" width="11.42578125" style="54" hidden="1" customWidth="1"/>
    <col min="61" max="61" width="11.42578125" style="77" hidden="1" customWidth="1"/>
    <col min="62" max="62" width="11.42578125" style="54" hidden="1" customWidth="1"/>
    <col min="63" max="63" width="11.42578125" style="77" hidden="1" customWidth="1"/>
    <col min="64" max="64" width="11.42578125" style="54" hidden="1" customWidth="1"/>
    <col min="65" max="65" width="11.42578125" style="77" hidden="1" customWidth="1"/>
    <col min="66" max="66" width="14" style="27" customWidth="1"/>
    <col min="67" max="67" width="12.42578125" style="27" customWidth="1"/>
    <col min="68" max="68" width="11.42578125" style="127" hidden="1" customWidth="1"/>
    <col min="69" max="69" width="11.42578125" style="10" hidden="1" customWidth="1"/>
    <col min="70" max="70" width="0" style="10" hidden="1" customWidth="1"/>
    <col min="71" max="71" width="12.140625" style="10" hidden="1" customWidth="1"/>
    <col min="72" max="72" width="11.5703125" style="10" hidden="1" customWidth="1"/>
    <col min="73" max="73" width="11.85546875" style="10" hidden="1" customWidth="1"/>
    <col min="74" max="74" width="12.140625" style="10" hidden="1" customWidth="1"/>
    <col min="75" max="76" width="0" style="14" hidden="1" customWidth="1"/>
    <col min="77" max="114" width="11.42578125" style="14"/>
    <col min="115" max="16384" width="11.42578125" style="7"/>
  </cols>
  <sheetData>
    <row r="1" spans="1:114" s="14" customFormat="1" ht="30" customHeight="1" x14ac:dyDescent="0.35">
      <c r="A1" s="16" t="s">
        <v>18</v>
      </c>
      <c r="B1" s="12"/>
      <c r="C1" s="12"/>
      <c r="D1" s="12"/>
      <c r="E1" s="13"/>
      <c r="F1" s="13"/>
      <c r="G1" s="13"/>
      <c r="H1" s="13"/>
      <c r="I1" s="13"/>
      <c r="J1" s="49"/>
      <c r="K1" s="13"/>
      <c r="L1" s="49"/>
      <c r="M1" s="13"/>
      <c r="N1" s="49"/>
      <c r="O1" s="13"/>
      <c r="P1" s="49"/>
      <c r="Q1" s="49"/>
      <c r="R1" s="49"/>
      <c r="S1" s="13"/>
      <c r="T1" s="49"/>
      <c r="U1" s="13"/>
      <c r="V1" s="49"/>
      <c r="W1" s="13"/>
      <c r="X1" s="49"/>
      <c r="Y1" s="13"/>
      <c r="Z1" s="49"/>
      <c r="AA1" s="13"/>
      <c r="AB1" s="49"/>
      <c r="AC1" s="13"/>
      <c r="AD1" s="49"/>
      <c r="AE1" s="13"/>
      <c r="AF1" s="49"/>
      <c r="AG1" s="13"/>
      <c r="AH1" s="49"/>
      <c r="AI1" s="13"/>
      <c r="AJ1" s="12"/>
      <c r="AK1" s="13"/>
      <c r="AL1" s="49"/>
      <c r="AM1" s="13"/>
      <c r="AN1" s="49"/>
      <c r="AO1" s="13"/>
      <c r="AP1" s="49"/>
      <c r="AQ1" s="13"/>
      <c r="AR1" s="49"/>
      <c r="AS1" s="13"/>
      <c r="AT1" s="49"/>
      <c r="AU1" s="13"/>
      <c r="AV1" s="49"/>
      <c r="AW1" s="13"/>
      <c r="AX1" s="49"/>
      <c r="AY1" s="13"/>
      <c r="AZ1" s="49"/>
      <c r="BA1" s="13"/>
      <c r="BB1" s="49"/>
      <c r="BC1" s="13"/>
      <c r="BD1" s="49"/>
      <c r="BE1" s="13"/>
      <c r="BF1" s="49"/>
      <c r="BG1" s="13"/>
      <c r="BH1" s="49"/>
      <c r="BI1" s="48"/>
      <c r="BJ1" s="49"/>
      <c r="BK1" s="48"/>
      <c r="BL1" s="49"/>
      <c r="BM1" s="48"/>
      <c r="BN1" s="13"/>
      <c r="BO1" s="13"/>
      <c r="BP1" s="122"/>
      <c r="BQ1" s="9"/>
      <c r="BR1" s="9"/>
      <c r="BS1" s="9"/>
      <c r="BT1" s="9" t="s">
        <v>30</v>
      </c>
      <c r="BU1" s="9"/>
      <c r="BV1" s="9"/>
    </row>
    <row r="2" spans="1:114" s="14" customFormat="1" ht="26.25" customHeight="1" x14ac:dyDescent="0.35">
      <c r="A2" s="16" t="s">
        <v>19</v>
      </c>
      <c r="B2" s="12"/>
      <c r="C2" s="12"/>
      <c r="D2" s="12"/>
      <c r="E2" s="13"/>
      <c r="F2" s="13"/>
      <c r="G2" s="13"/>
      <c r="H2" s="13"/>
      <c r="I2" s="13"/>
      <c r="J2" s="49"/>
      <c r="K2" s="13"/>
      <c r="L2" s="49"/>
      <c r="M2" s="13"/>
      <c r="N2" s="49"/>
      <c r="O2" s="13"/>
      <c r="P2" s="49"/>
      <c r="Q2" s="13"/>
      <c r="R2" s="165"/>
      <c r="S2" s="13"/>
      <c r="T2" s="49"/>
      <c r="U2" s="13"/>
      <c r="V2" s="49"/>
      <c r="W2" s="13"/>
      <c r="X2" s="49"/>
      <c r="Y2" s="13"/>
      <c r="Z2" s="49"/>
      <c r="AA2" s="13"/>
      <c r="AB2" s="49"/>
      <c r="AC2" s="13"/>
      <c r="AD2" s="49"/>
      <c r="AE2" s="13"/>
      <c r="AF2" s="49"/>
      <c r="AG2" s="13"/>
      <c r="AH2" s="49"/>
      <c r="AI2" s="13"/>
      <c r="AJ2" s="12"/>
      <c r="AK2" s="13"/>
      <c r="AL2" s="49"/>
      <c r="AM2" s="13"/>
      <c r="AN2" s="49"/>
      <c r="AO2" s="13"/>
      <c r="AP2" s="49"/>
      <c r="AQ2" s="13"/>
      <c r="AR2" s="49"/>
      <c r="AS2" s="13"/>
      <c r="AT2" s="49"/>
      <c r="AU2" s="13"/>
      <c r="AV2" s="49"/>
      <c r="AW2" s="13"/>
      <c r="AX2" s="49"/>
      <c r="AY2" s="13"/>
      <c r="AZ2" s="49"/>
      <c r="BA2" s="13"/>
      <c r="BB2" s="49"/>
      <c r="BC2" s="13"/>
      <c r="BD2" s="49"/>
      <c r="BE2" s="13"/>
      <c r="BF2" s="49"/>
      <c r="BG2" s="13"/>
      <c r="BH2" s="49"/>
      <c r="BI2" s="48"/>
      <c r="BJ2" s="49"/>
      <c r="BK2" s="48"/>
      <c r="BL2" s="49"/>
      <c r="BM2" s="48"/>
      <c r="BN2" s="13"/>
      <c r="BO2" s="13"/>
      <c r="BP2" s="122"/>
      <c r="BQ2" s="9"/>
      <c r="BR2" s="9"/>
      <c r="BS2" s="9"/>
      <c r="BT2" s="9"/>
      <c r="BU2" s="9"/>
      <c r="BV2" s="9"/>
    </row>
    <row r="3" spans="1:114" s="14" customFormat="1" ht="16.5" customHeight="1" x14ac:dyDescent="0.35">
      <c r="A3" s="15"/>
      <c r="B3" s="12"/>
      <c r="C3" s="12"/>
      <c r="D3" s="12"/>
      <c r="E3" s="13"/>
      <c r="F3" s="13"/>
      <c r="G3" s="13"/>
      <c r="H3" s="13"/>
      <c r="I3" s="13"/>
      <c r="J3" s="49"/>
      <c r="K3" s="13"/>
      <c r="L3" s="49"/>
      <c r="M3" s="13"/>
      <c r="N3" s="49"/>
      <c r="O3" s="13"/>
      <c r="P3" s="49"/>
      <c r="Q3" s="161"/>
      <c r="R3" s="49"/>
      <c r="S3" s="162"/>
      <c r="T3" s="161"/>
      <c r="U3" s="13"/>
      <c r="V3" s="49"/>
      <c r="W3" s="13"/>
      <c r="X3" s="49"/>
      <c r="Y3" s="13"/>
      <c r="Z3" s="49"/>
      <c r="AA3" s="13"/>
      <c r="AB3" s="49"/>
      <c r="AC3" s="13"/>
      <c r="AD3" s="49"/>
      <c r="AE3" s="13"/>
      <c r="AF3" s="49"/>
      <c r="AG3" s="13"/>
      <c r="AH3" s="49"/>
      <c r="AI3" s="13"/>
      <c r="AJ3" s="12"/>
      <c r="AK3" s="13"/>
      <c r="AL3" s="49"/>
      <c r="AM3" s="13"/>
      <c r="AN3" s="49"/>
      <c r="AO3" s="13"/>
      <c r="AP3" s="49"/>
      <c r="AQ3" s="13"/>
      <c r="AR3" s="49"/>
      <c r="AS3" s="13"/>
      <c r="AT3" s="49"/>
      <c r="AU3" s="13"/>
      <c r="AV3" s="49"/>
      <c r="AW3" s="13"/>
      <c r="AX3" s="49"/>
      <c r="AY3" s="13"/>
      <c r="AZ3" s="49"/>
      <c r="BA3" s="13"/>
      <c r="BB3" s="49"/>
      <c r="BC3" s="13"/>
      <c r="BD3" s="49"/>
      <c r="BE3" s="13"/>
      <c r="BF3" s="49"/>
      <c r="BG3" s="13"/>
      <c r="BH3" s="49"/>
      <c r="BI3" s="48"/>
      <c r="BJ3" s="49"/>
      <c r="BK3" s="48"/>
      <c r="BL3" s="49"/>
      <c r="BM3" s="48"/>
      <c r="BN3" s="13" t="s">
        <v>89</v>
      </c>
      <c r="BO3" s="13"/>
      <c r="BP3" s="122"/>
      <c r="BQ3" s="9"/>
      <c r="BR3" s="9"/>
      <c r="BS3" s="9"/>
      <c r="BT3" s="9"/>
      <c r="BU3" s="9"/>
      <c r="BV3" s="9"/>
    </row>
    <row r="4" spans="1:114" s="118" customFormat="1" ht="24.75" customHeight="1" thickBot="1" x14ac:dyDescent="0.4">
      <c r="A4" s="15" t="s">
        <v>76</v>
      </c>
      <c r="B4" s="12"/>
      <c r="C4" s="12"/>
      <c r="D4" s="12"/>
      <c r="E4" s="13"/>
      <c r="F4" s="13"/>
      <c r="G4" s="13"/>
      <c r="H4" s="13"/>
      <c r="I4" s="13"/>
      <c r="J4" s="49"/>
      <c r="K4" s="192"/>
      <c r="L4" s="193"/>
      <c r="M4" s="194"/>
      <c r="N4" s="49"/>
      <c r="O4" s="13"/>
      <c r="P4" s="49"/>
      <c r="Q4" s="162"/>
      <c r="R4" s="49"/>
      <c r="S4" s="13"/>
      <c r="T4" s="49"/>
      <c r="U4" s="13"/>
      <c r="V4" s="49"/>
      <c r="W4" s="13"/>
      <c r="X4" s="49"/>
      <c r="Y4" s="13"/>
      <c r="Z4" s="49"/>
      <c r="AA4" s="13"/>
      <c r="AB4" s="49"/>
      <c r="AC4" s="13"/>
      <c r="AD4" s="49"/>
      <c r="AE4" s="13"/>
      <c r="AF4" s="49"/>
      <c r="AG4" s="13"/>
      <c r="AH4" s="49"/>
      <c r="AI4" s="13"/>
      <c r="AJ4" s="12"/>
      <c r="AK4" s="13"/>
      <c r="AL4" s="49"/>
      <c r="AM4" s="13"/>
      <c r="AN4" s="49"/>
      <c r="AO4" s="13"/>
      <c r="AP4" s="49"/>
      <c r="AQ4" s="192"/>
      <c r="AR4" s="193"/>
      <c r="AS4" s="194"/>
      <c r="AT4" s="49"/>
      <c r="AU4" s="13"/>
      <c r="AV4" s="49"/>
      <c r="AW4" s="13"/>
      <c r="AX4" s="49"/>
      <c r="AY4" s="13"/>
      <c r="AZ4" s="49"/>
      <c r="BA4" s="13"/>
      <c r="BB4" s="49"/>
      <c r="BC4" s="13"/>
      <c r="BD4" s="49"/>
      <c r="BE4" s="13"/>
      <c r="BF4" s="49"/>
      <c r="BG4" s="13"/>
      <c r="BH4" s="49"/>
      <c r="BI4" s="48"/>
      <c r="BJ4" s="49"/>
      <c r="BK4" s="48"/>
      <c r="BL4" s="49"/>
      <c r="BM4" s="48"/>
      <c r="BN4" s="13"/>
      <c r="BO4" s="13"/>
      <c r="BP4" s="123"/>
      <c r="BQ4" s="306"/>
      <c r="BR4" s="306"/>
      <c r="BS4" s="306"/>
      <c r="BT4" s="306"/>
      <c r="BU4" s="306"/>
      <c r="BV4" s="306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</row>
    <row r="5" spans="1:114" ht="16.5" customHeight="1" x14ac:dyDescent="0.25">
      <c r="A5" s="311" t="s">
        <v>0</v>
      </c>
      <c r="B5" s="309" t="s">
        <v>1</v>
      </c>
      <c r="C5" s="318" t="s">
        <v>24</v>
      </c>
      <c r="D5" s="286">
        <v>1</v>
      </c>
      <c r="E5" s="282"/>
      <c r="F5" s="282">
        <f>+D5+1</f>
        <v>2</v>
      </c>
      <c r="G5" s="282"/>
      <c r="H5" s="282">
        <f t="shared" ref="H5" si="0">+F5+1</f>
        <v>3</v>
      </c>
      <c r="I5" s="282"/>
      <c r="J5" s="282">
        <f t="shared" ref="J5" si="1">+H5+1</f>
        <v>4</v>
      </c>
      <c r="K5" s="282"/>
      <c r="L5" s="282">
        <f t="shared" ref="L5" si="2">+J5+1</f>
        <v>5</v>
      </c>
      <c r="M5" s="282"/>
      <c r="N5" s="282">
        <f t="shared" ref="N5" si="3">+L5+1</f>
        <v>6</v>
      </c>
      <c r="O5" s="282"/>
      <c r="P5" s="282">
        <f t="shared" ref="P5" si="4">+N5+1</f>
        <v>7</v>
      </c>
      <c r="Q5" s="282"/>
      <c r="R5" s="282">
        <f t="shared" ref="R5" si="5">+P5+1</f>
        <v>8</v>
      </c>
      <c r="S5" s="282"/>
      <c r="T5" s="282">
        <f t="shared" ref="T5" si="6">+R5+1</f>
        <v>9</v>
      </c>
      <c r="U5" s="282"/>
      <c r="V5" s="282">
        <f t="shared" ref="V5" si="7">+T5+1</f>
        <v>10</v>
      </c>
      <c r="W5" s="282"/>
      <c r="X5" s="282">
        <f t="shared" ref="X5" si="8">+V5+1</f>
        <v>11</v>
      </c>
      <c r="Y5" s="282"/>
      <c r="Z5" s="282">
        <f t="shared" ref="Z5" si="9">+X5+1</f>
        <v>12</v>
      </c>
      <c r="AA5" s="282"/>
      <c r="AB5" s="282">
        <f t="shared" ref="AB5" si="10">+Z5+1</f>
        <v>13</v>
      </c>
      <c r="AC5" s="282"/>
      <c r="AD5" s="317" t="s">
        <v>70</v>
      </c>
      <c r="AE5" s="286"/>
      <c r="AF5" s="282" t="e">
        <f>+AD5+1</f>
        <v>#VALUE!</v>
      </c>
      <c r="AG5" s="282"/>
      <c r="AH5" s="282" t="e">
        <f t="shared" ref="AH5" si="11">+AF5+1</f>
        <v>#VALUE!</v>
      </c>
      <c r="AI5" s="282"/>
      <c r="AJ5" s="282" t="e">
        <f>+AH5+1</f>
        <v>#VALUE!</v>
      </c>
      <c r="AK5" s="282"/>
      <c r="AL5" s="282" t="e">
        <f>+AJ5+1</f>
        <v>#VALUE!</v>
      </c>
      <c r="AM5" s="282"/>
      <c r="AN5" s="282" t="e">
        <f t="shared" ref="AN5" si="12">+AL5+1</f>
        <v>#VALUE!</v>
      </c>
      <c r="AO5" s="282"/>
      <c r="AP5" s="282" t="e">
        <f t="shared" ref="AP5" si="13">+AN5+1</f>
        <v>#VALUE!</v>
      </c>
      <c r="AQ5" s="282"/>
      <c r="AR5" s="282" t="e">
        <f t="shared" ref="AR5" si="14">+AP5+1</f>
        <v>#VALUE!</v>
      </c>
      <c r="AS5" s="282"/>
      <c r="AT5" s="282" t="e">
        <f t="shared" ref="AT5" si="15">+AR5+1</f>
        <v>#VALUE!</v>
      </c>
      <c r="AU5" s="282"/>
      <c r="AV5" s="282" t="e">
        <f t="shared" ref="AV5" si="16">+AT5+1</f>
        <v>#VALUE!</v>
      </c>
      <c r="AW5" s="282"/>
      <c r="AX5" s="282" t="e">
        <f t="shared" ref="AX5" si="17">+AV5+1</f>
        <v>#VALUE!</v>
      </c>
      <c r="AY5" s="282"/>
      <c r="AZ5" s="282" t="e">
        <f t="shared" ref="AZ5" si="18">+AX5+1</f>
        <v>#VALUE!</v>
      </c>
      <c r="BA5" s="282"/>
      <c r="BB5" s="282" t="e">
        <f t="shared" ref="BB5" si="19">+AZ5+1</f>
        <v>#VALUE!</v>
      </c>
      <c r="BC5" s="282"/>
      <c r="BD5" s="282" t="e">
        <f t="shared" ref="BD5" si="20">+BB5+1</f>
        <v>#VALUE!</v>
      </c>
      <c r="BE5" s="282"/>
      <c r="BF5" s="282" t="e">
        <f t="shared" ref="BF5" si="21">+BD5+1</f>
        <v>#VALUE!</v>
      </c>
      <c r="BG5" s="282"/>
      <c r="BH5" s="282" t="e">
        <f t="shared" ref="BH5" si="22">+BF5+1</f>
        <v>#VALUE!</v>
      </c>
      <c r="BI5" s="282"/>
      <c r="BJ5" s="282" t="e">
        <f t="shared" ref="BJ5" si="23">+BH5+1</f>
        <v>#VALUE!</v>
      </c>
      <c r="BK5" s="282"/>
      <c r="BL5" s="282" t="e">
        <f t="shared" ref="BL5" si="24">+BJ5+1</f>
        <v>#VALUE!</v>
      </c>
      <c r="BM5" s="282"/>
      <c r="BN5" s="315" t="s">
        <v>71</v>
      </c>
      <c r="BO5" s="316"/>
      <c r="BP5" s="313" t="s">
        <v>29</v>
      </c>
      <c r="BQ5" s="134" t="s">
        <v>3</v>
      </c>
      <c r="BR5" s="119" t="s">
        <v>4</v>
      </c>
      <c r="BS5" s="119" t="s">
        <v>5</v>
      </c>
      <c r="BT5" s="119" t="s">
        <v>6</v>
      </c>
      <c r="BU5" s="119" t="s">
        <v>7</v>
      </c>
      <c r="BV5" s="119" t="s">
        <v>8</v>
      </c>
    </row>
    <row r="6" spans="1:114" s="22" customFormat="1" ht="16.5" customHeight="1" thickBot="1" x14ac:dyDescent="0.3">
      <c r="A6" s="312"/>
      <c r="B6" s="310"/>
      <c r="C6" s="319"/>
      <c r="D6" s="86" t="s">
        <v>21</v>
      </c>
      <c r="E6" s="78" t="s">
        <v>17</v>
      </c>
      <c r="F6" s="78" t="s">
        <v>21</v>
      </c>
      <c r="G6" s="78" t="s">
        <v>17</v>
      </c>
      <c r="H6" s="78" t="s">
        <v>21</v>
      </c>
      <c r="I6" s="78" t="s">
        <v>17</v>
      </c>
      <c r="J6" s="106" t="s">
        <v>21</v>
      </c>
      <c r="K6" s="78" t="s">
        <v>17</v>
      </c>
      <c r="L6" s="106" t="s">
        <v>21</v>
      </c>
      <c r="M6" s="78" t="s">
        <v>17</v>
      </c>
      <c r="N6" s="106" t="s">
        <v>21</v>
      </c>
      <c r="O6" s="78" t="s">
        <v>17</v>
      </c>
      <c r="P6" s="106" t="s">
        <v>21</v>
      </c>
      <c r="Q6" s="78" t="s">
        <v>17</v>
      </c>
      <c r="R6" s="106" t="s">
        <v>21</v>
      </c>
      <c r="S6" s="78" t="s">
        <v>17</v>
      </c>
      <c r="T6" s="106" t="s">
        <v>21</v>
      </c>
      <c r="U6" s="78" t="s">
        <v>17</v>
      </c>
      <c r="V6" s="106" t="s">
        <v>21</v>
      </c>
      <c r="W6" s="78" t="s">
        <v>17</v>
      </c>
      <c r="X6" s="106" t="s">
        <v>21</v>
      </c>
      <c r="Y6" s="78" t="s">
        <v>17</v>
      </c>
      <c r="Z6" s="106" t="s">
        <v>21</v>
      </c>
      <c r="AA6" s="78" t="s">
        <v>17</v>
      </c>
      <c r="AB6" s="106" t="s">
        <v>21</v>
      </c>
      <c r="AC6" s="78" t="s">
        <v>17</v>
      </c>
      <c r="AD6" s="185" t="s">
        <v>72</v>
      </c>
      <c r="AE6" s="186" t="s">
        <v>17</v>
      </c>
      <c r="AF6" s="106" t="s">
        <v>21</v>
      </c>
      <c r="AG6" s="78" t="s">
        <v>17</v>
      </c>
      <c r="AH6" s="106" t="s">
        <v>21</v>
      </c>
      <c r="AI6" s="78" t="s">
        <v>17</v>
      </c>
      <c r="AJ6" s="78" t="s">
        <v>21</v>
      </c>
      <c r="AK6" s="78" t="s">
        <v>17</v>
      </c>
      <c r="AL6" s="106" t="s">
        <v>21</v>
      </c>
      <c r="AM6" s="78" t="s">
        <v>17</v>
      </c>
      <c r="AN6" s="106" t="s">
        <v>21</v>
      </c>
      <c r="AO6" s="78" t="s">
        <v>17</v>
      </c>
      <c r="AP6" s="106" t="s">
        <v>21</v>
      </c>
      <c r="AQ6" s="78" t="s">
        <v>17</v>
      </c>
      <c r="AR6" s="106" t="s">
        <v>21</v>
      </c>
      <c r="AS6" s="78" t="s">
        <v>17</v>
      </c>
      <c r="AT6" s="106" t="s">
        <v>21</v>
      </c>
      <c r="AU6" s="78" t="s">
        <v>17</v>
      </c>
      <c r="AV6" s="106" t="s">
        <v>21</v>
      </c>
      <c r="AW6" s="78" t="s">
        <v>17</v>
      </c>
      <c r="AX6" s="106" t="s">
        <v>21</v>
      </c>
      <c r="AY6" s="78" t="s">
        <v>17</v>
      </c>
      <c r="AZ6" s="106" t="s">
        <v>21</v>
      </c>
      <c r="BA6" s="78" t="s">
        <v>17</v>
      </c>
      <c r="BB6" s="106" t="s">
        <v>21</v>
      </c>
      <c r="BC6" s="78" t="s">
        <v>17</v>
      </c>
      <c r="BD6" s="106" t="s">
        <v>21</v>
      </c>
      <c r="BE6" s="78" t="s">
        <v>17</v>
      </c>
      <c r="BF6" s="106" t="s">
        <v>21</v>
      </c>
      <c r="BG6" s="78" t="s">
        <v>17</v>
      </c>
      <c r="BH6" s="106" t="s">
        <v>21</v>
      </c>
      <c r="BI6" s="216" t="s">
        <v>17</v>
      </c>
      <c r="BJ6" s="106" t="s">
        <v>21</v>
      </c>
      <c r="BK6" s="216" t="s">
        <v>17</v>
      </c>
      <c r="BL6" s="106" t="s">
        <v>21</v>
      </c>
      <c r="BM6" s="216" t="s">
        <v>17</v>
      </c>
      <c r="BN6" s="187" t="s">
        <v>22</v>
      </c>
      <c r="BO6" s="188" t="s">
        <v>23</v>
      </c>
      <c r="BP6" s="314"/>
      <c r="BQ6" s="32"/>
      <c r="BR6" s="33"/>
      <c r="BS6" s="32"/>
      <c r="BT6" s="32"/>
      <c r="BU6" s="34"/>
      <c r="BV6" s="32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56"/>
      <c r="CO6" s="56"/>
      <c r="CP6" s="56"/>
      <c r="CQ6" s="56"/>
      <c r="CR6" s="56"/>
      <c r="CS6" s="56"/>
      <c r="CT6" s="56"/>
      <c r="CU6" s="56"/>
      <c r="CV6" s="56"/>
      <c r="CW6" s="56"/>
      <c r="CX6" s="56"/>
      <c r="CY6" s="56"/>
      <c r="CZ6" s="56"/>
      <c r="DA6" s="56"/>
      <c r="DB6" s="56"/>
      <c r="DC6" s="56"/>
      <c r="DD6" s="56"/>
      <c r="DE6" s="56"/>
      <c r="DF6" s="56"/>
      <c r="DG6" s="56"/>
      <c r="DH6" s="56"/>
      <c r="DI6" s="56"/>
      <c r="DJ6" s="56"/>
    </row>
    <row r="7" spans="1:114" ht="16.5" customHeight="1" x14ac:dyDescent="0.25">
      <c r="A7" s="195" t="s">
        <v>9</v>
      </c>
      <c r="B7" s="75">
        <v>86</v>
      </c>
      <c r="C7" s="76">
        <v>54</v>
      </c>
      <c r="D7" s="11"/>
      <c r="E7" s="3">
        <f>+D7*C7</f>
        <v>0</v>
      </c>
      <c r="F7" s="11"/>
      <c r="G7" s="3">
        <f>+F7*C7</f>
        <v>0</v>
      </c>
      <c r="H7" s="45"/>
      <c r="I7" s="3">
        <f>+H7*C7</f>
        <v>0</v>
      </c>
      <c r="J7" s="45"/>
      <c r="K7" s="3">
        <f>+J7*C7</f>
        <v>0</v>
      </c>
      <c r="L7" s="45"/>
      <c r="M7" s="3">
        <f>+L7*C7</f>
        <v>0</v>
      </c>
      <c r="N7" s="45"/>
      <c r="O7" s="3">
        <f>+N7*C7</f>
        <v>0</v>
      </c>
      <c r="P7" s="45"/>
      <c r="Q7" s="3">
        <f>+P7*C7</f>
        <v>0</v>
      </c>
      <c r="R7" s="45"/>
      <c r="S7" s="3">
        <f>+R7*C7</f>
        <v>0</v>
      </c>
      <c r="T7" s="45"/>
      <c r="U7" s="3">
        <f>+T7*C7</f>
        <v>0</v>
      </c>
      <c r="V7" s="45"/>
      <c r="W7" s="3">
        <f>+V7*C7</f>
        <v>0</v>
      </c>
      <c r="X7" s="45"/>
      <c r="Y7" s="3">
        <f>+X7*C7</f>
        <v>0</v>
      </c>
      <c r="Z7" s="45"/>
      <c r="AA7" s="3">
        <f>+Z7*C7</f>
        <v>0</v>
      </c>
      <c r="AB7" s="45"/>
      <c r="AC7" s="3">
        <f>+AB7*C7</f>
        <v>0</v>
      </c>
      <c r="AD7" s="45"/>
      <c r="AE7" s="3">
        <f>+AD7*C7</f>
        <v>0</v>
      </c>
      <c r="AF7" s="45"/>
      <c r="AG7" s="3"/>
      <c r="AH7" s="45"/>
      <c r="AI7" s="3"/>
      <c r="AJ7" s="11"/>
      <c r="AK7" s="3"/>
      <c r="AL7" s="45"/>
      <c r="AM7" s="3"/>
      <c r="AN7" s="45"/>
      <c r="AO7" s="3"/>
      <c r="AP7" s="45"/>
      <c r="AQ7" s="3"/>
      <c r="AR7" s="45"/>
      <c r="AS7" s="3"/>
      <c r="AT7" s="45"/>
      <c r="AU7" s="3"/>
      <c r="AV7" s="45"/>
      <c r="AW7" s="3"/>
      <c r="AX7" s="45"/>
      <c r="AY7" s="3"/>
      <c r="AZ7" s="45"/>
      <c r="BA7" s="3"/>
      <c r="BB7" s="45"/>
      <c r="BC7" s="3"/>
      <c r="BD7" s="45"/>
      <c r="BE7" s="3"/>
      <c r="BF7" s="45"/>
      <c r="BG7" s="3"/>
      <c r="BH7" s="45"/>
      <c r="BI7" s="74"/>
      <c r="BJ7" s="45"/>
      <c r="BK7" s="74"/>
      <c r="BL7" s="45"/>
      <c r="BM7" s="74"/>
      <c r="BN7" s="45">
        <f t="shared" ref="BN7:BN34" si="25">+D7+F7+H7+J7+L7+N7+P7+R7+T7+V7+X7+Z7+AB7+AD7+AF7+AH7+AJ7+AL7+AN7+AP7+AR7+AT7+AV7+AX7+AZ7+BB7+BD7+BF7+BH7+BJ7+BL7</f>
        <v>0</v>
      </c>
      <c r="BO7" s="196">
        <f t="shared" ref="BO7:BO34" si="26">+E7+G7+I7+K7+M7+O7+Q7+S7+U7+W7+Y7+AA7+AC7+AE7+AG7+AI7+AK7+AM7+AO7+AQ7+AS7+AU7+AW7+AY7+BA7+BC7+BE7+BG7+BI7+BK7+BM7</f>
        <v>0</v>
      </c>
      <c r="BP7" s="189"/>
      <c r="BQ7" s="61">
        <v>1211</v>
      </c>
      <c r="BR7" s="4">
        <f>BO7</f>
        <v>0</v>
      </c>
      <c r="BS7" s="61"/>
      <c r="BT7" s="1">
        <f t="shared" ref="BT7:BT12" si="27">BR7+BS7-BQ7</f>
        <v>-1211</v>
      </c>
      <c r="BU7" s="5"/>
      <c r="BV7" s="1">
        <f t="shared" ref="BV7:BV12" si="28">BT7-BU7</f>
        <v>-1211</v>
      </c>
      <c r="BW7" s="14" t="s">
        <v>55</v>
      </c>
    </row>
    <row r="8" spans="1:114" ht="16.5" customHeight="1" x14ac:dyDescent="0.25">
      <c r="A8" s="197" t="s">
        <v>9</v>
      </c>
      <c r="B8" s="6">
        <v>86</v>
      </c>
      <c r="C8" s="46">
        <v>48</v>
      </c>
      <c r="D8" s="11"/>
      <c r="E8" s="3">
        <f t="shared" ref="E8:E12" si="29">+D8*C8</f>
        <v>0</v>
      </c>
      <c r="F8" s="11"/>
      <c r="G8" s="3">
        <f t="shared" ref="G8:G12" si="30">+F8*C8</f>
        <v>0</v>
      </c>
      <c r="H8" s="45"/>
      <c r="I8" s="3">
        <f t="shared" ref="I8:I12" si="31">+H8*C8</f>
        <v>0</v>
      </c>
      <c r="J8" s="45"/>
      <c r="K8" s="3">
        <f t="shared" ref="K8:K12" si="32">+J8*C8</f>
        <v>0</v>
      </c>
      <c r="L8" s="45"/>
      <c r="M8" s="3">
        <f t="shared" ref="M8:M34" si="33">+L8*C8</f>
        <v>0</v>
      </c>
      <c r="N8" s="45"/>
      <c r="O8" s="3">
        <f t="shared" ref="O8:O34" si="34">+N8*C8</f>
        <v>0</v>
      </c>
      <c r="P8" s="45"/>
      <c r="Q8" s="3">
        <f t="shared" ref="Q8:Q34" si="35">+P8*C8</f>
        <v>0</v>
      </c>
      <c r="R8" s="45"/>
      <c r="S8" s="3">
        <f t="shared" ref="S8:S34" si="36">+R8*C8</f>
        <v>0</v>
      </c>
      <c r="T8" s="45"/>
      <c r="U8" s="3">
        <f t="shared" ref="U8:U12" si="37">+T8*C8</f>
        <v>0</v>
      </c>
      <c r="V8" s="45"/>
      <c r="W8" s="3">
        <f t="shared" ref="W8:W12" si="38">+V8*C8</f>
        <v>0</v>
      </c>
      <c r="X8" s="45"/>
      <c r="Y8" s="3">
        <f t="shared" ref="Y8:Y11" si="39">+X8*C8</f>
        <v>0</v>
      </c>
      <c r="Z8" s="45"/>
      <c r="AA8" s="3">
        <f t="shared" ref="AA8:AA11" si="40">+Z8*C8</f>
        <v>0</v>
      </c>
      <c r="AB8" s="45"/>
      <c r="AC8" s="3">
        <f t="shared" ref="AC8:AC12" si="41">+AB8*C8</f>
        <v>0</v>
      </c>
      <c r="AD8" s="45"/>
      <c r="AE8" s="3">
        <f t="shared" ref="AE8:AE12" si="42">+AD8*C8</f>
        <v>0</v>
      </c>
      <c r="AF8" s="45"/>
      <c r="AG8" s="3"/>
      <c r="AH8" s="45"/>
      <c r="AI8" s="3"/>
      <c r="AJ8" s="11"/>
      <c r="AK8" s="3"/>
      <c r="AL8" s="45"/>
      <c r="AM8" s="3"/>
      <c r="AN8" s="45"/>
      <c r="AO8" s="3"/>
      <c r="AP8" s="45"/>
      <c r="AQ8" s="3"/>
      <c r="AR8" s="45"/>
      <c r="AS8" s="3"/>
      <c r="AT8" s="45"/>
      <c r="AU8" s="3"/>
      <c r="AV8" s="45"/>
      <c r="AW8" s="3"/>
      <c r="AX8" s="45"/>
      <c r="AY8" s="3"/>
      <c r="AZ8" s="45"/>
      <c r="BA8" s="3"/>
      <c r="BB8" s="45"/>
      <c r="BC8" s="3"/>
      <c r="BD8" s="45"/>
      <c r="BE8" s="3"/>
      <c r="BF8" s="45"/>
      <c r="BG8" s="3"/>
      <c r="BH8" s="45"/>
      <c r="BI8" s="74"/>
      <c r="BJ8" s="45"/>
      <c r="BK8" s="74"/>
      <c r="BL8" s="45"/>
      <c r="BM8" s="74"/>
      <c r="BN8" s="45">
        <f t="shared" si="25"/>
        <v>0</v>
      </c>
      <c r="BO8" s="196">
        <f t="shared" si="26"/>
        <v>0</v>
      </c>
      <c r="BP8" s="189"/>
      <c r="BQ8" s="61"/>
      <c r="BR8" s="4">
        <f t="shared" ref="BR8:BR34" si="43">BO8</f>
        <v>0</v>
      </c>
      <c r="BS8" s="61"/>
      <c r="BT8" s="1">
        <f t="shared" si="27"/>
        <v>0</v>
      </c>
      <c r="BU8" s="5"/>
      <c r="BV8" s="1">
        <f t="shared" si="28"/>
        <v>0</v>
      </c>
      <c r="BW8" s="14" t="s">
        <v>55</v>
      </c>
    </row>
    <row r="9" spans="1:114" ht="16.5" customHeight="1" x14ac:dyDescent="0.25">
      <c r="A9" s="197" t="s">
        <v>9</v>
      </c>
      <c r="B9" s="6" t="s">
        <v>53</v>
      </c>
      <c r="C9" s="46">
        <v>54</v>
      </c>
      <c r="D9" s="11"/>
      <c r="E9" s="3">
        <f t="shared" si="29"/>
        <v>0</v>
      </c>
      <c r="F9" s="11">
        <v>35</v>
      </c>
      <c r="G9" s="3">
        <f t="shared" si="30"/>
        <v>1890</v>
      </c>
      <c r="H9" s="45">
        <v>30</v>
      </c>
      <c r="I9" s="3">
        <f t="shared" si="31"/>
        <v>1620</v>
      </c>
      <c r="J9" s="45">
        <v>22</v>
      </c>
      <c r="K9" s="3">
        <f t="shared" si="32"/>
        <v>1188</v>
      </c>
      <c r="L9" s="45">
        <v>15</v>
      </c>
      <c r="M9" s="3">
        <f t="shared" si="33"/>
        <v>810</v>
      </c>
      <c r="N9" s="45">
        <v>30</v>
      </c>
      <c r="O9" s="3">
        <f t="shared" si="34"/>
        <v>1620</v>
      </c>
      <c r="P9" s="45">
        <v>34</v>
      </c>
      <c r="Q9" s="3">
        <f t="shared" si="35"/>
        <v>1836</v>
      </c>
      <c r="R9" s="45">
        <v>34</v>
      </c>
      <c r="S9" s="3">
        <f t="shared" si="36"/>
        <v>1836</v>
      </c>
      <c r="T9" s="45">
        <v>34</v>
      </c>
      <c r="U9" s="3">
        <f t="shared" si="37"/>
        <v>1836</v>
      </c>
      <c r="V9" s="45">
        <v>26</v>
      </c>
      <c r="W9" s="3">
        <f t="shared" si="38"/>
        <v>1404</v>
      </c>
      <c r="X9" s="45">
        <v>26</v>
      </c>
      <c r="Y9" s="3">
        <f t="shared" si="39"/>
        <v>1404</v>
      </c>
      <c r="Z9" s="45">
        <v>18</v>
      </c>
      <c r="AA9" s="3">
        <f t="shared" si="40"/>
        <v>972</v>
      </c>
      <c r="AB9" s="45">
        <v>41</v>
      </c>
      <c r="AC9" s="3">
        <f t="shared" si="41"/>
        <v>2214</v>
      </c>
      <c r="AD9" s="45">
        <v>34</v>
      </c>
      <c r="AE9" s="3">
        <f t="shared" si="42"/>
        <v>1836</v>
      </c>
      <c r="AF9" s="45"/>
      <c r="AG9" s="3"/>
      <c r="AH9" s="45"/>
      <c r="AI9" s="3"/>
      <c r="AJ9" s="11"/>
      <c r="AK9" s="3"/>
      <c r="AL9" s="45"/>
      <c r="AM9" s="3"/>
      <c r="AN9" s="45"/>
      <c r="AO9" s="3"/>
      <c r="AP9" s="45"/>
      <c r="AQ9" s="3"/>
      <c r="AR9" s="45"/>
      <c r="AS9" s="3"/>
      <c r="AT9" s="45"/>
      <c r="AU9" s="3"/>
      <c r="AV9" s="45"/>
      <c r="AW9" s="3"/>
      <c r="AX9" s="45"/>
      <c r="AY9" s="3"/>
      <c r="AZ9" s="45"/>
      <c r="BA9" s="3"/>
      <c r="BB9" s="45"/>
      <c r="BC9" s="3"/>
      <c r="BD9" s="45"/>
      <c r="BE9" s="3"/>
      <c r="BF9" s="45"/>
      <c r="BG9" s="3"/>
      <c r="BH9" s="45"/>
      <c r="BI9" s="74"/>
      <c r="BJ9" s="45"/>
      <c r="BK9" s="74"/>
      <c r="BL9" s="45"/>
      <c r="BM9" s="74"/>
      <c r="BN9" s="45">
        <f t="shared" si="25"/>
        <v>379</v>
      </c>
      <c r="BO9" s="196">
        <f t="shared" si="26"/>
        <v>20466</v>
      </c>
      <c r="BP9" s="189"/>
      <c r="BQ9" s="61"/>
      <c r="BR9" s="4">
        <f t="shared" si="43"/>
        <v>20466</v>
      </c>
      <c r="BS9" s="61"/>
      <c r="BT9" s="1">
        <f t="shared" si="27"/>
        <v>20466</v>
      </c>
      <c r="BU9" s="5"/>
      <c r="BV9" s="1">
        <f t="shared" si="28"/>
        <v>20466</v>
      </c>
    </row>
    <row r="10" spans="1:114" ht="16.5" customHeight="1" x14ac:dyDescent="0.25">
      <c r="A10" s="197" t="s">
        <v>9</v>
      </c>
      <c r="B10" s="6" t="s">
        <v>53</v>
      </c>
      <c r="C10" s="46">
        <v>48</v>
      </c>
      <c r="D10" s="11"/>
      <c r="E10" s="3">
        <f t="shared" si="29"/>
        <v>0</v>
      </c>
      <c r="F10" s="11"/>
      <c r="G10" s="3">
        <f t="shared" si="30"/>
        <v>0</v>
      </c>
      <c r="H10" s="45"/>
      <c r="I10" s="3">
        <f t="shared" si="31"/>
        <v>0</v>
      </c>
      <c r="J10" s="45"/>
      <c r="K10" s="3">
        <f t="shared" si="32"/>
        <v>0</v>
      </c>
      <c r="L10" s="45"/>
      <c r="M10" s="3">
        <f t="shared" si="33"/>
        <v>0</v>
      </c>
      <c r="N10" s="45"/>
      <c r="O10" s="3">
        <f t="shared" si="34"/>
        <v>0</v>
      </c>
      <c r="P10" s="45"/>
      <c r="Q10" s="3">
        <f t="shared" si="35"/>
        <v>0</v>
      </c>
      <c r="R10" s="45">
        <v>6</v>
      </c>
      <c r="S10" s="3">
        <f t="shared" si="36"/>
        <v>288</v>
      </c>
      <c r="T10" s="45"/>
      <c r="U10" s="3">
        <f t="shared" si="37"/>
        <v>0</v>
      </c>
      <c r="V10" s="45"/>
      <c r="W10" s="3">
        <f t="shared" si="38"/>
        <v>0</v>
      </c>
      <c r="X10" s="45"/>
      <c r="Y10" s="3">
        <f t="shared" si="39"/>
        <v>0</v>
      </c>
      <c r="Z10" s="45"/>
      <c r="AA10" s="3">
        <f t="shared" si="40"/>
        <v>0</v>
      </c>
      <c r="AB10" s="45"/>
      <c r="AC10" s="3">
        <f t="shared" si="41"/>
        <v>0</v>
      </c>
      <c r="AD10" s="45"/>
      <c r="AE10" s="3">
        <f t="shared" si="42"/>
        <v>0</v>
      </c>
      <c r="AF10" s="45"/>
      <c r="AG10" s="3"/>
      <c r="AH10" s="45"/>
      <c r="AI10" s="3"/>
      <c r="AJ10" s="11"/>
      <c r="AK10" s="3"/>
      <c r="AL10" s="45"/>
      <c r="AM10" s="3"/>
      <c r="AN10" s="45"/>
      <c r="AO10" s="3"/>
      <c r="AP10" s="45"/>
      <c r="AQ10" s="3"/>
      <c r="AR10" s="45"/>
      <c r="AS10" s="3"/>
      <c r="AT10" s="45"/>
      <c r="AU10" s="3"/>
      <c r="AV10" s="45"/>
      <c r="AW10" s="3"/>
      <c r="AX10" s="45"/>
      <c r="AY10" s="3"/>
      <c r="AZ10" s="45"/>
      <c r="BA10" s="3"/>
      <c r="BB10" s="45"/>
      <c r="BC10" s="3"/>
      <c r="BD10" s="45"/>
      <c r="BE10" s="3"/>
      <c r="BF10" s="45"/>
      <c r="BG10" s="3"/>
      <c r="BH10" s="45"/>
      <c r="BI10" s="74"/>
      <c r="BJ10" s="45"/>
      <c r="BK10" s="74"/>
      <c r="BL10" s="45"/>
      <c r="BM10" s="74"/>
      <c r="BN10" s="45">
        <f t="shared" si="25"/>
        <v>6</v>
      </c>
      <c r="BO10" s="196">
        <f t="shared" si="26"/>
        <v>288</v>
      </c>
      <c r="BP10" s="189"/>
      <c r="BQ10" s="61"/>
      <c r="BR10" s="4">
        <f t="shared" si="43"/>
        <v>288</v>
      </c>
      <c r="BS10" s="61"/>
      <c r="BT10" s="1">
        <f t="shared" si="27"/>
        <v>288</v>
      </c>
      <c r="BU10" s="5"/>
      <c r="BV10" s="1">
        <f t="shared" si="28"/>
        <v>288</v>
      </c>
    </row>
    <row r="11" spans="1:114" s="14" customFormat="1" ht="16.5" customHeight="1" x14ac:dyDescent="0.25">
      <c r="A11" s="197" t="s">
        <v>10</v>
      </c>
      <c r="B11" s="148">
        <v>19</v>
      </c>
      <c r="C11" s="46">
        <v>54</v>
      </c>
      <c r="D11" s="11">
        <v>2</v>
      </c>
      <c r="E11" s="3">
        <f t="shared" si="29"/>
        <v>108</v>
      </c>
      <c r="F11" s="11">
        <v>39</v>
      </c>
      <c r="G11" s="3">
        <f t="shared" si="30"/>
        <v>2106</v>
      </c>
      <c r="H11" s="45">
        <v>31</v>
      </c>
      <c r="I11" s="3">
        <f t="shared" si="31"/>
        <v>1674</v>
      </c>
      <c r="J11" s="45">
        <v>26</v>
      </c>
      <c r="K11" s="3">
        <f t="shared" si="32"/>
        <v>1404</v>
      </c>
      <c r="L11" s="45">
        <v>36</v>
      </c>
      <c r="M11" s="3">
        <f t="shared" si="33"/>
        <v>1944</v>
      </c>
      <c r="N11" s="45">
        <v>26</v>
      </c>
      <c r="O11" s="3">
        <f t="shared" si="34"/>
        <v>1404</v>
      </c>
      <c r="P11" s="45">
        <v>34</v>
      </c>
      <c r="Q11" s="3">
        <f t="shared" si="35"/>
        <v>1836</v>
      </c>
      <c r="R11" s="45">
        <v>24</v>
      </c>
      <c r="S11" s="3">
        <f t="shared" si="36"/>
        <v>1296</v>
      </c>
      <c r="T11" s="45">
        <v>12</v>
      </c>
      <c r="U11" s="3">
        <f t="shared" si="37"/>
        <v>648</v>
      </c>
      <c r="V11" s="45">
        <v>46</v>
      </c>
      <c r="W11" s="3">
        <f t="shared" si="38"/>
        <v>2484</v>
      </c>
      <c r="X11" s="45">
        <v>26</v>
      </c>
      <c r="Y11" s="3">
        <f t="shared" si="39"/>
        <v>1404</v>
      </c>
      <c r="Z11" s="45">
        <v>14</v>
      </c>
      <c r="AA11" s="3">
        <f t="shared" si="40"/>
        <v>756</v>
      </c>
      <c r="AB11" s="45">
        <v>24</v>
      </c>
      <c r="AC11" s="3">
        <f t="shared" si="41"/>
        <v>1296</v>
      </c>
      <c r="AD11" s="45">
        <v>20</v>
      </c>
      <c r="AE11" s="3">
        <f t="shared" si="42"/>
        <v>1080</v>
      </c>
      <c r="AF11" s="45"/>
      <c r="AG11" s="3"/>
      <c r="AH11" s="45"/>
      <c r="AI11" s="3"/>
      <c r="AJ11" s="11"/>
      <c r="AK11" s="3"/>
      <c r="AL11" s="45"/>
      <c r="AM11" s="3"/>
      <c r="AN11" s="45"/>
      <c r="AO11" s="3"/>
      <c r="AP11" s="45"/>
      <c r="AQ11" s="3"/>
      <c r="AR11" s="45"/>
      <c r="AS11" s="3"/>
      <c r="AT11" s="45"/>
      <c r="AU11" s="3"/>
      <c r="AV11" s="45"/>
      <c r="AW11" s="3"/>
      <c r="AX11" s="45"/>
      <c r="AY11" s="3"/>
      <c r="AZ11" s="45"/>
      <c r="BA11" s="3"/>
      <c r="BB11" s="45"/>
      <c r="BC11" s="3"/>
      <c r="BD11" s="45"/>
      <c r="BE11" s="3"/>
      <c r="BF11" s="45"/>
      <c r="BG11" s="3"/>
      <c r="BH11" s="45"/>
      <c r="BI11" s="74"/>
      <c r="BJ11" s="45"/>
      <c r="BK11" s="74"/>
      <c r="BL11" s="45"/>
      <c r="BM11" s="74"/>
      <c r="BN11" s="45">
        <f t="shared" si="25"/>
        <v>360</v>
      </c>
      <c r="BO11" s="196">
        <f t="shared" si="26"/>
        <v>19440</v>
      </c>
      <c r="BP11" s="189"/>
      <c r="BQ11" s="61">
        <v>737.4</v>
      </c>
      <c r="BR11" s="4">
        <f t="shared" si="43"/>
        <v>19440</v>
      </c>
      <c r="BS11" s="61"/>
      <c r="BT11" s="1">
        <f t="shared" si="27"/>
        <v>18702.599999999999</v>
      </c>
      <c r="BU11" s="5"/>
      <c r="BV11" s="149">
        <f t="shared" si="28"/>
        <v>18702.599999999999</v>
      </c>
      <c r="BW11" s="157">
        <f>SUM(BT7:BT10)</f>
        <v>19543</v>
      </c>
      <c r="BX11" s="158">
        <f>SUM(BV7:BV10)</f>
        <v>19543</v>
      </c>
    </row>
    <row r="12" spans="1:114" s="14" customFormat="1" ht="16.5" customHeight="1" x14ac:dyDescent="0.25">
      <c r="A12" s="198" t="s">
        <v>10</v>
      </c>
      <c r="B12" s="6">
        <v>19</v>
      </c>
      <c r="C12" s="46">
        <v>48</v>
      </c>
      <c r="D12" s="11"/>
      <c r="E12" s="3">
        <f t="shared" si="29"/>
        <v>0</v>
      </c>
      <c r="F12" s="11"/>
      <c r="G12" s="3">
        <f t="shared" si="30"/>
        <v>0</v>
      </c>
      <c r="H12" s="45"/>
      <c r="I12" s="3">
        <f t="shared" si="31"/>
        <v>0</v>
      </c>
      <c r="J12" s="45"/>
      <c r="K12" s="3">
        <f t="shared" si="32"/>
        <v>0</v>
      </c>
      <c r="L12" s="45"/>
      <c r="M12" s="3">
        <f t="shared" si="33"/>
        <v>0</v>
      </c>
      <c r="N12" s="45"/>
      <c r="O12" s="3">
        <f t="shared" si="34"/>
        <v>0</v>
      </c>
      <c r="P12" s="45">
        <v>7</v>
      </c>
      <c r="Q12" s="3">
        <v>343</v>
      </c>
      <c r="R12" s="45"/>
      <c r="S12" s="3">
        <f t="shared" si="36"/>
        <v>0</v>
      </c>
      <c r="T12" s="45"/>
      <c r="U12" s="3">
        <f t="shared" si="37"/>
        <v>0</v>
      </c>
      <c r="V12" s="45"/>
      <c r="W12" s="3">
        <f t="shared" si="38"/>
        <v>0</v>
      </c>
      <c r="X12" s="45"/>
      <c r="Y12" s="3">
        <f>+X12*C12</f>
        <v>0</v>
      </c>
      <c r="Z12" s="45">
        <v>1</v>
      </c>
      <c r="AA12" s="3">
        <v>49</v>
      </c>
      <c r="AB12" s="45"/>
      <c r="AC12" s="3">
        <f t="shared" si="41"/>
        <v>0</v>
      </c>
      <c r="AD12" s="45"/>
      <c r="AE12" s="3">
        <f t="shared" si="42"/>
        <v>0</v>
      </c>
      <c r="AF12" s="45"/>
      <c r="AG12" s="3"/>
      <c r="AH12" s="45"/>
      <c r="AI12" s="3"/>
      <c r="AJ12" s="11"/>
      <c r="AK12" s="3"/>
      <c r="AL12" s="45"/>
      <c r="AM12" s="3"/>
      <c r="AN12" s="45"/>
      <c r="AO12" s="3"/>
      <c r="AP12" s="45"/>
      <c r="AQ12" s="3"/>
      <c r="AR12" s="45"/>
      <c r="AS12" s="3"/>
      <c r="AT12" s="45"/>
      <c r="AU12" s="3"/>
      <c r="AV12" s="45"/>
      <c r="AW12" s="3"/>
      <c r="AX12" s="45"/>
      <c r="AY12" s="3"/>
      <c r="AZ12" s="45"/>
      <c r="BA12" s="3"/>
      <c r="BB12" s="45"/>
      <c r="BC12" s="3"/>
      <c r="BD12" s="45"/>
      <c r="BE12" s="3"/>
      <c r="BF12" s="45"/>
      <c r="BG12" s="3"/>
      <c r="BH12" s="45"/>
      <c r="BI12" s="74"/>
      <c r="BJ12" s="45"/>
      <c r="BK12" s="74"/>
      <c r="BL12" s="45"/>
      <c r="BM12" s="74"/>
      <c r="BN12" s="45">
        <f t="shared" si="25"/>
        <v>8</v>
      </c>
      <c r="BO12" s="196">
        <f t="shared" si="26"/>
        <v>392</v>
      </c>
      <c r="BP12" s="189"/>
      <c r="BQ12" s="61"/>
      <c r="BR12" s="4">
        <f t="shared" si="43"/>
        <v>392</v>
      </c>
      <c r="BS12" s="61"/>
      <c r="BT12" s="1">
        <f t="shared" si="27"/>
        <v>392</v>
      </c>
      <c r="BU12" s="5"/>
      <c r="BV12" s="149">
        <f t="shared" si="28"/>
        <v>392</v>
      </c>
      <c r="BW12" s="160">
        <f>SUM(BT11:BT12)</f>
        <v>19094.599999999999</v>
      </c>
      <c r="BX12" s="158">
        <f>+BW12-BU11</f>
        <v>19094.599999999999</v>
      </c>
    </row>
    <row r="13" spans="1:114" ht="16.5" customHeight="1" x14ac:dyDescent="0.25">
      <c r="A13" s="199" t="s">
        <v>32</v>
      </c>
      <c r="B13" s="80">
        <v>168</v>
      </c>
      <c r="C13" s="81">
        <v>54</v>
      </c>
      <c r="D13" s="93"/>
      <c r="E13" s="3">
        <f t="shared" ref="E13:E17" si="44">+D13*C13</f>
        <v>0</v>
      </c>
      <c r="F13" s="93"/>
      <c r="G13" s="3">
        <f t="shared" ref="G13:G17" si="45">+F13*C13</f>
        <v>0</v>
      </c>
      <c r="H13" s="45">
        <v>25</v>
      </c>
      <c r="I13" s="3">
        <f t="shared" ref="I13:I17" si="46">+H13*C13</f>
        <v>1350</v>
      </c>
      <c r="J13" s="45"/>
      <c r="K13" s="3">
        <f t="shared" ref="K13:K17" si="47">+J13*C13</f>
        <v>0</v>
      </c>
      <c r="L13" s="45">
        <v>16</v>
      </c>
      <c r="M13" s="3">
        <f t="shared" si="33"/>
        <v>864</v>
      </c>
      <c r="N13" s="45"/>
      <c r="O13" s="3">
        <f t="shared" si="34"/>
        <v>0</v>
      </c>
      <c r="P13" s="45">
        <v>4</v>
      </c>
      <c r="Q13" s="3">
        <f t="shared" si="35"/>
        <v>216</v>
      </c>
      <c r="R13" s="45">
        <v>1</v>
      </c>
      <c r="S13" s="3">
        <f t="shared" si="36"/>
        <v>54</v>
      </c>
      <c r="T13" s="45">
        <v>4</v>
      </c>
      <c r="U13" s="3">
        <f>162+26.5</f>
        <v>188.5</v>
      </c>
      <c r="V13" s="45"/>
      <c r="W13" s="3">
        <f t="shared" ref="W13:W17" si="48">+V13*C13</f>
        <v>0</v>
      </c>
      <c r="X13" s="45"/>
      <c r="Y13" s="3">
        <f t="shared" ref="Y13:Y25" si="49">+X13*C13</f>
        <v>0</v>
      </c>
      <c r="Z13" s="45"/>
      <c r="AA13" s="3">
        <f t="shared" ref="AA13:AA17" si="50">+Z13*C13</f>
        <v>0</v>
      </c>
      <c r="AB13" s="45"/>
      <c r="AC13" s="3">
        <f t="shared" ref="AC13:AC17" si="51">+AB13*C13</f>
        <v>0</v>
      </c>
      <c r="AD13" s="45">
        <v>2</v>
      </c>
      <c r="AE13" s="3">
        <f t="shared" ref="AE13:AE17" si="52">+AD13*C13</f>
        <v>108</v>
      </c>
      <c r="AF13" s="45"/>
      <c r="AG13" s="3"/>
      <c r="AH13" s="45"/>
      <c r="AI13" s="3"/>
      <c r="AJ13" s="79"/>
      <c r="AK13" s="3"/>
      <c r="AL13" s="45"/>
      <c r="AM13" s="3"/>
      <c r="AN13" s="45"/>
      <c r="AO13" s="3"/>
      <c r="AP13" s="45"/>
      <c r="AQ13" s="3"/>
      <c r="AR13" s="45"/>
      <c r="AS13" s="3"/>
      <c r="AT13" s="45"/>
      <c r="AU13" s="3"/>
      <c r="AV13" s="45"/>
      <c r="AW13" s="3"/>
      <c r="AX13" s="45"/>
      <c r="AY13" s="3"/>
      <c r="AZ13" s="45"/>
      <c r="BA13" s="3"/>
      <c r="BB13" s="45"/>
      <c r="BC13" s="3"/>
      <c r="BD13" s="45"/>
      <c r="BE13" s="3"/>
      <c r="BF13" s="45"/>
      <c r="BG13" s="3"/>
      <c r="BH13" s="45"/>
      <c r="BI13" s="74"/>
      <c r="BJ13" s="45"/>
      <c r="BK13" s="74"/>
      <c r="BL13" s="45"/>
      <c r="BM13" s="74"/>
      <c r="BN13" s="45">
        <f t="shared" si="25"/>
        <v>52</v>
      </c>
      <c r="BO13" s="196">
        <f t="shared" si="26"/>
        <v>2780.5</v>
      </c>
      <c r="BP13" s="189"/>
      <c r="BQ13" s="61">
        <v>914.68</v>
      </c>
      <c r="BR13" s="4">
        <f t="shared" ref="BR13:BR16" si="53">BO13</f>
        <v>2780.5</v>
      </c>
      <c r="BS13" s="61"/>
      <c r="BT13" s="1">
        <f t="shared" ref="BT13:BT16" si="54">BR13+BS13-BQ13</f>
        <v>1865.8200000000002</v>
      </c>
      <c r="BU13" s="5"/>
      <c r="BV13" s="1">
        <f t="shared" ref="BV13" si="55">BT13-BU13</f>
        <v>1865.8200000000002</v>
      </c>
    </row>
    <row r="14" spans="1:114" ht="16.5" customHeight="1" x14ac:dyDescent="0.25">
      <c r="A14" s="199" t="s">
        <v>32</v>
      </c>
      <c r="B14" s="80" t="s">
        <v>67</v>
      </c>
      <c r="C14" s="81">
        <v>54</v>
      </c>
      <c r="D14" s="93"/>
      <c r="E14" s="3">
        <f t="shared" si="44"/>
        <v>0</v>
      </c>
      <c r="F14" s="93"/>
      <c r="G14" s="3">
        <f t="shared" si="45"/>
        <v>0</v>
      </c>
      <c r="H14" s="45">
        <v>4</v>
      </c>
      <c r="I14" s="3">
        <f>162+48</f>
        <v>210</v>
      </c>
      <c r="J14" s="45">
        <v>6</v>
      </c>
      <c r="K14" s="3">
        <f t="shared" si="47"/>
        <v>324</v>
      </c>
      <c r="L14" s="45">
        <v>10</v>
      </c>
      <c r="M14" s="3">
        <f>48+486</f>
        <v>534</v>
      </c>
      <c r="N14" s="45">
        <v>15</v>
      </c>
      <c r="O14" s="3">
        <f t="shared" si="34"/>
        <v>810</v>
      </c>
      <c r="P14" s="45">
        <v>10</v>
      </c>
      <c r="Q14" s="3">
        <f t="shared" si="35"/>
        <v>540</v>
      </c>
      <c r="R14" s="45">
        <v>6</v>
      </c>
      <c r="S14" s="3">
        <f t="shared" si="36"/>
        <v>324</v>
      </c>
      <c r="T14" s="45">
        <v>9</v>
      </c>
      <c r="U14" s="3">
        <f t="shared" ref="U14:U17" si="56">+T14*C14</f>
        <v>486</v>
      </c>
      <c r="V14" s="45">
        <v>9</v>
      </c>
      <c r="W14" s="3">
        <f t="shared" si="48"/>
        <v>486</v>
      </c>
      <c r="X14" s="45"/>
      <c r="Y14" s="3">
        <f t="shared" si="49"/>
        <v>0</v>
      </c>
      <c r="Z14" s="45">
        <v>2</v>
      </c>
      <c r="AA14" s="3">
        <v>96</v>
      </c>
      <c r="AB14" s="45"/>
      <c r="AC14" s="3">
        <f t="shared" si="51"/>
        <v>0</v>
      </c>
      <c r="AD14" s="45"/>
      <c r="AE14" s="3">
        <f t="shared" si="52"/>
        <v>0</v>
      </c>
      <c r="AF14" s="45"/>
      <c r="AG14" s="3"/>
      <c r="AH14" s="45"/>
      <c r="AI14" s="3"/>
      <c r="AJ14" s="79"/>
      <c r="AK14" s="3"/>
      <c r="AL14" s="45"/>
      <c r="AM14" s="3"/>
      <c r="AN14" s="45"/>
      <c r="AO14" s="3"/>
      <c r="AP14" s="45"/>
      <c r="AQ14" s="3"/>
      <c r="AR14" s="45"/>
      <c r="AS14" s="3"/>
      <c r="AT14" s="45"/>
      <c r="AU14" s="3"/>
      <c r="AV14" s="45"/>
      <c r="AW14" s="3"/>
      <c r="AX14" s="45"/>
      <c r="AY14" s="3"/>
      <c r="AZ14" s="45"/>
      <c r="BA14" s="3"/>
      <c r="BB14" s="45"/>
      <c r="BC14" s="3"/>
      <c r="BD14" s="45"/>
      <c r="BE14" s="3"/>
      <c r="BF14" s="45"/>
      <c r="BG14" s="3"/>
      <c r="BH14" s="45"/>
      <c r="BI14" s="74"/>
      <c r="BJ14" s="45"/>
      <c r="BK14" s="74"/>
      <c r="BL14" s="45"/>
      <c r="BM14" s="74"/>
      <c r="BN14" s="45">
        <f t="shared" si="25"/>
        <v>71</v>
      </c>
      <c r="BO14" s="196">
        <f t="shared" si="26"/>
        <v>3810</v>
      </c>
      <c r="BP14" s="189"/>
      <c r="BQ14" s="61"/>
      <c r="BR14" s="4">
        <f t="shared" si="53"/>
        <v>3810</v>
      </c>
      <c r="BS14" s="61"/>
      <c r="BT14" s="1">
        <f t="shared" si="54"/>
        <v>3810</v>
      </c>
      <c r="BU14" s="5"/>
      <c r="BV14" s="1">
        <f>BT14-BU14</f>
        <v>3810</v>
      </c>
    </row>
    <row r="15" spans="1:114" ht="16.5" customHeight="1" x14ac:dyDescent="0.25">
      <c r="A15" s="199" t="s">
        <v>74</v>
      </c>
      <c r="B15" s="80">
        <v>124</v>
      </c>
      <c r="C15" s="81">
        <v>54</v>
      </c>
      <c r="D15" s="93"/>
      <c r="E15" s="3"/>
      <c r="F15" s="93"/>
      <c r="G15" s="3"/>
      <c r="H15" s="45"/>
      <c r="I15" s="3"/>
      <c r="J15" s="45"/>
      <c r="K15" s="3"/>
      <c r="L15" s="45"/>
      <c r="M15" s="3"/>
      <c r="N15" s="45"/>
      <c r="O15" s="3"/>
      <c r="P15" s="45"/>
      <c r="Q15" s="3"/>
      <c r="R15" s="45">
        <v>5</v>
      </c>
      <c r="S15" s="3">
        <f t="shared" si="36"/>
        <v>270</v>
      </c>
      <c r="T15" s="45">
        <v>5</v>
      </c>
      <c r="U15" s="3">
        <f t="shared" si="56"/>
        <v>270</v>
      </c>
      <c r="V15" s="45">
        <v>13</v>
      </c>
      <c r="W15" s="3">
        <f t="shared" si="48"/>
        <v>702</v>
      </c>
      <c r="X15" s="45">
        <v>10</v>
      </c>
      <c r="Y15" s="3">
        <f t="shared" si="49"/>
        <v>540</v>
      </c>
      <c r="Z15" s="45">
        <v>6</v>
      </c>
      <c r="AA15" s="3">
        <f t="shared" si="50"/>
        <v>324</v>
      </c>
      <c r="AB15" s="45">
        <v>9</v>
      </c>
      <c r="AC15" s="3">
        <f t="shared" si="51"/>
        <v>486</v>
      </c>
      <c r="AD15" s="45">
        <v>9</v>
      </c>
      <c r="AE15" s="3">
        <f t="shared" si="52"/>
        <v>486</v>
      </c>
      <c r="AF15" s="45"/>
      <c r="AG15" s="3"/>
      <c r="AH15" s="45"/>
      <c r="AI15" s="3"/>
      <c r="AJ15" s="79"/>
      <c r="AK15" s="3"/>
      <c r="AL15" s="45"/>
      <c r="AM15" s="3"/>
      <c r="AN15" s="45"/>
      <c r="AO15" s="3"/>
      <c r="AP15" s="45"/>
      <c r="AQ15" s="3"/>
      <c r="AR15" s="45"/>
      <c r="AS15" s="3"/>
      <c r="AT15" s="45"/>
      <c r="AU15" s="3"/>
      <c r="AV15" s="45"/>
      <c r="AW15" s="3"/>
      <c r="AX15" s="45"/>
      <c r="AY15" s="3"/>
      <c r="AZ15" s="45"/>
      <c r="BA15" s="3"/>
      <c r="BB15" s="45"/>
      <c r="BC15" s="3"/>
      <c r="BD15" s="45"/>
      <c r="BE15" s="3"/>
      <c r="BF15" s="45"/>
      <c r="BG15" s="3"/>
      <c r="BH15" s="45"/>
      <c r="BI15" s="74"/>
      <c r="BJ15" s="45"/>
      <c r="BK15" s="74"/>
      <c r="BL15" s="45"/>
      <c r="BM15" s="74"/>
      <c r="BN15" s="45">
        <f t="shared" si="25"/>
        <v>57</v>
      </c>
      <c r="BO15" s="196">
        <f t="shared" si="26"/>
        <v>3078</v>
      </c>
      <c r="BP15" s="189"/>
      <c r="BQ15" s="61"/>
      <c r="BR15" s="4">
        <f t="shared" si="53"/>
        <v>3078</v>
      </c>
      <c r="BS15" s="61"/>
      <c r="BT15" s="1">
        <f t="shared" si="54"/>
        <v>3078</v>
      </c>
      <c r="BU15" s="5"/>
      <c r="BV15" s="1">
        <f t="shared" ref="BV15:BV17" si="57">BT15-BU15</f>
        <v>3078</v>
      </c>
    </row>
    <row r="16" spans="1:114" ht="16.5" customHeight="1" x14ac:dyDescent="0.25">
      <c r="A16" s="199" t="s">
        <v>31</v>
      </c>
      <c r="B16" s="80">
        <v>36</v>
      </c>
      <c r="C16" s="81">
        <v>45</v>
      </c>
      <c r="D16" s="93"/>
      <c r="E16" s="3"/>
      <c r="F16" s="93"/>
      <c r="G16" s="3"/>
      <c r="H16" s="45"/>
      <c r="I16" s="3"/>
      <c r="J16" s="45"/>
      <c r="K16" s="3"/>
      <c r="L16" s="45"/>
      <c r="M16" s="3"/>
      <c r="N16" s="45"/>
      <c r="O16" s="3"/>
      <c r="P16" s="45"/>
      <c r="Q16" s="3"/>
      <c r="R16" s="45"/>
      <c r="S16" s="3"/>
      <c r="T16" s="45"/>
      <c r="U16" s="3"/>
      <c r="V16" s="45">
        <v>11</v>
      </c>
      <c r="W16" s="3">
        <f t="shared" si="48"/>
        <v>495</v>
      </c>
      <c r="X16" s="45">
        <v>10</v>
      </c>
      <c r="Y16" s="3">
        <f t="shared" si="49"/>
        <v>450</v>
      </c>
      <c r="Z16" s="45">
        <v>13</v>
      </c>
      <c r="AA16" s="3">
        <f t="shared" si="50"/>
        <v>585</v>
      </c>
      <c r="AB16" s="45">
        <v>5</v>
      </c>
      <c r="AC16" s="3">
        <f t="shared" si="51"/>
        <v>225</v>
      </c>
      <c r="AD16" s="45">
        <v>11</v>
      </c>
      <c r="AE16" s="3">
        <f t="shared" si="52"/>
        <v>495</v>
      </c>
      <c r="AF16" s="45"/>
      <c r="AG16" s="3"/>
      <c r="AH16" s="45"/>
      <c r="AI16" s="3"/>
      <c r="AJ16" s="79"/>
      <c r="AK16" s="3"/>
      <c r="AL16" s="45"/>
      <c r="AM16" s="3"/>
      <c r="AN16" s="45"/>
      <c r="AO16" s="3"/>
      <c r="AP16" s="45"/>
      <c r="AQ16" s="3"/>
      <c r="AR16" s="45"/>
      <c r="AS16" s="3"/>
      <c r="AT16" s="45"/>
      <c r="AU16" s="3"/>
      <c r="AV16" s="45"/>
      <c r="AW16" s="3"/>
      <c r="AX16" s="45"/>
      <c r="AY16" s="3"/>
      <c r="AZ16" s="45"/>
      <c r="BA16" s="3"/>
      <c r="BB16" s="45"/>
      <c r="BC16" s="3"/>
      <c r="BD16" s="45"/>
      <c r="BE16" s="3"/>
      <c r="BF16" s="45"/>
      <c r="BG16" s="3"/>
      <c r="BH16" s="45"/>
      <c r="BI16" s="74"/>
      <c r="BJ16" s="45"/>
      <c r="BK16" s="74"/>
      <c r="BL16" s="45"/>
      <c r="BM16" s="74"/>
      <c r="BN16" s="45">
        <f t="shared" si="25"/>
        <v>50</v>
      </c>
      <c r="BO16" s="196">
        <f t="shared" si="26"/>
        <v>2250</v>
      </c>
      <c r="BP16" s="189"/>
      <c r="BQ16" s="61"/>
      <c r="BR16" s="4">
        <f t="shared" si="53"/>
        <v>2250</v>
      </c>
      <c r="BS16" s="61"/>
      <c r="BT16" s="1">
        <f t="shared" si="54"/>
        <v>2250</v>
      </c>
      <c r="BU16" s="5"/>
      <c r="BV16" s="1">
        <f t="shared" si="57"/>
        <v>2250</v>
      </c>
    </row>
    <row r="17" spans="1:74" ht="16.5" customHeight="1" x14ac:dyDescent="0.25">
      <c r="A17" s="199" t="s">
        <v>34</v>
      </c>
      <c r="B17" s="80" t="s">
        <v>35</v>
      </c>
      <c r="C17" s="81">
        <v>48</v>
      </c>
      <c r="D17" s="93">
        <v>12</v>
      </c>
      <c r="E17" s="3">
        <f t="shared" si="44"/>
        <v>576</v>
      </c>
      <c r="F17" s="93">
        <v>3</v>
      </c>
      <c r="G17" s="3">
        <f t="shared" si="45"/>
        <v>144</v>
      </c>
      <c r="H17" s="45">
        <v>10</v>
      </c>
      <c r="I17" s="3">
        <f t="shared" si="46"/>
        <v>480</v>
      </c>
      <c r="J17" s="45"/>
      <c r="K17" s="3">
        <f t="shared" si="47"/>
        <v>0</v>
      </c>
      <c r="L17" s="45">
        <v>5</v>
      </c>
      <c r="M17" s="3">
        <f t="shared" si="33"/>
        <v>240</v>
      </c>
      <c r="N17" s="45">
        <v>5</v>
      </c>
      <c r="O17" s="3">
        <f t="shared" si="34"/>
        <v>240</v>
      </c>
      <c r="P17" s="45">
        <v>6</v>
      </c>
      <c r="Q17" s="3">
        <f t="shared" si="35"/>
        <v>288</v>
      </c>
      <c r="R17" s="45">
        <v>8</v>
      </c>
      <c r="S17" s="3">
        <f t="shared" si="36"/>
        <v>384</v>
      </c>
      <c r="T17" s="45">
        <v>8</v>
      </c>
      <c r="U17" s="3">
        <f t="shared" si="56"/>
        <v>384</v>
      </c>
      <c r="V17" s="45">
        <v>9</v>
      </c>
      <c r="W17" s="3">
        <f t="shared" si="48"/>
        <v>432</v>
      </c>
      <c r="X17" s="45"/>
      <c r="Y17" s="3">
        <f t="shared" si="49"/>
        <v>0</v>
      </c>
      <c r="Z17" s="45">
        <v>7</v>
      </c>
      <c r="AA17" s="3">
        <f t="shared" si="50"/>
        <v>336</v>
      </c>
      <c r="AB17" s="45">
        <v>4</v>
      </c>
      <c r="AC17" s="3">
        <f t="shared" si="51"/>
        <v>192</v>
      </c>
      <c r="AD17" s="45"/>
      <c r="AE17" s="3">
        <f t="shared" si="52"/>
        <v>0</v>
      </c>
      <c r="AF17" s="45"/>
      <c r="AG17" s="3"/>
      <c r="AH17" s="45"/>
      <c r="AI17" s="3"/>
      <c r="AJ17" s="93"/>
      <c r="AK17" s="3"/>
      <c r="AL17" s="45"/>
      <c r="AM17" s="3"/>
      <c r="AN17" s="45"/>
      <c r="AO17" s="3"/>
      <c r="AP17" s="45"/>
      <c r="AQ17" s="3"/>
      <c r="AR17" s="45"/>
      <c r="AS17" s="3"/>
      <c r="AT17" s="45"/>
      <c r="AU17" s="3"/>
      <c r="AV17" s="45"/>
      <c r="AW17" s="3"/>
      <c r="AX17" s="45"/>
      <c r="AY17" s="3"/>
      <c r="AZ17" s="45"/>
      <c r="BA17" s="3"/>
      <c r="BB17" s="45"/>
      <c r="BC17" s="3"/>
      <c r="BD17" s="45"/>
      <c r="BE17" s="3"/>
      <c r="BF17" s="45"/>
      <c r="BG17" s="3"/>
      <c r="BH17" s="45"/>
      <c r="BI17" s="74"/>
      <c r="BJ17" s="45"/>
      <c r="BK17" s="74"/>
      <c r="BL17" s="45"/>
      <c r="BM17" s="74"/>
      <c r="BN17" s="45">
        <f t="shared" si="25"/>
        <v>77</v>
      </c>
      <c r="BO17" s="196">
        <f t="shared" si="26"/>
        <v>3696</v>
      </c>
      <c r="BP17" s="189"/>
      <c r="BQ17" s="61">
        <v>440.2</v>
      </c>
      <c r="BR17" s="4">
        <f t="shared" si="43"/>
        <v>3696</v>
      </c>
      <c r="BS17" s="61"/>
      <c r="BT17" s="1">
        <f>BR17+BS17-BQ17</f>
        <v>3255.8</v>
      </c>
      <c r="BU17" s="5"/>
      <c r="BV17" s="1">
        <f t="shared" si="57"/>
        <v>3255.8</v>
      </c>
    </row>
    <row r="18" spans="1:74" s="14" customFormat="1" ht="16.5" customHeight="1" x14ac:dyDescent="0.3">
      <c r="A18" s="200" t="s">
        <v>88</v>
      </c>
      <c r="B18" s="80">
        <v>2</v>
      </c>
      <c r="C18" s="81">
        <v>60</v>
      </c>
      <c r="D18" s="93"/>
      <c r="E18" s="212"/>
      <c r="F18" s="93"/>
      <c r="G18" s="3"/>
      <c r="H18" s="45"/>
      <c r="I18" s="3"/>
      <c r="J18" s="45"/>
      <c r="K18" s="3"/>
      <c r="L18" s="45"/>
      <c r="M18" s="3"/>
      <c r="N18" s="45"/>
      <c r="O18" s="3"/>
      <c r="P18" s="45"/>
      <c r="Q18" s="3"/>
      <c r="R18" s="45"/>
      <c r="S18" s="3"/>
      <c r="T18" s="45"/>
      <c r="U18" s="3"/>
      <c r="V18" s="45"/>
      <c r="W18" s="3"/>
      <c r="X18" s="45"/>
      <c r="Y18" s="3"/>
      <c r="Z18" s="45"/>
      <c r="AA18" s="3"/>
      <c r="AB18" s="45"/>
      <c r="AC18" s="3"/>
      <c r="AD18" s="45">
        <v>16</v>
      </c>
      <c r="AE18" s="3">
        <f t="shared" ref="AE18:AE25" si="58">+AD18*C18</f>
        <v>960</v>
      </c>
      <c r="AF18" s="45"/>
      <c r="AG18" s="3"/>
      <c r="AH18" s="45"/>
      <c r="AI18" s="3"/>
      <c r="AJ18" s="79"/>
      <c r="AK18" s="212"/>
      <c r="AL18" s="45"/>
      <c r="AM18" s="3"/>
      <c r="AN18" s="45"/>
      <c r="AO18" s="3"/>
      <c r="AP18" s="45"/>
      <c r="AQ18" s="3"/>
      <c r="AR18" s="45"/>
      <c r="AS18" s="3"/>
      <c r="AT18" s="45"/>
      <c r="AU18" s="3"/>
      <c r="AV18" s="45"/>
      <c r="AW18" s="3"/>
      <c r="AX18" s="45"/>
      <c r="AY18" s="3"/>
      <c r="AZ18" s="45"/>
      <c r="BA18" s="3"/>
      <c r="BB18" s="45"/>
      <c r="BC18" s="3"/>
      <c r="BD18" s="45"/>
      <c r="BE18" s="3"/>
      <c r="BF18" s="45"/>
      <c r="BG18" s="3"/>
      <c r="BH18" s="45"/>
      <c r="BI18" s="3"/>
      <c r="BJ18" s="45"/>
      <c r="BK18" s="3"/>
      <c r="BL18" s="45"/>
      <c r="BM18" s="3"/>
      <c r="BN18" s="45">
        <f t="shared" si="25"/>
        <v>16</v>
      </c>
      <c r="BO18" s="196">
        <f t="shared" si="26"/>
        <v>960</v>
      </c>
      <c r="BP18" s="189"/>
      <c r="BQ18" s="61"/>
      <c r="BR18" s="4">
        <f t="shared" ref="BR18" si="59">BO18</f>
        <v>960</v>
      </c>
      <c r="BS18" s="61"/>
      <c r="BT18" s="1">
        <f t="shared" ref="BT18" si="60">BR18+BS18-BQ18</f>
        <v>960</v>
      </c>
      <c r="BU18" s="5"/>
      <c r="BV18" s="1">
        <f t="shared" ref="BV18" si="61">BT18-BU18</f>
        <v>960</v>
      </c>
    </row>
    <row r="19" spans="1:74" s="14" customFormat="1" ht="16.5" customHeight="1" x14ac:dyDescent="0.3">
      <c r="A19" s="200" t="s">
        <v>32</v>
      </c>
      <c r="B19" s="80">
        <v>170</v>
      </c>
      <c r="C19" s="81">
        <v>60</v>
      </c>
      <c r="D19" s="93"/>
      <c r="E19" s="212"/>
      <c r="F19" s="93"/>
      <c r="G19" s="3"/>
      <c r="H19" s="45"/>
      <c r="I19" s="3"/>
      <c r="J19" s="45"/>
      <c r="K19" s="3"/>
      <c r="L19" s="45"/>
      <c r="M19" s="3"/>
      <c r="N19" s="45"/>
      <c r="O19" s="3"/>
      <c r="P19" s="45"/>
      <c r="Q19" s="3"/>
      <c r="R19" s="45"/>
      <c r="S19" s="3"/>
      <c r="T19" s="45">
        <v>5</v>
      </c>
      <c r="U19" s="3">
        <f>5*48</f>
        <v>240</v>
      </c>
      <c r="V19" s="45">
        <v>12</v>
      </c>
      <c r="W19" s="3">
        <f t="shared" ref="W19:W25" si="62">+V19*C19</f>
        <v>720</v>
      </c>
      <c r="X19" s="45"/>
      <c r="Y19" s="3">
        <f t="shared" si="49"/>
        <v>0</v>
      </c>
      <c r="Z19" s="45">
        <v>15</v>
      </c>
      <c r="AA19" s="3">
        <f t="shared" ref="AA19:AA25" si="63">+Z19*C19</f>
        <v>900</v>
      </c>
      <c r="AB19" s="45">
        <v>8</v>
      </c>
      <c r="AC19" s="3">
        <f t="shared" ref="AC19:AC25" si="64">+AB19*C19</f>
        <v>480</v>
      </c>
      <c r="AD19" s="45"/>
      <c r="AE19" s="3">
        <f t="shared" si="58"/>
        <v>0</v>
      </c>
      <c r="AF19" s="45"/>
      <c r="AG19" s="3"/>
      <c r="AH19" s="45"/>
      <c r="AI19" s="3"/>
      <c r="AJ19" s="79"/>
      <c r="AK19" s="212"/>
      <c r="AL19" s="45"/>
      <c r="AM19" s="3"/>
      <c r="AN19" s="45"/>
      <c r="AO19" s="3"/>
      <c r="AP19" s="45"/>
      <c r="AQ19" s="3"/>
      <c r="AR19" s="45"/>
      <c r="AS19" s="3"/>
      <c r="AT19" s="45"/>
      <c r="AU19" s="3"/>
      <c r="AV19" s="45"/>
      <c r="AW19" s="3"/>
      <c r="AX19" s="45"/>
      <c r="AY19" s="3"/>
      <c r="AZ19" s="45"/>
      <c r="BA19" s="3"/>
      <c r="BB19" s="45"/>
      <c r="BC19" s="3"/>
      <c r="BD19" s="45"/>
      <c r="BE19" s="3"/>
      <c r="BF19" s="45"/>
      <c r="BG19" s="3"/>
      <c r="BH19" s="45"/>
      <c r="BI19" s="3"/>
      <c r="BJ19" s="45"/>
      <c r="BK19" s="3"/>
      <c r="BL19" s="45"/>
      <c r="BM19" s="3"/>
      <c r="BN19" s="45">
        <f t="shared" si="25"/>
        <v>40</v>
      </c>
      <c r="BO19" s="196">
        <f t="shared" si="26"/>
        <v>2340</v>
      </c>
      <c r="BP19" s="189"/>
      <c r="BQ19" s="61"/>
      <c r="BR19" s="4">
        <f t="shared" ref="BR19:BR20" si="65">BO19</f>
        <v>2340</v>
      </c>
      <c r="BS19" s="61"/>
      <c r="BT19" s="1">
        <f t="shared" ref="BT19:BT20" si="66">BR19+BS19-BQ19</f>
        <v>2340</v>
      </c>
      <c r="BU19" s="5"/>
      <c r="BV19" s="1">
        <f t="shared" ref="BV19:BV20" si="67">BT19-BU19</f>
        <v>2340</v>
      </c>
    </row>
    <row r="20" spans="1:74" s="14" customFormat="1" ht="16.5" customHeight="1" x14ac:dyDescent="0.3">
      <c r="A20" s="200" t="s">
        <v>86</v>
      </c>
      <c r="B20" s="121">
        <v>11</v>
      </c>
      <c r="C20" s="81">
        <v>48</v>
      </c>
      <c r="D20" s="93"/>
      <c r="E20" s="212"/>
      <c r="F20" s="93"/>
      <c r="G20" s="3"/>
      <c r="H20" s="45"/>
      <c r="I20" s="3"/>
      <c r="J20" s="45"/>
      <c r="K20" s="3"/>
      <c r="L20" s="45"/>
      <c r="M20" s="3"/>
      <c r="N20" s="45"/>
      <c r="O20" s="3"/>
      <c r="P20" s="45"/>
      <c r="Q20" s="3"/>
      <c r="R20" s="45"/>
      <c r="S20" s="3"/>
      <c r="T20" s="45"/>
      <c r="U20" s="3"/>
      <c r="V20" s="45">
        <v>18</v>
      </c>
      <c r="W20" s="3">
        <f t="shared" si="62"/>
        <v>864</v>
      </c>
      <c r="X20" s="45"/>
      <c r="Y20" s="3">
        <f t="shared" si="49"/>
        <v>0</v>
      </c>
      <c r="Z20" s="45">
        <v>7</v>
      </c>
      <c r="AA20" s="3">
        <f t="shared" si="63"/>
        <v>336</v>
      </c>
      <c r="AB20" s="45">
        <v>9</v>
      </c>
      <c r="AC20" s="3">
        <f t="shared" si="64"/>
        <v>432</v>
      </c>
      <c r="AD20" s="45">
        <v>4</v>
      </c>
      <c r="AE20" s="3">
        <f>144+40</f>
        <v>184</v>
      </c>
      <c r="AF20" s="45"/>
      <c r="AG20" s="3"/>
      <c r="AH20" s="45"/>
      <c r="AI20" s="3"/>
      <c r="AJ20" s="79"/>
      <c r="AK20" s="212"/>
      <c r="AL20" s="45"/>
      <c r="AM20" s="3"/>
      <c r="AN20" s="45"/>
      <c r="AO20" s="3"/>
      <c r="AP20" s="45"/>
      <c r="AQ20" s="3"/>
      <c r="AR20" s="45"/>
      <c r="AS20" s="3"/>
      <c r="AT20" s="45"/>
      <c r="AU20" s="3"/>
      <c r="AV20" s="45"/>
      <c r="AW20" s="3"/>
      <c r="AX20" s="45"/>
      <c r="AY20" s="3"/>
      <c r="AZ20" s="45"/>
      <c r="BA20" s="3"/>
      <c r="BB20" s="45"/>
      <c r="BC20" s="3"/>
      <c r="BD20" s="45"/>
      <c r="BE20" s="3"/>
      <c r="BF20" s="45"/>
      <c r="BG20" s="3"/>
      <c r="BH20" s="45"/>
      <c r="BI20" s="3"/>
      <c r="BJ20" s="45"/>
      <c r="BK20" s="3"/>
      <c r="BL20" s="45"/>
      <c r="BM20" s="3"/>
      <c r="BN20" s="45">
        <f t="shared" si="25"/>
        <v>38</v>
      </c>
      <c r="BO20" s="196">
        <f t="shared" si="26"/>
        <v>1816</v>
      </c>
      <c r="BP20" s="189"/>
      <c r="BQ20" s="61"/>
      <c r="BR20" s="4">
        <f t="shared" si="65"/>
        <v>1816</v>
      </c>
      <c r="BS20" s="61"/>
      <c r="BT20" s="1">
        <f t="shared" si="66"/>
        <v>1816</v>
      </c>
      <c r="BU20" s="5"/>
      <c r="BV20" s="1">
        <f t="shared" si="67"/>
        <v>1816</v>
      </c>
    </row>
    <row r="21" spans="1:74" s="14" customFormat="1" ht="16.5" customHeight="1" x14ac:dyDescent="0.3">
      <c r="A21" s="200" t="s">
        <v>87</v>
      </c>
      <c r="B21" s="121">
        <v>184</v>
      </c>
      <c r="C21" s="81">
        <v>48</v>
      </c>
      <c r="D21" s="93"/>
      <c r="E21" s="212"/>
      <c r="F21" s="93"/>
      <c r="G21" s="3"/>
      <c r="H21" s="45"/>
      <c r="I21" s="3"/>
      <c r="J21" s="45"/>
      <c r="K21" s="3"/>
      <c r="L21" s="45"/>
      <c r="M21" s="3"/>
      <c r="N21" s="45"/>
      <c r="O21" s="3"/>
      <c r="P21" s="45"/>
      <c r="Q21" s="3"/>
      <c r="R21" s="45"/>
      <c r="S21" s="3"/>
      <c r="T21" s="45"/>
      <c r="U21" s="3"/>
      <c r="V21" s="45"/>
      <c r="W21" s="3"/>
      <c r="X21" s="45"/>
      <c r="Y21" s="3">
        <f t="shared" si="49"/>
        <v>0</v>
      </c>
      <c r="Z21" s="45"/>
      <c r="AA21" s="3"/>
      <c r="AB21" s="45">
        <v>12</v>
      </c>
      <c r="AC21" s="3">
        <f t="shared" si="64"/>
        <v>576</v>
      </c>
      <c r="AD21" s="45">
        <v>15</v>
      </c>
      <c r="AE21" s="3">
        <f t="shared" si="58"/>
        <v>720</v>
      </c>
      <c r="AF21" s="45"/>
      <c r="AG21" s="3"/>
      <c r="AH21" s="45"/>
      <c r="AI21" s="3"/>
      <c r="AJ21" s="79"/>
      <c r="AK21" s="212"/>
      <c r="AL21" s="45"/>
      <c r="AM21" s="3"/>
      <c r="AN21" s="45"/>
      <c r="AO21" s="3"/>
      <c r="AP21" s="45"/>
      <c r="AQ21" s="3"/>
      <c r="AR21" s="45"/>
      <c r="AS21" s="3"/>
      <c r="AT21" s="45"/>
      <c r="AU21" s="3"/>
      <c r="AV21" s="45"/>
      <c r="AW21" s="3"/>
      <c r="AX21" s="45"/>
      <c r="AY21" s="3"/>
      <c r="AZ21" s="45"/>
      <c r="BA21" s="3"/>
      <c r="BB21" s="45"/>
      <c r="BC21" s="3"/>
      <c r="BD21" s="45"/>
      <c r="BE21" s="3"/>
      <c r="BF21" s="45"/>
      <c r="BG21" s="3"/>
      <c r="BH21" s="45"/>
      <c r="BI21" s="3"/>
      <c r="BJ21" s="45"/>
      <c r="BK21" s="3"/>
      <c r="BL21" s="45"/>
      <c r="BM21" s="3"/>
      <c r="BN21" s="45">
        <f t="shared" si="25"/>
        <v>27</v>
      </c>
      <c r="BO21" s="196">
        <f t="shared" si="26"/>
        <v>1296</v>
      </c>
      <c r="BP21" s="189"/>
      <c r="BQ21" s="61"/>
      <c r="BR21" s="4">
        <f t="shared" ref="BR21" si="68">BO21</f>
        <v>1296</v>
      </c>
      <c r="BS21" s="61"/>
      <c r="BT21" s="1">
        <f t="shared" ref="BT21" si="69">BR21+BS21-BQ21</f>
        <v>1296</v>
      </c>
      <c r="BU21" s="5"/>
      <c r="BV21" s="1">
        <f t="shared" ref="BV21" si="70">BT21-BU21</f>
        <v>1296</v>
      </c>
    </row>
    <row r="22" spans="1:74" ht="16.5" customHeight="1" x14ac:dyDescent="0.25">
      <c r="A22" s="200" t="s">
        <v>51</v>
      </c>
      <c r="B22" s="121" t="s">
        <v>52</v>
      </c>
      <c r="C22" s="81">
        <v>48</v>
      </c>
      <c r="D22" s="93"/>
      <c r="E22" s="3">
        <f t="shared" ref="E22:E24" si="71">+D22*C22</f>
        <v>0</v>
      </c>
      <c r="F22" s="93"/>
      <c r="G22" s="3">
        <f t="shared" ref="G22:G24" si="72">+F22*C22</f>
        <v>0</v>
      </c>
      <c r="H22" s="45"/>
      <c r="I22" s="3">
        <f t="shared" ref="I22:I24" si="73">+H22*C22</f>
        <v>0</v>
      </c>
      <c r="J22" s="45"/>
      <c r="K22" s="3">
        <f t="shared" ref="K22:K24" si="74">+J22*C22</f>
        <v>0</v>
      </c>
      <c r="L22" s="45"/>
      <c r="M22" s="3">
        <f t="shared" si="33"/>
        <v>0</v>
      </c>
      <c r="N22" s="45"/>
      <c r="O22" s="3">
        <f t="shared" si="34"/>
        <v>0</v>
      </c>
      <c r="P22" s="45"/>
      <c r="Q22" s="3">
        <f t="shared" si="35"/>
        <v>0</v>
      </c>
      <c r="R22" s="45"/>
      <c r="S22" s="3">
        <f t="shared" si="36"/>
        <v>0</v>
      </c>
      <c r="T22" s="45"/>
      <c r="U22" s="3">
        <f t="shared" ref="U22:U24" si="75">+T22*C22</f>
        <v>0</v>
      </c>
      <c r="V22" s="45"/>
      <c r="W22" s="3">
        <f t="shared" si="62"/>
        <v>0</v>
      </c>
      <c r="X22" s="45"/>
      <c r="Y22" s="3">
        <f t="shared" si="49"/>
        <v>0</v>
      </c>
      <c r="Z22" s="45">
        <v>2</v>
      </c>
      <c r="AA22" s="3">
        <f t="shared" si="63"/>
        <v>96</v>
      </c>
      <c r="AB22" s="45"/>
      <c r="AC22" s="3">
        <f t="shared" si="64"/>
        <v>0</v>
      </c>
      <c r="AD22" s="45">
        <v>3</v>
      </c>
      <c r="AE22" s="3">
        <f>94+101</f>
        <v>195</v>
      </c>
      <c r="AF22" s="45"/>
      <c r="AG22" s="3"/>
      <c r="AH22" s="45"/>
      <c r="AI22" s="3"/>
      <c r="AJ22" s="93"/>
      <c r="AK22" s="3"/>
      <c r="AL22" s="45"/>
      <c r="AM22" s="3"/>
      <c r="AN22" s="45"/>
      <c r="AO22" s="3"/>
      <c r="AP22" s="45"/>
      <c r="AQ22" s="3"/>
      <c r="AR22" s="45"/>
      <c r="AS22" s="3"/>
      <c r="AT22" s="45"/>
      <c r="AU22" s="3"/>
      <c r="AV22" s="45"/>
      <c r="AW22" s="3"/>
      <c r="AX22" s="45"/>
      <c r="AY22" s="3"/>
      <c r="AZ22" s="45"/>
      <c r="BA22" s="3"/>
      <c r="BB22" s="45"/>
      <c r="BC22" s="3"/>
      <c r="BD22" s="45"/>
      <c r="BE22" s="3"/>
      <c r="BF22" s="45"/>
      <c r="BG22" s="3"/>
      <c r="BH22" s="45"/>
      <c r="BI22" s="74"/>
      <c r="BJ22" s="45"/>
      <c r="BK22" s="74"/>
      <c r="BL22" s="45"/>
      <c r="BM22" s="74"/>
      <c r="BN22" s="45">
        <f t="shared" si="25"/>
        <v>5</v>
      </c>
      <c r="BO22" s="196">
        <f t="shared" si="26"/>
        <v>291</v>
      </c>
      <c r="BP22" s="189"/>
      <c r="BQ22" s="61">
        <v>12</v>
      </c>
      <c r="BR22" s="4">
        <f t="shared" si="43"/>
        <v>291</v>
      </c>
      <c r="BS22" s="61"/>
      <c r="BT22" s="1">
        <f t="shared" ref="BT22:BT25" si="76">BR22+BS22-BQ22</f>
        <v>279</v>
      </c>
      <c r="BU22" s="5"/>
      <c r="BV22" s="1">
        <f>BT22-BU22</f>
        <v>279</v>
      </c>
    </row>
    <row r="23" spans="1:74" ht="16.5" customHeight="1" x14ac:dyDescent="0.25">
      <c r="A23" s="199" t="s">
        <v>68</v>
      </c>
      <c r="B23" s="80">
        <v>47</v>
      </c>
      <c r="C23" s="81">
        <v>48</v>
      </c>
      <c r="D23" s="93"/>
      <c r="E23" s="3">
        <f t="shared" si="71"/>
        <v>0</v>
      </c>
      <c r="F23" s="93"/>
      <c r="G23" s="3">
        <f t="shared" si="72"/>
        <v>0</v>
      </c>
      <c r="H23" s="45">
        <v>4</v>
      </c>
      <c r="I23" s="3">
        <f t="shared" si="73"/>
        <v>192</v>
      </c>
      <c r="J23" s="45"/>
      <c r="K23" s="3">
        <f t="shared" si="74"/>
        <v>0</v>
      </c>
      <c r="L23" s="45"/>
      <c r="M23" s="3">
        <f t="shared" si="33"/>
        <v>0</v>
      </c>
      <c r="N23" s="45">
        <v>10</v>
      </c>
      <c r="O23" s="3">
        <f t="shared" si="34"/>
        <v>480</v>
      </c>
      <c r="P23" s="45">
        <v>20</v>
      </c>
      <c r="Q23" s="3">
        <f t="shared" si="35"/>
        <v>960</v>
      </c>
      <c r="R23" s="45">
        <v>10</v>
      </c>
      <c r="S23" s="3">
        <f t="shared" si="36"/>
        <v>480</v>
      </c>
      <c r="T23" s="45">
        <v>12</v>
      </c>
      <c r="U23" s="3">
        <f t="shared" si="75"/>
        <v>576</v>
      </c>
      <c r="V23" s="45">
        <v>11</v>
      </c>
      <c r="W23" s="3">
        <f t="shared" si="62"/>
        <v>528</v>
      </c>
      <c r="X23" s="45"/>
      <c r="Y23" s="3">
        <f t="shared" si="49"/>
        <v>0</v>
      </c>
      <c r="Z23" s="45">
        <v>9</v>
      </c>
      <c r="AA23" s="3">
        <f t="shared" si="63"/>
        <v>432</v>
      </c>
      <c r="AB23" s="45">
        <v>10</v>
      </c>
      <c r="AC23" s="3">
        <f t="shared" si="64"/>
        <v>480</v>
      </c>
      <c r="AD23" s="45">
        <v>17</v>
      </c>
      <c r="AE23" s="3">
        <f t="shared" si="58"/>
        <v>816</v>
      </c>
      <c r="AF23" s="45"/>
      <c r="AG23" s="3"/>
      <c r="AH23" s="45"/>
      <c r="AI23" s="3"/>
      <c r="AJ23" s="93"/>
      <c r="AK23" s="3"/>
      <c r="AL23" s="45"/>
      <c r="AM23" s="3"/>
      <c r="AN23" s="45"/>
      <c r="AO23" s="3"/>
      <c r="AP23" s="45"/>
      <c r="AQ23" s="3"/>
      <c r="AR23" s="45"/>
      <c r="AS23" s="3"/>
      <c r="AT23" s="45"/>
      <c r="AU23" s="3"/>
      <c r="AV23" s="45"/>
      <c r="AW23" s="3"/>
      <c r="AX23" s="45"/>
      <c r="AY23" s="3"/>
      <c r="AZ23" s="45"/>
      <c r="BA23" s="3"/>
      <c r="BB23" s="45"/>
      <c r="BC23" s="3"/>
      <c r="BD23" s="45"/>
      <c r="BE23" s="3"/>
      <c r="BF23" s="45"/>
      <c r="BG23" s="3"/>
      <c r="BH23" s="45"/>
      <c r="BI23" s="74"/>
      <c r="BJ23" s="45"/>
      <c r="BK23" s="74"/>
      <c r="BL23" s="45"/>
      <c r="BM23" s="74"/>
      <c r="BN23" s="45">
        <f t="shared" si="25"/>
        <v>103</v>
      </c>
      <c r="BO23" s="196">
        <f t="shared" si="26"/>
        <v>4944</v>
      </c>
      <c r="BP23" s="189"/>
      <c r="BQ23" s="61"/>
      <c r="BR23" s="4">
        <f t="shared" si="43"/>
        <v>4944</v>
      </c>
      <c r="BS23" s="61"/>
      <c r="BT23" s="1">
        <f t="shared" si="76"/>
        <v>4944</v>
      </c>
      <c r="BU23" s="5"/>
      <c r="BV23" s="1">
        <f>BT23-BU23</f>
        <v>4944</v>
      </c>
    </row>
    <row r="24" spans="1:74" ht="16.5" customHeight="1" x14ac:dyDescent="0.25">
      <c r="A24" s="199" t="s">
        <v>56</v>
      </c>
      <c r="B24" s="80">
        <v>6</v>
      </c>
      <c r="C24" s="81">
        <v>48</v>
      </c>
      <c r="D24" s="93"/>
      <c r="E24" s="3">
        <f t="shared" si="71"/>
        <v>0</v>
      </c>
      <c r="F24" s="93"/>
      <c r="G24" s="3">
        <f t="shared" si="72"/>
        <v>0</v>
      </c>
      <c r="H24" s="45"/>
      <c r="I24" s="3">
        <f t="shared" si="73"/>
        <v>0</v>
      </c>
      <c r="J24" s="45">
        <v>12</v>
      </c>
      <c r="K24" s="3">
        <f t="shared" si="74"/>
        <v>576</v>
      </c>
      <c r="L24" s="45"/>
      <c r="M24" s="3">
        <f t="shared" si="33"/>
        <v>0</v>
      </c>
      <c r="N24" s="45">
        <v>12</v>
      </c>
      <c r="O24" s="3">
        <f t="shared" si="34"/>
        <v>576</v>
      </c>
      <c r="P24" s="45"/>
      <c r="Q24" s="3">
        <f t="shared" si="35"/>
        <v>0</v>
      </c>
      <c r="R24" s="45">
        <v>12</v>
      </c>
      <c r="S24" s="3">
        <f t="shared" si="36"/>
        <v>576</v>
      </c>
      <c r="T24" s="45"/>
      <c r="U24" s="3">
        <f t="shared" si="75"/>
        <v>0</v>
      </c>
      <c r="V24" s="45"/>
      <c r="W24" s="3">
        <f t="shared" si="62"/>
        <v>0</v>
      </c>
      <c r="X24" s="45"/>
      <c r="Y24" s="3">
        <f t="shared" si="49"/>
        <v>0</v>
      </c>
      <c r="Z24" s="45">
        <v>12</v>
      </c>
      <c r="AA24" s="3">
        <f t="shared" si="63"/>
        <v>576</v>
      </c>
      <c r="AB24" s="45"/>
      <c r="AC24" s="3">
        <f t="shared" si="64"/>
        <v>0</v>
      </c>
      <c r="AD24" s="45"/>
      <c r="AE24" s="3">
        <f t="shared" si="58"/>
        <v>0</v>
      </c>
      <c r="AF24" s="45"/>
      <c r="AG24" s="3"/>
      <c r="AH24" s="45"/>
      <c r="AI24" s="3"/>
      <c r="AJ24" s="93"/>
      <c r="AK24" s="3"/>
      <c r="AL24" s="45"/>
      <c r="AM24" s="3"/>
      <c r="AN24" s="45"/>
      <c r="AO24" s="3"/>
      <c r="AP24" s="45"/>
      <c r="AQ24" s="3"/>
      <c r="AR24" s="45"/>
      <c r="AS24" s="3"/>
      <c r="AT24" s="45"/>
      <c r="AU24" s="3"/>
      <c r="AV24" s="45"/>
      <c r="AW24" s="3"/>
      <c r="AX24" s="45"/>
      <c r="AY24" s="3"/>
      <c r="AZ24" s="45"/>
      <c r="BA24" s="3"/>
      <c r="BB24" s="45"/>
      <c r="BC24" s="3"/>
      <c r="BD24" s="45"/>
      <c r="BE24" s="3"/>
      <c r="BF24" s="45"/>
      <c r="BG24" s="3"/>
      <c r="BH24" s="45"/>
      <c r="BI24" s="74"/>
      <c r="BJ24" s="45"/>
      <c r="BK24" s="74"/>
      <c r="BL24" s="45"/>
      <c r="BM24" s="74"/>
      <c r="BN24" s="45">
        <f t="shared" si="25"/>
        <v>48</v>
      </c>
      <c r="BO24" s="196">
        <f t="shared" si="26"/>
        <v>2304</v>
      </c>
      <c r="BP24" s="189"/>
      <c r="BQ24" s="61">
        <v>371.68</v>
      </c>
      <c r="BR24" s="4">
        <f t="shared" si="43"/>
        <v>2304</v>
      </c>
      <c r="BS24" s="61"/>
      <c r="BT24" s="1">
        <f t="shared" si="76"/>
        <v>1932.32</v>
      </c>
      <c r="BU24" s="5"/>
      <c r="BV24" s="1">
        <f t="shared" ref="BV24" si="77">BT24-BU24</f>
        <v>1932.32</v>
      </c>
    </row>
    <row r="25" spans="1:74" ht="16.5" customHeight="1" x14ac:dyDescent="0.25">
      <c r="A25" s="200" t="s">
        <v>78</v>
      </c>
      <c r="B25" s="80">
        <v>1</v>
      </c>
      <c r="C25" s="81">
        <v>48</v>
      </c>
      <c r="D25" s="93"/>
      <c r="E25" s="3"/>
      <c r="F25" s="93"/>
      <c r="G25" s="3"/>
      <c r="H25" s="45"/>
      <c r="I25" s="3"/>
      <c r="J25" s="45"/>
      <c r="K25" s="3"/>
      <c r="L25" s="45"/>
      <c r="M25" s="3"/>
      <c r="N25" s="45"/>
      <c r="O25" s="3"/>
      <c r="P25" s="45"/>
      <c r="Q25" s="3"/>
      <c r="R25" s="45"/>
      <c r="S25" s="3"/>
      <c r="T25" s="45"/>
      <c r="U25" s="3"/>
      <c r="V25" s="45">
        <v>12</v>
      </c>
      <c r="W25" s="3">
        <f t="shared" si="62"/>
        <v>576</v>
      </c>
      <c r="X25" s="45"/>
      <c r="Y25" s="3">
        <f t="shared" si="49"/>
        <v>0</v>
      </c>
      <c r="Z25" s="45"/>
      <c r="AA25" s="3">
        <f t="shared" si="63"/>
        <v>0</v>
      </c>
      <c r="AB25" s="45"/>
      <c r="AC25" s="3">
        <f t="shared" si="64"/>
        <v>0</v>
      </c>
      <c r="AD25" s="45"/>
      <c r="AE25" s="3">
        <f t="shared" si="58"/>
        <v>0</v>
      </c>
      <c r="AF25" s="45"/>
      <c r="AG25" s="3"/>
      <c r="AH25" s="45"/>
      <c r="AI25" s="3"/>
      <c r="AJ25" s="93"/>
      <c r="AK25" s="3"/>
      <c r="AL25" s="45"/>
      <c r="AM25" s="3"/>
      <c r="AN25" s="45"/>
      <c r="AO25" s="3"/>
      <c r="AP25" s="45"/>
      <c r="AQ25" s="3"/>
      <c r="AR25" s="45"/>
      <c r="AS25" s="3"/>
      <c r="AT25" s="45"/>
      <c r="AU25" s="3"/>
      <c r="AV25" s="45"/>
      <c r="AW25" s="3"/>
      <c r="AX25" s="45"/>
      <c r="AY25" s="3"/>
      <c r="AZ25" s="45"/>
      <c r="BA25" s="3"/>
      <c r="BB25" s="45"/>
      <c r="BC25" s="3"/>
      <c r="BD25" s="45"/>
      <c r="BE25" s="3"/>
      <c r="BF25" s="45"/>
      <c r="BG25" s="3"/>
      <c r="BH25" s="45"/>
      <c r="BI25" s="74"/>
      <c r="BJ25" s="45"/>
      <c r="BK25" s="74"/>
      <c r="BL25" s="45"/>
      <c r="BM25" s="74"/>
      <c r="BN25" s="45">
        <f t="shared" si="25"/>
        <v>12</v>
      </c>
      <c r="BO25" s="196">
        <f t="shared" si="26"/>
        <v>576</v>
      </c>
      <c r="BP25" s="189"/>
      <c r="BQ25" s="61"/>
      <c r="BR25" s="4">
        <f t="shared" si="43"/>
        <v>576</v>
      </c>
      <c r="BS25" s="61"/>
      <c r="BT25" s="1">
        <f t="shared" si="76"/>
        <v>576</v>
      </c>
      <c r="BU25" s="5"/>
      <c r="BV25" s="1">
        <f>BT25-BU25</f>
        <v>576</v>
      </c>
    </row>
    <row r="26" spans="1:74" s="150" customFormat="1" ht="16.5" customHeight="1" x14ac:dyDescent="0.25">
      <c r="A26" s="199" t="s">
        <v>54</v>
      </c>
      <c r="B26" s="80">
        <v>18</v>
      </c>
      <c r="C26" s="81">
        <v>45.36</v>
      </c>
      <c r="D26" s="93"/>
      <c r="E26" s="3">
        <f>+D26*C26</f>
        <v>0</v>
      </c>
      <c r="F26" s="93"/>
      <c r="G26" s="3">
        <f>+F26*C26</f>
        <v>0</v>
      </c>
      <c r="H26" s="45"/>
      <c r="I26" s="3">
        <f>+H26*C26</f>
        <v>0</v>
      </c>
      <c r="J26" s="45"/>
      <c r="K26" s="3">
        <f>+J26*C26</f>
        <v>0</v>
      </c>
      <c r="L26" s="45">
        <v>48</v>
      </c>
      <c r="M26" s="3">
        <f t="shared" si="33"/>
        <v>2177.2799999999997</v>
      </c>
      <c r="N26" s="45">
        <v>13</v>
      </c>
      <c r="O26" s="3">
        <f t="shared" si="34"/>
        <v>589.67999999999995</v>
      </c>
      <c r="P26" s="45">
        <v>14</v>
      </c>
      <c r="Q26" s="3">
        <f t="shared" si="35"/>
        <v>635.04</v>
      </c>
      <c r="R26" s="45">
        <v>10</v>
      </c>
      <c r="S26" s="3">
        <f t="shared" si="36"/>
        <v>453.6</v>
      </c>
      <c r="T26" s="45">
        <v>7</v>
      </c>
      <c r="U26" s="3">
        <f>+T26*C26</f>
        <v>317.52</v>
      </c>
      <c r="V26" s="45"/>
      <c r="W26" s="3">
        <f>+V26*C26</f>
        <v>0</v>
      </c>
      <c r="X26" s="45"/>
      <c r="Y26" s="3">
        <f>+X26*C26</f>
        <v>0</v>
      </c>
      <c r="Z26" s="45">
        <v>16</v>
      </c>
      <c r="AA26" s="3">
        <f>+Z26*C26</f>
        <v>725.76</v>
      </c>
      <c r="AB26" s="45"/>
      <c r="AC26" s="3">
        <f>+AB26*C26</f>
        <v>0</v>
      </c>
      <c r="AD26" s="45"/>
      <c r="AE26" s="3">
        <f>+AD26*C26</f>
        <v>0</v>
      </c>
      <c r="AF26" s="45"/>
      <c r="AG26" s="3"/>
      <c r="AH26" s="45"/>
      <c r="AI26" s="3"/>
      <c r="AJ26" s="93"/>
      <c r="AK26" s="3"/>
      <c r="AL26" s="45"/>
      <c r="AM26" s="3"/>
      <c r="AN26" s="45"/>
      <c r="AO26" s="3"/>
      <c r="AP26" s="45"/>
      <c r="AQ26" s="3"/>
      <c r="AR26" s="45"/>
      <c r="AS26" s="3"/>
      <c r="AT26" s="45"/>
      <c r="AU26" s="3"/>
      <c r="AV26" s="45"/>
      <c r="AW26" s="3"/>
      <c r="AX26" s="45"/>
      <c r="AY26" s="3"/>
      <c r="AZ26" s="45"/>
      <c r="BA26" s="3"/>
      <c r="BB26" s="45"/>
      <c r="BC26" s="3"/>
      <c r="BD26" s="45"/>
      <c r="BE26" s="3"/>
      <c r="BF26" s="45"/>
      <c r="BG26" s="3"/>
      <c r="BH26" s="45"/>
      <c r="BI26" s="74"/>
      <c r="BJ26" s="45"/>
      <c r="BK26" s="74"/>
      <c r="BL26" s="45"/>
      <c r="BM26" s="74"/>
      <c r="BN26" s="45">
        <f t="shared" si="25"/>
        <v>108</v>
      </c>
      <c r="BO26" s="196">
        <f t="shared" si="26"/>
        <v>4898.8799999999992</v>
      </c>
      <c r="BP26" s="190"/>
      <c r="BQ26" s="61">
        <v>405.24</v>
      </c>
      <c r="BR26" s="4">
        <f t="shared" si="43"/>
        <v>4898.8799999999992</v>
      </c>
      <c r="BS26" s="61"/>
      <c r="BT26" s="1">
        <f>BR26+BS26-BQ26</f>
        <v>4493.6399999999994</v>
      </c>
      <c r="BU26" s="5"/>
      <c r="BV26" s="1">
        <f t="shared" ref="BV26" si="78">BT26-BU26</f>
        <v>4493.6399999999994</v>
      </c>
    </row>
    <row r="27" spans="1:74" ht="16.5" customHeight="1" x14ac:dyDescent="0.25">
      <c r="A27" s="200" t="s">
        <v>57</v>
      </c>
      <c r="B27" s="80" t="s">
        <v>69</v>
      </c>
      <c r="C27" s="81">
        <v>48</v>
      </c>
      <c r="D27" s="93"/>
      <c r="E27" s="3"/>
      <c r="F27" s="93"/>
      <c r="G27" s="3"/>
      <c r="H27" s="45"/>
      <c r="I27" s="3"/>
      <c r="J27" s="45"/>
      <c r="K27" s="3"/>
      <c r="L27" s="45"/>
      <c r="M27" s="3"/>
      <c r="N27" s="45"/>
      <c r="O27" s="3"/>
      <c r="P27" s="45">
        <v>13</v>
      </c>
      <c r="Q27" s="3">
        <f t="shared" si="35"/>
        <v>624</v>
      </c>
      <c r="R27" s="45">
        <v>8</v>
      </c>
      <c r="S27" s="3">
        <f t="shared" si="36"/>
        <v>384</v>
      </c>
      <c r="T27" s="45"/>
      <c r="U27" s="3">
        <f t="shared" ref="U27:U34" si="79">+T27*C27</f>
        <v>0</v>
      </c>
      <c r="V27" s="45">
        <v>4</v>
      </c>
      <c r="W27" s="3">
        <f>144+26</f>
        <v>170</v>
      </c>
      <c r="X27" s="45"/>
      <c r="Y27" s="3">
        <f t="shared" ref="Y27:Y34" si="80">+X27*C27</f>
        <v>0</v>
      </c>
      <c r="Z27" s="45"/>
      <c r="AA27" s="3">
        <f t="shared" ref="AA27:AA34" si="81">+Z27*C27</f>
        <v>0</v>
      </c>
      <c r="AB27" s="45"/>
      <c r="AC27" s="3">
        <f t="shared" ref="AC27:AC34" si="82">+AB27*C27</f>
        <v>0</v>
      </c>
      <c r="AD27" s="45"/>
      <c r="AE27" s="3">
        <f t="shared" ref="AE27:AE34" si="83">+AD27*C27</f>
        <v>0</v>
      </c>
      <c r="AF27" s="45"/>
      <c r="AG27" s="3"/>
      <c r="AH27" s="45"/>
      <c r="AI27" s="3"/>
      <c r="AJ27" s="151"/>
      <c r="AK27" s="3"/>
      <c r="AL27" s="45"/>
      <c r="AM27" s="3"/>
      <c r="AN27" s="45"/>
      <c r="AO27" s="3"/>
      <c r="AP27" s="3"/>
      <c r="AQ27" s="3"/>
      <c r="AR27" s="45"/>
      <c r="AS27" s="3"/>
      <c r="AT27" s="45"/>
      <c r="AU27" s="3"/>
      <c r="AV27" s="45"/>
      <c r="AW27" s="3"/>
      <c r="AX27" s="45"/>
      <c r="AY27" s="3"/>
      <c r="AZ27" s="45"/>
      <c r="BA27" s="3"/>
      <c r="BB27" s="45"/>
      <c r="BC27" s="3"/>
      <c r="BD27" s="45"/>
      <c r="BE27" s="3"/>
      <c r="BF27" s="45"/>
      <c r="BG27" s="3"/>
      <c r="BH27" s="45"/>
      <c r="BI27" s="3"/>
      <c r="BJ27" s="45"/>
      <c r="BK27" s="3"/>
      <c r="BL27" s="45"/>
      <c r="BM27" s="3"/>
      <c r="BN27" s="45">
        <f t="shared" si="25"/>
        <v>25</v>
      </c>
      <c r="BO27" s="196">
        <f t="shared" si="26"/>
        <v>1178</v>
      </c>
      <c r="BP27" s="189"/>
      <c r="BQ27" s="61"/>
      <c r="BR27" s="4">
        <f t="shared" ref="BR27" si="84">BO27</f>
        <v>1178</v>
      </c>
      <c r="BS27" s="61"/>
      <c r="BT27" s="1">
        <f t="shared" ref="BT27" si="85">BR27+BS27-BQ27</f>
        <v>1178</v>
      </c>
      <c r="BU27" s="5"/>
      <c r="BV27" s="1">
        <f t="shared" ref="BV27:BV32" si="86">BT27-BU27</f>
        <v>1178</v>
      </c>
    </row>
    <row r="28" spans="1:74" ht="16.5" customHeight="1" x14ac:dyDescent="0.25">
      <c r="A28" s="199" t="s">
        <v>57</v>
      </c>
      <c r="B28" s="80">
        <v>16</v>
      </c>
      <c r="C28" s="46">
        <v>48</v>
      </c>
      <c r="D28" s="93">
        <v>2</v>
      </c>
      <c r="E28" s="3">
        <f t="shared" ref="E28:E34" si="87">+D28*C28</f>
        <v>96</v>
      </c>
      <c r="F28" s="93">
        <v>11</v>
      </c>
      <c r="G28" s="3">
        <f t="shared" ref="G28:G34" si="88">+F28*C28</f>
        <v>528</v>
      </c>
      <c r="H28" s="45">
        <v>3</v>
      </c>
      <c r="I28" s="3">
        <f t="shared" ref="I28:I34" si="89">+H28*C28</f>
        <v>144</v>
      </c>
      <c r="J28" s="45">
        <v>1</v>
      </c>
      <c r="K28" s="3">
        <f t="shared" ref="K28:K34" si="90">+J28*C28</f>
        <v>48</v>
      </c>
      <c r="L28" s="45">
        <v>2</v>
      </c>
      <c r="M28" s="3">
        <f>48+47.5</f>
        <v>95.5</v>
      </c>
      <c r="N28" s="45"/>
      <c r="O28" s="3">
        <f t="shared" si="34"/>
        <v>0</v>
      </c>
      <c r="P28" s="45"/>
      <c r="Q28" s="3">
        <f t="shared" si="35"/>
        <v>0</v>
      </c>
      <c r="R28" s="45"/>
      <c r="S28" s="3">
        <f t="shared" si="36"/>
        <v>0</v>
      </c>
      <c r="T28" s="45"/>
      <c r="U28" s="3">
        <f t="shared" si="79"/>
        <v>0</v>
      </c>
      <c r="V28" s="45"/>
      <c r="W28" s="3">
        <f t="shared" ref="W28:W34" si="91">+V28*C28</f>
        <v>0</v>
      </c>
      <c r="X28" s="45"/>
      <c r="Y28" s="3">
        <f t="shared" si="80"/>
        <v>0</v>
      </c>
      <c r="Z28" s="45"/>
      <c r="AA28" s="3">
        <f t="shared" si="81"/>
        <v>0</v>
      </c>
      <c r="AB28" s="45"/>
      <c r="AC28" s="3">
        <f t="shared" si="82"/>
        <v>0</v>
      </c>
      <c r="AD28" s="45"/>
      <c r="AE28" s="3">
        <f t="shared" si="83"/>
        <v>0</v>
      </c>
      <c r="AF28" s="45"/>
      <c r="AG28" s="3"/>
      <c r="AH28" s="45"/>
      <c r="AI28" s="3"/>
      <c r="AJ28" s="151"/>
      <c r="AK28" s="3"/>
      <c r="AL28" s="45"/>
      <c r="AM28" s="3"/>
      <c r="AN28" s="45"/>
      <c r="AO28" s="3"/>
      <c r="AP28" s="45"/>
      <c r="AQ28" s="3"/>
      <c r="AR28" s="45"/>
      <c r="AS28" s="3"/>
      <c r="AT28" s="45"/>
      <c r="AU28" s="3"/>
      <c r="AV28" s="45"/>
      <c r="AW28" s="3"/>
      <c r="AX28" s="45"/>
      <c r="AY28" s="3"/>
      <c r="AZ28" s="45"/>
      <c r="BA28" s="3"/>
      <c r="BB28" s="45"/>
      <c r="BC28" s="3"/>
      <c r="BD28" s="45"/>
      <c r="BE28" s="3"/>
      <c r="BF28" s="45"/>
      <c r="BG28" s="3"/>
      <c r="BH28" s="45"/>
      <c r="BI28" s="74"/>
      <c r="BJ28" s="45"/>
      <c r="BK28" s="74"/>
      <c r="BL28" s="45"/>
      <c r="BM28" s="74"/>
      <c r="BN28" s="45">
        <f t="shared" si="25"/>
        <v>19</v>
      </c>
      <c r="BO28" s="196">
        <f t="shared" si="26"/>
        <v>911.5</v>
      </c>
      <c r="BP28" s="189"/>
      <c r="BQ28" s="61">
        <v>295.58</v>
      </c>
      <c r="BR28" s="4">
        <f t="shared" si="43"/>
        <v>911.5</v>
      </c>
      <c r="BS28" s="61"/>
      <c r="BT28" s="1">
        <f>BR28+BS28-BQ28</f>
        <v>615.92000000000007</v>
      </c>
      <c r="BU28" s="5"/>
      <c r="BV28" s="1">
        <f t="shared" si="86"/>
        <v>615.92000000000007</v>
      </c>
    </row>
    <row r="29" spans="1:74" ht="16.5" customHeight="1" x14ac:dyDescent="0.25">
      <c r="A29" s="199" t="s">
        <v>80</v>
      </c>
      <c r="B29" s="80">
        <v>51</v>
      </c>
      <c r="C29" s="46">
        <v>28.38</v>
      </c>
      <c r="D29" s="93"/>
      <c r="E29" s="3"/>
      <c r="F29" s="93"/>
      <c r="G29" s="3"/>
      <c r="H29" s="45"/>
      <c r="I29" s="3"/>
      <c r="J29" s="45"/>
      <c r="K29" s="3"/>
      <c r="L29" s="45"/>
      <c r="M29" s="3"/>
      <c r="N29" s="45"/>
      <c r="O29" s="3"/>
      <c r="P29" s="45"/>
      <c r="Q29" s="3"/>
      <c r="R29" s="45"/>
      <c r="S29" s="3"/>
      <c r="T29" s="45"/>
      <c r="U29" s="3"/>
      <c r="V29" s="45"/>
      <c r="W29" s="3"/>
      <c r="X29" s="45"/>
      <c r="Y29" s="3"/>
      <c r="Z29" s="45">
        <v>1</v>
      </c>
      <c r="AA29" s="3">
        <f t="shared" si="81"/>
        <v>28.38</v>
      </c>
      <c r="AB29" s="45"/>
      <c r="AC29" s="3">
        <f t="shared" si="82"/>
        <v>0</v>
      </c>
      <c r="AD29" s="45"/>
      <c r="AE29" s="3">
        <f t="shared" si="83"/>
        <v>0</v>
      </c>
      <c r="AF29" s="45"/>
      <c r="AG29" s="3"/>
      <c r="AH29" s="45"/>
      <c r="AI29" s="3"/>
      <c r="AJ29" s="151"/>
      <c r="AK29" s="3"/>
      <c r="AL29" s="45"/>
      <c r="AM29" s="3"/>
      <c r="AN29" s="45"/>
      <c r="AO29" s="3"/>
      <c r="AP29" s="45"/>
      <c r="AQ29" s="3"/>
      <c r="AR29" s="45"/>
      <c r="AS29" s="3"/>
      <c r="AT29" s="45"/>
      <c r="AU29" s="3"/>
      <c r="AV29" s="45"/>
      <c r="AW29" s="3"/>
      <c r="AX29" s="45"/>
      <c r="AY29" s="3"/>
      <c r="AZ29" s="45"/>
      <c r="BA29" s="3"/>
      <c r="BB29" s="45"/>
      <c r="BC29" s="3"/>
      <c r="BD29" s="45"/>
      <c r="BE29" s="3"/>
      <c r="BF29" s="45"/>
      <c r="BG29" s="3"/>
      <c r="BH29" s="45"/>
      <c r="BI29" s="74"/>
      <c r="BJ29" s="45"/>
      <c r="BK29" s="74"/>
      <c r="BL29" s="45"/>
      <c r="BM29" s="74"/>
      <c r="BN29" s="45">
        <f t="shared" si="25"/>
        <v>1</v>
      </c>
      <c r="BO29" s="196">
        <f t="shared" si="26"/>
        <v>28.38</v>
      </c>
      <c r="BP29" s="189"/>
      <c r="BQ29" s="61"/>
      <c r="BR29" s="4">
        <f t="shared" si="43"/>
        <v>28.38</v>
      </c>
      <c r="BS29" s="61"/>
      <c r="BT29" s="1">
        <f t="shared" ref="BT29:BT32" si="92">BR29+BS29-BQ29</f>
        <v>28.38</v>
      </c>
      <c r="BU29" s="5"/>
      <c r="BV29" s="1">
        <f t="shared" si="86"/>
        <v>28.38</v>
      </c>
    </row>
    <row r="30" spans="1:74" ht="16.5" customHeight="1" x14ac:dyDescent="0.25">
      <c r="A30" s="199" t="s">
        <v>80</v>
      </c>
      <c r="B30" s="80">
        <v>52</v>
      </c>
      <c r="C30" s="46">
        <v>60</v>
      </c>
      <c r="D30" s="93"/>
      <c r="E30" s="3"/>
      <c r="F30" s="93"/>
      <c r="G30" s="3"/>
      <c r="H30" s="45"/>
      <c r="I30" s="3"/>
      <c r="J30" s="45"/>
      <c r="K30" s="3"/>
      <c r="L30" s="45"/>
      <c r="M30" s="3"/>
      <c r="N30" s="45"/>
      <c r="O30" s="3"/>
      <c r="P30" s="45"/>
      <c r="Q30" s="3"/>
      <c r="R30" s="45"/>
      <c r="S30" s="3"/>
      <c r="T30" s="45"/>
      <c r="U30" s="3"/>
      <c r="V30" s="45"/>
      <c r="W30" s="3"/>
      <c r="X30" s="45"/>
      <c r="Y30" s="3"/>
      <c r="Z30" s="45">
        <v>2</v>
      </c>
      <c r="AA30" s="3">
        <f>60+6.5</f>
        <v>66.5</v>
      </c>
      <c r="AB30" s="45"/>
      <c r="AC30" s="3">
        <f t="shared" si="82"/>
        <v>0</v>
      </c>
      <c r="AD30" s="45"/>
      <c r="AE30" s="3">
        <f t="shared" si="83"/>
        <v>0</v>
      </c>
      <c r="AF30" s="45"/>
      <c r="AG30" s="3"/>
      <c r="AH30" s="45"/>
      <c r="AI30" s="3"/>
      <c r="AJ30" s="151"/>
      <c r="AK30" s="3"/>
      <c r="AL30" s="45"/>
      <c r="AM30" s="3"/>
      <c r="AN30" s="45"/>
      <c r="AO30" s="3"/>
      <c r="AP30" s="45"/>
      <c r="AQ30" s="3"/>
      <c r="AR30" s="45"/>
      <c r="AS30" s="3"/>
      <c r="AT30" s="45"/>
      <c r="AU30" s="3"/>
      <c r="AV30" s="45"/>
      <c r="AW30" s="3"/>
      <c r="AX30" s="45"/>
      <c r="AY30" s="3"/>
      <c r="AZ30" s="45"/>
      <c r="BA30" s="3"/>
      <c r="BB30" s="45"/>
      <c r="BC30" s="3"/>
      <c r="BD30" s="45"/>
      <c r="BE30" s="3"/>
      <c r="BF30" s="45"/>
      <c r="BG30" s="3"/>
      <c r="BH30" s="45"/>
      <c r="BI30" s="74"/>
      <c r="BJ30" s="45"/>
      <c r="BK30" s="74"/>
      <c r="BL30" s="45"/>
      <c r="BM30" s="74"/>
      <c r="BN30" s="45">
        <f t="shared" si="25"/>
        <v>2</v>
      </c>
      <c r="BO30" s="196">
        <f t="shared" si="26"/>
        <v>66.5</v>
      </c>
      <c r="BP30" s="189"/>
      <c r="BQ30" s="61"/>
      <c r="BR30" s="4">
        <f t="shared" si="43"/>
        <v>66.5</v>
      </c>
      <c r="BS30" s="61"/>
      <c r="BT30" s="1">
        <f t="shared" si="92"/>
        <v>66.5</v>
      </c>
      <c r="BU30" s="5"/>
      <c r="BV30" s="1">
        <f t="shared" si="86"/>
        <v>66.5</v>
      </c>
    </row>
    <row r="31" spans="1:74" ht="16.5" customHeight="1" x14ac:dyDescent="0.25">
      <c r="A31" s="199" t="s">
        <v>66</v>
      </c>
      <c r="B31" s="80">
        <v>34</v>
      </c>
      <c r="C31" s="46">
        <v>48</v>
      </c>
      <c r="D31" s="93">
        <v>3</v>
      </c>
      <c r="E31" s="3">
        <f t="shared" si="87"/>
        <v>144</v>
      </c>
      <c r="F31" s="93">
        <v>2</v>
      </c>
      <c r="G31" s="3">
        <f t="shared" si="88"/>
        <v>96</v>
      </c>
      <c r="H31" s="45"/>
      <c r="I31" s="3">
        <f t="shared" si="89"/>
        <v>0</v>
      </c>
      <c r="J31" s="45">
        <v>6</v>
      </c>
      <c r="K31" s="3">
        <f t="shared" si="90"/>
        <v>288</v>
      </c>
      <c r="L31" s="45"/>
      <c r="M31" s="3">
        <f t="shared" si="33"/>
        <v>0</v>
      </c>
      <c r="N31" s="45">
        <v>3</v>
      </c>
      <c r="O31" s="3">
        <f t="shared" si="34"/>
        <v>144</v>
      </c>
      <c r="P31" s="45"/>
      <c r="Q31" s="3">
        <f t="shared" si="35"/>
        <v>0</v>
      </c>
      <c r="R31" s="45">
        <v>3</v>
      </c>
      <c r="S31" s="3">
        <f t="shared" si="36"/>
        <v>144</v>
      </c>
      <c r="T31" s="45"/>
      <c r="U31" s="3">
        <f t="shared" si="79"/>
        <v>0</v>
      </c>
      <c r="V31" s="45">
        <v>1</v>
      </c>
      <c r="W31" s="3">
        <v>7.5</v>
      </c>
      <c r="X31" s="45"/>
      <c r="Y31" s="3">
        <f t="shared" si="80"/>
        <v>0</v>
      </c>
      <c r="Z31" s="45"/>
      <c r="AA31" s="3">
        <f t="shared" si="81"/>
        <v>0</v>
      </c>
      <c r="AB31" s="45"/>
      <c r="AC31" s="3">
        <f t="shared" si="82"/>
        <v>0</v>
      </c>
      <c r="AD31" s="45"/>
      <c r="AE31" s="3">
        <f t="shared" si="83"/>
        <v>0</v>
      </c>
      <c r="AF31" s="45"/>
      <c r="AG31" s="3"/>
      <c r="AH31" s="45"/>
      <c r="AI31" s="3"/>
      <c r="AJ31" s="151"/>
      <c r="AK31" s="3"/>
      <c r="AL31" s="45"/>
      <c r="AM31" s="3"/>
      <c r="AN31" s="45"/>
      <c r="AO31" s="3"/>
      <c r="AP31" s="45"/>
      <c r="AQ31" s="3"/>
      <c r="AR31" s="45"/>
      <c r="AS31" s="3"/>
      <c r="AT31" s="45"/>
      <c r="AU31" s="3"/>
      <c r="AV31" s="45"/>
      <c r="AW31" s="3"/>
      <c r="AX31" s="45"/>
      <c r="AY31" s="3"/>
      <c r="AZ31" s="45"/>
      <c r="BA31" s="3"/>
      <c r="BB31" s="45"/>
      <c r="BC31" s="3"/>
      <c r="BD31" s="45"/>
      <c r="BE31" s="3"/>
      <c r="BF31" s="45"/>
      <c r="BG31" s="3"/>
      <c r="BH31" s="45"/>
      <c r="BI31" s="74"/>
      <c r="BJ31" s="45"/>
      <c r="BK31" s="74"/>
      <c r="BL31" s="45"/>
      <c r="BM31" s="74"/>
      <c r="BN31" s="45">
        <f t="shared" si="25"/>
        <v>18</v>
      </c>
      <c r="BO31" s="196">
        <f t="shared" si="26"/>
        <v>823.5</v>
      </c>
      <c r="BP31" s="189"/>
      <c r="BQ31" s="61">
        <v>140.78</v>
      </c>
      <c r="BR31" s="4">
        <f t="shared" si="43"/>
        <v>823.5</v>
      </c>
      <c r="BS31" s="61"/>
      <c r="BT31" s="1">
        <f t="shared" si="92"/>
        <v>682.72</v>
      </c>
      <c r="BU31" s="5"/>
      <c r="BV31" s="1">
        <f t="shared" si="86"/>
        <v>682.72</v>
      </c>
    </row>
    <row r="32" spans="1:74" ht="16.5" customHeight="1" x14ac:dyDescent="0.25">
      <c r="A32" s="199" t="s">
        <v>84</v>
      </c>
      <c r="B32" s="80" t="s">
        <v>85</v>
      </c>
      <c r="C32" s="46">
        <v>50</v>
      </c>
      <c r="D32" s="93"/>
      <c r="E32" s="3"/>
      <c r="F32" s="93"/>
      <c r="G32" s="3"/>
      <c r="H32" s="45"/>
      <c r="I32" s="3"/>
      <c r="J32" s="45"/>
      <c r="K32" s="3"/>
      <c r="L32" s="45"/>
      <c r="M32" s="3"/>
      <c r="N32" s="45"/>
      <c r="O32" s="3"/>
      <c r="P32" s="45"/>
      <c r="Q32" s="3"/>
      <c r="R32" s="45">
        <v>3</v>
      </c>
      <c r="S32" s="3">
        <f>50+21.4</f>
        <v>71.400000000000006</v>
      </c>
      <c r="T32" s="45"/>
      <c r="U32" s="3"/>
      <c r="V32" s="45"/>
      <c r="W32" s="3"/>
      <c r="X32" s="45"/>
      <c r="Y32" s="3"/>
      <c r="Z32" s="45"/>
      <c r="AA32" s="3">
        <f t="shared" si="81"/>
        <v>0</v>
      </c>
      <c r="AB32" s="45"/>
      <c r="AC32" s="3">
        <f t="shared" si="82"/>
        <v>0</v>
      </c>
      <c r="AD32" s="45"/>
      <c r="AE32" s="3">
        <f t="shared" si="83"/>
        <v>0</v>
      </c>
      <c r="AF32" s="45"/>
      <c r="AG32" s="3"/>
      <c r="AH32" s="45"/>
      <c r="AI32" s="3"/>
      <c r="AJ32" s="151"/>
      <c r="AK32" s="3"/>
      <c r="AL32" s="45"/>
      <c r="AM32" s="3"/>
      <c r="AN32" s="45"/>
      <c r="AO32" s="3"/>
      <c r="AP32" s="45"/>
      <c r="AQ32" s="3"/>
      <c r="AR32" s="45"/>
      <c r="AS32" s="3"/>
      <c r="AT32" s="45"/>
      <c r="AU32" s="3"/>
      <c r="AV32" s="45"/>
      <c r="AW32" s="3"/>
      <c r="AX32" s="45"/>
      <c r="AY32" s="3"/>
      <c r="AZ32" s="45"/>
      <c r="BA32" s="3"/>
      <c r="BB32" s="45"/>
      <c r="BC32" s="3"/>
      <c r="BD32" s="45"/>
      <c r="BE32" s="3"/>
      <c r="BF32" s="45"/>
      <c r="BG32" s="3"/>
      <c r="BH32" s="45"/>
      <c r="BI32" s="74"/>
      <c r="BJ32" s="45"/>
      <c r="BK32" s="74"/>
      <c r="BL32" s="45"/>
      <c r="BM32" s="74"/>
      <c r="BN32" s="45">
        <f t="shared" si="25"/>
        <v>3</v>
      </c>
      <c r="BO32" s="196">
        <f t="shared" si="26"/>
        <v>71.400000000000006</v>
      </c>
      <c r="BP32" s="189"/>
      <c r="BQ32" s="61"/>
      <c r="BR32" s="213">
        <f t="shared" si="43"/>
        <v>71.400000000000006</v>
      </c>
      <c r="BS32" s="61"/>
      <c r="BT32" s="1">
        <f t="shared" si="92"/>
        <v>71.400000000000006</v>
      </c>
      <c r="BU32" s="5"/>
      <c r="BV32" s="1">
        <f t="shared" si="86"/>
        <v>71.400000000000006</v>
      </c>
    </row>
    <row r="33" spans="1:120" ht="16.5" customHeight="1" x14ac:dyDescent="0.25">
      <c r="A33" s="197" t="s">
        <v>51</v>
      </c>
      <c r="B33" s="6">
        <v>46</v>
      </c>
      <c r="C33" s="46">
        <v>48</v>
      </c>
      <c r="D33" s="11"/>
      <c r="E33" s="3">
        <f t="shared" si="87"/>
        <v>0</v>
      </c>
      <c r="F33" s="45"/>
      <c r="G33" s="3">
        <f t="shared" si="88"/>
        <v>0</v>
      </c>
      <c r="H33" s="45"/>
      <c r="I33" s="3">
        <f t="shared" si="89"/>
        <v>0</v>
      </c>
      <c r="J33" s="45"/>
      <c r="K33" s="3">
        <f t="shared" si="90"/>
        <v>0</v>
      </c>
      <c r="L33" s="45">
        <v>37</v>
      </c>
      <c r="M33" s="3">
        <f t="shared" si="33"/>
        <v>1776</v>
      </c>
      <c r="N33" s="45"/>
      <c r="O33" s="3">
        <f t="shared" si="34"/>
        <v>0</v>
      </c>
      <c r="P33" s="45">
        <v>35</v>
      </c>
      <c r="Q33" s="3">
        <f t="shared" si="35"/>
        <v>1680</v>
      </c>
      <c r="R33" s="45">
        <v>17</v>
      </c>
      <c r="S33" s="3">
        <f t="shared" si="36"/>
        <v>816</v>
      </c>
      <c r="T33" s="45"/>
      <c r="U33" s="3">
        <f t="shared" si="79"/>
        <v>0</v>
      </c>
      <c r="V33" s="45"/>
      <c r="W33" s="3">
        <f t="shared" si="91"/>
        <v>0</v>
      </c>
      <c r="X33" s="45">
        <v>15</v>
      </c>
      <c r="Y33" s="3">
        <f t="shared" si="80"/>
        <v>720</v>
      </c>
      <c r="Z33" s="45">
        <v>16</v>
      </c>
      <c r="AA33" s="3">
        <f t="shared" si="81"/>
        <v>768</v>
      </c>
      <c r="AB33" s="45"/>
      <c r="AC33" s="3">
        <f t="shared" si="82"/>
        <v>0</v>
      </c>
      <c r="AD33" s="45"/>
      <c r="AE33" s="3">
        <f t="shared" si="83"/>
        <v>0</v>
      </c>
      <c r="AF33" s="45"/>
      <c r="AG33" s="3"/>
      <c r="AH33" s="45"/>
      <c r="AI33" s="3"/>
      <c r="AJ33" s="11"/>
      <c r="AK33" s="3"/>
      <c r="AL33" s="45"/>
      <c r="AM33" s="3"/>
      <c r="AN33" s="45"/>
      <c r="AO33" s="3"/>
      <c r="AP33" s="45"/>
      <c r="AQ33" s="3"/>
      <c r="AR33" s="45"/>
      <c r="AS33" s="3"/>
      <c r="AT33" s="45"/>
      <c r="AU33" s="3"/>
      <c r="AV33" s="45"/>
      <c r="AW33" s="3"/>
      <c r="AX33" s="45"/>
      <c r="AY33" s="3"/>
      <c r="AZ33" s="45"/>
      <c r="BA33" s="3"/>
      <c r="BB33" s="45"/>
      <c r="BC33" s="3"/>
      <c r="BD33" s="45"/>
      <c r="BE33" s="3"/>
      <c r="BF33" s="45"/>
      <c r="BG33" s="3"/>
      <c r="BH33" s="45"/>
      <c r="BI33" s="74"/>
      <c r="BJ33" s="45"/>
      <c r="BK33" s="74"/>
      <c r="BL33" s="45"/>
      <c r="BM33" s="74"/>
      <c r="BN33" s="45">
        <f t="shared" si="25"/>
        <v>120</v>
      </c>
      <c r="BO33" s="196">
        <f t="shared" si="26"/>
        <v>5760</v>
      </c>
      <c r="BP33" s="189"/>
      <c r="BQ33" s="61">
        <v>672</v>
      </c>
      <c r="BR33" s="4">
        <f t="shared" si="43"/>
        <v>5760</v>
      </c>
      <c r="BS33" s="61"/>
      <c r="BT33" s="1">
        <f>BR33+BS33-BQ33</f>
        <v>5088</v>
      </c>
      <c r="BU33" s="5"/>
      <c r="BV33" s="1">
        <f>BT33-BU33</f>
        <v>5088</v>
      </c>
    </row>
    <row r="34" spans="1:120" ht="16.5" customHeight="1" x14ac:dyDescent="0.25">
      <c r="A34" s="197" t="s">
        <v>26</v>
      </c>
      <c r="B34" s="6" t="s">
        <v>27</v>
      </c>
      <c r="C34" s="46"/>
      <c r="D34" s="11"/>
      <c r="E34" s="3">
        <f t="shared" si="87"/>
        <v>0</v>
      </c>
      <c r="F34" s="45"/>
      <c r="G34" s="3">
        <f t="shared" si="88"/>
        <v>0</v>
      </c>
      <c r="H34" s="45"/>
      <c r="I34" s="3">
        <f t="shared" si="89"/>
        <v>0</v>
      </c>
      <c r="J34" s="45"/>
      <c r="K34" s="3">
        <f t="shared" si="90"/>
        <v>0</v>
      </c>
      <c r="L34" s="45"/>
      <c r="M34" s="3">
        <f t="shared" si="33"/>
        <v>0</v>
      </c>
      <c r="N34" s="45"/>
      <c r="O34" s="3">
        <f t="shared" si="34"/>
        <v>0</v>
      </c>
      <c r="P34" s="45"/>
      <c r="Q34" s="3">
        <f t="shared" si="35"/>
        <v>0</v>
      </c>
      <c r="R34" s="45"/>
      <c r="S34" s="3">
        <f t="shared" si="36"/>
        <v>0</v>
      </c>
      <c r="T34" s="45"/>
      <c r="U34" s="3">
        <f t="shared" si="79"/>
        <v>0</v>
      </c>
      <c r="V34" s="45"/>
      <c r="W34" s="3">
        <f t="shared" si="91"/>
        <v>0</v>
      </c>
      <c r="X34" s="45"/>
      <c r="Y34" s="3">
        <f t="shared" si="80"/>
        <v>0</v>
      </c>
      <c r="Z34" s="45"/>
      <c r="AA34" s="3">
        <f t="shared" si="81"/>
        <v>0</v>
      </c>
      <c r="AB34" s="45"/>
      <c r="AC34" s="3">
        <f t="shared" si="82"/>
        <v>0</v>
      </c>
      <c r="AD34" s="45"/>
      <c r="AE34" s="3">
        <f t="shared" si="83"/>
        <v>0</v>
      </c>
      <c r="AF34" s="45"/>
      <c r="AG34" s="3"/>
      <c r="AH34" s="45"/>
      <c r="AI34" s="3"/>
      <c r="AJ34" s="11"/>
      <c r="AK34" s="3"/>
      <c r="AL34" s="45"/>
      <c r="AM34" s="3"/>
      <c r="AN34" s="45"/>
      <c r="AO34" s="3"/>
      <c r="AP34" s="45"/>
      <c r="AQ34" s="3"/>
      <c r="AR34" s="45"/>
      <c r="AS34" s="3"/>
      <c r="AT34" s="45"/>
      <c r="AU34" s="3"/>
      <c r="AV34" s="45"/>
      <c r="AW34" s="3"/>
      <c r="AX34" s="45"/>
      <c r="AY34" s="3"/>
      <c r="AZ34" s="45"/>
      <c r="BA34" s="3"/>
      <c r="BB34" s="45"/>
      <c r="BC34" s="3"/>
      <c r="BD34" s="45"/>
      <c r="BE34" s="3"/>
      <c r="BF34" s="45"/>
      <c r="BG34" s="3"/>
      <c r="BH34" s="45"/>
      <c r="BI34" s="74"/>
      <c r="BJ34" s="45"/>
      <c r="BK34" s="74"/>
      <c r="BL34" s="45"/>
      <c r="BM34" s="74"/>
      <c r="BN34" s="45">
        <f t="shared" si="25"/>
        <v>0</v>
      </c>
      <c r="BO34" s="196">
        <f t="shared" si="26"/>
        <v>0</v>
      </c>
      <c r="BP34" s="189"/>
      <c r="BQ34" s="61"/>
      <c r="BR34" s="4">
        <f t="shared" si="43"/>
        <v>0</v>
      </c>
      <c r="BS34" s="61"/>
      <c r="BT34" s="1">
        <f t="shared" ref="BT34" si="93">BR34+BS34-BQ34</f>
        <v>0</v>
      </c>
      <c r="BU34" s="5"/>
      <c r="BV34" s="1">
        <f t="shared" ref="BV34" si="94">BT34-BU34</f>
        <v>0</v>
      </c>
    </row>
    <row r="35" spans="1:120" s="22" customFormat="1" ht="20.25" customHeight="1" thickBot="1" x14ac:dyDescent="0.3">
      <c r="A35" s="201" t="s">
        <v>2</v>
      </c>
      <c r="B35" s="202"/>
      <c r="C35" s="202"/>
      <c r="D35" s="203">
        <f t="shared" ref="D35:AI35" si="95">SUM(D7:D34)</f>
        <v>19</v>
      </c>
      <c r="E35" s="204">
        <f t="shared" si="95"/>
        <v>924</v>
      </c>
      <c r="F35" s="204">
        <f t="shared" si="95"/>
        <v>90</v>
      </c>
      <c r="G35" s="204">
        <f t="shared" si="95"/>
        <v>4764</v>
      </c>
      <c r="H35" s="204">
        <f t="shared" si="95"/>
        <v>107</v>
      </c>
      <c r="I35" s="204">
        <f t="shared" si="95"/>
        <v>5670</v>
      </c>
      <c r="J35" s="204">
        <f t="shared" si="95"/>
        <v>73</v>
      </c>
      <c r="K35" s="204">
        <f t="shared" si="95"/>
        <v>3828</v>
      </c>
      <c r="L35" s="203">
        <f t="shared" si="95"/>
        <v>169</v>
      </c>
      <c r="M35" s="204">
        <f t="shared" si="95"/>
        <v>8440.7799999999988</v>
      </c>
      <c r="N35" s="203">
        <f t="shared" si="95"/>
        <v>114</v>
      </c>
      <c r="O35" s="204">
        <f t="shared" si="95"/>
        <v>5863.68</v>
      </c>
      <c r="P35" s="204">
        <f t="shared" si="95"/>
        <v>177</v>
      </c>
      <c r="Q35" s="204">
        <f t="shared" si="95"/>
        <v>8958.0400000000009</v>
      </c>
      <c r="R35" s="203">
        <f t="shared" si="95"/>
        <v>147</v>
      </c>
      <c r="S35" s="204">
        <f t="shared" si="95"/>
        <v>7377</v>
      </c>
      <c r="T35" s="204">
        <f t="shared" si="95"/>
        <v>96</v>
      </c>
      <c r="U35" s="204">
        <f t="shared" si="95"/>
        <v>4946.0200000000004</v>
      </c>
      <c r="V35" s="204">
        <f t="shared" si="95"/>
        <v>172</v>
      </c>
      <c r="W35" s="204">
        <f t="shared" si="95"/>
        <v>8868.5</v>
      </c>
      <c r="X35" s="204">
        <f t="shared" si="95"/>
        <v>87</v>
      </c>
      <c r="Y35" s="204">
        <f t="shared" si="95"/>
        <v>4518</v>
      </c>
      <c r="Z35" s="204">
        <f t="shared" si="95"/>
        <v>141</v>
      </c>
      <c r="AA35" s="204">
        <f t="shared" si="95"/>
        <v>7046.64</v>
      </c>
      <c r="AB35" s="204">
        <f t="shared" si="95"/>
        <v>122</v>
      </c>
      <c r="AC35" s="204">
        <f t="shared" si="95"/>
        <v>6381</v>
      </c>
      <c r="AD35" s="204">
        <f t="shared" si="95"/>
        <v>131</v>
      </c>
      <c r="AE35" s="204">
        <f t="shared" si="95"/>
        <v>6880</v>
      </c>
      <c r="AF35" s="204">
        <f t="shared" si="95"/>
        <v>0</v>
      </c>
      <c r="AG35" s="204">
        <f t="shared" si="95"/>
        <v>0</v>
      </c>
      <c r="AH35" s="204">
        <f t="shared" si="95"/>
        <v>0</v>
      </c>
      <c r="AI35" s="204">
        <f t="shared" si="95"/>
        <v>0</v>
      </c>
      <c r="AJ35" s="204">
        <f t="shared" ref="AJ35:BO35" si="96">SUM(AJ7:AJ34)</f>
        <v>0</v>
      </c>
      <c r="AK35" s="204">
        <f t="shared" si="96"/>
        <v>0</v>
      </c>
      <c r="AL35" s="204">
        <f t="shared" si="96"/>
        <v>0</v>
      </c>
      <c r="AM35" s="204">
        <f t="shared" si="96"/>
        <v>0</v>
      </c>
      <c r="AN35" s="204">
        <f t="shared" si="96"/>
        <v>0</v>
      </c>
      <c r="AO35" s="204">
        <f t="shared" si="96"/>
        <v>0</v>
      </c>
      <c r="AP35" s="203">
        <f t="shared" si="96"/>
        <v>0</v>
      </c>
      <c r="AQ35" s="204">
        <f t="shared" si="96"/>
        <v>0</v>
      </c>
      <c r="AR35" s="203">
        <f t="shared" si="96"/>
        <v>0</v>
      </c>
      <c r="AS35" s="204">
        <f t="shared" si="96"/>
        <v>0</v>
      </c>
      <c r="AT35" s="203">
        <f t="shared" si="96"/>
        <v>0</v>
      </c>
      <c r="AU35" s="204">
        <f t="shared" si="96"/>
        <v>0</v>
      </c>
      <c r="AV35" s="203">
        <f t="shared" si="96"/>
        <v>0</v>
      </c>
      <c r="AW35" s="204">
        <f t="shared" si="96"/>
        <v>0</v>
      </c>
      <c r="AX35" s="203">
        <f t="shared" si="96"/>
        <v>0</v>
      </c>
      <c r="AY35" s="204">
        <f t="shared" si="96"/>
        <v>0</v>
      </c>
      <c r="AZ35" s="203">
        <f t="shared" si="96"/>
        <v>0</v>
      </c>
      <c r="BA35" s="204">
        <f t="shared" si="96"/>
        <v>0</v>
      </c>
      <c r="BB35" s="203">
        <f t="shared" si="96"/>
        <v>0</v>
      </c>
      <c r="BC35" s="204">
        <f t="shared" si="96"/>
        <v>0</v>
      </c>
      <c r="BD35" s="203">
        <f t="shared" si="96"/>
        <v>0</v>
      </c>
      <c r="BE35" s="204">
        <f t="shared" si="96"/>
        <v>0</v>
      </c>
      <c r="BF35" s="203">
        <f t="shared" si="96"/>
        <v>0</v>
      </c>
      <c r="BG35" s="204">
        <f t="shared" si="96"/>
        <v>0</v>
      </c>
      <c r="BH35" s="203">
        <f t="shared" si="96"/>
        <v>0</v>
      </c>
      <c r="BI35" s="204">
        <f t="shared" si="96"/>
        <v>0</v>
      </c>
      <c r="BJ35" s="203">
        <f t="shared" si="96"/>
        <v>0</v>
      </c>
      <c r="BK35" s="204">
        <f t="shared" si="96"/>
        <v>0</v>
      </c>
      <c r="BL35" s="203">
        <f t="shared" si="96"/>
        <v>0</v>
      </c>
      <c r="BM35" s="204">
        <f t="shared" si="96"/>
        <v>0</v>
      </c>
      <c r="BN35" s="203">
        <f t="shared" si="96"/>
        <v>1645</v>
      </c>
      <c r="BO35" s="205">
        <f t="shared" si="96"/>
        <v>84465.66</v>
      </c>
      <c r="BP35" s="191"/>
      <c r="BQ35" s="99">
        <f t="shared" ref="BQ35:BV35" si="97">SUM(BQ7:BQ34)</f>
        <v>5200.5599999999995</v>
      </c>
      <c r="BR35" s="99">
        <f t="shared" si="97"/>
        <v>84465.66</v>
      </c>
      <c r="BS35" s="99">
        <f t="shared" si="97"/>
        <v>0</v>
      </c>
      <c r="BT35" s="99">
        <f t="shared" si="97"/>
        <v>79265.100000000006</v>
      </c>
      <c r="BU35" s="99">
        <f t="shared" si="97"/>
        <v>0</v>
      </c>
      <c r="BV35" s="99">
        <f t="shared" si="97"/>
        <v>79265.100000000006</v>
      </c>
      <c r="BW35" s="56"/>
      <c r="BX35" s="56"/>
      <c r="BY35" s="56"/>
      <c r="BZ35" s="56"/>
      <c r="CA35" s="56"/>
      <c r="CB35" s="56"/>
      <c r="CC35" s="56"/>
      <c r="CD35" s="56"/>
      <c r="CE35" s="56"/>
      <c r="CF35" s="56"/>
      <c r="CG35" s="56"/>
      <c r="CH35" s="56"/>
      <c r="CI35" s="56"/>
      <c r="CJ35" s="56"/>
      <c r="CK35" s="56"/>
      <c r="CL35" s="56"/>
      <c r="CM35" s="56"/>
      <c r="CN35" s="56"/>
      <c r="CO35" s="56"/>
      <c r="CP35" s="56"/>
      <c r="CQ35" s="56"/>
      <c r="CR35" s="56"/>
      <c r="CS35" s="56"/>
      <c r="CT35" s="56"/>
      <c r="CU35" s="56"/>
      <c r="CV35" s="56"/>
      <c r="CW35" s="56"/>
      <c r="CX35" s="56"/>
      <c r="CY35" s="56"/>
      <c r="CZ35" s="56"/>
      <c r="DA35" s="56"/>
      <c r="DB35" s="56"/>
      <c r="DC35" s="56"/>
      <c r="DD35" s="56"/>
      <c r="DE35" s="56"/>
      <c r="DF35" s="56"/>
      <c r="DG35" s="56"/>
      <c r="DH35" s="56"/>
      <c r="DI35" s="56"/>
      <c r="DJ35" s="56"/>
    </row>
    <row r="36" spans="1:120" ht="16.5" customHeight="1" x14ac:dyDescent="0.25">
      <c r="A36" s="23"/>
      <c r="B36" s="23"/>
      <c r="C36" s="23"/>
      <c r="D36" s="23"/>
      <c r="E36" s="18"/>
      <c r="F36" s="18"/>
      <c r="G36" s="18"/>
      <c r="H36" s="19"/>
      <c r="I36" s="18"/>
      <c r="J36" s="51" t="s">
        <v>14</v>
      </c>
      <c r="K36" s="18"/>
      <c r="L36" s="58"/>
      <c r="M36" s="20"/>
      <c r="N36" s="58"/>
      <c r="O36" s="20"/>
      <c r="P36" s="55"/>
      <c r="Q36" s="20"/>
      <c r="R36" s="58"/>
      <c r="S36" s="20"/>
      <c r="T36" s="58"/>
      <c r="U36" s="20"/>
      <c r="V36" s="58"/>
      <c r="W36" s="19"/>
      <c r="X36" s="58"/>
      <c r="Y36" s="20"/>
      <c r="Z36" s="58"/>
      <c r="AA36" s="20"/>
      <c r="AB36" s="58"/>
      <c r="AC36" s="20"/>
      <c r="AD36" s="58"/>
      <c r="AE36" s="20"/>
      <c r="AF36" s="58"/>
      <c r="AG36" s="20"/>
      <c r="AH36" s="58"/>
      <c r="AI36" s="20"/>
      <c r="AJ36" s="23"/>
      <c r="AK36" s="18"/>
      <c r="AL36" s="51"/>
      <c r="AM36" s="18"/>
      <c r="AN36" s="55"/>
      <c r="AO36" s="18"/>
      <c r="AP36" s="51" t="s">
        <v>14</v>
      </c>
      <c r="AQ36" s="18"/>
      <c r="AR36" s="58"/>
      <c r="AS36" s="20"/>
      <c r="AT36" s="58"/>
      <c r="AU36" s="20"/>
      <c r="AV36" s="55"/>
      <c r="AW36" s="20"/>
      <c r="AX36" s="58"/>
      <c r="AY36" s="20"/>
      <c r="AZ36" s="58"/>
      <c r="BA36" s="20"/>
      <c r="BB36" s="58"/>
      <c r="BC36" s="19"/>
      <c r="BD36" s="58"/>
      <c r="BE36" s="20"/>
      <c r="BF36" s="58"/>
      <c r="BG36" s="20"/>
      <c r="BH36" s="58"/>
      <c r="BI36" s="20"/>
      <c r="BJ36" s="58"/>
      <c r="BK36" s="20"/>
      <c r="BL36" s="58"/>
      <c r="BM36" s="20"/>
      <c r="BN36" s="20"/>
      <c r="BO36" s="20"/>
      <c r="BP36" s="25"/>
      <c r="BQ36" s="17">
        <f>+BQ35-BQ37</f>
        <v>0</v>
      </c>
      <c r="BR36" s="17">
        <f>+BR35-BR37</f>
        <v>0</v>
      </c>
      <c r="BS36" s="17">
        <f t="shared" ref="BS36:BV36" si="98">+BS35-BS37</f>
        <v>0</v>
      </c>
      <c r="BT36" s="17">
        <f t="shared" si="98"/>
        <v>0</v>
      </c>
      <c r="BU36" s="17" t="s">
        <v>30</v>
      </c>
      <c r="BV36" s="17">
        <f t="shared" si="98"/>
        <v>0</v>
      </c>
    </row>
    <row r="37" spans="1:120" ht="16.5" customHeight="1" x14ac:dyDescent="0.25">
      <c r="A37" s="23"/>
      <c r="B37" s="23"/>
      <c r="C37" s="23"/>
      <c r="D37" s="23"/>
      <c r="E37" s="18"/>
      <c r="F37" s="18"/>
      <c r="G37" s="18"/>
      <c r="H37" s="18"/>
      <c r="I37" s="18"/>
      <c r="J37" s="51"/>
      <c r="K37" s="18"/>
      <c r="L37" s="58"/>
      <c r="M37" s="20"/>
      <c r="N37" s="58"/>
      <c r="O37" s="20"/>
      <c r="P37" s="58"/>
      <c r="Q37" s="20"/>
      <c r="R37" s="58"/>
      <c r="S37" s="21"/>
      <c r="T37" s="58"/>
      <c r="U37" s="20"/>
      <c r="V37" s="58"/>
      <c r="W37" s="20"/>
      <c r="X37" s="58"/>
      <c r="Y37" s="20"/>
      <c r="Z37" s="58"/>
      <c r="AA37" s="20"/>
      <c r="AB37" s="58"/>
      <c r="AC37" s="20"/>
      <c r="AD37" s="58"/>
      <c r="AE37" s="20"/>
      <c r="AF37" s="58"/>
      <c r="AG37" s="20"/>
      <c r="AH37" s="58"/>
      <c r="AI37" s="20"/>
      <c r="AJ37" s="23"/>
      <c r="AK37" s="18"/>
      <c r="AL37" s="51"/>
      <c r="AM37" s="18"/>
      <c r="AN37" s="51"/>
      <c r="AO37" s="18"/>
      <c r="AP37" s="51"/>
      <c r="AQ37" s="18"/>
      <c r="AR37" s="58"/>
      <c r="AS37" s="20"/>
      <c r="AT37" s="58"/>
      <c r="AU37" s="20"/>
      <c r="AV37" s="58"/>
      <c r="AW37" s="20"/>
      <c r="AX37" s="58"/>
      <c r="AY37" s="21"/>
      <c r="AZ37" s="58"/>
      <c r="BA37" s="20"/>
      <c r="BB37" s="58"/>
      <c r="BC37" s="20"/>
      <c r="BD37" s="58"/>
      <c r="BE37" s="20"/>
      <c r="BF37" s="58"/>
      <c r="BG37" s="20"/>
      <c r="BH37" s="58"/>
      <c r="BI37" s="20"/>
      <c r="BJ37" s="58"/>
      <c r="BK37" s="20"/>
      <c r="BL37" s="58"/>
      <c r="BM37" s="20"/>
      <c r="BN37" s="20"/>
      <c r="BO37" s="20"/>
      <c r="BP37" s="25"/>
      <c r="BQ37" s="24">
        <f t="shared" ref="BQ37:BV37" si="99">SUM(BQ7:BQ34)</f>
        <v>5200.5599999999995</v>
      </c>
      <c r="BR37" s="120">
        <f t="shared" si="99"/>
        <v>84465.66</v>
      </c>
      <c r="BS37" s="24">
        <f t="shared" si="99"/>
        <v>0</v>
      </c>
      <c r="BT37" s="24">
        <f t="shared" si="99"/>
        <v>79265.100000000006</v>
      </c>
      <c r="BU37" s="24">
        <f t="shared" si="99"/>
        <v>0</v>
      </c>
      <c r="BV37" s="24">
        <f t="shared" si="99"/>
        <v>79265.100000000006</v>
      </c>
    </row>
    <row r="38" spans="1:120" ht="16.5" customHeight="1" thickBot="1" x14ac:dyDescent="0.3">
      <c r="A38" s="23"/>
      <c r="B38" s="23"/>
      <c r="C38" s="23"/>
      <c r="D38" s="23"/>
      <c r="E38" s="18"/>
      <c r="F38" s="18"/>
      <c r="G38" s="18"/>
      <c r="H38" s="18"/>
      <c r="I38" s="18"/>
      <c r="J38" s="51"/>
      <c r="K38" s="18"/>
      <c r="L38" s="58"/>
      <c r="M38" s="20"/>
      <c r="N38" s="58"/>
      <c r="O38" s="20"/>
      <c r="P38" s="58"/>
      <c r="Q38" s="20"/>
      <c r="R38" s="58"/>
      <c r="S38" s="21"/>
      <c r="T38" s="58"/>
      <c r="U38" s="20"/>
      <c r="V38" s="58"/>
      <c r="W38" s="20"/>
      <c r="X38" s="58"/>
      <c r="Y38" s="20"/>
      <c r="Z38" s="58"/>
      <c r="AA38" s="20"/>
      <c r="AB38" s="58"/>
      <c r="AC38" s="20"/>
      <c r="AD38" s="58"/>
      <c r="AE38" s="20"/>
      <c r="AF38" s="58"/>
      <c r="AG38" s="20"/>
      <c r="AH38" s="58"/>
      <c r="AI38" s="20"/>
      <c r="AJ38" s="23"/>
      <c r="AK38" s="18"/>
      <c r="AL38" s="51"/>
      <c r="AM38" s="18"/>
      <c r="AN38" s="51"/>
      <c r="AO38" s="18"/>
      <c r="AP38" s="51"/>
      <c r="AQ38" s="18"/>
      <c r="AR38" s="58"/>
      <c r="AS38" s="20"/>
      <c r="AT38" s="58"/>
      <c r="AU38" s="20"/>
      <c r="AV38" s="58"/>
      <c r="AW38" s="20"/>
      <c r="AX38" s="58"/>
      <c r="AY38" s="21"/>
      <c r="AZ38" s="58"/>
      <c r="BA38" s="20"/>
      <c r="BB38" s="58"/>
      <c r="BC38" s="20"/>
      <c r="BD38" s="58"/>
      <c r="BE38" s="20"/>
      <c r="BF38" s="58"/>
      <c r="BG38" s="20"/>
      <c r="BH38" s="58"/>
      <c r="BI38" s="20"/>
      <c r="BJ38" s="58"/>
      <c r="BK38" s="20"/>
      <c r="BL38" s="58"/>
      <c r="BM38" s="20"/>
      <c r="BN38" s="20"/>
      <c r="BO38" s="20"/>
      <c r="BP38" s="25"/>
      <c r="BQ38" s="29"/>
      <c r="BR38" s="30"/>
      <c r="BS38" s="30"/>
      <c r="BT38" s="29"/>
      <c r="BU38" s="30"/>
      <c r="BV38" s="30"/>
    </row>
    <row r="39" spans="1:120" s="63" customFormat="1" ht="16.5" hidden="1" customHeight="1" x14ac:dyDescent="0.3">
      <c r="A39" s="283" t="s">
        <v>25</v>
      </c>
      <c r="B39" s="284"/>
      <c r="C39" s="285"/>
      <c r="D39" s="85"/>
      <c r="E39" s="28"/>
      <c r="F39" s="28"/>
      <c r="G39" s="28"/>
      <c r="H39" s="28"/>
      <c r="I39" s="28"/>
      <c r="J39" s="47"/>
      <c r="K39" s="28"/>
      <c r="L39" s="65"/>
      <c r="M39" s="66"/>
      <c r="N39" s="65"/>
      <c r="O39" s="66"/>
      <c r="P39" s="65"/>
      <c r="Q39" s="66"/>
      <c r="R39" s="65"/>
      <c r="S39" s="67"/>
      <c r="T39" s="65"/>
      <c r="U39" s="66"/>
      <c r="V39" s="65"/>
      <c r="W39" s="66"/>
      <c r="X39" s="65"/>
      <c r="Y39" s="66"/>
      <c r="Z39" s="65"/>
      <c r="AA39" s="66"/>
      <c r="AB39" s="65"/>
      <c r="AC39" s="66"/>
      <c r="AD39" s="65"/>
      <c r="AE39" s="66"/>
      <c r="AF39" s="65"/>
      <c r="AG39" s="66"/>
      <c r="AH39" s="65"/>
      <c r="AI39" s="66"/>
      <c r="AJ39" s="72"/>
      <c r="AK39" s="28"/>
      <c r="AL39" s="47"/>
      <c r="AM39" s="28"/>
      <c r="AN39" s="47"/>
      <c r="AO39" s="28"/>
      <c r="AP39" s="47"/>
      <c r="AQ39" s="28"/>
      <c r="AR39" s="65"/>
      <c r="AS39" s="66"/>
      <c r="AT39" s="65"/>
      <c r="AU39" s="66"/>
      <c r="AV39" s="65"/>
      <c r="AW39" s="66"/>
      <c r="AX39" s="65"/>
      <c r="AY39" s="67"/>
      <c r="AZ39" s="65"/>
      <c r="BA39" s="66"/>
      <c r="BB39" s="65"/>
      <c r="BC39" s="66"/>
      <c r="BD39" s="65"/>
      <c r="BE39" s="66"/>
      <c r="BF39" s="65"/>
      <c r="BG39" s="66"/>
      <c r="BH39" s="65"/>
      <c r="BI39" s="66"/>
      <c r="BJ39" s="65"/>
      <c r="BK39" s="66"/>
      <c r="BL39" s="65"/>
      <c r="BM39" s="66"/>
      <c r="BN39" s="66"/>
      <c r="BO39" s="66"/>
      <c r="BP39" s="25"/>
      <c r="BQ39" s="29"/>
      <c r="BR39" s="30"/>
      <c r="BS39" s="30"/>
      <c r="BT39" s="29"/>
      <c r="BU39" s="30"/>
      <c r="BV39" s="30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7"/>
      <c r="DL39" s="7"/>
      <c r="DM39" s="7"/>
      <c r="DN39" s="7"/>
      <c r="DO39" s="7"/>
      <c r="DP39" s="7"/>
    </row>
    <row r="40" spans="1:120" ht="16.5" hidden="1" customHeight="1" x14ac:dyDescent="0.3">
      <c r="A40" s="129" t="s">
        <v>9</v>
      </c>
      <c r="B40" s="84" t="s">
        <v>28</v>
      </c>
      <c r="C40" s="76">
        <v>48</v>
      </c>
      <c r="D40" s="82"/>
      <c r="E40" s="3"/>
      <c r="F40" s="3"/>
      <c r="G40" s="3"/>
      <c r="H40" s="3"/>
      <c r="I40" s="3"/>
      <c r="J40" s="45"/>
      <c r="K40" s="3"/>
      <c r="L40" s="83"/>
      <c r="M40" s="57"/>
      <c r="N40" s="45"/>
      <c r="O40" s="3"/>
      <c r="P40" s="83"/>
      <c r="Q40" s="57"/>
      <c r="R40" s="83"/>
      <c r="S40" s="214"/>
      <c r="T40" s="83"/>
      <c r="U40" s="97"/>
      <c r="V40" s="97"/>
      <c r="W40" s="57"/>
      <c r="X40" s="83"/>
      <c r="Y40" s="97"/>
      <c r="Z40" s="83"/>
      <c r="AA40" s="97"/>
      <c r="AB40" s="45"/>
      <c r="AC40" s="3"/>
      <c r="AD40" s="83"/>
      <c r="AE40" s="57"/>
      <c r="AF40" s="83"/>
      <c r="AG40" s="57"/>
      <c r="AH40" s="45"/>
      <c r="AI40" s="97"/>
      <c r="AJ40" s="82"/>
      <c r="AK40" s="3"/>
      <c r="AL40" s="45"/>
      <c r="AM40" s="3"/>
      <c r="AN40" s="45"/>
      <c r="AO40" s="3"/>
      <c r="AP40" s="45"/>
      <c r="AQ40" s="97"/>
      <c r="AR40" s="83"/>
      <c r="AS40" s="97"/>
      <c r="AT40" s="83"/>
      <c r="AU40" s="97"/>
      <c r="AV40" s="83"/>
      <c r="AW40" s="97"/>
      <c r="AX40" s="83"/>
      <c r="AY40" s="97"/>
      <c r="AZ40" s="83"/>
      <c r="BA40" s="57"/>
      <c r="BB40" s="83"/>
      <c r="BC40" s="97"/>
      <c r="BD40" s="83"/>
      <c r="BE40" s="97"/>
      <c r="BF40" s="83"/>
      <c r="BG40" s="97"/>
      <c r="BH40" s="83"/>
      <c r="BI40" s="57"/>
      <c r="BJ40" s="45"/>
      <c r="BK40" s="97"/>
      <c r="BL40" s="83"/>
      <c r="BM40" s="57"/>
      <c r="BN40" s="44">
        <f>+D40+F40+H40+J40+L40+N40+P40+R40+T40+V40+X40+Z40+AB40+AD40+AF40+AH40+AJ40+AL40+AN40+AP40+AR40+AT40+AV40+AX40+AZ40+BB40+BD40+BF40+BH40+BJ40+BL40</f>
        <v>0</v>
      </c>
      <c r="BO40" s="87">
        <f>+E40+G40+I40+K40+M40+O40+Q40+S40+U40+W40+Y40+AA40+AC40+AE40+AG40+AI40+AK40+AM40+AO40+AQ40+AS40+AU40+AW40+AY40+BA40+BC40+BE40+BG40+BI40+BK40+BM40</f>
        <v>0</v>
      </c>
      <c r="BP40" s="25"/>
      <c r="BQ40" s="29"/>
      <c r="BR40" s="30"/>
      <c r="BS40" s="30"/>
      <c r="BT40" s="29"/>
      <c r="BU40" s="30"/>
      <c r="BV40" s="30"/>
    </row>
    <row r="41" spans="1:120" ht="16.5" hidden="1" customHeight="1" x14ac:dyDescent="0.3">
      <c r="A41" s="130" t="s">
        <v>31</v>
      </c>
      <c r="B41" s="131"/>
      <c r="C41" s="128">
        <v>47.5</v>
      </c>
      <c r="D41" s="82"/>
      <c r="E41" s="3"/>
      <c r="F41" s="3"/>
      <c r="G41" s="3"/>
      <c r="H41" s="3"/>
      <c r="I41" s="3"/>
      <c r="J41" s="45"/>
      <c r="K41" s="3"/>
      <c r="L41" s="83"/>
      <c r="M41" s="57"/>
      <c r="N41" s="45"/>
      <c r="O41" s="3"/>
      <c r="P41" s="83"/>
      <c r="Q41" s="57"/>
      <c r="R41" s="83"/>
      <c r="S41" s="214"/>
      <c r="T41" s="83"/>
      <c r="U41" s="97"/>
      <c r="V41" s="97"/>
      <c r="W41" s="57"/>
      <c r="X41" s="45"/>
      <c r="Y41" s="97"/>
      <c r="Z41" s="83"/>
      <c r="AA41" s="97"/>
      <c r="AB41" s="45"/>
      <c r="AC41" s="3"/>
      <c r="AD41" s="83"/>
      <c r="AE41" s="57"/>
      <c r="AF41" s="83"/>
      <c r="AG41" s="57"/>
      <c r="AH41" s="45"/>
      <c r="AI41" s="97"/>
      <c r="AJ41" s="82"/>
      <c r="AK41" s="3"/>
      <c r="AL41" s="45"/>
      <c r="AM41" s="3"/>
      <c r="AN41" s="45"/>
      <c r="AO41" s="3"/>
      <c r="AP41" s="45"/>
      <c r="AQ41" s="97"/>
      <c r="AR41" s="83"/>
      <c r="AS41" s="97"/>
      <c r="AT41" s="83"/>
      <c r="AU41" s="97"/>
      <c r="AV41" s="83"/>
      <c r="AW41" s="97"/>
      <c r="AX41" s="83"/>
      <c r="AY41" s="97"/>
      <c r="AZ41" s="83"/>
      <c r="BA41" s="57"/>
      <c r="BB41" s="83"/>
      <c r="BC41" s="97"/>
      <c r="BD41" s="83"/>
      <c r="BE41" s="97"/>
      <c r="BF41" s="83"/>
      <c r="BG41" s="97"/>
      <c r="BH41" s="83"/>
      <c r="BI41" s="57"/>
      <c r="BJ41" s="45"/>
      <c r="BK41" s="97"/>
      <c r="BL41" s="83"/>
      <c r="BM41" s="57"/>
      <c r="BN41" s="44">
        <f>+D41+F41+H41+J41+L41+N41+P41+R41+T41+V41+X41+Z41+AB41+AD41+AF41+AH41+AJ41+AL41+AN41+AP41+AR41+AT41+AV41+AX41+AZ41+BB41+BD41+BF41+BH41+BJ41+BL41</f>
        <v>0</v>
      </c>
      <c r="BO41" s="87">
        <f>+E41+G41+I41+K41+M41+O41+Q41+S41+U41+W41+Y41+AA41+AC41+AE41+AG41+AI41+AK41+AM41+AO41+AQ41+AS41+AU41+AW41+AY41+BA41+BC41+BE41+BG41+BI41+BK41+BM41</f>
        <v>0</v>
      </c>
      <c r="BP41" s="25"/>
      <c r="BQ41" s="29"/>
      <c r="BR41" s="30"/>
      <c r="BS41" s="30"/>
      <c r="BT41" s="29"/>
      <c r="BU41" s="30"/>
      <c r="BV41" s="30"/>
    </row>
    <row r="42" spans="1:120" s="63" customFormat="1" ht="16.5" customHeight="1" thickBot="1" x14ac:dyDescent="0.3">
      <c r="A42" s="283" t="s">
        <v>15</v>
      </c>
      <c r="B42" s="285"/>
      <c r="C42" s="86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110"/>
      <c r="V42" s="110"/>
      <c r="W42" s="64"/>
      <c r="X42" s="64"/>
      <c r="Y42" s="110"/>
      <c r="Z42" s="64"/>
      <c r="AA42" s="64"/>
      <c r="AB42" s="64"/>
      <c r="AC42" s="64"/>
      <c r="AD42" s="64"/>
      <c r="AE42" s="64"/>
      <c r="AF42" s="64"/>
      <c r="AG42" s="64"/>
      <c r="AH42" s="108"/>
      <c r="AI42" s="110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108"/>
      <c r="AX42" s="64"/>
      <c r="AY42" s="109"/>
      <c r="AZ42" s="64"/>
      <c r="BA42" s="64"/>
      <c r="BB42" s="64"/>
      <c r="BC42" s="64"/>
      <c r="BD42" s="64"/>
      <c r="BE42" s="110"/>
      <c r="BF42" s="64"/>
      <c r="BG42" s="64"/>
      <c r="BH42" s="64"/>
      <c r="BI42" s="64"/>
      <c r="BJ42" s="108"/>
      <c r="BK42" s="110"/>
      <c r="BL42" s="64"/>
      <c r="BM42" s="64"/>
      <c r="BN42" s="215"/>
      <c r="BO42" s="215"/>
      <c r="BP42" s="122"/>
      <c r="BQ42" s="9"/>
      <c r="BR42" s="9"/>
      <c r="BS42" s="9"/>
      <c r="BT42" s="9"/>
      <c r="BU42" s="25"/>
      <c r="BV42" s="9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7"/>
      <c r="DL42" s="7"/>
      <c r="DM42" s="7"/>
      <c r="DN42" s="7"/>
      <c r="DO42" s="7"/>
      <c r="DP42" s="7"/>
    </row>
    <row r="43" spans="1:120" ht="16.5" customHeight="1" x14ac:dyDescent="0.25">
      <c r="A43" s="172" t="s">
        <v>64</v>
      </c>
      <c r="B43" s="173" t="s">
        <v>65</v>
      </c>
      <c r="C43" s="169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97"/>
      <c r="V43" s="97"/>
      <c r="W43" s="100"/>
      <c r="X43" s="100"/>
      <c r="Y43" s="97"/>
      <c r="Z43" s="100"/>
      <c r="AA43" s="100"/>
      <c r="AB43" s="100"/>
      <c r="AC43" s="100"/>
      <c r="AD43" s="100"/>
      <c r="AE43" s="100"/>
      <c r="AF43" s="214">
        <v>40</v>
      </c>
      <c r="AG43" s="214">
        <v>2040</v>
      </c>
      <c r="AH43" s="214"/>
      <c r="AI43" s="97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V43" s="100"/>
      <c r="AW43" s="214"/>
      <c r="AX43" s="100"/>
      <c r="AY43" s="31"/>
      <c r="AZ43" s="100"/>
      <c r="BA43" s="100"/>
      <c r="BB43" s="100"/>
      <c r="BC43" s="100"/>
      <c r="BD43" s="100"/>
      <c r="BE43" s="97"/>
      <c r="BF43" s="100"/>
      <c r="BG43" s="100"/>
      <c r="BH43" s="100"/>
      <c r="BI43" s="100"/>
      <c r="BJ43" s="214"/>
      <c r="BK43" s="97"/>
      <c r="BL43" s="100"/>
      <c r="BM43" s="100"/>
      <c r="BN43" s="170"/>
      <c r="BO43" s="171"/>
      <c r="BP43" s="122"/>
      <c r="BQ43" s="9"/>
      <c r="BR43" s="9"/>
      <c r="BS43" s="9"/>
      <c r="BT43" s="9"/>
      <c r="BU43" s="25"/>
      <c r="BV43" s="9"/>
    </row>
    <row r="44" spans="1:120" ht="16.5" customHeight="1" x14ac:dyDescent="0.25">
      <c r="A44" s="129" t="s">
        <v>59</v>
      </c>
      <c r="B44" s="84" t="s">
        <v>60</v>
      </c>
      <c r="C44" s="101">
        <v>45</v>
      </c>
      <c r="D44" s="100"/>
      <c r="E44" s="100"/>
      <c r="F44" s="100"/>
      <c r="G44" s="100"/>
      <c r="H44" s="100"/>
      <c r="I44" s="100"/>
      <c r="J44" s="214">
        <v>18</v>
      </c>
      <c r="K44" s="214">
        <f>+J44*C44</f>
        <v>810</v>
      </c>
      <c r="L44" s="100"/>
      <c r="M44" s="100"/>
      <c r="N44" s="100"/>
      <c r="O44" s="100"/>
      <c r="P44" s="214">
        <v>6</v>
      </c>
      <c r="Q44" s="214">
        <f>+P44*C44</f>
        <v>270</v>
      </c>
      <c r="R44" s="100"/>
      <c r="S44" s="100"/>
      <c r="T44" s="100"/>
      <c r="U44" s="97"/>
      <c r="V44" s="97"/>
      <c r="W44" s="100"/>
      <c r="X44" s="100"/>
      <c r="Y44" s="97"/>
      <c r="Z44" s="214"/>
      <c r="AA44" s="97">
        <f>+Z44*C44</f>
        <v>0</v>
      </c>
      <c r="AB44" s="214"/>
      <c r="AC44" s="214">
        <f>+AB44*C44</f>
        <v>0</v>
      </c>
      <c r="AD44" s="100"/>
      <c r="AE44" s="100"/>
      <c r="AF44" s="214">
        <v>3</v>
      </c>
      <c r="AG44" s="214">
        <f>+AF44*C44</f>
        <v>135</v>
      </c>
      <c r="AH44" s="214"/>
      <c r="AI44" s="97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214"/>
      <c r="AX44" s="100"/>
      <c r="AY44" s="31"/>
      <c r="AZ44" s="214"/>
      <c r="BA44" s="107"/>
      <c r="BB44" s="214"/>
      <c r="BC44" s="97"/>
      <c r="BD44" s="100"/>
      <c r="BE44" s="97"/>
      <c r="BF44" s="214"/>
      <c r="BG44" s="97"/>
      <c r="BH44" s="214">
        <v>36</v>
      </c>
      <c r="BI44" s="214">
        <f>+BH44*C44</f>
        <v>1620</v>
      </c>
      <c r="BJ44" s="214"/>
      <c r="BK44" s="97"/>
      <c r="BL44" s="100"/>
      <c r="BM44" s="100"/>
      <c r="BN44" s="44">
        <f>+D44+F44+H44+J44+L44+N44+P44+R44+T44+V44+X44+Z44+AB44+AD44+AF44+AH44+AJ44+AL44+AN44+AP44+AR44+AT44+AV44+AX44+AZ44+BB44+BD44+BF44+BH44+BJ44+BL44</f>
        <v>63</v>
      </c>
      <c r="BO44" s="87">
        <f>+E44+G44+I44+K44+M44+O44+Q44+S44+U44+W44+Y44+AA44+AC44+AE44+AG44+AI44+AK44+AM44+AO44+AQ44+AS44+AU44+AW44+AY44+BA44+BC44+BE44+BG44+BI44+BK44+BM44</f>
        <v>2835</v>
      </c>
      <c r="BP44" s="122"/>
      <c r="BQ44" s="9"/>
      <c r="BR44" s="9"/>
      <c r="BS44" s="9"/>
      <c r="BT44" s="9"/>
      <c r="BU44" s="25"/>
      <c r="BV44" s="9"/>
    </row>
    <row r="45" spans="1:120" ht="16.5" customHeight="1" x14ac:dyDescent="0.25">
      <c r="A45" s="129" t="s">
        <v>62</v>
      </c>
      <c r="B45" s="84" t="s">
        <v>63</v>
      </c>
      <c r="C45" s="101">
        <v>60</v>
      </c>
      <c r="D45" s="100"/>
      <c r="E45" s="100"/>
      <c r="F45" s="100"/>
      <c r="G45" s="100"/>
      <c r="H45" s="100"/>
      <c r="I45" s="100"/>
      <c r="J45" s="214"/>
      <c r="K45" s="214"/>
      <c r="L45" s="100"/>
      <c r="M45" s="100"/>
      <c r="N45" s="100"/>
      <c r="O45" s="100"/>
      <c r="P45" s="214"/>
      <c r="Q45" s="214"/>
      <c r="R45" s="100"/>
      <c r="S45" s="100"/>
      <c r="T45" s="100"/>
      <c r="U45" s="97"/>
      <c r="V45" s="97"/>
      <c r="W45" s="100"/>
      <c r="X45" s="214">
        <v>18</v>
      </c>
      <c r="Y45" s="97">
        <f>+X45*C45</f>
        <v>1080</v>
      </c>
      <c r="Z45" s="214"/>
      <c r="AA45" s="97"/>
      <c r="AB45" s="214"/>
      <c r="AC45" s="214"/>
      <c r="AD45" s="100"/>
      <c r="AE45" s="100"/>
      <c r="AF45" s="100"/>
      <c r="AG45" s="100"/>
      <c r="AH45" s="214"/>
      <c r="AI45" s="97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214"/>
      <c r="AX45" s="100"/>
      <c r="AY45" s="31"/>
      <c r="AZ45" s="214"/>
      <c r="BA45" s="107"/>
      <c r="BB45" s="214"/>
      <c r="BC45" s="97"/>
      <c r="BD45" s="100"/>
      <c r="BE45" s="97"/>
      <c r="BF45" s="214"/>
      <c r="BG45" s="97"/>
      <c r="BH45" s="100"/>
      <c r="BI45" s="100"/>
      <c r="BJ45" s="214"/>
      <c r="BK45" s="97"/>
      <c r="BL45" s="100"/>
      <c r="BM45" s="100"/>
      <c r="BN45" s="44">
        <f>+D45+F45+H45+J45+L45+N45+P45+R45+T45+V45+X45+Z45+AB45+AD45+AF45+AH45+AJ45+AL45+AN45+AP45+AR45+AT45+AV45+AX45+AZ45+BB45+BD45+BF45+BH45+BJ45+BL45</f>
        <v>18</v>
      </c>
      <c r="BO45" s="87">
        <f>+E45+G45+I45+K45+M45+O45+Q45+S45+U45+W45+Y45+AA45+AC45+AE45+AG45+AI45+AK45+AM45+AO45+AQ45+AS45+AU45+AW45+AY45+BA45+BC45+BE45+BG45+BI45+BK45+BM45</f>
        <v>1080</v>
      </c>
      <c r="BP45" s="122"/>
      <c r="BQ45" s="9"/>
      <c r="BR45" s="9"/>
      <c r="BS45" s="9"/>
      <c r="BT45" s="9"/>
      <c r="BU45" s="25"/>
      <c r="BV45" s="9"/>
    </row>
    <row r="46" spans="1:120" ht="16.5" customHeight="1" x14ac:dyDescent="0.25">
      <c r="A46" s="102" t="s">
        <v>2</v>
      </c>
      <c r="B46" s="102"/>
      <c r="C46" s="103"/>
      <c r="D46" s="104">
        <f t="shared" ref="D46:W46" si="100">SUM(D40:D44)</f>
        <v>0</v>
      </c>
      <c r="E46" s="104">
        <f t="shared" si="100"/>
        <v>0</v>
      </c>
      <c r="F46" s="104">
        <f t="shared" si="100"/>
        <v>0</v>
      </c>
      <c r="G46" s="104">
        <f t="shared" si="100"/>
        <v>0</v>
      </c>
      <c r="H46" s="104">
        <f t="shared" si="100"/>
        <v>0</v>
      </c>
      <c r="I46" s="104">
        <f t="shared" si="100"/>
        <v>0</v>
      </c>
      <c r="J46" s="104">
        <f t="shared" si="100"/>
        <v>18</v>
      </c>
      <c r="K46" s="104">
        <f t="shared" si="100"/>
        <v>810</v>
      </c>
      <c r="L46" s="104">
        <f t="shared" si="100"/>
        <v>0</v>
      </c>
      <c r="M46" s="104">
        <f t="shared" si="100"/>
        <v>0</v>
      </c>
      <c r="N46" s="104">
        <f t="shared" si="100"/>
        <v>0</v>
      </c>
      <c r="O46" s="104">
        <f t="shared" si="100"/>
        <v>0</v>
      </c>
      <c r="P46" s="104">
        <f t="shared" si="100"/>
        <v>6</v>
      </c>
      <c r="Q46" s="104">
        <f t="shared" si="100"/>
        <v>270</v>
      </c>
      <c r="R46" s="105">
        <f t="shared" si="100"/>
        <v>0</v>
      </c>
      <c r="S46" s="104">
        <f t="shared" si="100"/>
        <v>0</v>
      </c>
      <c r="T46" s="104">
        <f t="shared" si="100"/>
        <v>0</v>
      </c>
      <c r="U46" s="104">
        <f t="shared" si="100"/>
        <v>0</v>
      </c>
      <c r="V46" s="104">
        <f t="shared" si="100"/>
        <v>0</v>
      </c>
      <c r="W46" s="104">
        <f t="shared" si="100"/>
        <v>0</v>
      </c>
      <c r="X46" s="104">
        <f>SUM(X42:X45)</f>
        <v>18</v>
      </c>
      <c r="Y46" s="104">
        <f>SUM(Y42:Y45)</f>
        <v>1080</v>
      </c>
      <c r="Z46" s="105">
        <f>SUM(Z42:Z44)</f>
        <v>0</v>
      </c>
      <c r="AA46" s="104">
        <f>SUM(AA42:AA44)</f>
        <v>0</v>
      </c>
      <c r="AB46" s="105">
        <f>SUM(AB42:AB44)</f>
        <v>0</v>
      </c>
      <c r="AC46" s="104">
        <f>SUM(AC40:AC44)</f>
        <v>0</v>
      </c>
      <c r="AD46" s="105">
        <f t="shared" ref="AD46:BM46" si="101">SUM(AD42:AD44)</f>
        <v>0</v>
      </c>
      <c r="AE46" s="104">
        <f t="shared" si="101"/>
        <v>0</v>
      </c>
      <c r="AF46" s="105">
        <f t="shared" si="101"/>
        <v>43</v>
      </c>
      <c r="AG46" s="104">
        <f t="shared" si="101"/>
        <v>2175</v>
      </c>
      <c r="AH46" s="105">
        <f t="shared" si="101"/>
        <v>0</v>
      </c>
      <c r="AI46" s="104">
        <f t="shared" si="101"/>
        <v>0</v>
      </c>
      <c r="AJ46" s="105">
        <f t="shared" si="101"/>
        <v>0</v>
      </c>
      <c r="AK46" s="104">
        <f t="shared" si="101"/>
        <v>0</v>
      </c>
      <c r="AL46" s="105">
        <f t="shared" si="101"/>
        <v>0</v>
      </c>
      <c r="AM46" s="104">
        <f t="shared" si="101"/>
        <v>0</v>
      </c>
      <c r="AN46" s="105">
        <f t="shared" si="101"/>
        <v>0</v>
      </c>
      <c r="AO46" s="154">
        <f t="shared" si="101"/>
        <v>0</v>
      </c>
      <c r="AP46" s="105">
        <f t="shared" si="101"/>
        <v>0</v>
      </c>
      <c r="AQ46" s="104">
        <f t="shared" si="101"/>
        <v>0</v>
      </c>
      <c r="AR46" s="105">
        <f t="shared" si="101"/>
        <v>0</v>
      </c>
      <c r="AS46" s="104">
        <f t="shared" si="101"/>
        <v>0</v>
      </c>
      <c r="AT46" s="105">
        <f t="shared" si="101"/>
        <v>0</v>
      </c>
      <c r="AU46" s="104">
        <f t="shared" si="101"/>
        <v>0</v>
      </c>
      <c r="AV46" s="105">
        <f t="shared" si="101"/>
        <v>0</v>
      </c>
      <c r="AW46" s="105">
        <f t="shared" si="101"/>
        <v>0</v>
      </c>
      <c r="AX46" s="105">
        <f t="shared" si="101"/>
        <v>0</v>
      </c>
      <c r="AY46" s="105">
        <f t="shared" si="101"/>
        <v>0</v>
      </c>
      <c r="AZ46" s="105">
        <f t="shared" si="101"/>
        <v>0</v>
      </c>
      <c r="BA46" s="105">
        <f t="shared" si="101"/>
        <v>0</v>
      </c>
      <c r="BB46" s="105">
        <f t="shared" si="101"/>
        <v>0</v>
      </c>
      <c r="BC46" s="105">
        <f t="shared" si="101"/>
        <v>0</v>
      </c>
      <c r="BD46" s="105">
        <f t="shared" si="101"/>
        <v>0</v>
      </c>
      <c r="BE46" s="105">
        <f t="shared" si="101"/>
        <v>0</v>
      </c>
      <c r="BF46" s="105">
        <f t="shared" si="101"/>
        <v>0</v>
      </c>
      <c r="BG46" s="105">
        <f t="shared" si="101"/>
        <v>0</v>
      </c>
      <c r="BH46" s="105">
        <f t="shared" si="101"/>
        <v>36</v>
      </c>
      <c r="BI46" s="105">
        <f t="shared" si="101"/>
        <v>1620</v>
      </c>
      <c r="BJ46" s="105">
        <f t="shared" si="101"/>
        <v>0</v>
      </c>
      <c r="BK46" s="105">
        <f t="shared" si="101"/>
        <v>0</v>
      </c>
      <c r="BL46" s="105">
        <f t="shared" si="101"/>
        <v>0</v>
      </c>
      <c r="BM46" s="105">
        <f t="shared" si="101"/>
        <v>0</v>
      </c>
      <c r="BN46" s="105">
        <f>SUM(BN42:BN45)</f>
        <v>81</v>
      </c>
      <c r="BO46" s="105">
        <f>SUM(BO42:BO45)</f>
        <v>3915</v>
      </c>
      <c r="BP46" s="19"/>
    </row>
    <row r="47" spans="1:120" ht="16.5" customHeight="1" x14ac:dyDescent="0.25">
      <c r="A47" s="73"/>
      <c r="B47" s="73"/>
      <c r="C47" s="73"/>
      <c r="D47" s="73"/>
      <c r="E47" s="3"/>
      <c r="F47" s="3"/>
      <c r="G47" s="3"/>
      <c r="H47" s="3"/>
      <c r="I47" s="3"/>
      <c r="J47" s="45"/>
      <c r="K47" s="3"/>
      <c r="L47" s="53"/>
      <c r="M47" s="2"/>
      <c r="N47" s="53"/>
      <c r="O47" s="2"/>
      <c r="P47" s="53"/>
      <c r="Q47" s="2"/>
      <c r="R47" s="53"/>
      <c r="S47" s="2"/>
      <c r="T47" s="53"/>
      <c r="U47" s="2"/>
      <c r="V47" s="53"/>
      <c r="W47" s="2"/>
      <c r="X47" s="53"/>
      <c r="Y47" s="2"/>
      <c r="Z47" s="53"/>
      <c r="AA47" s="2"/>
      <c r="AB47" s="53"/>
      <c r="AC47" s="2"/>
      <c r="AD47" s="53"/>
      <c r="AE47" s="2"/>
      <c r="AF47" s="53"/>
      <c r="AG47" s="2"/>
      <c r="AH47" s="53"/>
      <c r="AI47" s="2"/>
      <c r="AJ47" s="73"/>
      <c r="AK47" s="8"/>
      <c r="AL47" s="52"/>
      <c r="AM47" s="8"/>
      <c r="AN47" s="52"/>
      <c r="AO47" s="8"/>
      <c r="AP47" s="52"/>
      <c r="AQ47" s="8"/>
      <c r="AR47" s="53"/>
      <c r="AS47" s="2"/>
      <c r="AT47" s="53"/>
      <c r="AU47" s="2"/>
      <c r="AV47" s="53"/>
      <c r="AW47" s="2"/>
      <c r="AX47" s="53"/>
      <c r="AY47" s="2"/>
      <c r="AZ47" s="53"/>
      <c r="BA47" s="2"/>
      <c r="BB47" s="53"/>
      <c r="BC47" s="2"/>
      <c r="BD47" s="53"/>
      <c r="BE47" s="2"/>
      <c r="BF47" s="53"/>
      <c r="BG47" s="2"/>
      <c r="BH47" s="53"/>
      <c r="BI47" s="57"/>
      <c r="BJ47" s="53"/>
      <c r="BK47" s="57"/>
      <c r="BL47" s="53"/>
      <c r="BM47" s="57"/>
      <c r="BN47" s="2"/>
      <c r="BO47" s="3"/>
      <c r="BP47" s="122"/>
    </row>
    <row r="48" spans="1:120" ht="16.5" customHeight="1" x14ac:dyDescent="0.25">
      <c r="A48" s="73"/>
      <c r="B48" s="73"/>
      <c r="C48" s="73"/>
      <c r="D48" s="73"/>
      <c r="E48" s="3"/>
      <c r="F48" s="3"/>
      <c r="G48" s="3"/>
      <c r="H48" s="3"/>
      <c r="I48" s="3"/>
      <c r="J48" s="45"/>
      <c r="K48" s="3"/>
      <c r="L48" s="53"/>
      <c r="M48" s="2"/>
      <c r="N48" s="53"/>
      <c r="O48" s="2"/>
      <c r="P48" s="53"/>
      <c r="Q48" s="2"/>
      <c r="R48" s="53"/>
      <c r="S48" s="2"/>
      <c r="T48" s="53"/>
      <c r="U48" s="2"/>
      <c r="V48" s="53"/>
      <c r="W48" s="2"/>
      <c r="X48" s="53"/>
      <c r="Y48" s="2"/>
      <c r="Z48" s="53"/>
      <c r="AA48" s="2"/>
      <c r="AB48" s="53"/>
      <c r="AC48" s="2"/>
      <c r="AD48" s="53"/>
      <c r="AE48" s="2"/>
      <c r="AF48" s="53"/>
      <c r="AG48" s="2"/>
      <c r="AH48" s="53"/>
      <c r="AI48" s="2"/>
      <c r="AJ48" s="73"/>
      <c r="AK48" s="8"/>
      <c r="AL48" s="52"/>
      <c r="AM48" s="8"/>
      <c r="AN48" s="52"/>
      <c r="AO48" s="8"/>
      <c r="AP48" s="52"/>
      <c r="AQ48" s="8"/>
      <c r="AR48" s="53"/>
      <c r="AS48" s="2"/>
      <c r="AT48" s="53"/>
      <c r="AU48" s="2"/>
      <c r="AV48" s="53"/>
      <c r="AW48" s="2"/>
      <c r="AX48" s="53"/>
      <c r="AY48" s="2"/>
      <c r="AZ48" s="53"/>
      <c r="BA48" s="2"/>
      <c r="BB48" s="53"/>
      <c r="BC48" s="2"/>
      <c r="BD48" s="53"/>
      <c r="BE48" s="2"/>
      <c r="BF48" s="53"/>
      <c r="BG48" s="2"/>
      <c r="BH48" s="53"/>
      <c r="BI48" s="57"/>
      <c r="BJ48" s="53"/>
      <c r="BK48" s="57"/>
      <c r="BL48" s="53"/>
      <c r="BM48" s="57"/>
      <c r="BN48" s="2"/>
      <c r="BO48" s="8"/>
      <c r="BP48" s="122"/>
    </row>
    <row r="49" spans="1:68" ht="16.5" customHeight="1" x14ac:dyDescent="0.25">
      <c r="A49" s="89" t="s">
        <v>16</v>
      </c>
      <c r="B49" s="89"/>
      <c r="C49" s="89"/>
      <c r="D49" s="90">
        <f t="shared" ref="D49:BO49" si="102">D46+D35</f>
        <v>19</v>
      </c>
      <c r="E49" s="91">
        <f t="shared" si="102"/>
        <v>924</v>
      </c>
      <c r="F49" s="91">
        <f t="shared" si="102"/>
        <v>90</v>
      </c>
      <c r="G49" s="91">
        <f t="shared" si="102"/>
        <v>4764</v>
      </c>
      <c r="H49" s="91">
        <f t="shared" si="102"/>
        <v>107</v>
      </c>
      <c r="I49" s="91">
        <f t="shared" si="102"/>
        <v>5670</v>
      </c>
      <c r="J49" s="90">
        <f t="shared" si="102"/>
        <v>91</v>
      </c>
      <c r="K49" s="90">
        <f t="shared" si="102"/>
        <v>4638</v>
      </c>
      <c r="L49" s="92">
        <f t="shared" si="102"/>
        <v>169</v>
      </c>
      <c r="M49" s="90">
        <f t="shared" si="102"/>
        <v>8440.7799999999988</v>
      </c>
      <c r="N49" s="92">
        <f t="shared" si="102"/>
        <v>114</v>
      </c>
      <c r="O49" s="90">
        <f t="shared" si="102"/>
        <v>5863.68</v>
      </c>
      <c r="P49" s="92">
        <f t="shared" si="102"/>
        <v>183</v>
      </c>
      <c r="Q49" s="90">
        <f t="shared" si="102"/>
        <v>9228.0400000000009</v>
      </c>
      <c r="R49" s="92">
        <f t="shared" si="102"/>
        <v>147</v>
      </c>
      <c r="S49" s="90">
        <f t="shared" si="102"/>
        <v>7377</v>
      </c>
      <c r="T49" s="92">
        <f t="shared" si="102"/>
        <v>96</v>
      </c>
      <c r="U49" s="90">
        <f t="shared" si="102"/>
        <v>4946.0200000000004</v>
      </c>
      <c r="V49" s="92">
        <f t="shared" si="102"/>
        <v>172</v>
      </c>
      <c r="W49" s="90">
        <f t="shared" si="102"/>
        <v>8868.5</v>
      </c>
      <c r="X49" s="92">
        <f t="shared" si="102"/>
        <v>105</v>
      </c>
      <c r="Y49" s="90">
        <f t="shared" si="102"/>
        <v>5598</v>
      </c>
      <c r="Z49" s="92">
        <f t="shared" si="102"/>
        <v>141</v>
      </c>
      <c r="AA49" s="90">
        <f t="shared" si="102"/>
        <v>7046.64</v>
      </c>
      <c r="AB49" s="92">
        <f t="shared" si="102"/>
        <v>122</v>
      </c>
      <c r="AC49" s="90">
        <f t="shared" si="102"/>
        <v>6381</v>
      </c>
      <c r="AD49" s="92">
        <f t="shared" si="102"/>
        <v>131</v>
      </c>
      <c r="AE49" s="90">
        <f t="shared" si="102"/>
        <v>6880</v>
      </c>
      <c r="AF49" s="92">
        <f t="shared" si="102"/>
        <v>43</v>
      </c>
      <c r="AG49" s="90">
        <f t="shared" si="102"/>
        <v>2175</v>
      </c>
      <c r="AH49" s="92">
        <f t="shared" si="102"/>
        <v>0</v>
      </c>
      <c r="AI49" s="90">
        <f t="shared" si="102"/>
        <v>0</v>
      </c>
      <c r="AJ49" s="90">
        <f t="shared" si="102"/>
        <v>0</v>
      </c>
      <c r="AK49" s="90">
        <f t="shared" si="102"/>
        <v>0</v>
      </c>
      <c r="AL49" s="92">
        <f t="shared" si="102"/>
        <v>0</v>
      </c>
      <c r="AM49" s="90">
        <f t="shared" si="102"/>
        <v>0</v>
      </c>
      <c r="AN49" s="92">
        <f t="shared" si="102"/>
        <v>0</v>
      </c>
      <c r="AO49" s="90">
        <f t="shared" si="102"/>
        <v>0</v>
      </c>
      <c r="AP49" s="92">
        <f t="shared" si="102"/>
        <v>0</v>
      </c>
      <c r="AQ49" s="90">
        <f t="shared" si="102"/>
        <v>0</v>
      </c>
      <c r="AR49" s="92">
        <f t="shared" si="102"/>
        <v>0</v>
      </c>
      <c r="AS49" s="90">
        <f t="shared" si="102"/>
        <v>0</v>
      </c>
      <c r="AT49" s="92">
        <f t="shared" si="102"/>
        <v>0</v>
      </c>
      <c r="AU49" s="90">
        <f t="shared" si="102"/>
        <v>0</v>
      </c>
      <c r="AV49" s="92">
        <f t="shared" si="102"/>
        <v>0</v>
      </c>
      <c r="AW49" s="90">
        <f t="shared" si="102"/>
        <v>0</v>
      </c>
      <c r="AX49" s="92">
        <f t="shared" si="102"/>
        <v>0</v>
      </c>
      <c r="AY49" s="90">
        <f t="shared" si="102"/>
        <v>0</v>
      </c>
      <c r="AZ49" s="92">
        <f t="shared" si="102"/>
        <v>0</v>
      </c>
      <c r="BA49" s="90">
        <f t="shared" si="102"/>
        <v>0</v>
      </c>
      <c r="BB49" s="92">
        <f t="shared" si="102"/>
        <v>0</v>
      </c>
      <c r="BC49" s="90">
        <f t="shared" si="102"/>
        <v>0</v>
      </c>
      <c r="BD49" s="92">
        <f t="shared" si="102"/>
        <v>0</v>
      </c>
      <c r="BE49" s="90">
        <f t="shared" si="102"/>
        <v>0</v>
      </c>
      <c r="BF49" s="92">
        <f t="shared" si="102"/>
        <v>0</v>
      </c>
      <c r="BG49" s="90">
        <f t="shared" si="102"/>
        <v>0</v>
      </c>
      <c r="BH49" s="92">
        <f t="shared" si="102"/>
        <v>36</v>
      </c>
      <c r="BI49" s="90">
        <f t="shared" si="102"/>
        <v>1620</v>
      </c>
      <c r="BJ49" s="92">
        <f t="shared" si="102"/>
        <v>0</v>
      </c>
      <c r="BK49" s="90">
        <f t="shared" si="102"/>
        <v>0</v>
      </c>
      <c r="BL49" s="92">
        <f t="shared" si="102"/>
        <v>0</v>
      </c>
      <c r="BM49" s="90">
        <f t="shared" si="102"/>
        <v>0</v>
      </c>
      <c r="BN49" s="92">
        <f t="shared" si="102"/>
        <v>1726</v>
      </c>
      <c r="BO49" s="90">
        <f t="shared" si="102"/>
        <v>88380.66</v>
      </c>
      <c r="BP49" s="122"/>
    </row>
    <row r="53" spans="1:68" ht="16.5" customHeight="1" thickBot="1" x14ac:dyDescent="0.3"/>
    <row r="54" spans="1:68" ht="16.5" customHeight="1" x14ac:dyDescent="0.25">
      <c r="D54" s="139" t="s">
        <v>36</v>
      </c>
      <c r="E54" s="146" t="s">
        <v>37</v>
      </c>
      <c r="F54" s="146" t="s">
        <v>38</v>
      </c>
      <c r="G54" s="146" t="s">
        <v>49</v>
      </c>
      <c r="H54" s="146" t="s">
        <v>39</v>
      </c>
      <c r="I54" s="147" t="s">
        <v>40</v>
      </c>
    </row>
    <row r="55" spans="1:68" ht="16.5" customHeight="1" x14ac:dyDescent="0.25">
      <c r="D55" s="140">
        <v>1</v>
      </c>
      <c r="E55" s="137" t="s">
        <v>41</v>
      </c>
      <c r="F55" s="138">
        <v>1</v>
      </c>
      <c r="G55" s="137">
        <v>2188.91</v>
      </c>
      <c r="H55" s="137">
        <f>1029+32</f>
        <v>1061</v>
      </c>
      <c r="I55" s="141">
        <f>+H55-G55</f>
        <v>-1127.9099999999999</v>
      </c>
    </row>
    <row r="56" spans="1:68" ht="16.5" customHeight="1" x14ac:dyDescent="0.25">
      <c r="D56" s="140">
        <v>2</v>
      </c>
      <c r="E56" s="137" t="s">
        <v>43</v>
      </c>
      <c r="F56" s="138" t="s">
        <v>33</v>
      </c>
      <c r="G56" s="137">
        <v>704.25</v>
      </c>
      <c r="H56" s="137"/>
      <c r="I56" s="141">
        <f t="shared" ref="I56:I60" si="103">+H56-G56</f>
        <v>-704.25</v>
      </c>
    </row>
    <row r="57" spans="1:68" ht="16.5" customHeight="1" x14ac:dyDescent="0.25">
      <c r="D57" s="140">
        <v>3</v>
      </c>
      <c r="E57" s="137" t="s">
        <v>42</v>
      </c>
      <c r="F57" s="138" t="s">
        <v>48</v>
      </c>
      <c r="G57" s="137">
        <v>2474.75</v>
      </c>
      <c r="H57" s="137">
        <f>1200+542.4</f>
        <v>1742.4</v>
      </c>
      <c r="I57" s="141">
        <f t="shared" si="103"/>
        <v>-732.34999999999991</v>
      </c>
    </row>
    <row r="58" spans="1:68" ht="16.5" customHeight="1" x14ac:dyDescent="0.25">
      <c r="D58" s="140">
        <v>4</v>
      </c>
      <c r="E58" s="137" t="s">
        <v>44</v>
      </c>
      <c r="F58" s="138">
        <v>2</v>
      </c>
      <c r="G58" s="137">
        <v>2</v>
      </c>
      <c r="H58" s="137"/>
      <c r="I58" s="141">
        <f t="shared" si="103"/>
        <v>-2</v>
      </c>
    </row>
    <row r="59" spans="1:68" ht="16.5" customHeight="1" x14ac:dyDescent="0.25">
      <c r="D59" s="140">
        <v>5</v>
      </c>
      <c r="E59" s="137" t="s">
        <v>45</v>
      </c>
      <c r="F59" s="138">
        <v>2</v>
      </c>
      <c r="G59" s="137">
        <v>45.7</v>
      </c>
      <c r="H59" s="137"/>
      <c r="I59" s="141">
        <f t="shared" si="103"/>
        <v>-45.7</v>
      </c>
    </row>
    <row r="60" spans="1:68" ht="16.5" customHeight="1" x14ac:dyDescent="0.25">
      <c r="D60" s="140">
        <v>6</v>
      </c>
      <c r="E60" s="137" t="s">
        <v>46</v>
      </c>
      <c r="F60" s="138" t="s">
        <v>47</v>
      </c>
      <c r="G60" s="137">
        <v>95.5</v>
      </c>
      <c r="H60" s="137">
        <v>94.5</v>
      </c>
      <c r="I60" s="141">
        <f t="shared" si="103"/>
        <v>-1</v>
      </c>
    </row>
    <row r="61" spans="1:68" ht="16.5" customHeight="1" thickBot="1" x14ac:dyDescent="0.3">
      <c r="D61" s="142"/>
      <c r="E61" s="295" t="s">
        <v>50</v>
      </c>
      <c r="F61" s="296"/>
      <c r="G61" s="143">
        <f>SUM(G55:G60)</f>
        <v>5511.11</v>
      </c>
      <c r="H61" s="143"/>
      <c r="I61" s="144">
        <f>SUM(I55:I60)</f>
        <v>-2613.2099999999996</v>
      </c>
    </row>
    <row r="62" spans="1:68" ht="16.5" customHeight="1" x14ac:dyDescent="0.25">
      <c r="D62" s="145"/>
      <c r="E62" s="13"/>
      <c r="F62" s="13"/>
      <c r="G62" s="13"/>
      <c r="H62" s="13"/>
      <c r="I62" s="13"/>
    </row>
    <row r="63" spans="1:68" ht="16.5" customHeight="1" x14ac:dyDescent="0.25">
      <c r="D63" s="12"/>
      <c r="E63" s="13"/>
      <c r="F63" s="13"/>
      <c r="G63" s="13"/>
      <c r="H63" s="13"/>
      <c r="I63" s="13"/>
    </row>
    <row r="64" spans="1:68" ht="16.5" customHeight="1" x14ac:dyDescent="0.25">
      <c r="D64" s="12"/>
      <c r="E64" s="13"/>
      <c r="F64" s="13"/>
      <c r="G64" s="13"/>
      <c r="H64" s="13"/>
      <c r="I64" s="13"/>
    </row>
  </sheetData>
  <mergeCells count="40">
    <mergeCell ref="A39:C39"/>
    <mergeCell ref="A42:B42"/>
    <mergeCell ref="E61:F61"/>
    <mergeCell ref="B5:B6"/>
    <mergeCell ref="A5:A6"/>
    <mergeCell ref="BP5:BP6"/>
    <mergeCell ref="BN5:BO5"/>
    <mergeCell ref="BD5:BE5"/>
    <mergeCell ref="BF5:BG5"/>
    <mergeCell ref="BH5:BI5"/>
    <mergeCell ref="BJ5:BK5"/>
    <mergeCell ref="BL5:BM5"/>
    <mergeCell ref="BB5:BC5"/>
    <mergeCell ref="AF5:AG5"/>
    <mergeCell ref="AH5:AI5"/>
    <mergeCell ref="AJ5:AK5"/>
    <mergeCell ref="AL5:AM5"/>
    <mergeCell ref="AN5:AO5"/>
    <mergeCell ref="AP5:AQ5"/>
    <mergeCell ref="AR5:AS5"/>
    <mergeCell ref="AT5:AU5"/>
    <mergeCell ref="AV5:AW5"/>
    <mergeCell ref="AX5:AY5"/>
    <mergeCell ref="AZ5:BA5"/>
    <mergeCell ref="AD5:AE5"/>
    <mergeCell ref="BQ4:BV4"/>
    <mergeCell ref="C5:C6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B5:AC5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67"/>
  <sheetViews>
    <sheetView workbookViewId="0">
      <selection activeCell="C11" sqref="C11"/>
    </sheetView>
  </sheetViews>
  <sheetFormatPr defaultColWidth="11.42578125" defaultRowHeight="15.75" x14ac:dyDescent="0.25"/>
  <cols>
    <col min="1" max="1" width="12.5703125" style="26" customWidth="1"/>
    <col min="2" max="2" width="11.85546875" style="26" customWidth="1"/>
    <col min="3" max="3" width="11.42578125" style="26" customWidth="1"/>
    <col min="4" max="4" width="11.28515625" style="26" hidden="1" customWidth="1"/>
    <col min="5" max="5" width="12.140625" style="27" hidden="1" customWidth="1"/>
    <col min="6" max="9" width="11.28515625" style="27" hidden="1" customWidth="1"/>
    <col min="10" max="10" width="11.28515625" style="54" hidden="1" customWidth="1"/>
    <col min="11" max="11" width="11.28515625" style="27" hidden="1" customWidth="1"/>
    <col min="12" max="12" width="11.28515625" style="54" hidden="1" customWidth="1"/>
    <col min="13" max="13" width="11.28515625" style="27" hidden="1" customWidth="1"/>
    <col min="14" max="14" width="11.28515625" style="54" hidden="1" customWidth="1"/>
    <col min="15" max="15" width="11.28515625" style="27" hidden="1" customWidth="1"/>
    <col min="16" max="16" width="11.28515625" style="54" hidden="1" customWidth="1"/>
    <col min="17" max="17" width="11.28515625" style="27" hidden="1" customWidth="1"/>
    <col min="18" max="18" width="11.28515625" style="54" hidden="1" customWidth="1"/>
    <col min="19" max="19" width="11.28515625" style="27" hidden="1" customWidth="1"/>
    <col min="20" max="20" width="11.28515625" style="54" hidden="1" customWidth="1"/>
    <col min="21" max="21" width="11.28515625" style="27" hidden="1" customWidth="1"/>
    <col min="22" max="22" width="11.28515625" style="54" hidden="1" customWidth="1"/>
    <col min="23" max="23" width="11.28515625" style="27" hidden="1" customWidth="1"/>
    <col min="24" max="24" width="11.28515625" style="54" hidden="1" customWidth="1"/>
    <col min="25" max="25" width="11.28515625" style="27" hidden="1" customWidth="1"/>
    <col min="26" max="26" width="11.28515625" style="54" hidden="1" customWidth="1"/>
    <col min="27" max="27" width="11.28515625" style="27" hidden="1" customWidth="1"/>
    <col min="28" max="28" width="11.28515625" style="54" customWidth="1"/>
    <col min="29" max="29" width="11.28515625" style="27" customWidth="1"/>
    <col min="30" max="30" width="11.28515625" style="54" hidden="1" customWidth="1"/>
    <col min="31" max="31" width="11.28515625" style="27" hidden="1" customWidth="1"/>
    <col min="32" max="32" width="11.28515625" style="54" hidden="1" customWidth="1"/>
    <col min="33" max="33" width="11.28515625" style="27" hidden="1" customWidth="1"/>
    <col min="34" max="34" width="11.28515625" style="54" hidden="1" customWidth="1"/>
    <col min="35" max="35" width="11.28515625" style="27" hidden="1" customWidth="1"/>
    <col min="36" max="36" width="11.28515625" style="26" hidden="1" customWidth="1"/>
    <col min="37" max="37" width="11.28515625" style="27" hidden="1" customWidth="1"/>
    <col min="38" max="38" width="11.28515625" style="54" hidden="1" customWidth="1"/>
    <col min="39" max="39" width="11.42578125" style="27" hidden="1" customWidth="1"/>
    <col min="40" max="40" width="11.42578125" style="54" hidden="1" customWidth="1"/>
    <col min="41" max="41" width="11.42578125" style="27" hidden="1" customWidth="1"/>
    <col min="42" max="42" width="11.42578125" style="54" hidden="1" customWidth="1"/>
    <col min="43" max="43" width="11.42578125" style="27" hidden="1" customWidth="1"/>
    <col min="44" max="44" width="11.42578125" style="54" hidden="1" customWidth="1"/>
    <col min="45" max="45" width="11.42578125" style="27" hidden="1" customWidth="1"/>
    <col min="46" max="46" width="11.42578125" style="54" hidden="1" customWidth="1"/>
    <col min="47" max="47" width="10.85546875" style="27" hidden="1" customWidth="1"/>
    <col min="48" max="48" width="11.42578125" style="54" hidden="1" customWidth="1"/>
    <col min="49" max="49" width="11.42578125" style="27" hidden="1" customWidth="1"/>
    <col min="50" max="50" width="11.42578125" style="54" hidden="1" customWidth="1"/>
    <col min="51" max="51" width="11.42578125" style="27" hidden="1" customWidth="1"/>
    <col min="52" max="52" width="11.42578125" style="54" hidden="1" customWidth="1"/>
    <col min="53" max="53" width="11.42578125" style="27" hidden="1" customWidth="1"/>
    <col min="54" max="54" width="11.42578125" style="54" hidden="1" customWidth="1"/>
    <col min="55" max="55" width="11.42578125" style="27" hidden="1" customWidth="1"/>
    <col min="56" max="56" width="11.42578125" style="54" hidden="1" customWidth="1"/>
    <col min="57" max="57" width="11.42578125" style="27" hidden="1" customWidth="1"/>
    <col min="58" max="58" width="11.42578125" style="54" hidden="1" customWidth="1"/>
    <col min="59" max="59" width="11.42578125" style="27" hidden="1" customWidth="1"/>
    <col min="60" max="60" width="11.42578125" style="54" hidden="1" customWidth="1"/>
    <col min="61" max="61" width="11.42578125" style="77" hidden="1" customWidth="1"/>
    <col min="62" max="62" width="11.42578125" style="54" hidden="1" customWidth="1"/>
    <col min="63" max="63" width="11.42578125" style="77" hidden="1" customWidth="1"/>
    <col min="64" max="64" width="11.42578125" style="54" hidden="1" customWidth="1"/>
    <col min="65" max="65" width="11.42578125" style="77" hidden="1" customWidth="1"/>
    <col min="66" max="66" width="14" style="27" customWidth="1"/>
    <col min="67" max="67" width="12.42578125" style="27" customWidth="1"/>
    <col min="68" max="68" width="11.42578125" style="127" hidden="1" customWidth="1"/>
    <col min="69" max="69" width="11.42578125" style="10" hidden="1" customWidth="1"/>
    <col min="70" max="70" width="0" style="10" hidden="1" customWidth="1"/>
    <col min="71" max="71" width="12.140625" style="10" hidden="1" customWidth="1"/>
    <col min="72" max="72" width="11.5703125" style="10" hidden="1" customWidth="1"/>
    <col min="73" max="73" width="11.85546875" style="10" hidden="1" customWidth="1"/>
    <col min="74" max="74" width="12.140625" style="10" hidden="1" customWidth="1"/>
    <col min="75" max="76" width="0" style="14" hidden="1" customWidth="1"/>
    <col min="77" max="114" width="11.42578125" style="14"/>
    <col min="115" max="16384" width="11.42578125" style="7"/>
  </cols>
  <sheetData>
    <row r="1" spans="1:114" s="14" customFormat="1" ht="30" customHeight="1" x14ac:dyDescent="0.35">
      <c r="A1" s="16" t="s">
        <v>18</v>
      </c>
      <c r="B1" s="12"/>
      <c r="C1" s="12"/>
      <c r="D1" s="12"/>
      <c r="E1" s="13"/>
      <c r="F1" s="13"/>
      <c r="G1" s="13"/>
      <c r="H1" s="13"/>
      <c r="I1" s="13"/>
      <c r="J1" s="49"/>
      <c r="K1" s="13"/>
      <c r="L1" s="49"/>
      <c r="M1" s="13"/>
      <c r="N1" s="49"/>
      <c r="O1" s="13"/>
      <c r="P1" s="49"/>
      <c r="Q1" s="49"/>
      <c r="R1" s="49"/>
      <c r="S1" s="13"/>
      <c r="T1" s="49"/>
      <c r="U1" s="13"/>
      <c r="V1" s="49"/>
      <c r="W1" s="13"/>
      <c r="X1" s="49"/>
      <c r="Y1" s="13"/>
      <c r="Z1" s="49"/>
      <c r="AA1" s="13"/>
      <c r="AB1" s="49"/>
      <c r="AC1" s="13"/>
      <c r="AD1" s="49"/>
      <c r="AE1" s="13"/>
      <c r="AF1" s="49"/>
      <c r="AG1" s="13"/>
      <c r="AH1" s="49"/>
      <c r="AI1" s="13"/>
      <c r="AJ1" s="12"/>
      <c r="AK1" s="13"/>
      <c r="AL1" s="49"/>
      <c r="AM1" s="13"/>
      <c r="AN1" s="49"/>
      <c r="AO1" s="13"/>
      <c r="AP1" s="49"/>
      <c r="AQ1" s="13"/>
      <c r="AR1" s="49"/>
      <c r="AS1" s="13"/>
      <c r="AT1" s="49"/>
      <c r="AU1" s="13"/>
      <c r="AV1" s="49"/>
      <c r="AW1" s="13"/>
      <c r="AX1" s="49"/>
      <c r="AY1" s="13"/>
      <c r="AZ1" s="49"/>
      <c r="BA1" s="13"/>
      <c r="BB1" s="49"/>
      <c r="BC1" s="13"/>
      <c r="BD1" s="49"/>
      <c r="BE1" s="13"/>
      <c r="BF1" s="49"/>
      <c r="BG1" s="13"/>
      <c r="BH1" s="49"/>
      <c r="BI1" s="48"/>
      <c r="BJ1" s="49"/>
      <c r="BK1" s="48"/>
      <c r="BL1" s="49"/>
      <c r="BM1" s="48"/>
      <c r="BN1" s="13"/>
      <c r="BO1" s="13"/>
      <c r="BP1" s="122"/>
      <c r="BQ1" s="9"/>
      <c r="BR1" s="9"/>
      <c r="BS1" s="9"/>
      <c r="BT1" s="9" t="s">
        <v>30</v>
      </c>
      <c r="BU1" s="9"/>
      <c r="BV1" s="9"/>
    </row>
    <row r="2" spans="1:114" s="14" customFormat="1" ht="26.25" customHeight="1" x14ac:dyDescent="0.35">
      <c r="A2" s="16" t="s">
        <v>19</v>
      </c>
      <c r="B2" s="12"/>
      <c r="C2" s="12"/>
      <c r="D2" s="12"/>
      <c r="E2" s="13"/>
      <c r="F2" s="13"/>
      <c r="G2" s="13"/>
      <c r="H2" s="13"/>
      <c r="I2" s="13"/>
      <c r="J2" s="49"/>
      <c r="K2" s="13"/>
      <c r="L2" s="49"/>
      <c r="M2" s="13"/>
      <c r="N2" s="49"/>
      <c r="O2" s="13"/>
      <c r="P2" s="49"/>
      <c r="Q2" s="13"/>
      <c r="R2" s="165"/>
      <c r="S2" s="13"/>
      <c r="T2" s="49"/>
      <c r="U2" s="13"/>
      <c r="V2" s="49"/>
      <c r="W2" s="13"/>
      <c r="X2" s="49"/>
      <c r="Y2" s="13"/>
      <c r="Z2" s="49"/>
      <c r="AA2" s="13"/>
      <c r="AB2" s="49"/>
      <c r="AC2" s="13"/>
      <c r="AD2" s="49"/>
      <c r="AE2" s="13"/>
      <c r="AF2" s="49"/>
      <c r="AG2" s="13"/>
      <c r="AH2" s="49"/>
      <c r="AI2" s="13"/>
      <c r="AJ2" s="12"/>
      <c r="AK2" s="13"/>
      <c r="AL2" s="49"/>
      <c r="AM2" s="13"/>
      <c r="AN2" s="49"/>
      <c r="AO2" s="13"/>
      <c r="AP2" s="49"/>
      <c r="AQ2" s="13"/>
      <c r="AR2" s="49"/>
      <c r="AS2" s="13"/>
      <c r="AT2" s="49"/>
      <c r="AU2" s="13"/>
      <c r="AV2" s="49"/>
      <c r="AW2" s="13"/>
      <c r="AX2" s="49"/>
      <c r="AY2" s="13"/>
      <c r="AZ2" s="49"/>
      <c r="BA2" s="13"/>
      <c r="BB2" s="49"/>
      <c r="BC2" s="13"/>
      <c r="BD2" s="49"/>
      <c r="BE2" s="13"/>
      <c r="BF2" s="49"/>
      <c r="BG2" s="13"/>
      <c r="BH2" s="49"/>
      <c r="BI2" s="48"/>
      <c r="BJ2" s="49"/>
      <c r="BK2" s="48"/>
      <c r="BL2" s="49"/>
      <c r="BM2" s="48"/>
      <c r="BN2" s="13"/>
      <c r="BO2" s="13"/>
      <c r="BP2" s="122"/>
      <c r="BQ2" s="9">
        <f>2430+2418</f>
        <v>4848</v>
      </c>
      <c r="BR2" s="9"/>
      <c r="BS2" s="9"/>
      <c r="BT2" s="9"/>
      <c r="BU2" s="9"/>
      <c r="BV2" s="9"/>
    </row>
    <row r="3" spans="1:114" s="14" customFormat="1" ht="16.5" customHeight="1" x14ac:dyDescent="0.35">
      <c r="A3" s="15"/>
      <c r="B3" s="12"/>
      <c r="C3" s="12"/>
      <c r="D3" s="12"/>
      <c r="E3" s="13"/>
      <c r="F3" s="13"/>
      <c r="G3" s="13"/>
      <c r="H3" s="13"/>
      <c r="I3" s="13"/>
      <c r="J3" s="49"/>
      <c r="K3" s="13"/>
      <c r="L3" s="49"/>
      <c r="M3" s="13"/>
      <c r="N3" s="49"/>
      <c r="O3" s="13"/>
      <c r="P3" s="49"/>
      <c r="Q3" s="161"/>
      <c r="R3" s="49"/>
      <c r="S3" s="162"/>
      <c r="T3" s="161"/>
      <c r="U3" s="13"/>
      <c r="V3" s="49"/>
      <c r="W3" s="13"/>
      <c r="X3" s="49"/>
      <c r="Y3" s="13"/>
      <c r="Z3" s="49"/>
      <c r="AA3" s="13"/>
      <c r="AB3" s="49"/>
      <c r="AC3" s="13"/>
      <c r="AD3" s="49"/>
      <c r="AE3" s="13"/>
      <c r="AF3" s="49"/>
      <c r="AG3" s="13"/>
      <c r="AH3" s="49"/>
      <c r="AI3" s="13"/>
      <c r="AJ3" s="12"/>
      <c r="AK3" s="13"/>
      <c r="AL3" s="49"/>
      <c r="AM3" s="13"/>
      <c r="AN3" s="49"/>
      <c r="AO3" s="13"/>
      <c r="AP3" s="49"/>
      <c r="AQ3" s="13"/>
      <c r="AR3" s="49"/>
      <c r="AS3" s="13"/>
      <c r="AT3" s="49"/>
      <c r="AU3" s="13"/>
      <c r="AV3" s="49"/>
      <c r="AW3" s="13"/>
      <c r="AX3" s="49"/>
      <c r="AY3" s="13"/>
      <c r="AZ3" s="49"/>
      <c r="BA3" s="13"/>
      <c r="BB3" s="49"/>
      <c r="BC3" s="13"/>
      <c r="BD3" s="49"/>
      <c r="BE3" s="13"/>
      <c r="BF3" s="49"/>
      <c r="BG3" s="13"/>
      <c r="BH3" s="49"/>
      <c r="BI3" s="48"/>
      <c r="BJ3" s="49"/>
      <c r="BK3" s="48"/>
      <c r="BL3" s="49"/>
      <c r="BM3" s="48"/>
      <c r="BN3" s="13"/>
      <c r="BO3" s="13"/>
      <c r="BP3" s="122"/>
      <c r="BQ3" s="9"/>
      <c r="BR3" s="9"/>
      <c r="BS3" s="9"/>
      <c r="BT3" s="9"/>
      <c r="BU3" s="9"/>
      <c r="BV3" s="9"/>
    </row>
    <row r="4" spans="1:114" s="118" customFormat="1" ht="24.75" customHeight="1" thickBot="1" x14ac:dyDescent="0.4">
      <c r="A4" s="175" t="s">
        <v>76</v>
      </c>
      <c r="B4" s="177"/>
      <c r="C4" s="12"/>
      <c r="D4" s="111"/>
      <c r="E4" s="112"/>
      <c r="F4" s="112"/>
      <c r="G4" s="112"/>
      <c r="H4" s="112"/>
      <c r="I4" s="112"/>
      <c r="J4" s="113"/>
      <c r="K4" s="114"/>
      <c r="L4" s="115"/>
      <c r="M4" s="116"/>
      <c r="N4" s="113"/>
      <c r="O4" s="112"/>
      <c r="P4" s="113"/>
      <c r="Q4" s="166"/>
      <c r="R4" s="113"/>
      <c r="S4" s="112"/>
      <c r="T4" s="113"/>
      <c r="U4" s="112"/>
      <c r="V4" s="113"/>
      <c r="W4" s="112"/>
      <c r="X4" s="113"/>
      <c r="Y4" s="112"/>
      <c r="Z4" s="113"/>
      <c r="AA4" s="112"/>
      <c r="AB4" s="113"/>
      <c r="AC4" s="112"/>
      <c r="AD4" s="113"/>
      <c r="AE4" s="112"/>
      <c r="AF4" s="113"/>
      <c r="AG4" s="112"/>
      <c r="AH4" s="113"/>
      <c r="AI4" s="112"/>
      <c r="AJ4" s="111"/>
      <c r="AK4" s="112"/>
      <c r="AL4" s="113"/>
      <c r="AM4" s="112"/>
      <c r="AN4" s="113"/>
      <c r="AO4" s="112"/>
      <c r="AP4" s="113"/>
      <c r="AQ4" s="114"/>
      <c r="AR4" s="115"/>
      <c r="AS4" s="116"/>
      <c r="AT4" s="113"/>
      <c r="AU4" s="112"/>
      <c r="AV4" s="113"/>
      <c r="AW4" s="112"/>
      <c r="AX4" s="113"/>
      <c r="AY4" s="112"/>
      <c r="AZ4" s="113"/>
      <c r="BA4" s="112"/>
      <c r="BB4" s="113"/>
      <c r="BC4" s="112"/>
      <c r="BD4" s="113"/>
      <c r="BE4" s="112"/>
      <c r="BF4" s="113"/>
      <c r="BG4" s="112"/>
      <c r="BH4" s="113"/>
      <c r="BI4" s="117"/>
      <c r="BJ4" s="113"/>
      <c r="BK4" s="117"/>
      <c r="BL4" s="113"/>
      <c r="BM4" s="117"/>
      <c r="BN4" s="112"/>
      <c r="BO4" s="112"/>
      <c r="BP4" s="123"/>
      <c r="BQ4" s="306"/>
      <c r="BR4" s="306"/>
      <c r="BS4" s="306"/>
      <c r="BT4" s="306"/>
      <c r="BU4" s="306"/>
      <c r="BV4" s="306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</row>
    <row r="5" spans="1:114" ht="16.5" customHeight="1" x14ac:dyDescent="0.25">
      <c r="A5" s="174" t="s">
        <v>0</v>
      </c>
      <c r="B5" s="176" t="s">
        <v>1</v>
      </c>
      <c r="C5" s="293" t="s">
        <v>24</v>
      </c>
      <c r="D5" s="307">
        <v>1</v>
      </c>
      <c r="E5" s="303"/>
      <c r="F5" s="303">
        <f>+D5+1</f>
        <v>2</v>
      </c>
      <c r="G5" s="303"/>
      <c r="H5" s="303">
        <f t="shared" ref="H5" si="0">+F5+1</f>
        <v>3</v>
      </c>
      <c r="I5" s="303"/>
      <c r="J5" s="303">
        <f t="shared" ref="J5" si="1">+H5+1</f>
        <v>4</v>
      </c>
      <c r="K5" s="303"/>
      <c r="L5" s="303">
        <f t="shared" ref="L5" si="2">+J5+1</f>
        <v>5</v>
      </c>
      <c r="M5" s="303"/>
      <c r="N5" s="303">
        <f t="shared" ref="N5" si="3">+L5+1</f>
        <v>6</v>
      </c>
      <c r="O5" s="303"/>
      <c r="P5" s="303">
        <f t="shared" ref="P5" si="4">+N5+1</f>
        <v>7</v>
      </c>
      <c r="Q5" s="303"/>
      <c r="R5" s="303">
        <f t="shared" ref="R5" si="5">+P5+1</f>
        <v>8</v>
      </c>
      <c r="S5" s="303"/>
      <c r="T5" s="303">
        <f t="shared" ref="T5" si="6">+R5+1</f>
        <v>9</v>
      </c>
      <c r="U5" s="303"/>
      <c r="V5" s="303">
        <f t="shared" ref="V5" si="7">+T5+1</f>
        <v>10</v>
      </c>
      <c r="W5" s="303"/>
      <c r="X5" s="303">
        <f t="shared" ref="X5" si="8">+V5+1</f>
        <v>11</v>
      </c>
      <c r="Y5" s="303"/>
      <c r="Z5" s="303">
        <f t="shared" ref="Z5" si="9">+X5+1</f>
        <v>12</v>
      </c>
      <c r="AA5" s="303"/>
      <c r="AB5" s="303">
        <f t="shared" ref="AB5" si="10">+Z5+1</f>
        <v>13</v>
      </c>
      <c r="AC5" s="303"/>
      <c r="AD5" s="303">
        <f t="shared" ref="AD5" si="11">+AB5+1</f>
        <v>14</v>
      </c>
      <c r="AE5" s="303"/>
      <c r="AF5" s="303">
        <f t="shared" ref="AF5" si="12">+AD5+1</f>
        <v>15</v>
      </c>
      <c r="AG5" s="303"/>
      <c r="AH5" s="303">
        <f t="shared" ref="AH5" si="13">+AF5+1</f>
        <v>16</v>
      </c>
      <c r="AI5" s="303"/>
      <c r="AJ5" s="303">
        <f>+AH5+1</f>
        <v>17</v>
      </c>
      <c r="AK5" s="303"/>
      <c r="AL5" s="303">
        <f>+AJ5+1</f>
        <v>18</v>
      </c>
      <c r="AM5" s="303"/>
      <c r="AN5" s="303">
        <f t="shared" ref="AN5" si="14">+AL5+1</f>
        <v>19</v>
      </c>
      <c r="AO5" s="303"/>
      <c r="AP5" s="303">
        <f t="shared" ref="AP5" si="15">+AN5+1</f>
        <v>20</v>
      </c>
      <c r="AQ5" s="303"/>
      <c r="AR5" s="303">
        <f t="shared" ref="AR5" si="16">+AP5+1</f>
        <v>21</v>
      </c>
      <c r="AS5" s="303"/>
      <c r="AT5" s="303">
        <f t="shared" ref="AT5" si="17">+AR5+1</f>
        <v>22</v>
      </c>
      <c r="AU5" s="303"/>
      <c r="AV5" s="303">
        <f t="shared" ref="AV5" si="18">+AT5+1</f>
        <v>23</v>
      </c>
      <c r="AW5" s="303"/>
      <c r="AX5" s="303">
        <f t="shared" ref="AX5" si="19">+AV5+1</f>
        <v>24</v>
      </c>
      <c r="AY5" s="303"/>
      <c r="AZ5" s="303">
        <f t="shared" ref="AZ5" si="20">+AX5+1</f>
        <v>25</v>
      </c>
      <c r="BA5" s="303"/>
      <c r="BB5" s="303">
        <f t="shared" ref="BB5" si="21">+AZ5+1</f>
        <v>26</v>
      </c>
      <c r="BC5" s="303"/>
      <c r="BD5" s="303">
        <f t="shared" ref="BD5" si="22">+BB5+1</f>
        <v>27</v>
      </c>
      <c r="BE5" s="303"/>
      <c r="BF5" s="303">
        <f t="shared" ref="BF5" si="23">+BD5+1</f>
        <v>28</v>
      </c>
      <c r="BG5" s="303"/>
      <c r="BH5" s="303">
        <f t="shared" ref="BH5" si="24">+BF5+1</f>
        <v>29</v>
      </c>
      <c r="BI5" s="303"/>
      <c r="BJ5" s="303">
        <f t="shared" ref="BJ5" si="25">+BH5+1</f>
        <v>30</v>
      </c>
      <c r="BK5" s="303"/>
      <c r="BL5" s="303">
        <f t="shared" ref="BL5" si="26">+BJ5+1</f>
        <v>31</v>
      </c>
      <c r="BM5" s="303"/>
      <c r="BN5" s="302" t="s">
        <v>22</v>
      </c>
      <c r="BO5" s="302" t="s">
        <v>23</v>
      </c>
      <c r="BP5" s="308" t="s">
        <v>29</v>
      </c>
      <c r="BQ5" s="134" t="s">
        <v>3</v>
      </c>
      <c r="BR5" s="119" t="s">
        <v>4</v>
      </c>
      <c r="BS5" s="119" t="s">
        <v>5</v>
      </c>
      <c r="BT5" s="119" t="s">
        <v>6</v>
      </c>
      <c r="BU5" s="119" t="s">
        <v>7</v>
      </c>
      <c r="BV5" s="119" t="s">
        <v>8</v>
      </c>
    </row>
    <row r="6" spans="1:114" s="22" customFormat="1" ht="16.5" customHeight="1" thickBot="1" x14ac:dyDescent="0.3">
      <c r="A6" s="304" t="s">
        <v>20</v>
      </c>
      <c r="B6" s="288"/>
      <c r="C6" s="294"/>
      <c r="D6" s="86" t="s">
        <v>21</v>
      </c>
      <c r="E6" s="78" t="s">
        <v>17</v>
      </c>
      <c r="F6" s="78" t="s">
        <v>21</v>
      </c>
      <c r="G6" s="78" t="s">
        <v>17</v>
      </c>
      <c r="H6" s="78" t="s">
        <v>21</v>
      </c>
      <c r="I6" s="78" t="s">
        <v>17</v>
      </c>
      <c r="J6" s="106" t="s">
        <v>21</v>
      </c>
      <c r="K6" s="78" t="s">
        <v>17</v>
      </c>
      <c r="L6" s="106" t="s">
        <v>21</v>
      </c>
      <c r="M6" s="78" t="s">
        <v>17</v>
      </c>
      <c r="N6" s="106" t="s">
        <v>21</v>
      </c>
      <c r="O6" s="78" t="s">
        <v>17</v>
      </c>
      <c r="P6" s="106" t="s">
        <v>21</v>
      </c>
      <c r="Q6" s="78" t="s">
        <v>17</v>
      </c>
      <c r="R6" s="106" t="s">
        <v>21</v>
      </c>
      <c r="S6" s="78" t="s">
        <v>17</v>
      </c>
      <c r="T6" s="106" t="s">
        <v>21</v>
      </c>
      <c r="U6" s="78" t="s">
        <v>17</v>
      </c>
      <c r="V6" s="106" t="s">
        <v>21</v>
      </c>
      <c r="W6" s="78" t="s">
        <v>17</v>
      </c>
      <c r="X6" s="106" t="s">
        <v>21</v>
      </c>
      <c r="Y6" s="78" t="s">
        <v>17</v>
      </c>
      <c r="Z6" s="106" t="s">
        <v>21</v>
      </c>
      <c r="AA6" s="78" t="s">
        <v>17</v>
      </c>
      <c r="AB6" s="106" t="s">
        <v>21</v>
      </c>
      <c r="AC6" s="78" t="s">
        <v>17</v>
      </c>
      <c r="AD6" s="106" t="s">
        <v>21</v>
      </c>
      <c r="AE6" s="78" t="s">
        <v>17</v>
      </c>
      <c r="AF6" s="106" t="s">
        <v>21</v>
      </c>
      <c r="AG6" s="78" t="s">
        <v>17</v>
      </c>
      <c r="AH6" s="106" t="s">
        <v>21</v>
      </c>
      <c r="AI6" s="78" t="s">
        <v>17</v>
      </c>
      <c r="AJ6" s="78" t="s">
        <v>21</v>
      </c>
      <c r="AK6" s="78" t="s">
        <v>17</v>
      </c>
      <c r="AL6" s="106" t="s">
        <v>21</v>
      </c>
      <c r="AM6" s="78" t="s">
        <v>17</v>
      </c>
      <c r="AN6" s="106" t="s">
        <v>21</v>
      </c>
      <c r="AO6" s="78" t="s">
        <v>17</v>
      </c>
      <c r="AP6" s="106" t="s">
        <v>21</v>
      </c>
      <c r="AQ6" s="78" t="s">
        <v>17</v>
      </c>
      <c r="AR6" s="106" t="s">
        <v>21</v>
      </c>
      <c r="AS6" s="78" t="s">
        <v>17</v>
      </c>
      <c r="AT6" s="106" t="s">
        <v>21</v>
      </c>
      <c r="AU6" s="78" t="s">
        <v>17</v>
      </c>
      <c r="AV6" s="106" t="s">
        <v>21</v>
      </c>
      <c r="AW6" s="78" t="s">
        <v>17</v>
      </c>
      <c r="AX6" s="106" t="s">
        <v>21</v>
      </c>
      <c r="AY6" s="78" t="s">
        <v>17</v>
      </c>
      <c r="AZ6" s="106" t="s">
        <v>21</v>
      </c>
      <c r="BA6" s="78" t="s">
        <v>17</v>
      </c>
      <c r="BB6" s="106" t="s">
        <v>21</v>
      </c>
      <c r="BC6" s="78" t="s">
        <v>17</v>
      </c>
      <c r="BD6" s="106" t="s">
        <v>21</v>
      </c>
      <c r="BE6" s="78" t="s">
        <v>17</v>
      </c>
      <c r="BF6" s="106" t="s">
        <v>21</v>
      </c>
      <c r="BG6" s="78" t="s">
        <v>17</v>
      </c>
      <c r="BH6" s="106" t="s">
        <v>21</v>
      </c>
      <c r="BI6" s="216" t="s">
        <v>17</v>
      </c>
      <c r="BJ6" s="106" t="s">
        <v>21</v>
      </c>
      <c r="BK6" s="216" t="s">
        <v>17</v>
      </c>
      <c r="BL6" s="106" t="s">
        <v>21</v>
      </c>
      <c r="BM6" s="216" t="s">
        <v>17</v>
      </c>
      <c r="BN6" s="298"/>
      <c r="BO6" s="298"/>
      <c r="BP6" s="300"/>
      <c r="BQ6" s="32"/>
      <c r="BR6" s="33"/>
      <c r="BS6" s="32"/>
      <c r="BT6" s="32"/>
      <c r="BU6" s="34"/>
      <c r="BV6" s="32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56"/>
      <c r="CO6" s="56"/>
      <c r="CP6" s="56"/>
      <c r="CQ6" s="56"/>
      <c r="CR6" s="56"/>
      <c r="CS6" s="56"/>
      <c r="CT6" s="56"/>
      <c r="CU6" s="56"/>
      <c r="CV6" s="56"/>
      <c r="CW6" s="56"/>
      <c r="CX6" s="56"/>
      <c r="CY6" s="56"/>
      <c r="CZ6" s="56"/>
      <c r="DA6" s="56"/>
      <c r="DB6" s="56"/>
      <c r="DC6" s="56"/>
      <c r="DD6" s="56"/>
      <c r="DE6" s="56"/>
      <c r="DF6" s="56"/>
      <c r="DG6" s="56"/>
      <c r="DH6" s="56"/>
      <c r="DI6" s="56"/>
      <c r="DJ6" s="56"/>
    </row>
    <row r="7" spans="1:114" ht="16.5" customHeight="1" x14ac:dyDescent="0.25">
      <c r="A7" s="129" t="s">
        <v>9</v>
      </c>
      <c r="B7" s="75">
        <v>86</v>
      </c>
      <c r="C7" s="76">
        <v>54</v>
      </c>
      <c r="D7" s="11"/>
      <c r="E7" s="3">
        <f>+D7*C7</f>
        <v>0</v>
      </c>
      <c r="F7" s="11"/>
      <c r="G7" s="3">
        <f>+F7*C7</f>
        <v>0</v>
      </c>
      <c r="H7" s="45"/>
      <c r="I7" s="3">
        <f>+H7*C7</f>
        <v>0</v>
      </c>
      <c r="J7" s="45"/>
      <c r="K7" s="3">
        <f>+J7*C7</f>
        <v>0</v>
      </c>
      <c r="L7" s="45"/>
      <c r="M7" s="3">
        <f>+L7*C7</f>
        <v>0</v>
      </c>
      <c r="N7" s="45"/>
      <c r="O7" s="3">
        <f>+N7*C7</f>
        <v>0</v>
      </c>
      <c r="P7" s="45"/>
      <c r="Q7" s="3">
        <f>+P7*C7</f>
        <v>0</v>
      </c>
      <c r="R7" s="45"/>
      <c r="S7" s="3">
        <f>+R7*C7</f>
        <v>0</v>
      </c>
      <c r="T7" s="45"/>
      <c r="U7" s="3">
        <f>+T7*C7</f>
        <v>0</v>
      </c>
      <c r="V7" s="45"/>
      <c r="W7" s="3">
        <f>+V7*C7</f>
        <v>0</v>
      </c>
      <c r="X7" s="45"/>
      <c r="Y7" s="3">
        <f>+X7*C7</f>
        <v>0</v>
      </c>
      <c r="Z7" s="45"/>
      <c r="AA7" s="3">
        <f>+Z7*C7</f>
        <v>0</v>
      </c>
      <c r="AB7" s="45"/>
      <c r="AC7" s="3">
        <f>+AB7*C7</f>
        <v>0</v>
      </c>
      <c r="AD7" s="45"/>
      <c r="AE7" s="3">
        <f>+AD7*C7</f>
        <v>0</v>
      </c>
      <c r="AF7" s="45"/>
      <c r="AG7" s="3"/>
      <c r="AH7" s="45"/>
      <c r="AI7" s="3"/>
      <c r="AJ7" s="11"/>
      <c r="AK7" s="3"/>
      <c r="AL7" s="45"/>
      <c r="AM7" s="3"/>
      <c r="AN7" s="45"/>
      <c r="AO7" s="3"/>
      <c r="AP7" s="45"/>
      <c r="AQ7" s="3"/>
      <c r="AR7" s="45"/>
      <c r="AS7" s="3"/>
      <c r="AT7" s="45"/>
      <c r="AU7" s="3"/>
      <c r="AV7" s="45"/>
      <c r="AW7" s="3"/>
      <c r="AX7" s="45"/>
      <c r="AY7" s="3"/>
      <c r="AZ7" s="45"/>
      <c r="BA7" s="3"/>
      <c r="BB7" s="45"/>
      <c r="BC7" s="3"/>
      <c r="BD7" s="45"/>
      <c r="BE7" s="3"/>
      <c r="BF7" s="45"/>
      <c r="BG7" s="3"/>
      <c r="BH7" s="45"/>
      <c r="BI7" s="74"/>
      <c r="BJ7" s="45"/>
      <c r="BK7" s="74"/>
      <c r="BL7" s="45"/>
      <c r="BM7" s="74"/>
      <c r="BN7" s="45">
        <f t="shared" ref="BN7:BO12" si="27">+D7+F7+H7+J7+L7+N7+P7+R7+T7+V7+X7+Z7+AB7+AD7+AF7+AH7+AJ7+AL7+AN7+AP7+AR7+AT7+AV7+AX7+AZ7+BB7+BD7+BF7+BH7+BJ7+BL7</f>
        <v>0</v>
      </c>
      <c r="BO7" s="88">
        <f t="shared" si="27"/>
        <v>0</v>
      </c>
      <c r="BP7" s="124"/>
      <c r="BQ7" s="61">
        <v>1211</v>
      </c>
      <c r="BR7" s="4">
        <f>BO7</f>
        <v>0</v>
      </c>
      <c r="BS7" s="61"/>
      <c r="BT7" s="1">
        <f t="shared" ref="BT7:BT12" si="28">BR7+BS7-BQ7</f>
        <v>-1211</v>
      </c>
      <c r="BU7" s="5"/>
      <c r="BV7" s="1">
        <f t="shared" ref="BV7:BV12" si="29">BT7-BU7</f>
        <v>-1211</v>
      </c>
      <c r="BW7" s="14" t="s">
        <v>55</v>
      </c>
    </row>
    <row r="8" spans="1:114" ht="16.5" customHeight="1" x14ac:dyDescent="0.25">
      <c r="A8" s="60" t="s">
        <v>9</v>
      </c>
      <c r="B8" s="6">
        <v>86</v>
      </c>
      <c r="C8" s="46">
        <v>48</v>
      </c>
      <c r="D8" s="11"/>
      <c r="E8" s="3">
        <f t="shared" ref="E8:E12" si="30">+D8*C8</f>
        <v>0</v>
      </c>
      <c r="F8" s="11"/>
      <c r="G8" s="3">
        <f t="shared" ref="G8:G12" si="31">+F8*C8</f>
        <v>0</v>
      </c>
      <c r="H8" s="45"/>
      <c r="I8" s="3">
        <f t="shared" ref="I8:I12" si="32">+H8*C8</f>
        <v>0</v>
      </c>
      <c r="J8" s="45"/>
      <c r="K8" s="3">
        <f t="shared" ref="K8:K12" si="33">+J8*C8</f>
        <v>0</v>
      </c>
      <c r="L8" s="45"/>
      <c r="M8" s="3">
        <f t="shared" ref="M8:M37" si="34">+L8*C8</f>
        <v>0</v>
      </c>
      <c r="N8" s="45"/>
      <c r="O8" s="3">
        <f t="shared" ref="O8:O37" si="35">+N8*C8</f>
        <v>0</v>
      </c>
      <c r="P8" s="45"/>
      <c r="Q8" s="3">
        <f t="shared" ref="Q8:Q37" si="36">+P8*C8</f>
        <v>0</v>
      </c>
      <c r="R8" s="45"/>
      <c r="S8" s="3">
        <f t="shared" ref="S8:S37" si="37">+R8*C8</f>
        <v>0</v>
      </c>
      <c r="T8" s="45"/>
      <c r="U8" s="3">
        <f t="shared" ref="U8:U12" si="38">+T8*C8</f>
        <v>0</v>
      </c>
      <c r="V8" s="45"/>
      <c r="W8" s="3">
        <f t="shared" ref="W8:W12" si="39">+V8*C8</f>
        <v>0</v>
      </c>
      <c r="X8" s="45"/>
      <c r="Y8" s="3">
        <f t="shared" ref="Y8:Y11" si="40">+X8*C8</f>
        <v>0</v>
      </c>
      <c r="Z8" s="45"/>
      <c r="AA8" s="3">
        <f t="shared" ref="AA8:AA11" si="41">+Z8*C8</f>
        <v>0</v>
      </c>
      <c r="AB8" s="45"/>
      <c r="AC8" s="3">
        <f t="shared" ref="AC8:AC12" si="42">+AB8*C8</f>
        <v>0</v>
      </c>
      <c r="AD8" s="45"/>
      <c r="AE8" s="3">
        <f t="shared" ref="AE8:AE12" si="43">+AD8*C8</f>
        <v>0</v>
      </c>
      <c r="AF8" s="45"/>
      <c r="AG8" s="3"/>
      <c r="AH8" s="45"/>
      <c r="AI8" s="3"/>
      <c r="AJ8" s="11"/>
      <c r="AK8" s="3"/>
      <c r="AL8" s="45"/>
      <c r="AM8" s="3"/>
      <c r="AN8" s="45"/>
      <c r="AO8" s="3"/>
      <c r="AP8" s="45"/>
      <c r="AQ8" s="3"/>
      <c r="AR8" s="45"/>
      <c r="AS8" s="3"/>
      <c r="AT8" s="45"/>
      <c r="AU8" s="3"/>
      <c r="AV8" s="45"/>
      <c r="AW8" s="3"/>
      <c r="AX8" s="45"/>
      <c r="AY8" s="3"/>
      <c r="AZ8" s="45"/>
      <c r="BA8" s="3"/>
      <c r="BB8" s="45"/>
      <c r="BC8" s="3"/>
      <c r="BD8" s="45"/>
      <c r="BE8" s="3"/>
      <c r="BF8" s="45"/>
      <c r="BG8" s="3"/>
      <c r="BH8" s="45"/>
      <c r="BI8" s="74"/>
      <c r="BJ8" s="45"/>
      <c r="BK8" s="74"/>
      <c r="BL8" s="45"/>
      <c r="BM8" s="74"/>
      <c r="BN8" s="45">
        <f t="shared" si="27"/>
        <v>0</v>
      </c>
      <c r="BO8" s="88">
        <f t="shared" si="27"/>
        <v>0</v>
      </c>
      <c r="BP8" s="124"/>
      <c r="BQ8" s="61"/>
      <c r="BR8" s="4">
        <f t="shared" ref="BR8:BR37" si="44">BO8</f>
        <v>0</v>
      </c>
      <c r="BS8" s="61"/>
      <c r="BT8" s="1">
        <f t="shared" si="28"/>
        <v>0</v>
      </c>
      <c r="BU8" s="5"/>
      <c r="BV8" s="1">
        <f t="shared" si="29"/>
        <v>0</v>
      </c>
      <c r="BW8" s="14" t="s">
        <v>55</v>
      </c>
    </row>
    <row r="9" spans="1:114" ht="16.5" customHeight="1" x14ac:dyDescent="0.25">
      <c r="A9" s="60" t="s">
        <v>9</v>
      </c>
      <c r="B9" s="6" t="s">
        <v>53</v>
      </c>
      <c r="C9" s="46">
        <v>54</v>
      </c>
      <c r="D9" s="11"/>
      <c r="E9" s="3">
        <f t="shared" si="30"/>
        <v>0</v>
      </c>
      <c r="F9" s="11">
        <v>35</v>
      </c>
      <c r="G9" s="3">
        <f t="shared" si="31"/>
        <v>1890</v>
      </c>
      <c r="H9" s="45">
        <v>30</v>
      </c>
      <c r="I9" s="3">
        <f t="shared" si="32"/>
        <v>1620</v>
      </c>
      <c r="J9" s="45">
        <v>22</v>
      </c>
      <c r="K9" s="3">
        <f t="shared" si="33"/>
        <v>1188</v>
      </c>
      <c r="L9" s="45">
        <v>15</v>
      </c>
      <c r="M9" s="3">
        <f t="shared" si="34"/>
        <v>810</v>
      </c>
      <c r="N9" s="45">
        <v>30</v>
      </c>
      <c r="O9" s="3">
        <f t="shared" si="35"/>
        <v>1620</v>
      </c>
      <c r="P9" s="45">
        <v>34</v>
      </c>
      <c r="Q9" s="3">
        <f t="shared" si="36"/>
        <v>1836</v>
      </c>
      <c r="R9" s="45">
        <v>34</v>
      </c>
      <c r="S9" s="3">
        <f t="shared" si="37"/>
        <v>1836</v>
      </c>
      <c r="T9" s="45">
        <v>34</v>
      </c>
      <c r="U9" s="3">
        <f t="shared" si="38"/>
        <v>1836</v>
      </c>
      <c r="V9" s="45">
        <v>26</v>
      </c>
      <c r="W9" s="3">
        <f t="shared" si="39"/>
        <v>1404</v>
      </c>
      <c r="X9" s="45">
        <v>26</v>
      </c>
      <c r="Y9" s="3">
        <f t="shared" si="40"/>
        <v>1404</v>
      </c>
      <c r="Z9" s="45">
        <v>18</v>
      </c>
      <c r="AA9" s="3">
        <f t="shared" si="41"/>
        <v>972</v>
      </c>
      <c r="AB9" s="45">
        <v>41</v>
      </c>
      <c r="AC9" s="3">
        <f t="shared" si="42"/>
        <v>2214</v>
      </c>
      <c r="AD9" s="45"/>
      <c r="AE9" s="3">
        <f t="shared" si="43"/>
        <v>0</v>
      </c>
      <c r="AF9" s="45"/>
      <c r="AG9" s="3"/>
      <c r="AH9" s="45"/>
      <c r="AI9" s="3"/>
      <c r="AJ9" s="11"/>
      <c r="AK9" s="3"/>
      <c r="AL9" s="45"/>
      <c r="AM9" s="3"/>
      <c r="AN9" s="45"/>
      <c r="AO9" s="3"/>
      <c r="AP9" s="45"/>
      <c r="AQ9" s="3"/>
      <c r="AR9" s="45"/>
      <c r="AS9" s="3"/>
      <c r="AT9" s="45"/>
      <c r="AU9" s="3"/>
      <c r="AV9" s="45"/>
      <c r="AW9" s="3"/>
      <c r="AX9" s="45"/>
      <c r="AY9" s="3"/>
      <c r="AZ9" s="45"/>
      <c r="BA9" s="3"/>
      <c r="BB9" s="45"/>
      <c r="BC9" s="3"/>
      <c r="BD9" s="45"/>
      <c r="BE9" s="3"/>
      <c r="BF9" s="45"/>
      <c r="BG9" s="3"/>
      <c r="BH9" s="45"/>
      <c r="BI9" s="74"/>
      <c r="BJ9" s="45"/>
      <c r="BK9" s="74"/>
      <c r="BL9" s="45"/>
      <c r="BM9" s="74"/>
      <c r="BN9" s="45">
        <f t="shared" si="27"/>
        <v>345</v>
      </c>
      <c r="BO9" s="88">
        <f t="shared" si="27"/>
        <v>18630</v>
      </c>
      <c r="BP9" s="124"/>
      <c r="BQ9" s="61"/>
      <c r="BR9" s="4">
        <f t="shared" si="44"/>
        <v>18630</v>
      </c>
      <c r="BS9" s="61"/>
      <c r="BT9" s="1">
        <f t="shared" si="28"/>
        <v>18630</v>
      </c>
      <c r="BU9" s="5"/>
      <c r="BV9" s="1">
        <f t="shared" si="29"/>
        <v>18630</v>
      </c>
    </row>
    <row r="10" spans="1:114" ht="16.5" customHeight="1" x14ac:dyDescent="0.25">
      <c r="A10" s="60" t="s">
        <v>9</v>
      </c>
      <c r="B10" s="6" t="s">
        <v>53</v>
      </c>
      <c r="C10" s="46">
        <v>48</v>
      </c>
      <c r="D10" s="11"/>
      <c r="E10" s="3">
        <f t="shared" si="30"/>
        <v>0</v>
      </c>
      <c r="F10" s="11"/>
      <c r="G10" s="3">
        <f t="shared" si="31"/>
        <v>0</v>
      </c>
      <c r="H10" s="45"/>
      <c r="I10" s="3">
        <f t="shared" si="32"/>
        <v>0</v>
      </c>
      <c r="J10" s="45"/>
      <c r="K10" s="3">
        <f t="shared" si="33"/>
        <v>0</v>
      </c>
      <c r="L10" s="45"/>
      <c r="M10" s="3">
        <f t="shared" si="34"/>
        <v>0</v>
      </c>
      <c r="N10" s="45"/>
      <c r="O10" s="3">
        <f t="shared" si="35"/>
        <v>0</v>
      </c>
      <c r="P10" s="45"/>
      <c r="Q10" s="3">
        <f t="shared" si="36"/>
        <v>0</v>
      </c>
      <c r="R10" s="45">
        <v>6</v>
      </c>
      <c r="S10" s="3">
        <f t="shared" si="37"/>
        <v>288</v>
      </c>
      <c r="T10" s="45"/>
      <c r="U10" s="3">
        <f t="shared" si="38"/>
        <v>0</v>
      </c>
      <c r="V10" s="45"/>
      <c r="W10" s="3">
        <f t="shared" si="39"/>
        <v>0</v>
      </c>
      <c r="X10" s="45"/>
      <c r="Y10" s="3">
        <f t="shared" si="40"/>
        <v>0</v>
      </c>
      <c r="Z10" s="45"/>
      <c r="AA10" s="3">
        <f t="shared" si="41"/>
        <v>0</v>
      </c>
      <c r="AB10" s="45"/>
      <c r="AC10" s="3">
        <f t="shared" si="42"/>
        <v>0</v>
      </c>
      <c r="AD10" s="45"/>
      <c r="AE10" s="3">
        <f t="shared" si="43"/>
        <v>0</v>
      </c>
      <c r="AF10" s="45"/>
      <c r="AG10" s="3"/>
      <c r="AH10" s="45"/>
      <c r="AI10" s="3"/>
      <c r="AJ10" s="11"/>
      <c r="AK10" s="3"/>
      <c r="AL10" s="45"/>
      <c r="AM10" s="3"/>
      <c r="AN10" s="45"/>
      <c r="AO10" s="3"/>
      <c r="AP10" s="45"/>
      <c r="AQ10" s="3"/>
      <c r="AR10" s="45"/>
      <c r="AS10" s="3"/>
      <c r="AT10" s="45"/>
      <c r="AU10" s="3"/>
      <c r="AV10" s="45"/>
      <c r="AW10" s="3"/>
      <c r="AX10" s="45"/>
      <c r="AY10" s="3"/>
      <c r="AZ10" s="45"/>
      <c r="BA10" s="3"/>
      <c r="BB10" s="45"/>
      <c r="BC10" s="3"/>
      <c r="BD10" s="45"/>
      <c r="BE10" s="3"/>
      <c r="BF10" s="45"/>
      <c r="BG10" s="3"/>
      <c r="BH10" s="45"/>
      <c r="BI10" s="74"/>
      <c r="BJ10" s="45"/>
      <c r="BK10" s="74"/>
      <c r="BL10" s="45"/>
      <c r="BM10" s="74"/>
      <c r="BN10" s="45">
        <f t="shared" si="27"/>
        <v>6</v>
      </c>
      <c r="BO10" s="88">
        <f>+E10+G10+I10+K10+M10+O10+Q10+S10+U10+W10+Y10+AA10+AC10+AE10+AG10+AI10+AK10+AM10+AO10+AQ10+AS10+AU10+AW10+AY10+BA10+BC10+BE10+BG10+BI10+BK10+BM10</f>
        <v>288</v>
      </c>
      <c r="BP10" s="124"/>
      <c r="BQ10" s="61"/>
      <c r="BR10" s="4">
        <f t="shared" si="44"/>
        <v>288</v>
      </c>
      <c r="BS10" s="61"/>
      <c r="BT10" s="1">
        <f t="shared" si="28"/>
        <v>288</v>
      </c>
      <c r="BU10" s="5"/>
      <c r="BV10" s="1">
        <f t="shared" si="29"/>
        <v>288</v>
      </c>
    </row>
    <row r="11" spans="1:114" s="14" customFormat="1" ht="16.5" customHeight="1" x14ac:dyDescent="0.25">
      <c r="A11" s="60" t="s">
        <v>10</v>
      </c>
      <c r="B11" s="148">
        <v>19</v>
      </c>
      <c r="C11" s="46">
        <v>54</v>
      </c>
      <c r="D11" s="11">
        <v>2</v>
      </c>
      <c r="E11" s="3">
        <f t="shared" si="30"/>
        <v>108</v>
      </c>
      <c r="F11" s="11">
        <v>39</v>
      </c>
      <c r="G11" s="3">
        <f t="shared" si="31"/>
        <v>2106</v>
      </c>
      <c r="H11" s="45">
        <v>31</v>
      </c>
      <c r="I11" s="3">
        <f t="shared" si="32"/>
        <v>1674</v>
      </c>
      <c r="J11" s="45">
        <v>26</v>
      </c>
      <c r="K11" s="3">
        <f t="shared" si="33"/>
        <v>1404</v>
      </c>
      <c r="L11" s="45">
        <v>36</v>
      </c>
      <c r="M11" s="3">
        <f t="shared" si="34"/>
        <v>1944</v>
      </c>
      <c r="N11" s="45">
        <v>26</v>
      </c>
      <c r="O11" s="3">
        <f t="shared" si="35"/>
        <v>1404</v>
      </c>
      <c r="P11" s="45">
        <v>34</v>
      </c>
      <c r="Q11" s="3">
        <f t="shared" si="36"/>
        <v>1836</v>
      </c>
      <c r="R11" s="45">
        <v>24</v>
      </c>
      <c r="S11" s="3">
        <f t="shared" si="37"/>
        <v>1296</v>
      </c>
      <c r="T11" s="45">
        <v>12</v>
      </c>
      <c r="U11" s="3">
        <f t="shared" si="38"/>
        <v>648</v>
      </c>
      <c r="V11" s="45">
        <v>46</v>
      </c>
      <c r="W11" s="3">
        <f t="shared" si="39"/>
        <v>2484</v>
      </c>
      <c r="X11" s="45">
        <v>26</v>
      </c>
      <c r="Y11" s="3">
        <f t="shared" si="40"/>
        <v>1404</v>
      </c>
      <c r="Z11" s="45">
        <v>14</v>
      </c>
      <c r="AA11" s="3">
        <f t="shared" si="41"/>
        <v>756</v>
      </c>
      <c r="AB11" s="45">
        <v>24</v>
      </c>
      <c r="AC11" s="3">
        <f t="shared" si="42"/>
        <v>1296</v>
      </c>
      <c r="AD11" s="45"/>
      <c r="AE11" s="3">
        <f t="shared" si="43"/>
        <v>0</v>
      </c>
      <c r="AF11" s="45"/>
      <c r="AG11" s="3"/>
      <c r="AH11" s="45"/>
      <c r="AI11" s="3"/>
      <c r="AJ11" s="11"/>
      <c r="AK11" s="3"/>
      <c r="AL11" s="45"/>
      <c r="AM11" s="3"/>
      <c r="AN11" s="45"/>
      <c r="AO11" s="3"/>
      <c r="AP11" s="45"/>
      <c r="AQ11" s="3"/>
      <c r="AR11" s="45"/>
      <c r="AS11" s="3"/>
      <c r="AT11" s="45"/>
      <c r="AU11" s="3"/>
      <c r="AV11" s="45"/>
      <c r="AW11" s="3"/>
      <c r="AX11" s="45"/>
      <c r="AY11" s="3"/>
      <c r="AZ11" s="45"/>
      <c r="BA11" s="3"/>
      <c r="BB11" s="45"/>
      <c r="BC11" s="3"/>
      <c r="BD11" s="45"/>
      <c r="BE11" s="3"/>
      <c r="BF11" s="45"/>
      <c r="BG11" s="3"/>
      <c r="BH11" s="45"/>
      <c r="BI11" s="74"/>
      <c r="BJ11" s="45"/>
      <c r="BK11" s="74"/>
      <c r="BL11" s="45"/>
      <c r="BM11" s="74"/>
      <c r="BN11" s="45">
        <f t="shared" si="27"/>
        <v>340</v>
      </c>
      <c r="BO11" s="88">
        <f t="shared" si="27"/>
        <v>18360</v>
      </c>
      <c r="BP11" s="124"/>
      <c r="BQ11" s="61">
        <v>737.4</v>
      </c>
      <c r="BR11" s="4">
        <f t="shared" si="44"/>
        <v>18360</v>
      </c>
      <c r="BS11" s="61"/>
      <c r="BT11" s="1">
        <f t="shared" si="28"/>
        <v>17622.599999999999</v>
      </c>
      <c r="BU11" s="5"/>
      <c r="BV11" s="149">
        <f t="shared" si="29"/>
        <v>17622.599999999999</v>
      </c>
      <c r="BW11" s="157">
        <f>SUM(BT7:BT10)</f>
        <v>17707</v>
      </c>
      <c r="BX11" s="158">
        <f>SUM(BV7:BV10)</f>
        <v>17707</v>
      </c>
    </row>
    <row r="12" spans="1:114" s="14" customFormat="1" ht="16.5" customHeight="1" thickBot="1" x14ac:dyDescent="0.3">
      <c r="A12" s="153" t="s">
        <v>10</v>
      </c>
      <c r="B12" s="6">
        <v>19</v>
      </c>
      <c r="C12" s="46">
        <v>48</v>
      </c>
      <c r="D12" s="11"/>
      <c r="E12" s="3">
        <f t="shared" si="30"/>
        <v>0</v>
      </c>
      <c r="F12" s="11"/>
      <c r="G12" s="3">
        <f t="shared" si="31"/>
        <v>0</v>
      </c>
      <c r="H12" s="45"/>
      <c r="I12" s="3">
        <f t="shared" si="32"/>
        <v>0</v>
      </c>
      <c r="J12" s="45"/>
      <c r="K12" s="3">
        <f t="shared" si="33"/>
        <v>0</v>
      </c>
      <c r="L12" s="45"/>
      <c r="M12" s="3">
        <f t="shared" si="34"/>
        <v>0</v>
      </c>
      <c r="N12" s="45"/>
      <c r="O12" s="3">
        <f t="shared" si="35"/>
        <v>0</v>
      </c>
      <c r="P12" s="45">
        <v>7</v>
      </c>
      <c r="Q12" s="3">
        <v>343</v>
      </c>
      <c r="R12" s="45"/>
      <c r="S12" s="3">
        <f t="shared" si="37"/>
        <v>0</v>
      </c>
      <c r="T12" s="45"/>
      <c r="U12" s="3">
        <f t="shared" si="38"/>
        <v>0</v>
      </c>
      <c r="V12" s="45"/>
      <c r="W12" s="3">
        <f t="shared" si="39"/>
        <v>0</v>
      </c>
      <c r="X12" s="45"/>
      <c r="Y12" s="3">
        <f>+X12*C12</f>
        <v>0</v>
      </c>
      <c r="Z12" s="45">
        <v>1</v>
      </c>
      <c r="AA12" s="3">
        <v>49</v>
      </c>
      <c r="AB12" s="45"/>
      <c r="AC12" s="3">
        <f t="shared" si="42"/>
        <v>0</v>
      </c>
      <c r="AD12" s="45"/>
      <c r="AE12" s="3">
        <f t="shared" si="43"/>
        <v>0</v>
      </c>
      <c r="AF12" s="45"/>
      <c r="AG12" s="3"/>
      <c r="AH12" s="45"/>
      <c r="AI12" s="3"/>
      <c r="AJ12" s="11"/>
      <c r="AK12" s="3"/>
      <c r="AL12" s="45"/>
      <c r="AM12" s="3"/>
      <c r="AN12" s="45"/>
      <c r="AO12" s="3"/>
      <c r="AP12" s="45"/>
      <c r="AQ12" s="3"/>
      <c r="AR12" s="45"/>
      <c r="AS12" s="3"/>
      <c r="AT12" s="45"/>
      <c r="AU12" s="3"/>
      <c r="AV12" s="45"/>
      <c r="AW12" s="3"/>
      <c r="AX12" s="45"/>
      <c r="AY12" s="3"/>
      <c r="AZ12" s="45"/>
      <c r="BA12" s="3"/>
      <c r="BB12" s="45"/>
      <c r="BC12" s="3"/>
      <c r="BD12" s="45"/>
      <c r="BE12" s="3"/>
      <c r="BF12" s="45"/>
      <c r="BG12" s="3"/>
      <c r="BH12" s="45"/>
      <c r="BI12" s="74"/>
      <c r="BJ12" s="45"/>
      <c r="BK12" s="74"/>
      <c r="BL12" s="45"/>
      <c r="BM12" s="74"/>
      <c r="BN12" s="45">
        <f t="shared" si="27"/>
        <v>8</v>
      </c>
      <c r="BO12" s="88">
        <f t="shared" si="27"/>
        <v>392</v>
      </c>
      <c r="BP12" s="124"/>
      <c r="BQ12" s="61"/>
      <c r="BR12" s="4">
        <f t="shared" si="44"/>
        <v>392</v>
      </c>
      <c r="BS12" s="61"/>
      <c r="BT12" s="1">
        <f t="shared" si="28"/>
        <v>392</v>
      </c>
      <c r="BU12" s="5"/>
      <c r="BV12" s="149">
        <f t="shared" si="29"/>
        <v>392</v>
      </c>
      <c r="BW12" s="160">
        <f>SUM(BT11:BT12)</f>
        <v>18014.599999999999</v>
      </c>
      <c r="BX12" s="158">
        <f>+BW12-BU11</f>
        <v>18014.599999999999</v>
      </c>
    </row>
    <row r="13" spans="1:114" ht="16.5" customHeight="1" thickBot="1" x14ac:dyDescent="0.3">
      <c r="A13" s="305" t="s">
        <v>11</v>
      </c>
      <c r="B13" s="290"/>
      <c r="C13" s="43"/>
      <c r="D13" s="132"/>
      <c r="E13" s="28"/>
      <c r="F13" s="132"/>
      <c r="G13" s="28"/>
      <c r="H13" s="47"/>
      <c r="I13" s="28"/>
      <c r="J13" s="47"/>
      <c r="K13" s="28"/>
      <c r="L13" s="47"/>
      <c r="M13" s="28"/>
      <c r="N13" s="47"/>
      <c r="O13" s="28"/>
      <c r="P13" s="47"/>
      <c r="Q13" s="28"/>
      <c r="R13" s="47"/>
      <c r="S13" s="28"/>
      <c r="T13" s="47"/>
      <c r="U13" s="28"/>
      <c r="V13" s="47"/>
      <c r="W13" s="28"/>
      <c r="X13" s="47"/>
      <c r="Y13" s="28"/>
      <c r="Z13" s="47"/>
      <c r="AA13" s="28"/>
      <c r="AB13" s="47"/>
      <c r="AC13" s="28"/>
      <c r="AD13" s="47"/>
      <c r="AE13" s="28"/>
      <c r="AF13" s="47"/>
      <c r="AG13" s="28"/>
      <c r="AH13" s="47"/>
      <c r="AI13" s="28"/>
      <c r="AJ13" s="106"/>
      <c r="AK13" s="28"/>
      <c r="AL13" s="47"/>
      <c r="AM13" s="28"/>
      <c r="AN13" s="47"/>
      <c r="AO13" s="28"/>
      <c r="AP13" s="47"/>
      <c r="AQ13" s="28"/>
      <c r="AR13" s="47"/>
      <c r="AS13" s="28"/>
      <c r="AT13" s="47"/>
      <c r="AU13" s="28"/>
      <c r="AV13" s="47"/>
      <c r="AW13" s="28"/>
      <c r="AX13" s="47"/>
      <c r="AY13" s="28"/>
      <c r="AZ13" s="47"/>
      <c r="BA13" s="28"/>
      <c r="BB13" s="47"/>
      <c r="BC13" s="28"/>
      <c r="BD13" s="47"/>
      <c r="BE13" s="28"/>
      <c r="BF13" s="47"/>
      <c r="BG13" s="28"/>
      <c r="BH13" s="47"/>
      <c r="BI13" s="28"/>
      <c r="BJ13" s="47"/>
      <c r="BK13" s="28"/>
      <c r="BL13" s="47"/>
      <c r="BM13" s="28"/>
      <c r="BN13" s="28"/>
      <c r="BO13" s="28"/>
      <c r="BP13" s="125"/>
      <c r="BQ13" s="33"/>
      <c r="BR13" s="35"/>
      <c r="BS13" s="33"/>
      <c r="BT13" s="36"/>
      <c r="BU13" s="36"/>
      <c r="BV13" s="155"/>
      <c r="BW13" s="156">
        <f>+BW11+W12</f>
        <v>17707</v>
      </c>
      <c r="BX13" s="159">
        <f>SUM(BX11:BX12)</f>
        <v>35721.599999999999</v>
      </c>
    </row>
    <row r="14" spans="1:114" ht="16.5" customHeight="1" x14ac:dyDescent="0.25">
      <c r="A14" s="133" t="s">
        <v>32</v>
      </c>
      <c r="B14" s="80">
        <v>168</v>
      </c>
      <c r="C14" s="81">
        <v>54</v>
      </c>
      <c r="D14" s="93"/>
      <c r="E14" s="3">
        <f t="shared" ref="E14:E18" si="45">+D14*C14</f>
        <v>0</v>
      </c>
      <c r="F14" s="93"/>
      <c r="G14" s="3">
        <f t="shared" ref="G14:G18" si="46">+F14*C14</f>
        <v>0</v>
      </c>
      <c r="H14" s="45">
        <v>25</v>
      </c>
      <c r="I14" s="3">
        <f t="shared" ref="I14:I18" si="47">+H14*C14</f>
        <v>1350</v>
      </c>
      <c r="J14" s="45"/>
      <c r="K14" s="3">
        <f t="shared" ref="K14:K18" si="48">+J14*C14</f>
        <v>0</v>
      </c>
      <c r="L14" s="45">
        <v>16</v>
      </c>
      <c r="M14" s="3">
        <f t="shared" si="34"/>
        <v>864</v>
      </c>
      <c r="N14" s="45"/>
      <c r="O14" s="3">
        <f t="shared" si="35"/>
        <v>0</v>
      </c>
      <c r="P14" s="45">
        <v>4</v>
      </c>
      <c r="Q14" s="3">
        <f t="shared" si="36"/>
        <v>216</v>
      </c>
      <c r="R14" s="45">
        <v>1</v>
      </c>
      <c r="S14" s="3">
        <f t="shared" si="37"/>
        <v>54</v>
      </c>
      <c r="T14" s="45">
        <v>4</v>
      </c>
      <c r="U14" s="3">
        <f>162+26.5</f>
        <v>188.5</v>
      </c>
      <c r="V14" s="45"/>
      <c r="W14" s="3">
        <f t="shared" ref="W14:W18" si="49">+V14*C14</f>
        <v>0</v>
      </c>
      <c r="X14" s="45"/>
      <c r="Y14" s="3">
        <f t="shared" ref="Y14:Y26" si="50">+X14*C14</f>
        <v>0</v>
      </c>
      <c r="Z14" s="45"/>
      <c r="AA14" s="3">
        <f t="shared" ref="AA14:AA18" si="51">+Z14*C14</f>
        <v>0</v>
      </c>
      <c r="AB14" s="45"/>
      <c r="AC14" s="3">
        <f t="shared" ref="AC14:AC18" si="52">+AB14*C14</f>
        <v>0</v>
      </c>
      <c r="AD14" s="45"/>
      <c r="AE14" s="3">
        <f t="shared" ref="AE14:AE18" si="53">+AD14*C14</f>
        <v>0</v>
      </c>
      <c r="AF14" s="45"/>
      <c r="AG14" s="3"/>
      <c r="AH14" s="45"/>
      <c r="AI14" s="3"/>
      <c r="AJ14" s="79"/>
      <c r="AK14" s="3"/>
      <c r="AL14" s="45"/>
      <c r="AM14" s="3"/>
      <c r="AN14" s="45"/>
      <c r="AO14" s="3"/>
      <c r="AP14" s="45"/>
      <c r="AQ14" s="3"/>
      <c r="AR14" s="45"/>
      <c r="AS14" s="3"/>
      <c r="AT14" s="45"/>
      <c r="AU14" s="3"/>
      <c r="AV14" s="45"/>
      <c r="AW14" s="3"/>
      <c r="AX14" s="45"/>
      <c r="AY14" s="3"/>
      <c r="AZ14" s="45"/>
      <c r="BA14" s="3"/>
      <c r="BB14" s="45"/>
      <c r="BC14" s="3"/>
      <c r="BD14" s="45"/>
      <c r="BE14" s="3"/>
      <c r="BF14" s="45"/>
      <c r="BG14" s="3"/>
      <c r="BH14" s="45"/>
      <c r="BI14" s="74"/>
      <c r="BJ14" s="45"/>
      <c r="BK14" s="74"/>
      <c r="BL14" s="45"/>
      <c r="BM14" s="74"/>
      <c r="BN14" s="45">
        <f>+D14+F14+H14+J14+L14+N14+P14+R14+T14+V14+X14+Z14+AB14+AD14+AF14+AH14+AJ14+AL14+AN14+AP14+AR14+AT14+AV14+AX14+AZ14+BB14+BD14+BF14+BH14+BJ14+BL14</f>
        <v>50</v>
      </c>
      <c r="BO14" s="88">
        <f t="shared" ref="BO14:BO18" si="54">+E14+G14+I14+K14+M14+O14+Q14+S14+U14+W14+Y14+AA14+AC14+AE14+AG14+AI14+AK14+AM14+AO14+AQ14+AS14+AU14+AW14+AY14+BA14+BC14+BE14+BG14+BI14+BK14+BM14</f>
        <v>2672.5</v>
      </c>
      <c r="BP14" s="124"/>
      <c r="BQ14" s="61">
        <v>914.68</v>
      </c>
      <c r="BR14" s="4">
        <f t="shared" ref="BR14:BR17" si="55">BO14</f>
        <v>2672.5</v>
      </c>
      <c r="BS14" s="61"/>
      <c r="BT14" s="1">
        <f t="shared" ref="BT14:BT17" si="56">BR14+BS14-BQ14</f>
        <v>1757.8200000000002</v>
      </c>
      <c r="BU14" s="5"/>
      <c r="BV14" s="1">
        <f t="shared" ref="BV14" si="57">BT14-BU14</f>
        <v>1757.8200000000002</v>
      </c>
    </row>
    <row r="15" spans="1:114" ht="16.5" customHeight="1" x14ac:dyDescent="0.25">
      <c r="A15" s="133" t="s">
        <v>32</v>
      </c>
      <c r="B15" s="80" t="s">
        <v>67</v>
      </c>
      <c r="C15" s="81">
        <v>54</v>
      </c>
      <c r="D15" s="93"/>
      <c r="E15" s="3">
        <f t="shared" si="45"/>
        <v>0</v>
      </c>
      <c r="F15" s="93"/>
      <c r="G15" s="3">
        <f t="shared" si="46"/>
        <v>0</v>
      </c>
      <c r="H15" s="45">
        <v>4</v>
      </c>
      <c r="I15" s="3">
        <f>162+48</f>
        <v>210</v>
      </c>
      <c r="J15" s="45">
        <v>6</v>
      </c>
      <c r="K15" s="3">
        <f t="shared" si="48"/>
        <v>324</v>
      </c>
      <c r="L15" s="45">
        <v>10</v>
      </c>
      <c r="M15" s="3">
        <f>48+486</f>
        <v>534</v>
      </c>
      <c r="N15" s="45">
        <v>15</v>
      </c>
      <c r="O15" s="3">
        <f t="shared" si="35"/>
        <v>810</v>
      </c>
      <c r="P15" s="45">
        <v>10</v>
      </c>
      <c r="Q15" s="3">
        <f t="shared" si="36"/>
        <v>540</v>
      </c>
      <c r="R15" s="45">
        <v>6</v>
      </c>
      <c r="S15" s="3">
        <f t="shared" si="37"/>
        <v>324</v>
      </c>
      <c r="T15" s="45">
        <v>9</v>
      </c>
      <c r="U15" s="3">
        <f t="shared" ref="U15:U18" si="58">+T15*C15</f>
        <v>486</v>
      </c>
      <c r="V15" s="45">
        <v>9</v>
      </c>
      <c r="W15" s="3">
        <f t="shared" si="49"/>
        <v>486</v>
      </c>
      <c r="X15" s="45"/>
      <c r="Y15" s="3">
        <f t="shared" si="50"/>
        <v>0</v>
      </c>
      <c r="Z15" s="45">
        <v>2</v>
      </c>
      <c r="AA15" s="3">
        <v>96</v>
      </c>
      <c r="AB15" s="45"/>
      <c r="AC15" s="3">
        <f t="shared" si="52"/>
        <v>0</v>
      </c>
      <c r="AD15" s="45"/>
      <c r="AE15" s="3">
        <f t="shared" si="53"/>
        <v>0</v>
      </c>
      <c r="AF15" s="45"/>
      <c r="AG15" s="3"/>
      <c r="AH15" s="45"/>
      <c r="AI15" s="3"/>
      <c r="AJ15" s="79"/>
      <c r="AK15" s="3"/>
      <c r="AL15" s="45"/>
      <c r="AM15" s="3"/>
      <c r="AN15" s="45"/>
      <c r="AO15" s="3"/>
      <c r="AP15" s="45"/>
      <c r="AQ15" s="3"/>
      <c r="AR15" s="45"/>
      <c r="AS15" s="3"/>
      <c r="AT15" s="45"/>
      <c r="AU15" s="3"/>
      <c r="AV15" s="45"/>
      <c r="AW15" s="3"/>
      <c r="AX15" s="45"/>
      <c r="AY15" s="3"/>
      <c r="AZ15" s="45"/>
      <c r="BA15" s="3"/>
      <c r="BB15" s="45"/>
      <c r="BC15" s="3"/>
      <c r="BD15" s="45"/>
      <c r="BE15" s="3"/>
      <c r="BF15" s="45"/>
      <c r="BG15" s="3"/>
      <c r="BH15" s="45"/>
      <c r="BI15" s="74"/>
      <c r="BJ15" s="45"/>
      <c r="BK15" s="74"/>
      <c r="BL15" s="45"/>
      <c r="BM15" s="74"/>
      <c r="BN15" s="45">
        <f t="shared" ref="BN15:BN17" si="59">+D15+F15+H15+J15+L15+N15+P15+R15+T15+V15+X15+Z15+AB15+AD15+AF15+AH15+AJ15+AL15+AN15+AP15+AR15+AT15+AV15+AX15+AZ15+BB15+BD15+BF15+BH15+BJ15+BL15</f>
        <v>71</v>
      </c>
      <c r="BO15" s="88">
        <f t="shared" si="54"/>
        <v>3810</v>
      </c>
      <c r="BP15" s="124"/>
      <c r="BQ15" s="61"/>
      <c r="BR15" s="4">
        <f t="shared" si="55"/>
        <v>3810</v>
      </c>
      <c r="BS15" s="61"/>
      <c r="BT15" s="1">
        <f t="shared" si="56"/>
        <v>3810</v>
      </c>
      <c r="BU15" s="5"/>
      <c r="BV15" s="1">
        <f>BT15-BU15</f>
        <v>3810</v>
      </c>
    </row>
    <row r="16" spans="1:114" ht="16.5" customHeight="1" x14ac:dyDescent="0.25">
      <c r="A16" s="133" t="s">
        <v>74</v>
      </c>
      <c r="B16" s="80">
        <v>124</v>
      </c>
      <c r="C16" s="81">
        <v>54</v>
      </c>
      <c r="D16" s="93"/>
      <c r="E16" s="3"/>
      <c r="F16" s="93"/>
      <c r="G16" s="3"/>
      <c r="H16" s="45"/>
      <c r="I16" s="3"/>
      <c r="J16" s="45"/>
      <c r="K16" s="3"/>
      <c r="L16" s="45"/>
      <c r="M16" s="3"/>
      <c r="N16" s="45"/>
      <c r="O16" s="3"/>
      <c r="P16" s="45"/>
      <c r="Q16" s="3"/>
      <c r="R16" s="45">
        <v>5</v>
      </c>
      <c r="S16" s="3">
        <f t="shared" si="37"/>
        <v>270</v>
      </c>
      <c r="T16" s="45">
        <v>5</v>
      </c>
      <c r="U16" s="3">
        <f t="shared" si="58"/>
        <v>270</v>
      </c>
      <c r="V16" s="45">
        <v>13</v>
      </c>
      <c r="W16" s="3">
        <f t="shared" si="49"/>
        <v>702</v>
      </c>
      <c r="X16" s="45">
        <v>10</v>
      </c>
      <c r="Y16" s="3">
        <f t="shared" si="50"/>
        <v>540</v>
      </c>
      <c r="Z16" s="45">
        <v>6</v>
      </c>
      <c r="AA16" s="3">
        <f t="shared" si="51"/>
        <v>324</v>
      </c>
      <c r="AB16" s="45">
        <v>9</v>
      </c>
      <c r="AC16" s="3">
        <f t="shared" si="52"/>
        <v>486</v>
      </c>
      <c r="AD16" s="45"/>
      <c r="AE16" s="3">
        <f t="shared" si="53"/>
        <v>0</v>
      </c>
      <c r="AF16" s="45"/>
      <c r="AG16" s="3"/>
      <c r="AH16" s="45"/>
      <c r="AI16" s="3"/>
      <c r="AJ16" s="79"/>
      <c r="AK16" s="3"/>
      <c r="AL16" s="45"/>
      <c r="AM16" s="3"/>
      <c r="AN16" s="45"/>
      <c r="AO16" s="3"/>
      <c r="AP16" s="45"/>
      <c r="AQ16" s="3"/>
      <c r="AR16" s="45"/>
      <c r="AS16" s="3"/>
      <c r="AT16" s="45"/>
      <c r="AU16" s="3"/>
      <c r="AV16" s="45"/>
      <c r="AW16" s="3"/>
      <c r="AX16" s="45"/>
      <c r="AY16" s="3"/>
      <c r="AZ16" s="45"/>
      <c r="BA16" s="3"/>
      <c r="BB16" s="45"/>
      <c r="BC16" s="3"/>
      <c r="BD16" s="45"/>
      <c r="BE16" s="3"/>
      <c r="BF16" s="45"/>
      <c r="BG16" s="3"/>
      <c r="BH16" s="45"/>
      <c r="BI16" s="74"/>
      <c r="BJ16" s="45"/>
      <c r="BK16" s="74"/>
      <c r="BL16" s="45"/>
      <c r="BM16" s="74"/>
      <c r="BN16" s="45">
        <f t="shared" si="59"/>
        <v>48</v>
      </c>
      <c r="BO16" s="88">
        <f t="shared" si="54"/>
        <v>2592</v>
      </c>
      <c r="BP16" s="124"/>
      <c r="BQ16" s="61"/>
      <c r="BR16" s="4">
        <f t="shared" si="55"/>
        <v>2592</v>
      </c>
      <c r="BS16" s="61"/>
      <c r="BT16" s="1">
        <f t="shared" si="56"/>
        <v>2592</v>
      </c>
      <c r="BU16" s="5"/>
      <c r="BV16" s="1">
        <f t="shared" ref="BV16:BV18" si="60">BT16-BU16</f>
        <v>2592</v>
      </c>
    </row>
    <row r="17" spans="1:114" ht="16.5" customHeight="1" x14ac:dyDescent="0.25">
      <c r="A17" s="133" t="s">
        <v>31</v>
      </c>
      <c r="B17" s="80">
        <v>36</v>
      </c>
      <c r="C17" s="81">
        <v>45</v>
      </c>
      <c r="D17" s="93"/>
      <c r="E17" s="3"/>
      <c r="F17" s="93"/>
      <c r="G17" s="3"/>
      <c r="H17" s="45"/>
      <c r="I17" s="3"/>
      <c r="J17" s="45"/>
      <c r="K17" s="3"/>
      <c r="L17" s="45"/>
      <c r="M17" s="3"/>
      <c r="N17" s="45"/>
      <c r="O17" s="3"/>
      <c r="P17" s="45"/>
      <c r="Q17" s="3"/>
      <c r="R17" s="45"/>
      <c r="S17" s="3"/>
      <c r="T17" s="45"/>
      <c r="U17" s="3"/>
      <c r="V17" s="45">
        <v>11</v>
      </c>
      <c r="W17" s="3">
        <f t="shared" si="49"/>
        <v>495</v>
      </c>
      <c r="X17" s="45">
        <v>10</v>
      </c>
      <c r="Y17" s="3">
        <f t="shared" si="50"/>
        <v>450</v>
      </c>
      <c r="Z17" s="45">
        <v>13</v>
      </c>
      <c r="AA17" s="3">
        <f t="shared" si="51"/>
        <v>585</v>
      </c>
      <c r="AB17" s="45">
        <v>5</v>
      </c>
      <c r="AC17" s="3">
        <f t="shared" si="52"/>
        <v>225</v>
      </c>
      <c r="AD17" s="45"/>
      <c r="AE17" s="3">
        <f t="shared" si="53"/>
        <v>0</v>
      </c>
      <c r="AF17" s="45"/>
      <c r="AG17" s="3"/>
      <c r="AH17" s="45"/>
      <c r="AI17" s="3"/>
      <c r="AJ17" s="79"/>
      <c r="AK17" s="3"/>
      <c r="AL17" s="45"/>
      <c r="AM17" s="3"/>
      <c r="AN17" s="45"/>
      <c r="AO17" s="3"/>
      <c r="AP17" s="45"/>
      <c r="AQ17" s="3"/>
      <c r="AR17" s="45"/>
      <c r="AS17" s="3"/>
      <c r="AT17" s="45"/>
      <c r="AU17" s="3"/>
      <c r="AV17" s="45"/>
      <c r="AW17" s="3"/>
      <c r="AX17" s="45"/>
      <c r="AY17" s="3"/>
      <c r="AZ17" s="45"/>
      <c r="BA17" s="3"/>
      <c r="BB17" s="45"/>
      <c r="BC17" s="3"/>
      <c r="BD17" s="45"/>
      <c r="BE17" s="3"/>
      <c r="BF17" s="45"/>
      <c r="BG17" s="3"/>
      <c r="BH17" s="45"/>
      <c r="BI17" s="74"/>
      <c r="BJ17" s="45"/>
      <c r="BK17" s="74"/>
      <c r="BL17" s="45"/>
      <c r="BM17" s="74"/>
      <c r="BN17" s="45">
        <f t="shared" si="59"/>
        <v>39</v>
      </c>
      <c r="BO17" s="88">
        <f t="shared" si="54"/>
        <v>1755</v>
      </c>
      <c r="BP17" s="124"/>
      <c r="BQ17" s="61"/>
      <c r="BR17" s="4">
        <f t="shared" si="55"/>
        <v>1755</v>
      </c>
      <c r="BS17" s="61"/>
      <c r="BT17" s="1">
        <f t="shared" si="56"/>
        <v>1755</v>
      </c>
      <c r="BU17" s="5"/>
      <c r="BV17" s="1">
        <f t="shared" si="60"/>
        <v>1755</v>
      </c>
    </row>
    <row r="18" spans="1:114" ht="16.5" customHeight="1" x14ac:dyDescent="0.25">
      <c r="A18" s="133" t="s">
        <v>34</v>
      </c>
      <c r="B18" s="80" t="s">
        <v>35</v>
      </c>
      <c r="C18" s="81">
        <v>48</v>
      </c>
      <c r="D18" s="93">
        <v>12</v>
      </c>
      <c r="E18" s="3">
        <f t="shared" si="45"/>
        <v>576</v>
      </c>
      <c r="F18" s="93">
        <v>3</v>
      </c>
      <c r="G18" s="3">
        <f t="shared" si="46"/>
        <v>144</v>
      </c>
      <c r="H18" s="45">
        <v>10</v>
      </c>
      <c r="I18" s="3">
        <f t="shared" si="47"/>
        <v>480</v>
      </c>
      <c r="J18" s="45"/>
      <c r="K18" s="3">
        <f t="shared" si="48"/>
        <v>0</v>
      </c>
      <c r="L18" s="45">
        <v>5</v>
      </c>
      <c r="M18" s="3">
        <f t="shared" si="34"/>
        <v>240</v>
      </c>
      <c r="N18" s="45">
        <v>5</v>
      </c>
      <c r="O18" s="3">
        <f t="shared" si="35"/>
        <v>240</v>
      </c>
      <c r="P18" s="45">
        <v>6</v>
      </c>
      <c r="Q18" s="3">
        <f t="shared" si="36"/>
        <v>288</v>
      </c>
      <c r="R18" s="45">
        <v>8</v>
      </c>
      <c r="S18" s="3">
        <f t="shared" si="37"/>
        <v>384</v>
      </c>
      <c r="T18" s="45">
        <v>8</v>
      </c>
      <c r="U18" s="3">
        <f t="shared" si="58"/>
        <v>384</v>
      </c>
      <c r="V18" s="45">
        <v>9</v>
      </c>
      <c r="W18" s="3">
        <f t="shared" si="49"/>
        <v>432</v>
      </c>
      <c r="X18" s="45"/>
      <c r="Y18" s="3">
        <f t="shared" si="50"/>
        <v>0</v>
      </c>
      <c r="Z18" s="45">
        <v>7</v>
      </c>
      <c r="AA18" s="3">
        <f t="shared" si="51"/>
        <v>336</v>
      </c>
      <c r="AB18" s="45">
        <v>4</v>
      </c>
      <c r="AC18" s="3">
        <f t="shared" si="52"/>
        <v>192</v>
      </c>
      <c r="AD18" s="45"/>
      <c r="AE18" s="3">
        <f t="shared" si="53"/>
        <v>0</v>
      </c>
      <c r="AF18" s="45"/>
      <c r="AG18" s="3"/>
      <c r="AH18" s="45"/>
      <c r="AI18" s="3"/>
      <c r="AJ18" s="93"/>
      <c r="AK18" s="3"/>
      <c r="AL18" s="45"/>
      <c r="AM18" s="3"/>
      <c r="AN18" s="45"/>
      <c r="AO18" s="3"/>
      <c r="AP18" s="45"/>
      <c r="AQ18" s="3"/>
      <c r="AR18" s="45"/>
      <c r="AS18" s="3"/>
      <c r="AT18" s="45"/>
      <c r="AU18" s="3"/>
      <c r="AV18" s="45"/>
      <c r="AW18" s="3"/>
      <c r="AX18" s="45"/>
      <c r="AY18" s="3"/>
      <c r="AZ18" s="45"/>
      <c r="BA18" s="3"/>
      <c r="BB18" s="45"/>
      <c r="BC18" s="3"/>
      <c r="BD18" s="45"/>
      <c r="BE18" s="3"/>
      <c r="BF18" s="45"/>
      <c r="BG18" s="3"/>
      <c r="BH18" s="45"/>
      <c r="BI18" s="74"/>
      <c r="BJ18" s="45"/>
      <c r="BK18" s="74"/>
      <c r="BL18" s="45"/>
      <c r="BM18" s="74"/>
      <c r="BN18" s="45">
        <f>+D18+F18+H18+J18+L18+N18+P18+R18+T18+V18+X18+Z18+AB18+AD18+AF18+AH18+AJ18+AL18+AN18+AP18+AR18+AT18+AV18+AX18+AZ18+BB18+BD18+BF18+BH18+BJ18+BL18</f>
        <v>77</v>
      </c>
      <c r="BO18" s="88">
        <f t="shared" si="54"/>
        <v>3696</v>
      </c>
      <c r="BP18" s="124"/>
      <c r="BQ18" s="61">
        <v>440.2</v>
      </c>
      <c r="BR18" s="4">
        <f t="shared" si="44"/>
        <v>3696</v>
      </c>
      <c r="BS18" s="61"/>
      <c r="BT18" s="1">
        <f>BR18+BS18-BQ18</f>
        <v>3255.8</v>
      </c>
      <c r="BU18" s="5"/>
      <c r="BV18" s="1">
        <f t="shared" si="60"/>
        <v>3255.8</v>
      </c>
    </row>
    <row r="19" spans="1:114" s="59" customFormat="1" ht="16.5" customHeight="1" x14ac:dyDescent="0.3">
      <c r="A19" s="305" t="s">
        <v>61</v>
      </c>
      <c r="B19" s="290"/>
      <c r="C19" s="43"/>
      <c r="D19" s="132"/>
      <c r="E19" s="68"/>
      <c r="F19" s="132" t="s">
        <v>30</v>
      </c>
      <c r="G19" s="28"/>
      <c r="H19" s="47"/>
      <c r="I19" s="28"/>
      <c r="J19" s="47"/>
      <c r="K19" s="28"/>
      <c r="L19" s="47"/>
      <c r="M19" s="28"/>
      <c r="N19" s="47"/>
      <c r="O19" s="28"/>
      <c r="P19" s="47"/>
      <c r="Q19" s="28"/>
      <c r="R19" s="47"/>
      <c r="S19" s="28"/>
      <c r="T19" s="47"/>
      <c r="U19" s="28"/>
      <c r="V19" s="47"/>
      <c r="W19" s="28"/>
      <c r="X19" s="47"/>
      <c r="Y19" s="28"/>
      <c r="Z19" s="47"/>
      <c r="AA19" s="28"/>
      <c r="AB19" s="47"/>
      <c r="AC19" s="28"/>
      <c r="AD19" s="47"/>
      <c r="AE19" s="28"/>
      <c r="AF19" s="47"/>
      <c r="AG19" s="28"/>
      <c r="AH19" s="47"/>
      <c r="AI19" s="28"/>
      <c r="AJ19" s="106"/>
      <c r="AK19" s="68"/>
      <c r="AL19" s="47"/>
      <c r="AM19" s="28"/>
      <c r="AN19" s="47"/>
      <c r="AO19" s="28"/>
      <c r="AP19" s="47"/>
      <c r="AQ19" s="28"/>
      <c r="AR19" s="47"/>
      <c r="AS19" s="28"/>
      <c r="AT19" s="47"/>
      <c r="AU19" s="28"/>
      <c r="AV19" s="47"/>
      <c r="AW19" s="28"/>
      <c r="AX19" s="47"/>
      <c r="AY19" s="28"/>
      <c r="AZ19" s="47"/>
      <c r="BA19" s="28"/>
      <c r="BB19" s="47"/>
      <c r="BC19" s="28"/>
      <c r="BD19" s="47"/>
      <c r="BE19" s="28"/>
      <c r="BF19" s="47"/>
      <c r="BG19" s="28"/>
      <c r="BH19" s="47"/>
      <c r="BI19" s="28"/>
      <c r="BJ19" s="47"/>
      <c r="BK19" s="28"/>
      <c r="BL19" s="47"/>
      <c r="BM19" s="28"/>
      <c r="BN19" s="28"/>
      <c r="BO19" s="28"/>
      <c r="BP19" s="125"/>
      <c r="BQ19" s="33"/>
      <c r="BR19" s="35"/>
      <c r="BS19" s="33"/>
      <c r="BT19" s="37"/>
      <c r="BU19" s="37"/>
      <c r="BV19" s="37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</row>
    <row r="20" spans="1:114" s="14" customFormat="1" ht="16.5" customHeight="1" x14ac:dyDescent="0.3">
      <c r="A20" s="94" t="s">
        <v>32</v>
      </c>
      <c r="B20" s="80">
        <v>170</v>
      </c>
      <c r="C20" s="81">
        <v>60</v>
      </c>
      <c r="D20" s="93"/>
      <c r="E20" s="212"/>
      <c r="F20" s="93"/>
      <c r="G20" s="3"/>
      <c r="H20" s="45"/>
      <c r="I20" s="3"/>
      <c r="J20" s="45"/>
      <c r="K20" s="3"/>
      <c r="L20" s="45"/>
      <c r="M20" s="3"/>
      <c r="N20" s="45"/>
      <c r="O20" s="3"/>
      <c r="P20" s="45"/>
      <c r="Q20" s="3"/>
      <c r="R20" s="45"/>
      <c r="S20" s="3"/>
      <c r="T20" s="45">
        <v>5</v>
      </c>
      <c r="U20" s="3">
        <f>5*48</f>
        <v>240</v>
      </c>
      <c r="V20" s="45">
        <v>12</v>
      </c>
      <c r="W20" s="3">
        <f t="shared" ref="W20:W26" si="61">+V20*C20</f>
        <v>720</v>
      </c>
      <c r="X20" s="45"/>
      <c r="Y20" s="3">
        <f t="shared" si="50"/>
        <v>0</v>
      </c>
      <c r="Z20" s="45">
        <v>15</v>
      </c>
      <c r="AA20" s="3">
        <f t="shared" ref="AA20:AA26" si="62">+Z20*C20</f>
        <v>900</v>
      </c>
      <c r="AB20" s="45">
        <v>8</v>
      </c>
      <c r="AC20" s="3">
        <f t="shared" ref="AC20:AC26" si="63">+AB20*C20</f>
        <v>480</v>
      </c>
      <c r="AD20" s="45"/>
      <c r="AE20" s="3">
        <f t="shared" ref="AE20:AE26" si="64">+AD20*C20</f>
        <v>0</v>
      </c>
      <c r="AF20" s="45"/>
      <c r="AG20" s="3"/>
      <c r="AH20" s="45"/>
      <c r="AI20" s="3"/>
      <c r="AJ20" s="79"/>
      <c r="AK20" s="212"/>
      <c r="AL20" s="45"/>
      <c r="AM20" s="3"/>
      <c r="AN20" s="45"/>
      <c r="AO20" s="3"/>
      <c r="AP20" s="45"/>
      <c r="AQ20" s="3"/>
      <c r="AR20" s="45"/>
      <c r="AS20" s="3"/>
      <c r="AT20" s="45"/>
      <c r="AU20" s="3"/>
      <c r="AV20" s="45"/>
      <c r="AW20" s="3"/>
      <c r="AX20" s="45"/>
      <c r="AY20" s="3"/>
      <c r="AZ20" s="45"/>
      <c r="BA20" s="3"/>
      <c r="BB20" s="45"/>
      <c r="BC20" s="3"/>
      <c r="BD20" s="45"/>
      <c r="BE20" s="3"/>
      <c r="BF20" s="45"/>
      <c r="BG20" s="3"/>
      <c r="BH20" s="45"/>
      <c r="BI20" s="3"/>
      <c r="BJ20" s="45"/>
      <c r="BK20" s="3"/>
      <c r="BL20" s="45"/>
      <c r="BM20" s="3"/>
      <c r="BN20" s="45">
        <f t="shared" ref="BN20:BO21" si="65">+D20+F20+H20+J20+L20+N20+P20+R20+T20+V20+X20+Z20+AB20+AD20+AF20+AH20+AJ20+AL20+AN20+AP20+AR20+AT20+AV20+AX20+AZ20+BB20+BD20+BF20+BH20+BJ20+BL20</f>
        <v>40</v>
      </c>
      <c r="BO20" s="88">
        <f t="shared" si="65"/>
        <v>2340</v>
      </c>
      <c r="BP20" s="124"/>
      <c r="BQ20" s="61"/>
      <c r="BR20" s="4">
        <f t="shared" ref="BR20:BR21" si="66">BO20</f>
        <v>2340</v>
      </c>
      <c r="BS20" s="61"/>
      <c r="BT20" s="1">
        <f t="shared" ref="BT20:BT21" si="67">BR20+BS20-BQ20</f>
        <v>2340</v>
      </c>
      <c r="BU20" s="5"/>
      <c r="BV20" s="1">
        <f t="shared" ref="BV20:BV21" si="68">BT20-BU20</f>
        <v>2340</v>
      </c>
    </row>
    <row r="21" spans="1:114" s="14" customFormat="1" ht="16.5" customHeight="1" x14ac:dyDescent="0.3">
      <c r="A21" s="94" t="s">
        <v>86</v>
      </c>
      <c r="B21" s="121">
        <v>11</v>
      </c>
      <c r="C21" s="81">
        <v>48</v>
      </c>
      <c r="D21" s="93"/>
      <c r="E21" s="212"/>
      <c r="F21" s="93"/>
      <c r="G21" s="3"/>
      <c r="H21" s="45"/>
      <c r="I21" s="3"/>
      <c r="J21" s="45"/>
      <c r="K21" s="3"/>
      <c r="L21" s="45"/>
      <c r="M21" s="3"/>
      <c r="N21" s="45"/>
      <c r="O21" s="3"/>
      <c r="P21" s="45"/>
      <c r="Q21" s="3"/>
      <c r="R21" s="45"/>
      <c r="S21" s="3"/>
      <c r="T21" s="45"/>
      <c r="U21" s="3"/>
      <c r="V21" s="45">
        <v>18</v>
      </c>
      <c r="W21" s="3">
        <f t="shared" si="61"/>
        <v>864</v>
      </c>
      <c r="X21" s="45"/>
      <c r="Y21" s="3">
        <f t="shared" si="50"/>
        <v>0</v>
      </c>
      <c r="Z21" s="45">
        <v>7</v>
      </c>
      <c r="AA21" s="3">
        <f t="shared" si="62"/>
        <v>336</v>
      </c>
      <c r="AB21" s="45">
        <v>9</v>
      </c>
      <c r="AC21" s="3">
        <f t="shared" si="63"/>
        <v>432</v>
      </c>
      <c r="AD21" s="45"/>
      <c r="AE21" s="3">
        <f t="shared" si="64"/>
        <v>0</v>
      </c>
      <c r="AF21" s="45"/>
      <c r="AG21" s="3"/>
      <c r="AH21" s="45"/>
      <c r="AI21" s="3"/>
      <c r="AJ21" s="79"/>
      <c r="AK21" s="212"/>
      <c r="AL21" s="45"/>
      <c r="AM21" s="3"/>
      <c r="AN21" s="45"/>
      <c r="AO21" s="3"/>
      <c r="AP21" s="45"/>
      <c r="AQ21" s="3"/>
      <c r="AR21" s="45"/>
      <c r="AS21" s="3"/>
      <c r="AT21" s="45"/>
      <c r="AU21" s="3"/>
      <c r="AV21" s="45"/>
      <c r="AW21" s="3"/>
      <c r="AX21" s="45"/>
      <c r="AY21" s="3"/>
      <c r="AZ21" s="45"/>
      <c r="BA21" s="3"/>
      <c r="BB21" s="45"/>
      <c r="BC21" s="3"/>
      <c r="BD21" s="45"/>
      <c r="BE21" s="3"/>
      <c r="BF21" s="45"/>
      <c r="BG21" s="3"/>
      <c r="BH21" s="45"/>
      <c r="BI21" s="3"/>
      <c r="BJ21" s="45"/>
      <c r="BK21" s="3"/>
      <c r="BL21" s="45"/>
      <c r="BM21" s="3"/>
      <c r="BN21" s="45">
        <f t="shared" si="65"/>
        <v>34</v>
      </c>
      <c r="BO21" s="88">
        <f t="shared" si="65"/>
        <v>1632</v>
      </c>
      <c r="BP21" s="124"/>
      <c r="BQ21" s="61"/>
      <c r="BR21" s="4">
        <f t="shared" si="66"/>
        <v>1632</v>
      </c>
      <c r="BS21" s="61"/>
      <c r="BT21" s="1">
        <f t="shared" si="67"/>
        <v>1632</v>
      </c>
      <c r="BU21" s="5"/>
      <c r="BV21" s="1">
        <f t="shared" si="68"/>
        <v>1632</v>
      </c>
    </row>
    <row r="22" spans="1:114" s="14" customFormat="1" ht="16.5" customHeight="1" x14ac:dyDescent="0.3">
      <c r="A22" s="94" t="s">
        <v>87</v>
      </c>
      <c r="B22" s="121">
        <v>184</v>
      </c>
      <c r="C22" s="81">
        <v>48</v>
      </c>
      <c r="D22" s="93"/>
      <c r="E22" s="212"/>
      <c r="F22" s="93"/>
      <c r="G22" s="3"/>
      <c r="H22" s="45"/>
      <c r="I22" s="3"/>
      <c r="J22" s="45"/>
      <c r="K22" s="3"/>
      <c r="L22" s="45"/>
      <c r="M22" s="3"/>
      <c r="N22" s="45"/>
      <c r="O22" s="3"/>
      <c r="P22" s="45"/>
      <c r="Q22" s="3"/>
      <c r="R22" s="45"/>
      <c r="S22" s="3"/>
      <c r="T22" s="45"/>
      <c r="U22" s="3"/>
      <c r="V22" s="45"/>
      <c r="W22" s="3"/>
      <c r="X22" s="45"/>
      <c r="Y22" s="3">
        <f t="shared" si="50"/>
        <v>0</v>
      </c>
      <c r="Z22" s="45"/>
      <c r="AA22" s="3"/>
      <c r="AB22" s="45">
        <v>12</v>
      </c>
      <c r="AC22" s="3">
        <f t="shared" si="63"/>
        <v>576</v>
      </c>
      <c r="AD22" s="45"/>
      <c r="AE22" s="3">
        <f t="shared" si="64"/>
        <v>0</v>
      </c>
      <c r="AF22" s="45"/>
      <c r="AG22" s="3"/>
      <c r="AH22" s="45"/>
      <c r="AI22" s="3"/>
      <c r="AJ22" s="79"/>
      <c r="AK22" s="212"/>
      <c r="AL22" s="45"/>
      <c r="AM22" s="3"/>
      <c r="AN22" s="45"/>
      <c r="AO22" s="3"/>
      <c r="AP22" s="45"/>
      <c r="AQ22" s="3"/>
      <c r="AR22" s="45"/>
      <c r="AS22" s="3"/>
      <c r="AT22" s="45"/>
      <c r="AU22" s="3"/>
      <c r="AV22" s="45"/>
      <c r="AW22" s="3"/>
      <c r="AX22" s="45"/>
      <c r="AY22" s="3"/>
      <c r="AZ22" s="45"/>
      <c r="BA22" s="3"/>
      <c r="BB22" s="45"/>
      <c r="BC22" s="3"/>
      <c r="BD22" s="45"/>
      <c r="BE22" s="3"/>
      <c r="BF22" s="45"/>
      <c r="BG22" s="3"/>
      <c r="BH22" s="45"/>
      <c r="BI22" s="3"/>
      <c r="BJ22" s="45"/>
      <c r="BK22" s="3"/>
      <c r="BL22" s="45"/>
      <c r="BM22" s="3"/>
      <c r="BN22" s="45"/>
      <c r="BO22" s="88"/>
      <c r="BP22" s="124"/>
      <c r="BQ22" s="61"/>
      <c r="BR22" s="4"/>
      <c r="BS22" s="61"/>
      <c r="BT22" s="1"/>
      <c r="BU22" s="5"/>
      <c r="BV22" s="1"/>
    </row>
    <row r="23" spans="1:114" ht="16.5" customHeight="1" x14ac:dyDescent="0.25">
      <c r="A23" s="94" t="s">
        <v>51</v>
      </c>
      <c r="B23" s="121" t="s">
        <v>52</v>
      </c>
      <c r="C23" s="81">
        <v>48</v>
      </c>
      <c r="D23" s="93"/>
      <c r="E23" s="3">
        <f t="shared" ref="E23:E25" si="69">+D23*C23</f>
        <v>0</v>
      </c>
      <c r="F23" s="93"/>
      <c r="G23" s="3">
        <f t="shared" ref="G23:G25" si="70">+F23*C23</f>
        <v>0</v>
      </c>
      <c r="H23" s="45"/>
      <c r="I23" s="3">
        <f t="shared" ref="I23:I25" si="71">+H23*C23</f>
        <v>0</v>
      </c>
      <c r="J23" s="45"/>
      <c r="K23" s="3">
        <f t="shared" ref="K23:K25" si="72">+J23*C23</f>
        <v>0</v>
      </c>
      <c r="L23" s="45"/>
      <c r="M23" s="3">
        <f t="shared" si="34"/>
        <v>0</v>
      </c>
      <c r="N23" s="45"/>
      <c r="O23" s="3">
        <f t="shared" si="35"/>
        <v>0</v>
      </c>
      <c r="P23" s="45"/>
      <c r="Q23" s="3">
        <f t="shared" si="36"/>
        <v>0</v>
      </c>
      <c r="R23" s="45"/>
      <c r="S23" s="3">
        <f t="shared" si="37"/>
        <v>0</v>
      </c>
      <c r="T23" s="45"/>
      <c r="U23" s="3">
        <f t="shared" ref="U23:U25" si="73">+T23*C23</f>
        <v>0</v>
      </c>
      <c r="V23" s="45"/>
      <c r="W23" s="3">
        <f t="shared" si="61"/>
        <v>0</v>
      </c>
      <c r="X23" s="45"/>
      <c r="Y23" s="3">
        <f t="shared" si="50"/>
        <v>0</v>
      </c>
      <c r="Z23" s="45">
        <v>2</v>
      </c>
      <c r="AA23" s="3">
        <f t="shared" si="62"/>
        <v>96</v>
      </c>
      <c r="AB23" s="45"/>
      <c r="AC23" s="3">
        <f t="shared" si="63"/>
        <v>0</v>
      </c>
      <c r="AD23" s="45"/>
      <c r="AE23" s="3">
        <f t="shared" si="64"/>
        <v>0</v>
      </c>
      <c r="AF23" s="45"/>
      <c r="AG23" s="3"/>
      <c r="AH23" s="45"/>
      <c r="AI23" s="3"/>
      <c r="AJ23" s="93"/>
      <c r="AK23" s="3"/>
      <c r="AL23" s="45"/>
      <c r="AM23" s="3"/>
      <c r="AN23" s="45"/>
      <c r="AO23" s="3"/>
      <c r="AP23" s="45"/>
      <c r="AQ23" s="3"/>
      <c r="AR23" s="45"/>
      <c r="AS23" s="3"/>
      <c r="AT23" s="45"/>
      <c r="AU23" s="3"/>
      <c r="AV23" s="45"/>
      <c r="AW23" s="3"/>
      <c r="AX23" s="45"/>
      <c r="AY23" s="3"/>
      <c r="AZ23" s="45"/>
      <c r="BA23" s="3"/>
      <c r="BB23" s="45"/>
      <c r="BC23" s="3"/>
      <c r="BD23" s="45"/>
      <c r="BE23" s="3"/>
      <c r="BF23" s="45"/>
      <c r="BG23" s="3"/>
      <c r="BH23" s="45"/>
      <c r="BI23" s="74"/>
      <c r="BJ23" s="45"/>
      <c r="BK23" s="74"/>
      <c r="BL23" s="45"/>
      <c r="BM23" s="74"/>
      <c r="BN23" s="45">
        <f t="shared" ref="BN23:BO26" si="74">+D23+F23+H23+J23+L23+N23+P23+R23+T23+V23+X23+Z23+AB23+AD23+AF23+AH23+AJ23+AL23+AN23+AP23+AR23+AT23+AV23+AX23+AZ23+BB23+BD23+BF23+BH23+BJ23+BL23</f>
        <v>2</v>
      </c>
      <c r="BO23" s="88">
        <f t="shared" si="74"/>
        <v>96</v>
      </c>
      <c r="BP23" s="124"/>
      <c r="BQ23" s="61">
        <v>12</v>
      </c>
      <c r="BR23" s="4">
        <f t="shared" si="44"/>
        <v>96</v>
      </c>
      <c r="BS23" s="61"/>
      <c r="BT23" s="1">
        <f t="shared" ref="BT23:BT26" si="75">BR23+BS23-BQ23</f>
        <v>84</v>
      </c>
      <c r="BU23" s="5"/>
      <c r="BV23" s="1">
        <f>BT23-BU23</f>
        <v>84</v>
      </c>
    </row>
    <row r="24" spans="1:114" ht="16.5" customHeight="1" x14ac:dyDescent="0.25">
      <c r="A24" s="133" t="s">
        <v>68</v>
      </c>
      <c r="B24" s="80">
        <v>47</v>
      </c>
      <c r="C24" s="81">
        <v>48</v>
      </c>
      <c r="D24" s="93"/>
      <c r="E24" s="3">
        <f t="shared" si="69"/>
        <v>0</v>
      </c>
      <c r="F24" s="93"/>
      <c r="G24" s="3">
        <f t="shared" si="70"/>
        <v>0</v>
      </c>
      <c r="H24" s="45">
        <v>4</v>
      </c>
      <c r="I24" s="3">
        <f t="shared" si="71"/>
        <v>192</v>
      </c>
      <c r="J24" s="45"/>
      <c r="K24" s="3">
        <f t="shared" si="72"/>
        <v>0</v>
      </c>
      <c r="L24" s="45"/>
      <c r="M24" s="3">
        <f t="shared" si="34"/>
        <v>0</v>
      </c>
      <c r="N24" s="45">
        <v>10</v>
      </c>
      <c r="O24" s="3">
        <f t="shared" si="35"/>
        <v>480</v>
      </c>
      <c r="P24" s="45">
        <v>20</v>
      </c>
      <c r="Q24" s="3">
        <f t="shared" si="36"/>
        <v>960</v>
      </c>
      <c r="R24" s="45">
        <v>10</v>
      </c>
      <c r="S24" s="3">
        <f t="shared" si="37"/>
        <v>480</v>
      </c>
      <c r="T24" s="45">
        <v>12</v>
      </c>
      <c r="U24" s="3">
        <f t="shared" si="73"/>
        <v>576</v>
      </c>
      <c r="V24" s="45">
        <v>11</v>
      </c>
      <c r="W24" s="3">
        <f t="shared" si="61"/>
        <v>528</v>
      </c>
      <c r="X24" s="45"/>
      <c r="Y24" s="3">
        <f t="shared" si="50"/>
        <v>0</v>
      </c>
      <c r="Z24" s="45">
        <v>9</v>
      </c>
      <c r="AA24" s="3">
        <f t="shared" si="62"/>
        <v>432</v>
      </c>
      <c r="AB24" s="45">
        <v>10</v>
      </c>
      <c r="AC24" s="3">
        <f t="shared" si="63"/>
        <v>480</v>
      </c>
      <c r="AD24" s="45"/>
      <c r="AE24" s="3">
        <f t="shared" si="64"/>
        <v>0</v>
      </c>
      <c r="AF24" s="45"/>
      <c r="AG24" s="3"/>
      <c r="AH24" s="45"/>
      <c r="AI24" s="3"/>
      <c r="AJ24" s="93"/>
      <c r="AK24" s="3"/>
      <c r="AL24" s="45"/>
      <c r="AM24" s="3"/>
      <c r="AN24" s="45"/>
      <c r="AO24" s="3"/>
      <c r="AP24" s="45"/>
      <c r="AQ24" s="3"/>
      <c r="AR24" s="45"/>
      <c r="AS24" s="3"/>
      <c r="AT24" s="45"/>
      <c r="AU24" s="3"/>
      <c r="AV24" s="45"/>
      <c r="AW24" s="3"/>
      <c r="AX24" s="45"/>
      <c r="AY24" s="3"/>
      <c r="AZ24" s="45"/>
      <c r="BA24" s="3"/>
      <c r="BB24" s="45"/>
      <c r="BC24" s="3"/>
      <c r="BD24" s="45"/>
      <c r="BE24" s="3"/>
      <c r="BF24" s="45"/>
      <c r="BG24" s="3"/>
      <c r="BH24" s="45"/>
      <c r="BI24" s="74"/>
      <c r="BJ24" s="45"/>
      <c r="BK24" s="74"/>
      <c r="BL24" s="45"/>
      <c r="BM24" s="74"/>
      <c r="BN24" s="45">
        <f t="shared" si="74"/>
        <v>86</v>
      </c>
      <c r="BO24" s="88">
        <f t="shared" si="74"/>
        <v>4128</v>
      </c>
      <c r="BP24" s="124"/>
      <c r="BQ24" s="61"/>
      <c r="BR24" s="4">
        <f t="shared" si="44"/>
        <v>4128</v>
      </c>
      <c r="BS24" s="61"/>
      <c r="BT24" s="1">
        <f t="shared" si="75"/>
        <v>4128</v>
      </c>
      <c r="BU24" s="5"/>
      <c r="BV24" s="1">
        <f>BT24-BU24</f>
        <v>4128</v>
      </c>
    </row>
    <row r="25" spans="1:114" ht="16.5" customHeight="1" x14ac:dyDescent="0.25">
      <c r="A25" s="133" t="s">
        <v>56</v>
      </c>
      <c r="B25" s="80">
        <v>6</v>
      </c>
      <c r="C25" s="81">
        <v>48</v>
      </c>
      <c r="D25" s="93"/>
      <c r="E25" s="3">
        <f t="shared" si="69"/>
        <v>0</v>
      </c>
      <c r="F25" s="93"/>
      <c r="G25" s="3">
        <f t="shared" si="70"/>
        <v>0</v>
      </c>
      <c r="H25" s="45"/>
      <c r="I25" s="3">
        <f t="shared" si="71"/>
        <v>0</v>
      </c>
      <c r="J25" s="45">
        <v>12</v>
      </c>
      <c r="K25" s="3">
        <f t="shared" si="72"/>
        <v>576</v>
      </c>
      <c r="L25" s="45"/>
      <c r="M25" s="3">
        <f t="shared" si="34"/>
        <v>0</v>
      </c>
      <c r="N25" s="45">
        <v>12</v>
      </c>
      <c r="O25" s="3">
        <f t="shared" si="35"/>
        <v>576</v>
      </c>
      <c r="P25" s="45"/>
      <c r="Q25" s="3">
        <f t="shared" si="36"/>
        <v>0</v>
      </c>
      <c r="R25" s="45">
        <v>12</v>
      </c>
      <c r="S25" s="3">
        <f t="shared" si="37"/>
        <v>576</v>
      </c>
      <c r="T25" s="45"/>
      <c r="U25" s="3">
        <f t="shared" si="73"/>
        <v>0</v>
      </c>
      <c r="V25" s="45"/>
      <c r="W25" s="3">
        <f t="shared" si="61"/>
        <v>0</v>
      </c>
      <c r="X25" s="45"/>
      <c r="Y25" s="3">
        <f t="shared" si="50"/>
        <v>0</v>
      </c>
      <c r="Z25" s="45">
        <v>12</v>
      </c>
      <c r="AA25" s="3">
        <f t="shared" si="62"/>
        <v>576</v>
      </c>
      <c r="AB25" s="45"/>
      <c r="AC25" s="3">
        <f t="shared" si="63"/>
        <v>0</v>
      </c>
      <c r="AD25" s="45"/>
      <c r="AE25" s="3">
        <f t="shared" si="64"/>
        <v>0</v>
      </c>
      <c r="AF25" s="45"/>
      <c r="AG25" s="3"/>
      <c r="AH25" s="45"/>
      <c r="AI25" s="3"/>
      <c r="AJ25" s="93"/>
      <c r="AK25" s="3"/>
      <c r="AL25" s="45"/>
      <c r="AM25" s="3"/>
      <c r="AN25" s="45"/>
      <c r="AO25" s="3"/>
      <c r="AP25" s="45"/>
      <c r="AQ25" s="3"/>
      <c r="AR25" s="45"/>
      <c r="AS25" s="3"/>
      <c r="AT25" s="45"/>
      <c r="AU25" s="3"/>
      <c r="AV25" s="45"/>
      <c r="AW25" s="3"/>
      <c r="AX25" s="45"/>
      <c r="AY25" s="3"/>
      <c r="AZ25" s="45"/>
      <c r="BA25" s="3"/>
      <c r="BB25" s="45"/>
      <c r="BC25" s="3"/>
      <c r="BD25" s="45"/>
      <c r="BE25" s="3"/>
      <c r="BF25" s="45"/>
      <c r="BG25" s="3"/>
      <c r="BH25" s="45"/>
      <c r="BI25" s="74"/>
      <c r="BJ25" s="45"/>
      <c r="BK25" s="74"/>
      <c r="BL25" s="45"/>
      <c r="BM25" s="74"/>
      <c r="BN25" s="45">
        <f t="shared" si="74"/>
        <v>48</v>
      </c>
      <c r="BO25" s="88">
        <f t="shared" si="74"/>
        <v>2304</v>
      </c>
      <c r="BP25" s="124"/>
      <c r="BQ25" s="61">
        <v>371.68</v>
      </c>
      <c r="BR25" s="4">
        <f t="shared" si="44"/>
        <v>2304</v>
      </c>
      <c r="BS25" s="61"/>
      <c r="BT25" s="1">
        <f t="shared" si="75"/>
        <v>1932.32</v>
      </c>
      <c r="BU25" s="5"/>
      <c r="BV25" s="1">
        <f t="shared" ref="BV25" si="76">BT25-BU25</f>
        <v>1932.32</v>
      </c>
    </row>
    <row r="26" spans="1:114" ht="16.5" customHeight="1" x14ac:dyDescent="0.25">
      <c r="A26" s="94" t="s">
        <v>78</v>
      </c>
      <c r="B26" s="80">
        <v>1</v>
      </c>
      <c r="C26" s="81">
        <v>48</v>
      </c>
      <c r="D26" s="93"/>
      <c r="E26" s="3"/>
      <c r="F26" s="93"/>
      <c r="G26" s="3"/>
      <c r="H26" s="45"/>
      <c r="I26" s="3"/>
      <c r="J26" s="45"/>
      <c r="K26" s="3"/>
      <c r="L26" s="45"/>
      <c r="M26" s="3"/>
      <c r="N26" s="45"/>
      <c r="O26" s="3"/>
      <c r="P26" s="45"/>
      <c r="Q26" s="3"/>
      <c r="R26" s="45"/>
      <c r="S26" s="3"/>
      <c r="T26" s="45"/>
      <c r="U26" s="3"/>
      <c r="V26" s="45">
        <v>12</v>
      </c>
      <c r="W26" s="3">
        <f t="shared" si="61"/>
        <v>576</v>
      </c>
      <c r="X26" s="45"/>
      <c r="Y26" s="3">
        <f t="shared" si="50"/>
        <v>0</v>
      </c>
      <c r="Z26" s="45"/>
      <c r="AA26" s="3">
        <f t="shared" si="62"/>
        <v>0</v>
      </c>
      <c r="AB26" s="45"/>
      <c r="AC26" s="3">
        <f t="shared" si="63"/>
        <v>0</v>
      </c>
      <c r="AD26" s="45"/>
      <c r="AE26" s="3">
        <f t="shared" si="64"/>
        <v>0</v>
      </c>
      <c r="AF26" s="45"/>
      <c r="AG26" s="3"/>
      <c r="AH26" s="45"/>
      <c r="AI26" s="3"/>
      <c r="AJ26" s="93"/>
      <c r="AK26" s="3"/>
      <c r="AL26" s="45"/>
      <c r="AM26" s="3"/>
      <c r="AN26" s="45"/>
      <c r="AO26" s="3"/>
      <c r="AP26" s="45"/>
      <c r="AQ26" s="3"/>
      <c r="AR26" s="45"/>
      <c r="AS26" s="3"/>
      <c r="AT26" s="45"/>
      <c r="AU26" s="3"/>
      <c r="AV26" s="45"/>
      <c r="AW26" s="3"/>
      <c r="AX26" s="45"/>
      <c r="AY26" s="3"/>
      <c r="AZ26" s="45"/>
      <c r="BA26" s="3"/>
      <c r="BB26" s="45"/>
      <c r="BC26" s="3"/>
      <c r="BD26" s="45"/>
      <c r="BE26" s="3"/>
      <c r="BF26" s="45"/>
      <c r="BG26" s="3"/>
      <c r="BH26" s="45"/>
      <c r="BI26" s="74"/>
      <c r="BJ26" s="45"/>
      <c r="BK26" s="74"/>
      <c r="BL26" s="45"/>
      <c r="BM26" s="74"/>
      <c r="BN26" s="45">
        <f t="shared" si="74"/>
        <v>12</v>
      </c>
      <c r="BO26" s="88">
        <f t="shared" si="74"/>
        <v>576</v>
      </c>
      <c r="BP26" s="124"/>
      <c r="BQ26" s="61"/>
      <c r="BR26" s="4">
        <f t="shared" si="44"/>
        <v>576</v>
      </c>
      <c r="BS26" s="61"/>
      <c r="BT26" s="1">
        <f t="shared" si="75"/>
        <v>576</v>
      </c>
      <c r="BU26" s="5"/>
      <c r="BV26" s="1">
        <f>BT26-BU26</f>
        <v>576</v>
      </c>
    </row>
    <row r="27" spans="1:114" s="71" customFormat="1" ht="16.5" customHeight="1" x14ac:dyDescent="0.25">
      <c r="A27" s="305" t="s">
        <v>12</v>
      </c>
      <c r="B27" s="290"/>
      <c r="C27" s="43"/>
      <c r="D27" s="132"/>
      <c r="E27" s="69"/>
      <c r="F27" s="132"/>
      <c r="G27" s="28"/>
      <c r="H27" s="70"/>
      <c r="I27" s="69"/>
      <c r="J27" s="70"/>
      <c r="K27" s="69"/>
      <c r="L27" s="70"/>
      <c r="M27" s="69"/>
      <c r="N27" s="70"/>
      <c r="O27" s="69"/>
      <c r="P27" s="70"/>
      <c r="Q27" s="69"/>
      <c r="R27" s="70"/>
      <c r="S27" s="69"/>
      <c r="T27" s="70"/>
      <c r="U27" s="69"/>
      <c r="V27" s="70"/>
      <c r="W27" s="69"/>
      <c r="X27" s="70"/>
      <c r="Y27" s="69"/>
      <c r="Z27" s="70"/>
      <c r="AA27" s="69"/>
      <c r="AB27" s="70"/>
      <c r="AC27" s="69"/>
      <c r="AD27" s="70"/>
      <c r="AE27" s="69"/>
      <c r="AF27" s="70"/>
      <c r="AG27" s="69"/>
      <c r="AH27" s="70"/>
      <c r="AI27" s="70"/>
      <c r="AJ27" s="106"/>
      <c r="AK27" s="69"/>
      <c r="AL27" s="70"/>
      <c r="AM27" s="69"/>
      <c r="AN27" s="70"/>
      <c r="AO27" s="69"/>
      <c r="AP27" s="70"/>
      <c r="AQ27" s="69"/>
      <c r="AR27" s="70"/>
      <c r="AS27" s="69"/>
      <c r="AT27" s="70"/>
      <c r="AU27" s="69"/>
      <c r="AV27" s="70"/>
      <c r="AW27" s="69"/>
      <c r="AX27" s="70"/>
      <c r="AY27" s="69"/>
      <c r="AZ27" s="70"/>
      <c r="BA27" s="69"/>
      <c r="BB27" s="70"/>
      <c r="BC27" s="69"/>
      <c r="BD27" s="70"/>
      <c r="BE27" s="69"/>
      <c r="BF27" s="70"/>
      <c r="BG27" s="69"/>
      <c r="BH27" s="70"/>
      <c r="BI27" s="69"/>
      <c r="BJ27" s="70"/>
      <c r="BK27" s="69"/>
      <c r="BL27" s="70"/>
      <c r="BM27" s="69"/>
      <c r="BN27" s="69"/>
      <c r="BO27" s="69"/>
      <c r="BP27" s="126"/>
      <c r="BQ27" s="35"/>
      <c r="BR27" s="38"/>
      <c r="BS27" s="35"/>
      <c r="BT27" s="39"/>
      <c r="BU27" s="39"/>
      <c r="BV27" s="39"/>
      <c r="BW27" s="62"/>
      <c r="BX27" s="62"/>
      <c r="BY27" s="62"/>
      <c r="BZ27" s="62"/>
      <c r="CA27" s="62"/>
      <c r="CB27" s="62"/>
      <c r="CC27" s="62"/>
      <c r="CD27" s="62"/>
      <c r="CE27" s="62"/>
      <c r="CF27" s="62"/>
      <c r="CG27" s="62"/>
      <c r="CH27" s="62"/>
      <c r="CI27" s="62"/>
      <c r="CJ27" s="62"/>
      <c r="CK27" s="62"/>
      <c r="CL27" s="62"/>
      <c r="CM27" s="62"/>
      <c r="CN27" s="62"/>
      <c r="CO27" s="62"/>
      <c r="CP27" s="62"/>
      <c r="CQ27" s="62"/>
      <c r="CR27" s="62"/>
      <c r="CS27" s="62"/>
      <c r="CT27" s="62"/>
      <c r="CU27" s="62"/>
      <c r="CV27" s="62"/>
      <c r="CW27" s="62"/>
      <c r="CX27" s="62"/>
      <c r="CY27" s="62"/>
      <c r="CZ27" s="62"/>
      <c r="DA27" s="62"/>
      <c r="DB27" s="62"/>
      <c r="DC27" s="62"/>
      <c r="DD27" s="62"/>
      <c r="DE27" s="62"/>
      <c r="DF27" s="62"/>
      <c r="DG27" s="62"/>
      <c r="DH27" s="62"/>
      <c r="DI27" s="62"/>
      <c r="DJ27" s="62"/>
    </row>
    <row r="28" spans="1:114" s="150" customFormat="1" ht="16.5" customHeight="1" x14ac:dyDescent="0.25">
      <c r="A28" s="133" t="s">
        <v>54</v>
      </c>
      <c r="B28" s="80">
        <v>18</v>
      </c>
      <c r="C28" s="81">
        <v>45.36</v>
      </c>
      <c r="D28" s="93"/>
      <c r="E28" s="3">
        <f>+D28*C28</f>
        <v>0</v>
      </c>
      <c r="F28" s="93"/>
      <c r="G28" s="3">
        <f>+F28*C28</f>
        <v>0</v>
      </c>
      <c r="H28" s="45"/>
      <c r="I28" s="3">
        <f>+H28*C28</f>
        <v>0</v>
      </c>
      <c r="J28" s="45"/>
      <c r="K28" s="3">
        <f>+J28*C28</f>
        <v>0</v>
      </c>
      <c r="L28" s="45">
        <v>48</v>
      </c>
      <c r="M28" s="3">
        <f t="shared" si="34"/>
        <v>2177.2799999999997</v>
      </c>
      <c r="N28" s="45">
        <v>13</v>
      </c>
      <c r="O28" s="3">
        <f t="shared" si="35"/>
        <v>589.67999999999995</v>
      </c>
      <c r="P28" s="45">
        <v>14</v>
      </c>
      <c r="Q28" s="3">
        <f t="shared" si="36"/>
        <v>635.04</v>
      </c>
      <c r="R28" s="45">
        <v>10</v>
      </c>
      <c r="S28" s="3">
        <f t="shared" si="37"/>
        <v>453.6</v>
      </c>
      <c r="T28" s="45">
        <v>7</v>
      </c>
      <c r="U28" s="3">
        <f>+T28*C28</f>
        <v>317.52</v>
      </c>
      <c r="V28" s="45"/>
      <c r="W28" s="3">
        <f>+V28*C28</f>
        <v>0</v>
      </c>
      <c r="X28" s="45"/>
      <c r="Y28" s="3">
        <f>+X28*C28</f>
        <v>0</v>
      </c>
      <c r="Z28" s="45">
        <v>16</v>
      </c>
      <c r="AA28" s="3">
        <f>+Z28*C28</f>
        <v>725.76</v>
      </c>
      <c r="AB28" s="45"/>
      <c r="AC28" s="3">
        <f>+AB28*C28</f>
        <v>0</v>
      </c>
      <c r="AD28" s="45"/>
      <c r="AE28" s="3">
        <f>+AD28*C28</f>
        <v>0</v>
      </c>
      <c r="AF28" s="45"/>
      <c r="AG28" s="3"/>
      <c r="AH28" s="45"/>
      <c r="AI28" s="3"/>
      <c r="AJ28" s="93"/>
      <c r="AK28" s="3"/>
      <c r="AL28" s="45"/>
      <c r="AM28" s="3"/>
      <c r="AN28" s="45"/>
      <c r="AO28" s="3"/>
      <c r="AP28" s="45"/>
      <c r="AQ28" s="3"/>
      <c r="AR28" s="45"/>
      <c r="AS28" s="3"/>
      <c r="AT28" s="45"/>
      <c r="AU28" s="3"/>
      <c r="AV28" s="45"/>
      <c r="AW28" s="3"/>
      <c r="AX28" s="45"/>
      <c r="AY28" s="3"/>
      <c r="AZ28" s="45"/>
      <c r="BA28" s="3"/>
      <c r="BB28" s="45"/>
      <c r="BC28" s="3"/>
      <c r="BD28" s="45"/>
      <c r="BE28" s="3"/>
      <c r="BF28" s="45"/>
      <c r="BG28" s="3"/>
      <c r="BH28" s="45"/>
      <c r="BI28" s="74"/>
      <c r="BJ28" s="45"/>
      <c r="BK28" s="74"/>
      <c r="BL28" s="45"/>
      <c r="BM28" s="74"/>
      <c r="BN28" s="45">
        <f>+D28+F28+H28+J28+L28+N28+P28+R28+T28+V28+X28+Z28+AB28+AD28+AF28+AH28+AJ28+AL28+AN28+AP28+AR28+AT28+AV28+AX28+AZ28+BB28+BD28+BF28+BH28+BJ28+BL28</f>
        <v>108</v>
      </c>
      <c r="BO28" s="88">
        <f t="shared" ref="BO28" si="77">+E28+G28+I28+K28+M28+O28+Q28+S28+U28+W28+Y28+AA28+AC28+AE28+AG28+AI28+AK28+AM28+AO28+AQ28+AS28+AU28+AW28+AY28+BA28+BC28+BE28+BG28+BI28+BK28+BM28</f>
        <v>4898.8799999999992</v>
      </c>
      <c r="BP28" s="149"/>
      <c r="BQ28" s="61">
        <v>405.24</v>
      </c>
      <c r="BR28" s="4">
        <f t="shared" si="44"/>
        <v>4898.8799999999992</v>
      </c>
      <c r="BS28" s="61"/>
      <c r="BT28" s="1">
        <f>BR28+BS28-BQ28</f>
        <v>4493.6399999999994</v>
      </c>
      <c r="BU28" s="5"/>
      <c r="BV28" s="1">
        <f t="shared" ref="BV28" si="78">BT28-BU28</f>
        <v>4493.6399999999994</v>
      </c>
    </row>
    <row r="29" spans="1:114" ht="16.5" customHeight="1" x14ac:dyDescent="0.25">
      <c r="A29" s="301" t="s">
        <v>13</v>
      </c>
      <c r="B29" s="292"/>
      <c r="C29" s="95"/>
      <c r="D29" s="132"/>
      <c r="E29" s="28"/>
      <c r="F29" s="132"/>
      <c r="G29" s="28"/>
      <c r="H29" s="47"/>
      <c r="I29" s="28"/>
      <c r="J29" s="47"/>
      <c r="K29" s="28"/>
      <c r="L29" s="47"/>
      <c r="M29" s="28"/>
      <c r="N29" s="47"/>
      <c r="O29" s="28"/>
      <c r="P29" s="47"/>
      <c r="Q29" s="28"/>
      <c r="R29" s="47"/>
      <c r="S29" s="28"/>
      <c r="T29" s="47"/>
      <c r="U29" s="28"/>
      <c r="V29" s="47"/>
      <c r="W29" s="28"/>
      <c r="X29" s="47"/>
      <c r="Y29" s="28"/>
      <c r="Z29" s="47"/>
      <c r="AA29" s="28"/>
      <c r="AB29" s="47"/>
      <c r="AC29" s="28"/>
      <c r="AD29" s="47"/>
      <c r="AE29" s="28"/>
      <c r="AF29" s="47"/>
      <c r="AG29" s="28"/>
      <c r="AH29" s="47"/>
      <c r="AI29" s="28"/>
      <c r="AJ29" s="96"/>
      <c r="AK29" s="28"/>
      <c r="AL29" s="47"/>
      <c r="AM29" s="28"/>
      <c r="AN29" s="47"/>
      <c r="AO29" s="28"/>
      <c r="AP29" s="28"/>
      <c r="AQ29" s="28"/>
      <c r="AR29" s="47"/>
      <c r="AS29" s="28"/>
      <c r="AT29" s="47"/>
      <c r="AU29" s="28"/>
      <c r="AV29" s="47"/>
      <c r="AW29" s="28"/>
      <c r="AX29" s="47"/>
      <c r="AY29" s="28"/>
      <c r="AZ29" s="47"/>
      <c r="BA29" s="28"/>
      <c r="BB29" s="47"/>
      <c r="BC29" s="28"/>
      <c r="BD29" s="47"/>
      <c r="BE29" s="28"/>
      <c r="BF29" s="47"/>
      <c r="BG29" s="28"/>
      <c r="BH29" s="47"/>
      <c r="BI29" s="28"/>
      <c r="BJ29" s="47"/>
      <c r="BK29" s="28"/>
      <c r="BL29" s="47"/>
      <c r="BM29" s="28"/>
      <c r="BN29" s="28"/>
      <c r="BO29" s="28"/>
      <c r="BP29" s="125"/>
      <c r="BQ29" s="35"/>
      <c r="BR29" s="35"/>
      <c r="BS29" s="35"/>
      <c r="BT29" s="37"/>
      <c r="BU29" s="37"/>
      <c r="BV29" s="37"/>
    </row>
    <row r="30" spans="1:114" ht="16.5" customHeight="1" x14ac:dyDescent="0.25">
      <c r="A30" s="94" t="s">
        <v>57</v>
      </c>
      <c r="B30" s="80" t="s">
        <v>69</v>
      </c>
      <c r="C30" s="81">
        <v>48</v>
      </c>
      <c r="D30" s="93"/>
      <c r="E30" s="3"/>
      <c r="F30" s="93"/>
      <c r="G30" s="3"/>
      <c r="H30" s="45"/>
      <c r="I30" s="3"/>
      <c r="J30" s="45"/>
      <c r="K30" s="3"/>
      <c r="L30" s="45"/>
      <c r="M30" s="3"/>
      <c r="N30" s="45"/>
      <c r="O30" s="3"/>
      <c r="P30" s="45">
        <v>13</v>
      </c>
      <c r="Q30" s="3">
        <f t="shared" si="36"/>
        <v>624</v>
      </c>
      <c r="R30" s="45">
        <v>8</v>
      </c>
      <c r="S30" s="3">
        <f t="shared" si="37"/>
        <v>384</v>
      </c>
      <c r="T30" s="45"/>
      <c r="U30" s="3">
        <f t="shared" ref="U30:U37" si="79">+T30*C30</f>
        <v>0</v>
      </c>
      <c r="V30" s="45">
        <v>4</v>
      </c>
      <c r="W30" s="3">
        <f>144+26</f>
        <v>170</v>
      </c>
      <c r="X30" s="45"/>
      <c r="Y30" s="3">
        <f t="shared" ref="Y30:Y37" si="80">+X30*C30</f>
        <v>0</v>
      </c>
      <c r="Z30" s="45"/>
      <c r="AA30" s="3">
        <f t="shared" ref="AA30:AA37" si="81">+Z30*C30</f>
        <v>0</v>
      </c>
      <c r="AB30" s="45"/>
      <c r="AC30" s="3">
        <f t="shared" ref="AC30:AC37" si="82">+AB30*C30</f>
        <v>0</v>
      </c>
      <c r="AD30" s="45"/>
      <c r="AE30" s="3">
        <f t="shared" ref="AE30:AE37" si="83">+AD30*C30</f>
        <v>0</v>
      </c>
      <c r="AF30" s="45"/>
      <c r="AG30" s="3"/>
      <c r="AH30" s="45"/>
      <c r="AI30" s="3"/>
      <c r="AJ30" s="151"/>
      <c r="AK30" s="3"/>
      <c r="AL30" s="45"/>
      <c r="AM30" s="3"/>
      <c r="AN30" s="45"/>
      <c r="AO30" s="3"/>
      <c r="AP30" s="3"/>
      <c r="AQ30" s="3"/>
      <c r="AR30" s="45"/>
      <c r="AS30" s="3"/>
      <c r="AT30" s="45"/>
      <c r="AU30" s="3"/>
      <c r="AV30" s="45"/>
      <c r="AW30" s="3"/>
      <c r="AX30" s="45"/>
      <c r="AY30" s="3"/>
      <c r="AZ30" s="45"/>
      <c r="BA30" s="3"/>
      <c r="BB30" s="45"/>
      <c r="BC30" s="3"/>
      <c r="BD30" s="45"/>
      <c r="BE30" s="3"/>
      <c r="BF30" s="45"/>
      <c r="BG30" s="3"/>
      <c r="BH30" s="45"/>
      <c r="BI30" s="3"/>
      <c r="BJ30" s="45"/>
      <c r="BK30" s="3"/>
      <c r="BL30" s="45"/>
      <c r="BM30" s="3"/>
      <c r="BN30" s="45">
        <f t="shared" ref="BN30:BO37" si="84">+D30+F30+H30+J30+L30+N30+P30+R30+T30+V30+X30+Z30+AB30+AD30+AF30+AH30+AJ30+AL30+AN30+AP30+AR30+AT30+AV30+AX30+AZ30+BB30+BD30+BF30+BH30+BJ30+BL30</f>
        <v>25</v>
      </c>
      <c r="BO30" s="88">
        <f t="shared" si="84"/>
        <v>1178</v>
      </c>
      <c r="BP30" s="124"/>
      <c r="BQ30" s="61"/>
      <c r="BR30" s="4">
        <f t="shared" ref="BR30" si="85">BO30</f>
        <v>1178</v>
      </c>
      <c r="BS30" s="61"/>
      <c r="BT30" s="1">
        <f t="shared" ref="BT30" si="86">BR30+BS30-BQ30</f>
        <v>1178</v>
      </c>
      <c r="BU30" s="5"/>
      <c r="BV30" s="1">
        <f t="shared" ref="BV30:BV35" si="87">BT30-BU30</f>
        <v>1178</v>
      </c>
    </row>
    <row r="31" spans="1:114" ht="16.5" customHeight="1" x14ac:dyDescent="0.25">
      <c r="A31" s="133" t="s">
        <v>57</v>
      </c>
      <c r="B31" s="80">
        <v>16</v>
      </c>
      <c r="C31" s="46">
        <v>48</v>
      </c>
      <c r="D31" s="93">
        <v>2</v>
      </c>
      <c r="E31" s="3">
        <f t="shared" ref="E31:E37" si="88">+D31*C31</f>
        <v>96</v>
      </c>
      <c r="F31" s="93">
        <v>11</v>
      </c>
      <c r="G31" s="3">
        <f t="shared" ref="G31:G37" si="89">+F31*C31</f>
        <v>528</v>
      </c>
      <c r="H31" s="45">
        <v>3</v>
      </c>
      <c r="I31" s="3">
        <f t="shared" ref="I31:I37" si="90">+H31*C31</f>
        <v>144</v>
      </c>
      <c r="J31" s="45">
        <v>1</v>
      </c>
      <c r="K31" s="3">
        <f t="shared" ref="K31:K37" si="91">+J31*C31</f>
        <v>48</v>
      </c>
      <c r="L31" s="45">
        <v>2</v>
      </c>
      <c r="M31" s="3">
        <f>48+47.5</f>
        <v>95.5</v>
      </c>
      <c r="N31" s="45"/>
      <c r="O31" s="3">
        <f t="shared" si="35"/>
        <v>0</v>
      </c>
      <c r="P31" s="45"/>
      <c r="Q31" s="3">
        <f t="shared" si="36"/>
        <v>0</v>
      </c>
      <c r="R31" s="45"/>
      <c r="S31" s="3">
        <f t="shared" si="37"/>
        <v>0</v>
      </c>
      <c r="T31" s="45"/>
      <c r="U31" s="3">
        <f t="shared" si="79"/>
        <v>0</v>
      </c>
      <c r="V31" s="45"/>
      <c r="W31" s="3">
        <f t="shared" ref="W31:W37" si="92">+V31*C31</f>
        <v>0</v>
      </c>
      <c r="X31" s="45"/>
      <c r="Y31" s="3">
        <f t="shared" si="80"/>
        <v>0</v>
      </c>
      <c r="Z31" s="45"/>
      <c r="AA31" s="3">
        <f t="shared" si="81"/>
        <v>0</v>
      </c>
      <c r="AB31" s="45"/>
      <c r="AC31" s="3">
        <f t="shared" si="82"/>
        <v>0</v>
      </c>
      <c r="AD31" s="45"/>
      <c r="AE31" s="3">
        <f t="shared" si="83"/>
        <v>0</v>
      </c>
      <c r="AF31" s="45"/>
      <c r="AG31" s="3"/>
      <c r="AH31" s="45"/>
      <c r="AI31" s="3"/>
      <c r="AJ31" s="151"/>
      <c r="AK31" s="3"/>
      <c r="AL31" s="45"/>
      <c r="AM31" s="3"/>
      <c r="AN31" s="45"/>
      <c r="AO31" s="3"/>
      <c r="AP31" s="45"/>
      <c r="AQ31" s="3"/>
      <c r="AR31" s="45"/>
      <c r="AS31" s="3"/>
      <c r="AT31" s="45"/>
      <c r="AU31" s="3"/>
      <c r="AV31" s="45"/>
      <c r="AW31" s="3"/>
      <c r="AX31" s="45"/>
      <c r="AY31" s="3"/>
      <c r="AZ31" s="45"/>
      <c r="BA31" s="3"/>
      <c r="BB31" s="45"/>
      <c r="BC31" s="3"/>
      <c r="BD31" s="45"/>
      <c r="BE31" s="3"/>
      <c r="BF31" s="45"/>
      <c r="BG31" s="3"/>
      <c r="BH31" s="45"/>
      <c r="BI31" s="74"/>
      <c r="BJ31" s="45"/>
      <c r="BK31" s="74"/>
      <c r="BL31" s="45"/>
      <c r="BM31" s="74"/>
      <c r="BN31" s="45">
        <f t="shared" si="84"/>
        <v>19</v>
      </c>
      <c r="BO31" s="88">
        <f t="shared" si="84"/>
        <v>911.5</v>
      </c>
      <c r="BP31" s="124"/>
      <c r="BQ31" s="61">
        <v>295.58</v>
      </c>
      <c r="BR31" s="4">
        <f t="shared" si="44"/>
        <v>911.5</v>
      </c>
      <c r="BS31" s="61"/>
      <c r="BT31" s="1">
        <f>BR31+BS31-BQ31</f>
        <v>615.92000000000007</v>
      </c>
      <c r="BU31" s="5"/>
      <c r="BV31" s="1">
        <f t="shared" si="87"/>
        <v>615.92000000000007</v>
      </c>
    </row>
    <row r="32" spans="1:114" ht="16.5" customHeight="1" x14ac:dyDescent="0.25">
      <c r="A32" s="133" t="s">
        <v>80</v>
      </c>
      <c r="B32" s="80">
        <v>51</v>
      </c>
      <c r="C32" s="46">
        <v>28.38</v>
      </c>
      <c r="D32" s="93"/>
      <c r="E32" s="3"/>
      <c r="F32" s="93"/>
      <c r="G32" s="3"/>
      <c r="H32" s="45"/>
      <c r="I32" s="3"/>
      <c r="J32" s="45"/>
      <c r="K32" s="3"/>
      <c r="L32" s="45"/>
      <c r="M32" s="3"/>
      <c r="N32" s="45"/>
      <c r="O32" s="3"/>
      <c r="P32" s="45"/>
      <c r="Q32" s="3"/>
      <c r="R32" s="45"/>
      <c r="S32" s="3"/>
      <c r="T32" s="45"/>
      <c r="U32" s="3"/>
      <c r="V32" s="45"/>
      <c r="W32" s="3"/>
      <c r="X32" s="45"/>
      <c r="Y32" s="3"/>
      <c r="Z32" s="45">
        <v>1</v>
      </c>
      <c r="AA32" s="3">
        <f t="shared" si="81"/>
        <v>28.38</v>
      </c>
      <c r="AB32" s="45"/>
      <c r="AC32" s="3">
        <f t="shared" si="82"/>
        <v>0</v>
      </c>
      <c r="AD32" s="45"/>
      <c r="AE32" s="3">
        <f t="shared" si="83"/>
        <v>0</v>
      </c>
      <c r="AF32" s="45"/>
      <c r="AG32" s="3"/>
      <c r="AH32" s="45"/>
      <c r="AI32" s="3"/>
      <c r="AJ32" s="151"/>
      <c r="AK32" s="3"/>
      <c r="AL32" s="45"/>
      <c r="AM32" s="3"/>
      <c r="AN32" s="45"/>
      <c r="AO32" s="3"/>
      <c r="AP32" s="45"/>
      <c r="AQ32" s="3"/>
      <c r="AR32" s="45"/>
      <c r="AS32" s="3"/>
      <c r="AT32" s="45"/>
      <c r="AU32" s="3"/>
      <c r="AV32" s="45"/>
      <c r="AW32" s="3"/>
      <c r="AX32" s="45"/>
      <c r="AY32" s="3"/>
      <c r="AZ32" s="45"/>
      <c r="BA32" s="3"/>
      <c r="BB32" s="45"/>
      <c r="BC32" s="3"/>
      <c r="BD32" s="45"/>
      <c r="BE32" s="3"/>
      <c r="BF32" s="45"/>
      <c r="BG32" s="3"/>
      <c r="BH32" s="45"/>
      <c r="BI32" s="74"/>
      <c r="BJ32" s="45"/>
      <c r="BK32" s="74"/>
      <c r="BL32" s="45"/>
      <c r="BM32" s="74"/>
      <c r="BN32" s="45">
        <f t="shared" si="84"/>
        <v>1</v>
      </c>
      <c r="BO32" s="88">
        <f t="shared" si="84"/>
        <v>28.38</v>
      </c>
      <c r="BP32" s="124"/>
      <c r="BQ32" s="61"/>
      <c r="BR32" s="4">
        <f t="shared" si="44"/>
        <v>28.38</v>
      </c>
      <c r="BS32" s="61"/>
      <c r="BT32" s="1">
        <f t="shared" ref="BT32:BT35" si="93">BR32+BS32-BQ32</f>
        <v>28.38</v>
      </c>
      <c r="BU32" s="5"/>
      <c r="BV32" s="1">
        <f t="shared" si="87"/>
        <v>28.38</v>
      </c>
    </row>
    <row r="33" spans="1:120" ht="16.5" customHeight="1" x14ac:dyDescent="0.25">
      <c r="A33" s="133" t="s">
        <v>80</v>
      </c>
      <c r="B33" s="80">
        <v>52</v>
      </c>
      <c r="C33" s="46">
        <v>60</v>
      </c>
      <c r="D33" s="93"/>
      <c r="E33" s="3"/>
      <c r="F33" s="93"/>
      <c r="G33" s="3"/>
      <c r="H33" s="45"/>
      <c r="I33" s="3"/>
      <c r="J33" s="45"/>
      <c r="K33" s="3"/>
      <c r="L33" s="45"/>
      <c r="M33" s="3"/>
      <c r="N33" s="45"/>
      <c r="O33" s="3"/>
      <c r="P33" s="45"/>
      <c r="Q33" s="3"/>
      <c r="R33" s="45"/>
      <c r="S33" s="3"/>
      <c r="T33" s="45"/>
      <c r="U33" s="3"/>
      <c r="V33" s="45"/>
      <c r="W33" s="3"/>
      <c r="X33" s="45"/>
      <c r="Y33" s="3"/>
      <c r="Z33" s="45">
        <v>2</v>
      </c>
      <c r="AA33" s="3">
        <f>60+6.5</f>
        <v>66.5</v>
      </c>
      <c r="AB33" s="45"/>
      <c r="AC33" s="3">
        <f t="shared" si="82"/>
        <v>0</v>
      </c>
      <c r="AD33" s="45"/>
      <c r="AE33" s="3">
        <f t="shared" si="83"/>
        <v>0</v>
      </c>
      <c r="AF33" s="45"/>
      <c r="AG33" s="3"/>
      <c r="AH33" s="45"/>
      <c r="AI33" s="3"/>
      <c r="AJ33" s="151"/>
      <c r="AK33" s="3"/>
      <c r="AL33" s="45"/>
      <c r="AM33" s="3"/>
      <c r="AN33" s="45"/>
      <c r="AO33" s="3"/>
      <c r="AP33" s="45"/>
      <c r="AQ33" s="3"/>
      <c r="AR33" s="45"/>
      <c r="AS33" s="3"/>
      <c r="AT33" s="45"/>
      <c r="AU33" s="3"/>
      <c r="AV33" s="45"/>
      <c r="AW33" s="3"/>
      <c r="AX33" s="45"/>
      <c r="AY33" s="3"/>
      <c r="AZ33" s="45"/>
      <c r="BA33" s="3"/>
      <c r="BB33" s="45"/>
      <c r="BC33" s="3"/>
      <c r="BD33" s="45"/>
      <c r="BE33" s="3"/>
      <c r="BF33" s="45"/>
      <c r="BG33" s="3"/>
      <c r="BH33" s="45"/>
      <c r="BI33" s="74"/>
      <c r="BJ33" s="45"/>
      <c r="BK33" s="74"/>
      <c r="BL33" s="45"/>
      <c r="BM33" s="74"/>
      <c r="BN33" s="45">
        <f t="shared" si="84"/>
        <v>2</v>
      </c>
      <c r="BO33" s="88">
        <f t="shared" si="84"/>
        <v>66.5</v>
      </c>
      <c r="BP33" s="124"/>
      <c r="BQ33" s="61"/>
      <c r="BR33" s="4">
        <f t="shared" si="44"/>
        <v>66.5</v>
      </c>
      <c r="BS33" s="61"/>
      <c r="BT33" s="1">
        <f t="shared" si="93"/>
        <v>66.5</v>
      </c>
      <c r="BU33" s="5"/>
      <c r="BV33" s="1">
        <f t="shared" si="87"/>
        <v>66.5</v>
      </c>
    </row>
    <row r="34" spans="1:120" ht="16.5" customHeight="1" x14ac:dyDescent="0.25">
      <c r="A34" s="133" t="s">
        <v>66</v>
      </c>
      <c r="B34" s="80">
        <v>34</v>
      </c>
      <c r="C34" s="46">
        <v>48</v>
      </c>
      <c r="D34" s="93">
        <v>3</v>
      </c>
      <c r="E34" s="3">
        <f t="shared" si="88"/>
        <v>144</v>
      </c>
      <c r="F34" s="93">
        <v>2</v>
      </c>
      <c r="G34" s="3">
        <f t="shared" si="89"/>
        <v>96</v>
      </c>
      <c r="H34" s="45"/>
      <c r="I34" s="3">
        <f t="shared" si="90"/>
        <v>0</v>
      </c>
      <c r="J34" s="45">
        <v>6</v>
      </c>
      <c r="K34" s="3">
        <f t="shared" si="91"/>
        <v>288</v>
      </c>
      <c r="L34" s="45"/>
      <c r="M34" s="3">
        <f t="shared" si="34"/>
        <v>0</v>
      </c>
      <c r="N34" s="45">
        <v>3</v>
      </c>
      <c r="O34" s="3">
        <f t="shared" si="35"/>
        <v>144</v>
      </c>
      <c r="P34" s="45"/>
      <c r="Q34" s="3">
        <f t="shared" si="36"/>
        <v>0</v>
      </c>
      <c r="R34" s="45">
        <v>3</v>
      </c>
      <c r="S34" s="3">
        <f t="shared" si="37"/>
        <v>144</v>
      </c>
      <c r="T34" s="45"/>
      <c r="U34" s="3">
        <f t="shared" si="79"/>
        <v>0</v>
      </c>
      <c r="V34" s="45">
        <v>1</v>
      </c>
      <c r="W34" s="3">
        <v>7.5</v>
      </c>
      <c r="X34" s="45"/>
      <c r="Y34" s="3">
        <f t="shared" si="80"/>
        <v>0</v>
      </c>
      <c r="Z34" s="45"/>
      <c r="AA34" s="3">
        <f t="shared" si="81"/>
        <v>0</v>
      </c>
      <c r="AB34" s="45"/>
      <c r="AC34" s="3">
        <f t="shared" si="82"/>
        <v>0</v>
      </c>
      <c r="AD34" s="45"/>
      <c r="AE34" s="3">
        <f t="shared" si="83"/>
        <v>0</v>
      </c>
      <c r="AF34" s="45"/>
      <c r="AG34" s="3"/>
      <c r="AH34" s="45"/>
      <c r="AI34" s="3"/>
      <c r="AJ34" s="151"/>
      <c r="AK34" s="3"/>
      <c r="AL34" s="45"/>
      <c r="AM34" s="3"/>
      <c r="AN34" s="45"/>
      <c r="AO34" s="3"/>
      <c r="AP34" s="45"/>
      <c r="AQ34" s="3"/>
      <c r="AR34" s="45"/>
      <c r="AS34" s="3"/>
      <c r="AT34" s="45"/>
      <c r="AU34" s="3"/>
      <c r="AV34" s="45"/>
      <c r="AW34" s="3"/>
      <c r="AX34" s="45"/>
      <c r="AY34" s="3"/>
      <c r="AZ34" s="45"/>
      <c r="BA34" s="3"/>
      <c r="BB34" s="45"/>
      <c r="BC34" s="3"/>
      <c r="BD34" s="45"/>
      <c r="BE34" s="3"/>
      <c r="BF34" s="45"/>
      <c r="BG34" s="3"/>
      <c r="BH34" s="45"/>
      <c r="BI34" s="74"/>
      <c r="BJ34" s="45"/>
      <c r="BK34" s="74"/>
      <c r="BL34" s="45"/>
      <c r="BM34" s="74"/>
      <c r="BN34" s="45">
        <f t="shared" si="84"/>
        <v>18</v>
      </c>
      <c r="BO34" s="88">
        <f t="shared" si="84"/>
        <v>823.5</v>
      </c>
      <c r="BP34" s="124"/>
      <c r="BQ34" s="61">
        <v>140.78</v>
      </c>
      <c r="BR34" s="4">
        <f t="shared" si="44"/>
        <v>823.5</v>
      </c>
      <c r="BS34" s="61"/>
      <c r="BT34" s="1">
        <f t="shared" si="93"/>
        <v>682.72</v>
      </c>
      <c r="BU34" s="5"/>
      <c r="BV34" s="1">
        <f t="shared" si="87"/>
        <v>682.72</v>
      </c>
    </row>
    <row r="35" spans="1:120" ht="16.5" customHeight="1" x14ac:dyDescent="0.25">
      <c r="A35" s="133" t="s">
        <v>84</v>
      </c>
      <c r="B35" s="80" t="s">
        <v>85</v>
      </c>
      <c r="C35" s="46">
        <v>50</v>
      </c>
      <c r="D35" s="93"/>
      <c r="E35" s="3"/>
      <c r="F35" s="93"/>
      <c r="G35" s="3"/>
      <c r="H35" s="45"/>
      <c r="I35" s="3"/>
      <c r="J35" s="45"/>
      <c r="K35" s="3"/>
      <c r="L35" s="45"/>
      <c r="M35" s="3"/>
      <c r="N35" s="45"/>
      <c r="O35" s="3"/>
      <c r="P35" s="45"/>
      <c r="Q35" s="3"/>
      <c r="R35" s="45">
        <v>3</v>
      </c>
      <c r="S35" s="3">
        <f>50+21.4</f>
        <v>71.400000000000006</v>
      </c>
      <c r="T35" s="45"/>
      <c r="U35" s="3"/>
      <c r="V35" s="45"/>
      <c r="W35" s="3"/>
      <c r="X35" s="45"/>
      <c r="Y35" s="3"/>
      <c r="Z35" s="45"/>
      <c r="AA35" s="3">
        <f t="shared" si="81"/>
        <v>0</v>
      </c>
      <c r="AB35" s="45"/>
      <c r="AC35" s="3">
        <f t="shared" si="82"/>
        <v>0</v>
      </c>
      <c r="AD35" s="45"/>
      <c r="AE35" s="3">
        <f t="shared" si="83"/>
        <v>0</v>
      </c>
      <c r="AF35" s="45"/>
      <c r="AG35" s="3"/>
      <c r="AH35" s="45"/>
      <c r="AI35" s="3"/>
      <c r="AJ35" s="151"/>
      <c r="AK35" s="3"/>
      <c r="AL35" s="45"/>
      <c r="AM35" s="3"/>
      <c r="AN35" s="45"/>
      <c r="AO35" s="3"/>
      <c r="AP35" s="45"/>
      <c r="AQ35" s="3"/>
      <c r="AR35" s="45"/>
      <c r="AS35" s="3"/>
      <c r="AT35" s="45"/>
      <c r="AU35" s="3"/>
      <c r="AV35" s="45"/>
      <c r="AW35" s="3"/>
      <c r="AX35" s="45"/>
      <c r="AY35" s="3"/>
      <c r="AZ35" s="45"/>
      <c r="BA35" s="3"/>
      <c r="BB35" s="45"/>
      <c r="BC35" s="3"/>
      <c r="BD35" s="45"/>
      <c r="BE35" s="3"/>
      <c r="BF35" s="45"/>
      <c r="BG35" s="3"/>
      <c r="BH35" s="45"/>
      <c r="BI35" s="74"/>
      <c r="BJ35" s="45"/>
      <c r="BK35" s="74"/>
      <c r="BL35" s="45"/>
      <c r="BM35" s="74"/>
      <c r="BN35" s="45">
        <f t="shared" si="84"/>
        <v>3</v>
      </c>
      <c r="BO35" s="88">
        <f t="shared" si="84"/>
        <v>71.400000000000006</v>
      </c>
      <c r="BP35" s="124"/>
      <c r="BQ35" s="61"/>
      <c r="BR35" s="213">
        <f t="shared" si="44"/>
        <v>71.400000000000006</v>
      </c>
      <c r="BS35" s="61"/>
      <c r="BT35" s="1">
        <f t="shared" si="93"/>
        <v>71.400000000000006</v>
      </c>
      <c r="BU35" s="5"/>
      <c r="BV35" s="1">
        <f t="shared" si="87"/>
        <v>71.400000000000006</v>
      </c>
    </row>
    <row r="36" spans="1:120" ht="16.5" customHeight="1" x14ac:dyDescent="0.25">
      <c r="A36" s="60" t="s">
        <v>51</v>
      </c>
      <c r="B36" s="6">
        <v>46</v>
      </c>
      <c r="C36" s="46">
        <v>48</v>
      </c>
      <c r="D36" s="11"/>
      <c r="E36" s="3">
        <f t="shared" si="88"/>
        <v>0</v>
      </c>
      <c r="F36" s="45"/>
      <c r="G36" s="3">
        <f t="shared" si="89"/>
        <v>0</v>
      </c>
      <c r="H36" s="45"/>
      <c r="I36" s="3">
        <f t="shared" si="90"/>
        <v>0</v>
      </c>
      <c r="J36" s="45"/>
      <c r="K36" s="3">
        <f t="shared" si="91"/>
        <v>0</v>
      </c>
      <c r="L36" s="45">
        <v>37</v>
      </c>
      <c r="M36" s="3">
        <f t="shared" si="34"/>
        <v>1776</v>
      </c>
      <c r="N36" s="45"/>
      <c r="O36" s="3">
        <f t="shared" si="35"/>
        <v>0</v>
      </c>
      <c r="P36" s="45">
        <v>35</v>
      </c>
      <c r="Q36" s="3">
        <f t="shared" si="36"/>
        <v>1680</v>
      </c>
      <c r="R36" s="45">
        <v>17</v>
      </c>
      <c r="S36" s="3">
        <f t="shared" si="37"/>
        <v>816</v>
      </c>
      <c r="T36" s="45"/>
      <c r="U36" s="3">
        <f t="shared" si="79"/>
        <v>0</v>
      </c>
      <c r="V36" s="45"/>
      <c r="W36" s="3">
        <f t="shared" si="92"/>
        <v>0</v>
      </c>
      <c r="X36" s="45">
        <v>15</v>
      </c>
      <c r="Y36" s="3">
        <f t="shared" si="80"/>
        <v>720</v>
      </c>
      <c r="Z36" s="45">
        <v>16</v>
      </c>
      <c r="AA36" s="3">
        <f t="shared" si="81"/>
        <v>768</v>
      </c>
      <c r="AB36" s="45"/>
      <c r="AC36" s="3">
        <f t="shared" si="82"/>
        <v>0</v>
      </c>
      <c r="AD36" s="45"/>
      <c r="AE36" s="3">
        <f t="shared" si="83"/>
        <v>0</v>
      </c>
      <c r="AF36" s="45"/>
      <c r="AG36" s="3"/>
      <c r="AH36" s="45"/>
      <c r="AI36" s="3"/>
      <c r="AJ36" s="11"/>
      <c r="AK36" s="3"/>
      <c r="AL36" s="45"/>
      <c r="AM36" s="3"/>
      <c r="AN36" s="45"/>
      <c r="AO36" s="3"/>
      <c r="AP36" s="45"/>
      <c r="AQ36" s="3"/>
      <c r="AR36" s="45"/>
      <c r="AS36" s="3"/>
      <c r="AT36" s="45"/>
      <c r="AU36" s="3"/>
      <c r="AV36" s="45"/>
      <c r="AW36" s="3"/>
      <c r="AX36" s="45"/>
      <c r="AY36" s="3"/>
      <c r="AZ36" s="45"/>
      <c r="BA36" s="3"/>
      <c r="BB36" s="45"/>
      <c r="BC36" s="3"/>
      <c r="BD36" s="45"/>
      <c r="BE36" s="3"/>
      <c r="BF36" s="45"/>
      <c r="BG36" s="3"/>
      <c r="BH36" s="45"/>
      <c r="BI36" s="74"/>
      <c r="BJ36" s="45"/>
      <c r="BK36" s="74"/>
      <c r="BL36" s="45"/>
      <c r="BM36" s="74"/>
      <c r="BN36" s="45">
        <f t="shared" si="84"/>
        <v>120</v>
      </c>
      <c r="BO36" s="88">
        <f t="shared" si="84"/>
        <v>5760</v>
      </c>
      <c r="BP36" s="124"/>
      <c r="BQ36" s="61">
        <v>672</v>
      </c>
      <c r="BR36" s="4">
        <f t="shared" si="44"/>
        <v>5760</v>
      </c>
      <c r="BS36" s="61"/>
      <c r="BT36" s="1">
        <f>BR36+BS36-BQ36</f>
        <v>5088</v>
      </c>
      <c r="BU36" s="5"/>
      <c r="BV36" s="1">
        <f>BT36-BU36</f>
        <v>5088</v>
      </c>
    </row>
    <row r="37" spans="1:120" ht="16.5" customHeight="1" x14ac:dyDescent="0.25">
      <c r="A37" s="60" t="s">
        <v>26</v>
      </c>
      <c r="B37" s="6" t="s">
        <v>27</v>
      </c>
      <c r="C37" s="46"/>
      <c r="D37" s="11"/>
      <c r="E37" s="3">
        <f t="shared" si="88"/>
        <v>0</v>
      </c>
      <c r="F37" s="45"/>
      <c r="G37" s="3">
        <f t="shared" si="89"/>
        <v>0</v>
      </c>
      <c r="H37" s="45"/>
      <c r="I37" s="3">
        <f t="shared" si="90"/>
        <v>0</v>
      </c>
      <c r="J37" s="45"/>
      <c r="K37" s="3">
        <f t="shared" si="91"/>
        <v>0</v>
      </c>
      <c r="L37" s="45"/>
      <c r="M37" s="3">
        <f t="shared" si="34"/>
        <v>0</v>
      </c>
      <c r="N37" s="45"/>
      <c r="O37" s="3">
        <f t="shared" si="35"/>
        <v>0</v>
      </c>
      <c r="P37" s="45"/>
      <c r="Q37" s="3">
        <f t="shared" si="36"/>
        <v>0</v>
      </c>
      <c r="R37" s="45"/>
      <c r="S37" s="3">
        <f t="shared" si="37"/>
        <v>0</v>
      </c>
      <c r="T37" s="45"/>
      <c r="U37" s="3">
        <f t="shared" si="79"/>
        <v>0</v>
      </c>
      <c r="V37" s="45"/>
      <c r="W37" s="3">
        <f t="shared" si="92"/>
        <v>0</v>
      </c>
      <c r="X37" s="45"/>
      <c r="Y37" s="3">
        <f t="shared" si="80"/>
        <v>0</v>
      </c>
      <c r="Z37" s="45"/>
      <c r="AA37" s="3">
        <f t="shared" si="81"/>
        <v>0</v>
      </c>
      <c r="AB37" s="45"/>
      <c r="AC37" s="3">
        <f t="shared" si="82"/>
        <v>0</v>
      </c>
      <c r="AD37" s="45"/>
      <c r="AE37" s="3">
        <f t="shared" si="83"/>
        <v>0</v>
      </c>
      <c r="AF37" s="45"/>
      <c r="AG37" s="3"/>
      <c r="AH37" s="45"/>
      <c r="AI37" s="3"/>
      <c r="AJ37" s="11"/>
      <c r="AK37" s="3"/>
      <c r="AL37" s="45"/>
      <c r="AM37" s="3"/>
      <c r="AN37" s="45"/>
      <c r="AO37" s="3"/>
      <c r="AP37" s="45"/>
      <c r="AQ37" s="3"/>
      <c r="AR37" s="45"/>
      <c r="AS37" s="3"/>
      <c r="AT37" s="45"/>
      <c r="AU37" s="3"/>
      <c r="AV37" s="45"/>
      <c r="AW37" s="3"/>
      <c r="AX37" s="45"/>
      <c r="AY37" s="3"/>
      <c r="AZ37" s="45"/>
      <c r="BA37" s="3"/>
      <c r="BB37" s="45"/>
      <c r="BC37" s="3"/>
      <c r="BD37" s="45"/>
      <c r="BE37" s="3"/>
      <c r="BF37" s="45"/>
      <c r="BG37" s="3"/>
      <c r="BH37" s="45"/>
      <c r="BI37" s="74"/>
      <c r="BJ37" s="45"/>
      <c r="BK37" s="74"/>
      <c r="BL37" s="45"/>
      <c r="BM37" s="74"/>
      <c r="BN37" s="45">
        <f t="shared" si="84"/>
        <v>0</v>
      </c>
      <c r="BO37" s="88">
        <f t="shared" si="84"/>
        <v>0</v>
      </c>
      <c r="BP37" s="124"/>
      <c r="BQ37" s="61"/>
      <c r="BR37" s="4">
        <f t="shared" si="44"/>
        <v>0</v>
      </c>
      <c r="BS37" s="61"/>
      <c r="BT37" s="1">
        <f t="shared" ref="BT37" si="94">BR37+BS37-BQ37</f>
        <v>0</v>
      </c>
      <c r="BU37" s="5"/>
      <c r="BV37" s="1">
        <f t="shared" ref="BV37" si="95">BT37-BU37</f>
        <v>0</v>
      </c>
    </row>
    <row r="38" spans="1:120" s="22" customFormat="1" ht="20.25" customHeight="1" thickBot="1" x14ac:dyDescent="0.3">
      <c r="A38" s="40" t="s">
        <v>2</v>
      </c>
      <c r="B38" s="41"/>
      <c r="C38" s="41"/>
      <c r="D38" s="50">
        <f t="shared" ref="D38:BO38" si="96">SUM(D7:D37)</f>
        <v>19</v>
      </c>
      <c r="E38" s="42">
        <f t="shared" si="96"/>
        <v>924</v>
      </c>
      <c r="F38" s="42">
        <f t="shared" si="96"/>
        <v>90</v>
      </c>
      <c r="G38" s="42">
        <f t="shared" si="96"/>
        <v>4764</v>
      </c>
      <c r="H38" s="42">
        <f t="shared" si="96"/>
        <v>107</v>
      </c>
      <c r="I38" s="42">
        <f t="shared" si="96"/>
        <v>5670</v>
      </c>
      <c r="J38" s="42">
        <f t="shared" si="96"/>
        <v>73</v>
      </c>
      <c r="K38" s="42">
        <f t="shared" si="96"/>
        <v>3828</v>
      </c>
      <c r="L38" s="50">
        <f t="shared" si="96"/>
        <v>169</v>
      </c>
      <c r="M38" s="42">
        <f t="shared" si="96"/>
        <v>8440.7799999999988</v>
      </c>
      <c r="N38" s="50">
        <f t="shared" si="96"/>
        <v>114</v>
      </c>
      <c r="O38" s="42">
        <f t="shared" si="96"/>
        <v>5863.68</v>
      </c>
      <c r="P38" s="42">
        <f t="shared" si="96"/>
        <v>177</v>
      </c>
      <c r="Q38" s="42">
        <f t="shared" si="96"/>
        <v>8958.0400000000009</v>
      </c>
      <c r="R38" s="50">
        <f t="shared" si="96"/>
        <v>147</v>
      </c>
      <c r="S38" s="42">
        <f t="shared" si="96"/>
        <v>7377</v>
      </c>
      <c r="T38" s="42">
        <f t="shared" si="96"/>
        <v>96</v>
      </c>
      <c r="U38" s="42">
        <f t="shared" si="96"/>
        <v>4946.0200000000004</v>
      </c>
      <c r="V38" s="42">
        <f t="shared" si="96"/>
        <v>172</v>
      </c>
      <c r="W38" s="42">
        <f t="shared" si="96"/>
        <v>8868.5</v>
      </c>
      <c r="X38" s="42">
        <f t="shared" si="96"/>
        <v>87</v>
      </c>
      <c r="Y38" s="42">
        <f t="shared" si="96"/>
        <v>4518</v>
      </c>
      <c r="Z38" s="42">
        <f t="shared" si="96"/>
        <v>141</v>
      </c>
      <c r="AA38" s="42">
        <f t="shared" si="96"/>
        <v>7046.64</v>
      </c>
      <c r="AB38" s="42">
        <f t="shared" si="96"/>
        <v>122</v>
      </c>
      <c r="AC38" s="42">
        <f t="shared" si="96"/>
        <v>6381</v>
      </c>
      <c r="AD38" s="42">
        <f t="shared" si="96"/>
        <v>0</v>
      </c>
      <c r="AE38" s="42">
        <f t="shared" si="96"/>
        <v>0</v>
      </c>
      <c r="AF38" s="42">
        <f t="shared" si="96"/>
        <v>0</v>
      </c>
      <c r="AG38" s="42">
        <f t="shared" si="96"/>
        <v>0</v>
      </c>
      <c r="AH38" s="42">
        <f t="shared" si="96"/>
        <v>0</v>
      </c>
      <c r="AI38" s="42">
        <f t="shared" si="96"/>
        <v>0</v>
      </c>
      <c r="AJ38" s="42">
        <f t="shared" si="96"/>
        <v>0</v>
      </c>
      <c r="AK38" s="42">
        <f t="shared" si="96"/>
        <v>0</v>
      </c>
      <c r="AL38" s="42">
        <f t="shared" si="96"/>
        <v>0</v>
      </c>
      <c r="AM38" s="42">
        <f t="shared" si="96"/>
        <v>0</v>
      </c>
      <c r="AN38" s="42">
        <f t="shared" si="96"/>
        <v>0</v>
      </c>
      <c r="AO38" s="42">
        <f t="shared" si="96"/>
        <v>0</v>
      </c>
      <c r="AP38" s="50">
        <f t="shared" si="96"/>
        <v>0</v>
      </c>
      <c r="AQ38" s="42">
        <f t="shared" si="96"/>
        <v>0</v>
      </c>
      <c r="AR38" s="50">
        <f t="shared" si="96"/>
        <v>0</v>
      </c>
      <c r="AS38" s="42">
        <f t="shared" si="96"/>
        <v>0</v>
      </c>
      <c r="AT38" s="50">
        <f t="shared" si="96"/>
        <v>0</v>
      </c>
      <c r="AU38" s="42">
        <f t="shared" si="96"/>
        <v>0</v>
      </c>
      <c r="AV38" s="50">
        <f t="shared" si="96"/>
        <v>0</v>
      </c>
      <c r="AW38" s="42">
        <f t="shared" si="96"/>
        <v>0</v>
      </c>
      <c r="AX38" s="50">
        <f t="shared" si="96"/>
        <v>0</v>
      </c>
      <c r="AY38" s="42">
        <f t="shared" si="96"/>
        <v>0</v>
      </c>
      <c r="AZ38" s="50">
        <f t="shared" si="96"/>
        <v>0</v>
      </c>
      <c r="BA38" s="42">
        <f t="shared" si="96"/>
        <v>0</v>
      </c>
      <c r="BB38" s="50">
        <f t="shared" si="96"/>
        <v>0</v>
      </c>
      <c r="BC38" s="42">
        <f t="shared" si="96"/>
        <v>0</v>
      </c>
      <c r="BD38" s="50">
        <f t="shared" si="96"/>
        <v>0</v>
      </c>
      <c r="BE38" s="42">
        <f t="shared" si="96"/>
        <v>0</v>
      </c>
      <c r="BF38" s="50">
        <f t="shared" si="96"/>
        <v>0</v>
      </c>
      <c r="BG38" s="42">
        <f t="shared" si="96"/>
        <v>0</v>
      </c>
      <c r="BH38" s="50">
        <f t="shared" si="96"/>
        <v>0</v>
      </c>
      <c r="BI38" s="42">
        <f t="shared" si="96"/>
        <v>0</v>
      </c>
      <c r="BJ38" s="50">
        <f t="shared" si="96"/>
        <v>0</v>
      </c>
      <c r="BK38" s="42">
        <f t="shared" si="96"/>
        <v>0</v>
      </c>
      <c r="BL38" s="50">
        <f t="shared" si="96"/>
        <v>0</v>
      </c>
      <c r="BM38" s="42">
        <f t="shared" si="96"/>
        <v>0</v>
      </c>
      <c r="BN38" s="50">
        <f t="shared" si="96"/>
        <v>1502</v>
      </c>
      <c r="BO38" s="50">
        <f t="shared" si="96"/>
        <v>77009.66</v>
      </c>
      <c r="BP38" s="98"/>
      <c r="BQ38" s="99">
        <f t="shared" ref="BQ38:BV38" si="97">SUM(BQ7:BQ37)</f>
        <v>5200.5599999999995</v>
      </c>
      <c r="BR38" s="99">
        <f t="shared" si="97"/>
        <v>77009.66</v>
      </c>
      <c r="BS38" s="99">
        <f t="shared" si="97"/>
        <v>0</v>
      </c>
      <c r="BT38" s="99">
        <f t="shared" si="97"/>
        <v>71809.100000000006</v>
      </c>
      <c r="BU38" s="99">
        <f t="shared" si="97"/>
        <v>0</v>
      </c>
      <c r="BV38" s="99">
        <f t="shared" si="97"/>
        <v>71809.100000000006</v>
      </c>
      <c r="BW38" s="56"/>
      <c r="BX38" s="56"/>
      <c r="BY38" s="56"/>
      <c r="BZ38" s="56"/>
      <c r="CA38" s="56"/>
      <c r="CB38" s="56"/>
      <c r="CC38" s="56"/>
      <c r="CD38" s="56"/>
      <c r="CE38" s="56"/>
      <c r="CF38" s="56"/>
      <c r="CG38" s="56"/>
      <c r="CH38" s="56"/>
      <c r="CI38" s="56"/>
      <c r="CJ38" s="56"/>
      <c r="CK38" s="56"/>
      <c r="CL38" s="56"/>
      <c r="CM38" s="56"/>
      <c r="CN38" s="56"/>
      <c r="CO38" s="56"/>
      <c r="CP38" s="56"/>
      <c r="CQ38" s="56"/>
      <c r="CR38" s="56"/>
      <c r="CS38" s="56"/>
      <c r="CT38" s="56"/>
      <c r="CU38" s="56"/>
      <c r="CV38" s="56"/>
      <c r="CW38" s="56"/>
      <c r="CX38" s="56"/>
      <c r="CY38" s="56"/>
      <c r="CZ38" s="56"/>
      <c r="DA38" s="56"/>
      <c r="DB38" s="56"/>
      <c r="DC38" s="56"/>
      <c r="DD38" s="56"/>
      <c r="DE38" s="56"/>
      <c r="DF38" s="56"/>
      <c r="DG38" s="56"/>
      <c r="DH38" s="56"/>
      <c r="DI38" s="56"/>
      <c r="DJ38" s="56"/>
    </row>
    <row r="39" spans="1:120" ht="16.5" customHeight="1" x14ac:dyDescent="0.25">
      <c r="A39" s="23"/>
      <c r="B39" s="23"/>
      <c r="C39" s="23"/>
      <c r="D39" s="23"/>
      <c r="E39" s="18"/>
      <c r="F39" s="18"/>
      <c r="G39" s="18"/>
      <c r="H39" s="19"/>
      <c r="I39" s="18"/>
      <c r="J39" s="51" t="s">
        <v>14</v>
      </c>
      <c r="K39" s="18"/>
      <c r="L39" s="58"/>
      <c r="M39" s="20"/>
      <c r="N39" s="58"/>
      <c r="O39" s="20"/>
      <c r="P39" s="55"/>
      <c r="Q39" s="20"/>
      <c r="R39" s="58"/>
      <c r="S39" s="20"/>
      <c r="T39" s="58"/>
      <c r="U39" s="20"/>
      <c r="V39" s="58"/>
      <c r="W39" s="19"/>
      <c r="X39" s="58"/>
      <c r="Y39" s="20"/>
      <c r="Z39" s="58"/>
      <c r="AA39" s="20"/>
      <c r="AB39" s="58"/>
      <c r="AC39" s="20"/>
      <c r="AD39" s="58"/>
      <c r="AE39" s="20"/>
      <c r="AF39" s="58"/>
      <c r="AG39" s="20"/>
      <c r="AH39" s="58"/>
      <c r="AI39" s="20"/>
      <c r="AJ39" s="23"/>
      <c r="AK39" s="18"/>
      <c r="AL39" s="51"/>
      <c r="AM39" s="18"/>
      <c r="AN39" s="55"/>
      <c r="AO39" s="18"/>
      <c r="AP39" s="51" t="s">
        <v>14</v>
      </c>
      <c r="AQ39" s="18"/>
      <c r="AR39" s="58"/>
      <c r="AS39" s="20"/>
      <c r="AT39" s="58"/>
      <c r="AU39" s="20"/>
      <c r="AV39" s="55"/>
      <c r="AW39" s="20"/>
      <c r="AX39" s="58"/>
      <c r="AY39" s="20"/>
      <c r="AZ39" s="58"/>
      <c r="BA39" s="20"/>
      <c r="BB39" s="58"/>
      <c r="BC39" s="19"/>
      <c r="BD39" s="58"/>
      <c r="BE39" s="20"/>
      <c r="BF39" s="58"/>
      <c r="BG39" s="20"/>
      <c r="BH39" s="58"/>
      <c r="BI39" s="20"/>
      <c r="BJ39" s="58"/>
      <c r="BK39" s="20"/>
      <c r="BL39" s="58"/>
      <c r="BM39" s="20"/>
      <c r="BN39" s="20"/>
      <c r="BO39" s="20"/>
      <c r="BP39" s="25"/>
      <c r="BQ39" s="17">
        <f>+BQ38-BQ40</f>
        <v>0</v>
      </c>
      <c r="BR39" s="17">
        <f>+BR38-BR40</f>
        <v>0</v>
      </c>
      <c r="BS39" s="17">
        <f t="shared" ref="BS39:BV39" si="98">+BS38-BS40</f>
        <v>0</v>
      </c>
      <c r="BT39" s="17">
        <f t="shared" si="98"/>
        <v>0</v>
      </c>
      <c r="BU39" s="17" t="s">
        <v>30</v>
      </c>
      <c r="BV39" s="17">
        <f t="shared" si="98"/>
        <v>0</v>
      </c>
    </row>
    <row r="40" spans="1:120" ht="16.5" customHeight="1" x14ac:dyDescent="0.25">
      <c r="A40" s="23"/>
      <c r="B40" s="23"/>
      <c r="C40" s="23"/>
      <c r="D40" s="23"/>
      <c r="E40" s="18"/>
      <c r="F40" s="18"/>
      <c r="G40" s="18"/>
      <c r="H40" s="18"/>
      <c r="I40" s="18"/>
      <c r="J40" s="51"/>
      <c r="K40" s="18"/>
      <c r="L40" s="58"/>
      <c r="M40" s="20"/>
      <c r="N40" s="58"/>
      <c r="O40" s="20"/>
      <c r="P40" s="58"/>
      <c r="Q40" s="20"/>
      <c r="R40" s="58"/>
      <c r="S40" s="21"/>
      <c r="T40" s="58"/>
      <c r="U40" s="20"/>
      <c r="V40" s="58"/>
      <c r="W40" s="20"/>
      <c r="X40" s="58"/>
      <c r="Y40" s="20"/>
      <c r="Z40" s="58"/>
      <c r="AA40" s="20"/>
      <c r="AB40" s="58"/>
      <c r="AC40" s="20"/>
      <c r="AD40" s="58"/>
      <c r="AE40" s="20"/>
      <c r="AF40" s="58"/>
      <c r="AG40" s="20"/>
      <c r="AH40" s="58"/>
      <c r="AI40" s="20"/>
      <c r="AJ40" s="23"/>
      <c r="AK40" s="18"/>
      <c r="AL40" s="51"/>
      <c r="AM40" s="18"/>
      <c r="AN40" s="51"/>
      <c r="AO40" s="18"/>
      <c r="AP40" s="51"/>
      <c r="AQ40" s="18"/>
      <c r="AR40" s="58"/>
      <c r="AS40" s="20"/>
      <c r="AT40" s="58"/>
      <c r="AU40" s="20"/>
      <c r="AV40" s="58"/>
      <c r="AW40" s="20"/>
      <c r="AX40" s="58"/>
      <c r="AY40" s="21"/>
      <c r="AZ40" s="58"/>
      <c r="BA40" s="20"/>
      <c r="BB40" s="58"/>
      <c r="BC40" s="20"/>
      <c r="BD40" s="58"/>
      <c r="BE40" s="20"/>
      <c r="BF40" s="58"/>
      <c r="BG40" s="20"/>
      <c r="BH40" s="58"/>
      <c r="BI40" s="20"/>
      <c r="BJ40" s="58"/>
      <c r="BK40" s="20"/>
      <c r="BL40" s="58"/>
      <c r="BM40" s="20"/>
      <c r="BN40" s="20"/>
      <c r="BO40" s="20"/>
      <c r="BP40" s="25"/>
      <c r="BQ40" s="24">
        <f t="shared" ref="BQ40:BV40" si="99">SUM(BQ7:BQ37)</f>
        <v>5200.5599999999995</v>
      </c>
      <c r="BR40" s="120">
        <f t="shared" si="99"/>
        <v>77009.66</v>
      </c>
      <c r="BS40" s="24">
        <f t="shared" si="99"/>
        <v>0</v>
      </c>
      <c r="BT40" s="24">
        <f t="shared" si="99"/>
        <v>71809.100000000006</v>
      </c>
      <c r="BU40" s="24">
        <f t="shared" si="99"/>
        <v>0</v>
      </c>
      <c r="BV40" s="24">
        <f t="shared" si="99"/>
        <v>71809.100000000006</v>
      </c>
    </row>
    <row r="41" spans="1:120" ht="16.5" customHeight="1" thickBot="1" x14ac:dyDescent="0.3">
      <c r="A41" s="23"/>
      <c r="B41" s="23"/>
      <c r="C41" s="23"/>
      <c r="D41" s="23"/>
      <c r="E41" s="18"/>
      <c r="F41" s="18"/>
      <c r="G41" s="18"/>
      <c r="H41" s="18"/>
      <c r="I41" s="18"/>
      <c r="J41" s="51"/>
      <c r="K41" s="18"/>
      <c r="L41" s="58"/>
      <c r="M41" s="20"/>
      <c r="N41" s="58"/>
      <c r="O41" s="20"/>
      <c r="P41" s="58"/>
      <c r="Q41" s="20"/>
      <c r="R41" s="58"/>
      <c r="S41" s="21"/>
      <c r="T41" s="58"/>
      <c r="U41" s="20"/>
      <c r="V41" s="58"/>
      <c r="W41" s="20"/>
      <c r="X41" s="58"/>
      <c r="Y41" s="20"/>
      <c r="Z41" s="58"/>
      <c r="AA41" s="20"/>
      <c r="AB41" s="58"/>
      <c r="AC41" s="20"/>
      <c r="AD41" s="58"/>
      <c r="AE41" s="20"/>
      <c r="AF41" s="58"/>
      <c r="AG41" s="20"/>
      <c r="AH41" s="58"/>
      <c r="AI41" s="20"/>
      <c r="AJ41" s="23"/>
      <c r="AK41" s="18"/>
      <c r="AL41" s="51"/>
      <c r="AM41" s="18"/>
      <c r="AN41" s="51"/>
      <c r="AO41" s="18"/>
      <c r="AP41" s="51"/>
      <c r="AQ41" s="18"/>
      <c r="AR41" s="58"/>
      <c r="AS41" s="20"/>
      <c r="AT41" s="58"/>
      <c r="AU41" s="20"/>
      <c r="AV41" s="58"/>
      <c r="AW41" s="20"/>
      <c r="AX41" s="58"/>
      <c r="AY41" s="21"/>
      <c r="AZ41" s="58"/>
      <c r="BA41" s="20"/>
      <c r="BB41" s="58"/>
      <c r="BC41" s="20"/>
      <c r="BD41" s="58"/>
      <c r="BE41" s="20"/>
      <c r="BF41" s="58"/>
      <c r="BG41" s="20"/>
      <c r="BH41" s="58"/>
      <c r="BI41" s="20"/>
      <c r="BJ41" s="58"/>
      <c r="BK41" s="20"/>
      <c r="BL41" s="58"/>
      <c r="BM41" s="20"/>
      <c r="BN41" s="20"/>
      <c r="BO41" s="20"/>
      <c r="BP41" s="25"/>
      <c r="BQ41" s="29"/>
      <c r="BR41" s="30"/>
      <c r="BS41" s="30"/>
      <c r="BT41" s="29"/>
      <c r="BU41" s="30"/>
      <c r="BV41" s="30"/>
    </row>
    <row r="42" spans="1:120" s="63" customFormat="1" ht="16.5" hidden="1" customHeight="1" x14ac:dyDescent="0.25">
      <c r="A42" s="283" t="s">
        <v>25</v>
      </c>
      <c r="B42" s="284"/>
      <c r="C42" s="285"/>
      <c r="D42" s="85"/>
      <c r="E42" s="28"/>
      <c r="F42" s="28"/>
      <c r="G42" s="28"/>
      <c r="H42" s="28"/>
      <c r="I42" s="28"/>
      <c r="J42" s="47"/>
      <c r="K42" s="28"/>
      <c r="L42" s="65"/>
      <c r="M42" s="66"/>
      <c r="N42" s="65"/>
      <c r="O42" s="66"/>
      <c r="P42" s="65"/>
      <c r="Q42" s="66"/>
      <c r="R42" s="65"/>
      <c r="S42" s="67"/>
      <c r="T42" s="65"/>
      <c r="U42" s="66"/>
      <c r="V42" s="65"/>
      <c r="W42" s="66"/>
      <c r="X42" s="65"/>
      <c r="Y42" s="66"/>
      <c r="Z42" s="65"/>
      <c r="AA42" s="66"/>
      <c r="AB42" s="65"/>
      <c r="AC42" s="66"/>
      <c r="AD42" s="65"/>
      <c r="AE42" s="66"/>
      <c r="AF42" s="65"/>
      <c r="AG42" s="66"/>
      <c r="AH42" s="65"/>
      <c r="AI42" s="66"/>
      <c r="AJ42" s="72"/>
      <c r="AK42" s="28"/>
      <c r="AL42" s="47"/>
      <c r="AM42" s="28"/>
      <c r="AN42" s="47"/>
      <c r="AO42" s="28"/>
      <c r="AP42" s="47"/>
      <c r="AQ42" s="28"/>
      <c r="AR42" s="65"/>
      <c r="AS42" s="66"/>
      <c r="AT42" s="65"/>
      <c r="AU42" s="66"/>
      <c r="AV42" s="65"/>
      <c r="AW42" s="66"/>
      <c r="AX42" s="65"/>
      <c r="AY42" s="67"/>
      <c r="AZ42" s="65"/>
      <c r="BA42" s="66"/>
      <c r="BB42" s="65"/>
      <c r="BC42" s="66"/>
      <c r="BD42" s="65"/>
      <c r="BE42" s="66"/>
      <c r="BF42" s="65"/>
      <c r="BG42" s="66"/>
      <c r="BH42" s="65"/>
      <c r="BI42" s="66"/>
      <c r="BJ42" s="65"/>
      <c r="BK42" s="66"/>
      <c r="BL42" s="65"/>
      <c r="BM42" s="66"/>
      <c r="BN42" s="66"/>
      <c r="BO42" s="66"/>
      <c r="BP42" s="25"/>
      <c r="BQ42" s="29"/>
      <c r="BR42" s="30"/>
      <c r="BS42" s="30"/>
      <c r="BT42" s="29"/>
      <c r="BU42" s="30"/>
      <c r="BV42" s="30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7"/>
      <c r="DL42" s="7"/>
      <c r="DM42" s="7"/>
      <c r="DN42" s="7"/>
      <c r="DO42" s="7"/>
      <c r="DP42" s="7"/>
    </row>
    <row r="43" spans="1:120" ht="16.5" hidden="1" customHeight="1" x14ac:dyDescent="0.25">
      <c r="A43" s="129" t="s">
        <v>9</v>
      </c>
      <c r="B43" s="84" t="s">
        <v>28</v>
      </c>
      <c r="C43" s="76">
        <v>48</v>
      </c>
      <c r="D43" s="82"/>
      <c r="E43" s="3"/>
      <c r="F43" s="3"/>
      <c r="G43" s="3"/>
      <c r="H43" s="3"/>
      <c r="I43" s="3"/>
      <c r="J43" s="45"/>
      <c r="K43" s="3"/>
      <c r="L43" s="83"/>
      <c r="M43" s="57"/>
      <c r="N43" s="45"/>
      <c r="O43" s="3"/>
      <c r="P43" s="83"/>
      <c r="Q43" s="57"/>
      <c r="R43" s="83"/>
      <c r="S43" s="214"/>
      <c r="T43" s="83"/>
      <c r="U43" s="97"/>
      <c r="V43" s="97"/>
      <c r="W43" s="57"/>
      <c r="X43" s="83"/>
      <c r="Y43" s="97"/>
      <c r="Z43" s="83"/>
      <c r="AA43" s="97"/>
      <c r="AB43" s="45"/>
      <c r="AC43" s="3"/>
      <c r="AD43" s="83"/>
      <c r="AE43" s="57"/>
      <c r="AF43" s="83"/>
      <c r="AG43" s="57"/>
      <c r="AH43" s="45"/>
      <c r="AI43" s="97"/>
      <c r="AJ43" s="82"/>
      <c r="AK43" s="3"/>
      <c r="AL43" s="45"/>
      <c r="AM43" s="3"/>
      <c r="AN43" s="45"/>
      <c r="AO43" s="3"/>
      <c r="AP43" s="45"/>
      <c r="AQ43" s="97"/>
      <c r="AR43" s="83"/>
      <c r="AS43" s="97"/>
      <c r="AT43" s="83"/>
      <c r="AU43" s="97"/>
      <c r="AV43" s="83"/>
      <c r="AW43" s="97"/>
      <c r="AX43" s="83"/>
      <c r="AY43" s="97"/>
      <c r="AZ43" s="83"/>
      <c r="BA43" s="57"/>
      <c r="BB43" s="83"/>
      <c r="BC43" s="97"/>
      <c r="BD43" s="83"/>
      <c r="BE43" s="97"/>
      <c r="BF43" s="83"/>
      <c r="BG43" s="97"/>
      <c r="BH43" s="83"/>
      <c r="BI43" s="57"/>
      <c r="BJ43" s="45"/>
      <c r="BK43" s="97"/>
      <c r="BL43" s="83"/>
      <c r="BM43" s="57"/>
      <c r="BN43" s="44">
        <f t="shared" ref="BN43:BO44" si="100">+D43+F43+H43+J43+L43+N43+P43+R43+T43+V43+X43+Z43+AB43+AD43+AF43+AH43+AJ43+AL43+AN43+AP43+AR43+AT43+AV43+AX43+AZ43+BB43+BD43+BF43+BH43+BJ43+BL43</f>
        <v>0</v>
      </c>
      <c r="BO43" s="87">
        <f t="shared" si="100"/>
        <v>0</v>
      </c>
      <c r="BP43" s="25"/>
      <c r="BQ43" s="29"/>
      <c r="BR43" s="30"/>
      <c r="BS43" s="30"/>
      <c r="BT43" s="29"/>
      <c r="BU43" s="30"/>
      <c r="BV43" s="30"/>
    </row>
    <row r="44" spans="1:120" ht="16.5" hidden="1" customHeight="1" x14ac:dyDescent="0.25">
      <c r="A44" s="130" t="s">
        <v>31</v>
      </c>
      <c r="B44" s="131"/>
      <c r="C44" s="128">
        <v>47.5</v>
      </c>
      <c r="D44" s="82"/>
      <c r="E44" s="3"/>
      <c r="F44" s="3"/>
      <c r="G44" s="3"/>
      <c r="H44" s="3"/>
      <c r="I44" s="3"/>
      <c r="J44" s="45"/>
      <c r="K44" s="3"/>
      <c r="L44" s="83"/>
      <c r="M44" s="57"/>
      <c r="N44" s="45"/>
      <c r="O44" s="3"/>
      <c r="P44" s="83"/>
      <c r="Q44" s="57"/>
      <c r="R44" s="83"/>
      <c r="S44" s="214"/>
      <c r="T44" s="83"/>
      <c r="U44" s="97"/>
      <c r="V44" s="97"/>
      <c r="W44" s="57"/>
      <c r="X44" s="45"/>
      <c r="Y44" s="97"/>
      <c r="Z44" s="83"/>
      <c r="AA44" s="97"/>
      <c r="AB44" s="45"/>
      <c r="AC44" s="3"/>
      <c r="AD44" s="83"/>
      <c r="AE44" s="57"/>
      <c r="AF44" s="83"/>
      <c r="AG44" s="57"/>
      <c r="AH44" s="45"/>
      <c r="AI44" s="97"/>
      <c r="AJ44" s="82"/>
      <c r="AK44" s="3"/>
      <c r="AL44" s="45"/>
      <c r="AM44" s="3"/>
      <c r="AN44" s="45"/>
      <c r="AO44" s="3"/>
      <c r="AP44" s="45"/>
      <c r="AQ44" s="97"/>
      <c r="AR44" s="83"/>
      <c r="AS44" s="97"/>
      <c r="AT44" s="83"/>
      <c r="AU44" s="97"/>
      <c r="AV44" s="83"/>
      <c r="AW44" s="97"/>
      <c r="AX44" s="83"/>
      <c r="AY44" s="97"/>
      <c r="AZ44" s="83"/>
      <c r="BA44" s="57"/>
      <c r="BB44" s="83"/>
      <c r="BC44" s="97"/>
      <c r="BD44" s="83"/>
      <c r="BE44" s="97"/>
      <c r="BF44" s="83"/>
      <c r="BG44" s="97"/>
      <c r="BH44" s="83"/>
      <c r="BI44" s="57"/>
      <c r="BJ44" s="45"/>
      <c r="BK44" s="97"/>
      <c r="BL44" s="83"/>
      <c r="BM44" s="57"/>
      <c r="BN44" s="44">
        <f t="shared" si="100"/>
        <v>0</v>
      </c>
      <c r="BO44" s="87">
        <f t="shared" si="100"/>
        <v>0</v>
      </c>
      <c r="BP44" s="25"/>
      <c r="BQ44" s="29"/>
      <c r="BR44" s="30"/>
      <c r="BS44" s="30"/>
      <c r="BT44" s="29"/>
      <c r="BU44" s="30"/>
      <c r="BV44" s="30"/>
    </row>
    <row r="45" spans="1:120" s="63" customFormat="1" ht="16.5" customHeight="1" thickBot="1" x14ac:dyDescent="0.3">
      <c r="A45" s="283" t="s">
        <v>15</v>
      </c>
      <c r="B45" s="285"/>
      <c r="C45" s="86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110"/>
      <c r="V45" s="110"/>
      <c r="W45" s="64"/>
      <c r="X45" s="64"/>
      <c r="Y45" s="110"/>
      <c r="Z45" s="64"/>
      <c r="AA45" s="64"/>
      <c r="AB45" s="64"/>
      <c r="AC45" s="64"/>
      <c r="AD45" s="64"/>
      <c r="AE45" s="64"/>
      <c r="AF45" s="64"/>
      <c r="AG45" s="64"/>
      <c r="AH45" s="108"/>
      <c r="AI45" s="110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108"/>
      <c r="AX45" s="64"/>
      <c r="AY45" s="109"/>
      <c r="AZ45" s="64"/>
      <c r="BA45" s="64"/>
      <c r="BB45" s="64"/>
      <c r="BC45" s="64"/>
      <c r="BD45" s="64"/>
      <c r="BE45" s="110"/>
      <c r="BF45" s="64"/>
      <c r="BG45" s="64"/>
      <c r="BH45" s="64"/>
      <c r="BI45" s="64"/>
      <c r="BJ45" s="108"/>
      <c r="BK45" s="110"/>
      <c r="BL45" s="64"/>
      <c r="BM45" s="64"/>
      <c r="BN45" s="215"/>
      <c r="BO45" s="215"/>
      <c r="BP45" s="122"/>
      <c r="BQ45" s="9"/>
      <c r="BR45" s="9"/>
      <c r="BS45" s="9"/>
      <c r="BT45" s="9"/>
      <c r="BU45" s="25"/>
      <c r="BV45" s="9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7"/>
      <c r="DL45" s="7"/>
      <c r="DM45" s="7"/>
      <c r="DN45" s="7"/>
      <c r="DO45" s="7"/>
      <c r="DP45" s="7"/>
    </row>
    <row r="46" spans="1:120" ht="16.5" customHeight="1" x14ac:dyDescent="0.25">
      <c r="A46" s="172" t="s">
        <v>64</v>
      </c>
      <c r="B46" s="173" t="s">
        <v>65</v>
      </c>
      <c r="C46" s="169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97"/>
      <c r="V46" s="97"/>
      <c r="W46" s="100"/>
      <c r="X46" s="100"/>
      <c r="Y46" s="97"/>
      <c r="Z46" s="100"/>
      <c r="AA46" s="100"/>
      <c r="AB46" s="100"/>
      <c r="AC46" s="100"/>
      <c r="AD46" s="100"/>
      <c r="AE46" s="100"/>
      <c r="AF46" s="214">
        <v>40</v>
      </c>
      <c r="AG46" s="214">
        <v>2040</v>
      </c>
      <c r="AH46" s="214"/>
      <c r="AI46" s="97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214"/>
      <c r="AX46" s="100"/>
      <c r="AY46" s="31"/>
      <c r="AZ46" s="100"/>
      <c r="BA46" s="100"/>
      <c r="BB46" s="100"/>
      <c r="BC46" s="100"/>
      <c r="BD46" s="100"/>
      <c r="BE46" s="97"/>
      <c r="BF46" s="100"/>
      <c r="BG46" s="100"/>
      <c r="BH46" s="100"/>
      <c r="BI46" s="100"/>
      <c r="BJ46" s="214"/>
      <c r="BK46" s="97"/>
      <c r="BL46" s="100"/>
      <c r="BM46" s="100"/>
      <c r="BN46" s="170"/>
      <c r="BO46" s="171"/>
      <c r="BP46" s="122"/>
      <c r="BQ46" s="9"/>
      <c r="BR46" s="9"/>
      <c r="BS46" s="9"/>
      <c r="BT46" s="9"/>
      <c r="BU46" s="25"/>
      <c r="BV46" s="9"/>
    </row>
    <row r="47" spans="1:120" ht="16.5" customHeight="1" x14ac:dyDescent="0.25">
      <c r="A47" s="129" t="s">
        <v>59</v>
      </c>
      <c r="B47" s="84" t="s">
        <v>60</v>
      </c>
      <c r="C47" s="101">
        <v>45</v>
      </c>
      <c r="D47" s="100"/>
      <c r="E47" s="100"/>
      <c r="F47" s="100"/>
      <c r="G47" s="100"/>
      <c r="H47" s="100"/>
      <c r="I47" s="100"/>
      <c r="J47" s="214">
        <v>18</v>
      </c>
      <c r="K47" s="214">
        <f>+J47*C47</f>
        <v>810</v>
      </c>
      <c r="L47" s="100"/>
      <c r="M47" s="100"/>
      <c r="N47" s="100"/>
      <c r="O47" s="100"/>
      <c r="P47" s="214">
        <v>6</v>
      </c>
      <c r="Q47" s="214">
        <f>+P47*C47</f>
        <v>270</v>
      </c>
      <c r="R47" s="100"/>
      <c r="S47" s="100"/>
      <c r="T47" s="100"/>
      <c r="U47" s="97"/>
      <c r="V47" s="97"/>
      <c r="W47" s="100"/>
      <c r="X47" s="100"/>
      <c r="Y47" s="97"/>
      <c r="Z47" s="214"/>
      <c r="AA47" s="97">
        <f>+Z47*C47</f>
        <v>0</v>
      </c>
      <c r="AB47" s="214"/>
      <c r="AC47" s="214">
        <f>+AB47*C47</f>
        <v>0</v>
      </c>
      <c r="AD47" s="100"/>
      <c r="AE47" s="100"/>
      <c r="AF47" s="214">
        <v>3</v>
      </c>
      <c r="AG47" s="214">
        <f>+AF47*C47</f>
        <v>135</v>
      </c>
      <c r="AH47" s="214"/>
      <c r="AI47" s="97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214"/>
      <c r="AX47" s="100"/>
      <c r="AY47" s="31"/>
      <c r="AZ47" s="214"/>
      <c r="BA47" s="107"/>
      <c r="BB47" s="214"/>
      <c r="BC47" s="97"/>
      <c r="BD47" s="100"/>
      <c r="BE47" s="97"/>
      <c r="BF47" s="214"/>
      <c r="BG47" s="97"/>
      <c r="BH47" s="214">
        <v>36</v>
      </c>
      <c r="BI47" s="214">
        <f>+BH47*C47</f>
        <v>1620</v>
      </c>
      <c r="BJ47" s="214"/>
      <c r="BK47" s="97"/>
      <c r="BL47" s="100"/>
      <c r="BM47" s="100"/>
      <c r="BN47" s="44">
        <f>+D47+F47+H47+J47+L47+N47+P47+R47+T47+V47+X47+Z47+AB47+AD47+AF47+AH47+AJ47+AL47+AN47+AP47+AR47+AT47+AV47+AX47+AZ47+BB47+BD47+BF47+BH47+BJ47+BL47</f>
        <v>63</v>
      </c>
      <c r="BO47" s="87">
        <f t="shared" ref="BO47:BO48" si="101">+E47+G47+I47+K47+M47+O47+Q47+S47+U47+W47+Y47+AA47+AC47+AE47+AG47+AI47+AK47+AM47+AO47+AQ47+AS47+AU47+AW47+AY47+BA47+BC47+BE47+BG47+BI47+BK47+BM47</f>
        <v>2835</v>
      </c>
      <c r="BP47" s="122"/>
      <c r="BQ47" s="9"/>
      <c r="BR47" s="9"/>
      <c r="BS47" s="9"/>
      <c r="BT47" s="9"/>
      <c r="BU47" s="25"/>
      <c r="BV47" s="9"/>
    </row>
    <row r="48" spans="1:120" ht="16.5" customHeight="1" x14ac:dyDescent="0.25">
      <c r="A48" s="129" t="s">
        <v>62</v>
      </c>
      <c r="B48" s="84" t="s">
        <v>63</v>
      </c>
      <c r="C48" s="101">
        <v>60</v>
      </c>
      <c r="D48" s="100"/>
      <c r="E48" s="100"/>
      <c r="F48" s="100"/>
      <c r="G48" s="100"/>
      <c r="H48" s="100"/>
      <c r="I48" s="100"/>
      <c r="J48" s="214"/>
      <c r="K48" s="214"/>
      <c r="L48" s="100"/>
      <c r="M48" s="100"/>
      <c r="N48" s="100"/>
      <c r="O48" s="100"/>
      <c r="P48" s="214"/>
      <c r="Q48" s="214"/>
      <c r="R48" s="100"/>
      <c r="S48" s="100"/>
      <c r="T48" s="100"/>
      <c r="U48" s="97"/>
      <c r="V48" s="97"/>
      <c r="W48" s="100"/>
      <c r="X48" s="214">
        <v>18</v>
      </c>
      <c r="Y48" s="97">
        <f>+X48*C48</f>
        <v>1080</v>
      </c>
      <c r="Z48" s="214"/>
      <c r="AA48" s="97"/>
      <c r="AB48" s="214"/>
      <c r="AC48" s="214"/>
      <c r="AD48" s="100"/>
      <c r="AE48" s="100"/>
      <c r="AF48" s="100"/>
      <c r="AG48" s="100"/>
      <c r="AH48" s="214"/>
      <c r="AI48" s="97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V48" s="100"/>
      <c r="AW48" s="214"/>
      <c r="AX48" s="100"/>
      <c r="AY48" s="31"/>
      <c r="AZ48" s="214"/>
      <c r="BA48" s="107"/>
      <c r="BB48" s="214"/>
      <c r="BC48" s="97"/>
      <c r="BD48" s="100"/>
      <c r="BE48" s="97"/>
      <c r="BF48" s="214"/>
      <c r="BG48" s="97"/>
      <c r="BH48" s="100"/>
      <c r="BI48" s="100"/>
      <c r="BJ48" s="214"/>
      <c r="BK48" s="97"/>
      <c r="BL48" s="100"/>
      <c r="BM48" s="100"/>
      <c r="BN48" s="44">
        <f>+D48+F48+H48+J48+L48+N48+P48+R48+T48+V48+X48+Z48+AB48+AD48+AF48+AH48+AJ48+AL48+AN48+AP48+AR48+AT48+AV48+AX48+AZ48+BB48+BD48+BF48+BH48+BJ48+BL48</f>
        <v>18</v>
      </c>
      <c r="BO48" s="87">
        <f t="shared" si="101"/>
        <v>1080</v>
      </c>
      <c r="BP48" s="122"/>
      <c r="BQ48" s="9"/>
      <c r="BR48" s="9"/>
      <c r="BS48" s="9"/>
      <c r="BT48" s="9"/>
      <c r="BU48" s="25"/>
      <c r="BV48" s="9"/>
    </row>
    <row r="49" spans="1:68" ht="16.5" customHeight="1" x14ac:dyDescent="0.25">
      <c r="A49" s="102" t="s">
        <v>2</v>
      </c>
      <c r="B49" s="102"/>
      <c r="C49" s="103"/>
      <c r="D49" s="104">
        <f t="shared" ref="D49:W49" si="102">SUM(D43:D47)</f>
        <v>0</v>
      </c>
      <c r="E49" s="104">
        <f t="shared" si="102"/>
        <v>0</v>
      </c>
      <c r="F49" s="104">
        <f t="shared" si="102"/>
        <v>0</v>
      </c>
      <c r="G49" s="104">
        <f t="shared" si="102"/>
        <v>0</v>
      </c>
      <c r="H49" s="104">
        <f t="shared" si="102"/>
        <v>0</v>
      </c>
      <c r="I49" s="104">
        <f t="shared" si="102"/>
        <v>0</v>
      </c>
      <c r="J49" s="104">
        <f t="shared" si="102"/>
        <v>18</v>
      </c>
      <c r="K49" s="104">
        <f t="shared" si="102"/>
        <v>810</v>
      </c>
      <c r="L49" s="104">
        <f t="shared" si="102"/>
        <v>0</v>
      </c>
      <c r="M49" s="104">
        <f t="shared" si="102"/>
        <v>0</v>
      </c>
      <c r="N49" s="104">
        <f t="shared" si="102"/>
        <v>0</v>
      </c>
      <c r="O49" s="104">
        <f t="shared" si="102"/>
        <v>0</v>
      </c>
      <c r="P49" s="104">
        <f t="shared" si="102"/>
        <v>6</v>
      </c>
      <c r="Q49" s="104">
        <f t="shared" si="102"/>
        <v>270</v>
      </c>
      <c r="R49" s="105">
        <f t="shared" si="102"/>
        <v>0</v>
      </c>
      <c r="S49" s="104">
        <f t="shared" si="102"/>
        <v>0</v>
      </c>
      <c r="T49" s="104">
        <f t="shared" si="102"/>
        <v>0</v>
      </c>
      <c r="U49" s="104">
        <f t="shared" si="102"/>
        <v>0</v>
      </c>
      <c r="V49" s="104">
        <f t="shared" si="102"/>
        <v>0</v>
      </c>
      <c r="W49" s="104">
        <f t="shared" si="102"/>
        <v>0</v>
      </c>
      <c r="X49" s="104">
        <f>SUM(X45:X48)</f>
        <v>18</v>
      </c>
      <c r="Y49" s="104">
        <f>SUM(Y45:Y48)</f>
        <v>1080</v>
      </c>
      <c r="Z49" s="105">
        <f>SUM(Z45:Z47)</f>
        <v>0</v>
      </c>
      <c r="AA49" s="104">
        <f>SUM(AA45:AA47)</f>
        <v>0</v>
      </c>
      <c r="AB49" s="105">
        <f>SUM(AB45:AB47)</f>
        <v>0</v>
      </c>
      <c r="AC49" s="104">
        <f>SUM(AC43:AC47)</f>
        <v>0</v>
      </c>
      <c r="AD49" s="105">
        <f t="shared" ref="AD49:BM49" si="103">SUM(AD45:AD47)</f>
        <v>0</v>
      </c>
      <c r="AE49" s="104">
        <f t="shared" si="103"/>
        <v>0</v>
      </c>
      <c r="AF49" s="105">
        <f t="shared" si="103"/>
        <v>43</v>
      </c>
      <c r="AG49" s="104">
        <f t="shared" si="103"/>
        <v>2175</v>
      </c>
      <c r="AH49" s="105">
        <f t="shared" si="103"/>
        <v>0</v>
      </c>
      <c r="AI49" s="104">
        <f t="shared" si="103"/>
        <v>0</v>
      </c>
      <c r="AJ49" s="105">
        <f t="shared" si="103"/>
        <v>0</v>
      </c>
      <c r="AK49" s="104">
        <f t="shared" si="103"/>
        <v>0</v>
      </c>
      <c r="AL49" s="105">
        <f t="shared" si="103"/>
        <v>0</v>
      </c>
      <c r="AM49" s="104">
        <f t="shared" si="103"/>
        <v>0</v>
      </c>
      <c r="AN49" s="105">
        <f t="shared" si="103"/>
        <v>0</v>
      </c>
      <c r="AO49" s="154">
        <f t="shared" si="103"/>
        <v>0</v>
      </c>
      <c r="AP49" s="105">
        <f t="shared" si="103"/>
        <v>0</v>
      </c>
      <c r="AQ49" s="104">
        <f t="shared" si="103"/>
        <v>0</v>
      </c>
      <c r="AR49" s="105">
        <f t="shared" si="103"/>
        <v>0</v>
      </c>
      <c r="AS49" s="104">
        <f t="shared" si="103"/>
        <v>0</v>
      </c>
      <c r="AT49" s="105">
        <f t="shared" si="103"/>
        <v>0</v>
      </c>
      <c r="AU49" s="104">
        <f t="shared" si="103"/>
        <v>0</v>
      </c>
      <c r="AV49" s="105">
        <f t="shared" si="103"/>
        <v>0</v>
      </c>
      <c r="AW49" s="105">
        <f t="shared" si="103"/>
        <v>0</v>
      </c>
      <c r="AX49" s="105">
        <f t="shared" si="103"/>
        <v>0</v>
      </c>
      <c r="AY49" s="105">
        <f t="shared" si="103"/>
        <v>0</v>
      </c>
      <c r="AZ49" s="105">
        <f t="shared" si="103"/>
        <v>0</v>
      </c>
      <c r="BA49" s="105">
        <f t="shared" si="103"/>
        <v>0</v>
      </c>
      <c r="BB49" s="105">
        <f t="shared" si="103"/>
        <v>0</v>
      </c>
      <c r="BC49" s="105">
        <f t="shared" si="103"/>
        <v>0</v>
      </c>
      <c r="BD49" s="105">
        <f t="shared" si="103"/>
        <v>0</v>
      </c>
      <c r="BE49" s="105">
        <f t="shared" si="103"/>
        <v>0</v>
      </c>
      <c r="BF49" s="105">
        <f t="shared" si="103"/>
        <v>0</v>
      </c>
      <c r="BG49" s="105">
        <f t="shared" si="103"/>
        <v>0</v>
      </c>
      <c r="BH49" s="105">
        <f t="shared" si="103"/>
        <v>36</v>
      </c>
      <c r="BI49" s="105">
        <f t="shared" si="103"/>
        <v>1620</v>
      </c>
      <c r="BJ49" s="105">
        <f t="shared" si="103"/>
        <v>0</v>
      </c>
      <c r="BK49" s="105">
        <f t="shared" si="103"/>
        <v>0</v>
      </c>
      <c r="BL49" s="105">
        <f t="shared" si="103"/>
        <v>0</v>
      </c>
      <c r="BM49" s="105">
        <f t="shared" si="103"/>
        <v>0</v>
      </c>
      <c r="BN49" s="105">
        <f>SUM(BN45:BN48)</f>
        <v>81</v>
      </c>
      <c r="BO49" s="105">
        <f>SUM(BO45:BO48)</f>
        <v>3915</v>
      </c>
      <c r="BP49" s="19"/>
    </row>
    <row r="50" spans="1:68" ht="16.5" customHeight="1" x14ac:dyDescent="0.25">
      <c r="A50" s="73"/>
      <c r="B50" s="73"/>
      <c r="C50" s="73"/>
      <c r="D50" s="73"/>
      <c r="E50" s="3"/>
      <c r="F50" s="3"/>
      <c r="G50" s="3"/>
      <c r="H50" s="3"/>
      <c r="I50" s="3"/>
      <c r="J50" s="45"/>
      <c r="K50" s="3"/>
      <c r="L50" s="53"/>
      <c r="M50" s="2"/>
      <c r="N50" s="53"/>
      <c r="O50" s="2"/>
      <c r="P50" s="53"/>
      <c r="Q50" s="2"/>
      <c r="R50" s="53"/>
      <c r="S50" s="2"/>
      <c r="T50" s="53"/>
      <c r="U50" s="2"/>
      <c r="V50" s="53"/>
      <c r="W50" s="2"/>
      <c r="X50" s="53"/>
      <c r="Y50" s="2"/>
      <c r="Z50" s="53"/>
      <c r="AA50" s="2"/>
      <c r="AB50" s="53"/>
      <c r="AC50" s="2"/>
      <c r="AD50" s="53"/>
      <c r="AE50" s="2"/>
      <c r="AF50" s="53"/>
      <c r="AG50" s="2"/>
      <c r="AH50" s="53"/>
      <c r="AI50" s="2"/>
      <c r="AJ50" s="73"/>
      <c r="AK50" s="8"/>
      <c r="AL50" s="52"/>
      <c r="AM50" s="8"/>
      <c r="AN50" s="52"/>
      <c r="AO50" s="8"/>
      <c r="AP50" s="52"/>
      <c r="AQ50" s="8"/>
      <c r="AR50" s="53"/>
      <c r="AS50" s="2"/>
      <c r="AT50" s="53"/>
      <c r="AU50" s="2"/>
      <c r="AV50" s="53"/>
      <c r="AW50" s="2"/>
      <c r="AX50" s="53"/>
      <c r="AY50" s="2"/>
      <c r="AZ50" s="53"/>
      <c r="BA50" s="2"/>
      <c r="BB50" s="53"/>
      <c r="BC50" s="2"/>
      <c r="BD50" s="53"/>
      <c r="BE50" s="2"/>
      <c r="BF50" s="53"/>
      <c r="BG50" s="2"/>
      <c r="BH50" s="53"/>
      <c r="BI50" s="57"/>
      <c r="BJ50" s="53"/>
      <c r="BK50" s="57"/>
      <c r="BL50" s="53"/>
      <c r="BM50" s="57"/>
      <c r="BN50" s="2"/>
      <c r="BO50" s="3"/>
      <c r="BP50" s="122"/>
    </row>
    <row r="51" spans="1:68" ht="16.5" customHeight="1" x14ac:dyDescent="0.25">
      <c r="A51" s="73"/>
      <c r="B51" s="73"/>
      <c r="C51" s="73"/>
      <c r="D51" s="73"/>
      <c r="E51" s="3"/>
      <c r="F51" s="3"/>
      <c r="G51" s="3"/>
      <c r="H51" s="3"/>
      <c r="I51" s="3"/>
      <c r="J51" s="45"/>
      <c r="K51" s="3"/>
      <c r="L51" s="53"/>
      <c r="M51" s="2"/>
      <c r="N51" s="53"/>
      <c r="O51" s="2"/>
      <c r="P51" s="53"/>
      <c r="Q51" s="2"/>
      <c r="R51" s="53"/>
      <c r="S51" s="2"/>
      <c r="T51" s="53"/>
      <c r="U51" s="2"/>
      <c r="V51" s="53"/>
      <c r="W51" s="2"/>
      <c r="X51" s="53"/>
      <c r="Y51" s="2"/>
      <c r="Z51" s="53"/>
      <c r="AA51" s="2"/>
      <c r="AB51" s="53"/>
      <c r="AC51" s="2"/>
      <c r="AD51" s="53"/>
      <c r="AE51" s="2"/>
      <c r="AF51" s="53"/>
      <c r="AG51" s="2"/>
      <c r="AH51" s="53"/>
      <c r="AI51" s="2"/>
      <c r="AJ51" s="73"/>
      <c r="AK51" s="8"/>
      <c r="AL51" s="52"/>
      <c r="AM51" s="8"/>
      <c r="AN51" s="52"/>
      <c r="AO51" s="8"/>
      <c r="AP51" s="52"/>
      <c r="AQ51" s="8"/>
      <c r="AR51" s="53"/>
      <c r="AS51" s="2"/>
      <c r="AT51" s="53"/>
      <c r="AU51" s="2"/>
      <c r="AV51" s="53"/>
      <c r="AW51" s="2"/>
      <c r="AX51" s="53"/>
      <c r="AY51" s="2"/>
      <c r="AZ51" s="53"/>
      <c r="BA51" s="2"/>
      <c r="BB51" s="53"/>
      <c r="BC51" s="2"/>
      <c r="BD51" s="53"/>
      <c r="BE51" s="2"/>
      <c r="BF51" s="53"/>
      <c r="BG51" s="2"/>
      <c r="BH51" s="53"/>
      <c r="BI51" s="57"/>
      <c r="BJ51" s="53"/>
      <c r="BK51" s="57"/>
      <c r="BL51" s="53"/>
      <c r="BM51" s="57"/>
      <c r="BN51" s="2"/>
      <c r="BO51" s="8"/>
      <c r="BP51" s="122"/>
    </row>
    <row r="52" spans="1:68" ht="16.5" customHeight="1" x14ac:dyDescent="0.25">
      <c r="A52" s="89" t="s">
        <v>16</v>
      </c>
      <c r="B52" s="89"/>
      <c r="C52" s="89"/>
      <c r="D52" s="90">
        <f t="shared" ref="D52:BO52" si="104">D49+D38</f>
        <v>19</v>
      </c>
      <c r="E52" s="91">
        <f t="shared" si="104"/>
        <v>924</v>
      </c>
      <c r="F52" s="91">
        <f t="shared" si="104"/>
        <v>90</v>
      </c>
      <c r="G52" s="91">
        <f t="shared" si="104"/>
        <v>4764</v>
      </c>
      <c r="H52" s="91">
        <f t="shared" si="104"/>
        <v>107</v>
      </c>
      <c r="I52" s="91">
        <f t="shared" si="104"/>
        <v>5670</v>
      </c>
      <c r="J52" s="90">
        <f t="shared" si="104"/>
        <v>91</v>
      </c>
      <c r="K52" s="90">
        <f t="shared" si="104"/>
        <v>4638</v>
      </c>
      <c r="L52" s="92">
        <f t="shared" si="104"/>
        <v>169</v>
      </c>
      <c r="M52" s="90">
        <f t="shared" si="104"/>
        <v>8440.7799999999988</v>
      </c>
      <c r="N52" s="92">
        <f t="shared" si="104"/>
        <v>114</v>
      </c>
      <c r="O52" s="90">
        <f t="shared" si="104"/>
        <v>5863.68</v>
      </c>
      <c r="P52" s="92">
        <f t="shared" si="104"/>
        <v>183</v>
      </c>
      <c r="Q52" s="90">
        <f t="shared" si="104"/>
        <v>9228.0400000000009</v>
      </c>
      <c r="R52" s="92">
        <f t="shared" si="104"/>
        <v>147</v>
      </c>
      <c r="S52" s="90">
        <f t="shared" si="104"/>
        <v>7377</v>
      </c>
      <c r="T52" s="92">
        <f t="shared" si="104"/>
        <v>96</v>
      </c>
      <c r="U52" s="90">
        <f t="shared" si="104"/>
        <v>4946.0200000000004</v>
      </c>
      <c r="V52" s="92">
        <f t="shared" si="104"/>
        <v>172</v>
      </c>
      <c r="W52" s="90">
        <f t="shared" si="104"/>
        <v>8868.5</v>
      </c>
      <c r="X52" s="92">
        <f t="shared" si="104"/>
        <v>105</v>
      </c>
      <c r="Y52" s="90">
        <f t="shared" si="104"/>
        <v>5598</v>
      </c>
      <c r="Z52" s="92">
        <f t="shared" si="104"/>
        <v>141</v>
      </c>
      <c r="AA52" s="90">
        <f t="shared" si="104"/>
        <v>7046.64</v>
      </c>
      <c r="AB52" s="92">
        <f t="shared" si="104"/>
        <v>122</v>
      </c>
      <c r="AC52" s="90">
        <f t="shared" si="104"/>
        <v>6381</v>
      </c>
      <c r="AD52" s="92">
        <f t="shared" si="104"/>
        <v>0</v>
      </c>
      <c r="AE52" s="90">
        <f t="shared" si="104"/>
        <v>0</v>
      </c>
      <c r="AF52" s="92">
        <f t="shared" si="104"/>
        <v>43</v>
      </c>
      <c r="AG52" s="90">
        <f t="shared" si="104"/>
        <v>2175</v>
      </c>
      <c r="AH52" s="92">
        <f t="shared" si="104"/>
        <v>0</v>
      </c>
      <c r="AI52" s="90">
        <f t="shared" si="104"/>
        <v>0</v>
      </c>
      <c r="AJ52" s="90">
        <f t="shared" si="104"/>
        <v>0</v>
      </c>
      <c r="AK52" s="90">
        <f t="shared" si="104"/>
        <v>0</v>
      </c>
      <c r="AL52" s="92">
        <f t="shared" si="104"/>
        <v>0</v>
      </c>
      <c r="AM52" s="90">
        <f t="shared" si="104"/>
        <v>0</v>
      </c>
      <c r="AN52" s="92">
        <f t="shared" si="104"/>
        <v>0</v>
      </c>
      <c r="AO52" s="90">
        <f t="shared" si="104"/>
        <v>0</v>
      </c>
      <c r="AP52" s="92">
        <f t="shared" si="104"/>
        <v>0</v>
      </c>
      <c r="AQ52" s="90">
        <f t="shared" si="104"/>
        <v>0</v>
      </c>
      <c r="AR52" s="92">
        <f t="shared" si="104"/>
        <v>0</v>
      </c>
      <c r="AS52" s="90">
        <f t="shared" si="104"/>
        <v>0</v>
      </c>
      <c r="AT52" s="92">
        <f t="shared" si="104"/>
        <v>0</v>
      </c>
      <c r="AU52" s="90">
        <f t="shared" si="104"/>
        <v>0</v>
      </c>
      <c r="AV52" s="92">
        <f t="shared" si="104"/>
        <v>0</v>
      </c>
      <c r="AW52" s="90">
        <f t="shared" si="104"/>
        <v>0</v>
      </c>
      <c r="AX52" s="92">
        <f t="shared" si="104"/>
        <v>0</v>
      </c>
      <c r="AY52" s="90">
        <f t="shared" si="104"/>
        <v>0</v>
      </c>
      <c r="AZ52" s="92">
        <f t="shared" si="104"/>
        <v>0</v>
      </c>
      <c r="BA52" s="90">
        <f t="shared" si="104"/>
        <v>0</v>
      </c>
      <c r="BB52" s="92">
        <f t="shared" si="104"/>
        <v>0</v>
      </c>
      <c r="BC52" s="90">
        <f t="shared" si="104"/>
        <v>0</v>
      </c>
      <c r="BD52" s="92">
        <f t="shared" si="104"/>
        <v>0</v>
      </c>
      <c r="BE52" s="90">
        <f t="shared" si="104"/>
        <v>0</v>
      </c>
      <c r="BF52" s="92">
        <f t="shared" si="104"/>
        <v>0</v>
      </c>
      <c r="BG52" s="90">
        <f t="shared" si="104"/>
        <v>0</v>
      </c>
      <c r="BH52" s="92">
        <f t="shared" si="104"/>
        <v>36</v>
      </c>
      <c r="BI52" s="90">
        <f t="shared" si="104"/>
        <v>1620</v>
      </c>
      <c r="BJ52" s="92">
        <f t="shared" si="104"/>
        <v>0</v>
      </c>
      <c r="BK52" s="90">
        <f t="shared" si="104"/>
        <v>0</v>
      </c>
      <c r="BL52" s="92">
        <f t="shared" si="104"/>
        <v>0</v>
      </c>
      <c r="BM52" s="90">
        <f t="shared" si="104"/>
        <v>0</v>
      </c>
      <c r="BN52" s="92">
        <f t="shared" si="104"/>
        <v>1583</v>
      </c>
      <c r="BO52" s="90">
        <f t="shared" si="104"/>
        <v>80924.66</v>
      </c>
      <c r="BP52" s="122"/>
    </row>
    <row r="56" spans="1:68" ht="16.5" customHeight="1" thickBot="1" x14ac:dyDescent="0.3"/>
    <row r="57" spans="1:68" ht="16.5" customHeight="1" x14ac:dyDescent="0.25">
      <c r="D57" s="139" t="s">
        <v>36</v>
      </c>
      <c r="E57" s="146" t="s">
        <v>37</v>
      </c>
      <c r="F57" s="146" t="s">
        <v>38</v>
      </c>
      <c r="G57" s="146" t="s">
        <v>49</v>
      </c>
      <c r="H57" s="146" t="s">
        <v>39</v>
      </c>
      <c r="I57" s="147" t="s">
        <v>40</v>
      </c>
    </row>
    <row r="58" spans="1:68" ht="16.5" customHeight="1" x14ac:dyDescent="0.25">
      <c r="D58" s="140">
        <v>1</v>
      </c>
      <c r="E58" s="137" t="s">
        <v>41</v>
      </c>
      <c r="F58" s="138">
        <v>1</v>
      </c>
      <c r="G58" s="137">
        <v>2188.91</v>
      </c>
      <c r="H58" s="137">
        <f>1029+32</f>
        <v>1061</v>
      </c>
      <c r="I58" s="141">
        <f>+H58-G58</f>
        <v>-1127.9099999999999</v>
      </c>
    </row>
    <row r="59" spans="1:68" ht="16.5" customHeight="1" x14ac:dyDescent="0.25">
      <c r="D59" s="140">
        <v>2</v>
      </c>
      <c r="E59" s="137" t="s">
        <v>43</v>
      </c>
      <c r="F59" s="138" t="s">
        <v>33</v>
      </c>
      <c r="G59" s="137">
        <v>704.25</v>
      </c>
      <c r="H59" s="137"/>
      <c r="I59" s="141">
        <f t="shared" ref="I59:I63" si="105">+H59-G59</f>
        <v>-704.25</v>
      </c>
    </row>
    <row r="60" spans="1:68" ht="16.5" customHeight="1" x14ac:dyDescent="0.25">
      <c r="D60" s="140">
        <v>3</v>
      </c>
      <c r="E60" s="137" t="s">
        <v>42</v>
      </c>
      <c r="F60" s="138" t="s">
        <v>48</v>
      </c>
      <c r="G60" s="137">
        <v>2474.75</v>
      </c>
      <c r="H60" s="137">
        <f>1200+542.4</f>
        <v>1742.4</v>
      </c>
      <c r="I60" s="141">
        <f t="shared" si="105"/>
        <v>-732.34999999999991</v>
      </c>
    </row>
    <row r="61" spans="1:68" ht="16.5" customHeight="1" x14ac:dyDescent="0.25">
      <c r="D61" s="140">
        <v>4</v>
      </c>
      <c r="E61" s="137" t="s">
        <v>44</v>
      </c>
      <c r="F61" s="138">
        <v>2</v>
      </c>
      <c r="G61" s="137">
        <v>2</v>
      </c>
      <c r="H61" s="137"/>
      <c r="I61" s="141">
        <f t="shared" si="105"/>
        <v>-2</v>
      </c>
    </row>
    <row r="62" spans="1:68" ht="16.5" customHeight="1" x14ac:dyDescent="0.25">
      <c r="D62" s="140">
        <v>5</v>
      </c>
      <c r="E62" s="137" t="s">
        <v>45</v>
      </c>
      <c r="F62" s="138">
        <v>2</v>
      </c>
      <c r="G62" s="137">
        <v>45.7</v>
      </c>
      <c r="H62" s="137"/>
      <c r="I62" s="141">
        <f t="shared" si="105"/>
        <v>-45.7</v>
      </c>
    </row>
    <row r="63" spans="1:68" ht="16.5" customHeight="1" x14ac:dyDescent="0.25">
      <c r="D63" s="140">
        <v>6</v>
      </c>
      <c r="E63" s="137" t="s">
        <v>46</v>
      </c>
      <c r="F63" s="138" t="s">
        <v>47</v>
      </c>
      <c r="G63" s="137">
        <v>95.5</v>
      </c>
      <c r="H63" s="137">
        <v>94.5</v>
      </c>
      <c r="I63" s="141">
        <f t="shared" si="105"/>
        <v>-1</v>
      </c>
    </row>
    <row r="64" spans="1:68" ht="16.5" customHeight="1" thickBot="1" x14ac:dyDescent="0.3">
      <c r="D64" s="142"/>
      <c r="E64" s="295" t="s">
        <v>50</v>
      </c>
      <c r="F64" s="296"/>
      <c r="G64" s="143">
        <f>SUM(G58:G63)</f>
        <v>5511.11</v>
      </c>
      <c r="H64" s="143"/>
      <c r="I64" s="144">
        <f>SUM(I58:I63)</f>
        <v>-2613.2099999999996</v>
      </c>
    </row>
    <row r="65" spans="4:9" ht="16.5" customHeight="1" x14ac:dyDescent="0.25">
      <c r="D65" s="145"/>
      <c r="E65" s="13"/>
      <c r="F65" s="13"/>
      <c r="G65" s="13"/>
      <c r="H65" s="13"/>
      <c r="I65" s="13"/>
    </row>
    <row r="66" spans="4:9" ht="16.5" customHeight="1" x14ac:dyDescent="0.25">
      <c r="D66" s="12"/>
      <c r="E66" s="13"/>
      <c r="F66" s="13"/>
      <c r="G66" s="13"/>
      <c r="H66" s="13"/>
      <c r="I66" s="13"/>
    </row>
    <row r="67" spans="4:9" ht="16.5" customHeight="1" x14ac:dyDescent="0.25">
      <c r="D67" s="12"/>
      <c r="E67" s="13"/>
      <c r="F67" s="13"/>
      <c r="G67" s="13"/>
      <c r="H67" s="13"/>
      <c r="I67" s="13"/>
    </row>
  </sheetData>
  <mergeCells count="44">
    <mergeCell ref="A29:B29"/>
    <mergeCell ref="A42:C42"/>
    <mergeCell ref="A45:B45"/>
    <mergeCell ref="E64:F64"/>
    <mergeCell ref="BO5:BO6"/>
    <mergeCell ref="BB5:BC5"/>
    <mergeCell ref="AF5:AG5"/>
    <mergeCell ref="AH5:AI5"/>
    <mergeCell ref="AJ5:AK5"/>
    <mergeCell ref="AL5:AM5"/>
    <mergeCell ref="AN5:AO5"/>
    <mergeCell ref="AP5:AQ5"/>
    <mergeCell ref="T5:U5"/>
    <mergeCell ref="V5:W5"/>
    <mergeCell ref="X5:Y5"/>
    <mergeCell ref="Z5:AA5"/>
    <mergeCell ref="A6:B6"/>
    <mergeCell ref="A13:B13"/>
    <mergeCell ref="A19:B19"/>
    <mergeCell ref="A27:B27"/>
    <mergeCell ref="BD5:BE5"/>
    <mergeCell ref="AB5:AC5"/>
    <mergeCell ref="AD5:AE5"/>
    <mergeCell ref="AR5:AS5"/>
    <mergeCell ref="AT5:AU5"/>
    <mergeCell ref="AV5:AW5"/>
    <mergeCell ref="AX5:AY5"/>
    <mergeCell ref="AZ5:BA5"/>
    <mergeCell ref="BQ4:BV4"/>
    <mergeCell ref="C5:C6"/>
    <mergeCell ref="D5:E5"/>
    <mergeCell ref="F5:G5"/>
    <mergeCell ref="H5:I5"/>
    <mergeCell ref="J5:K5"/>
    <mergeCell ref="L5:M5"/>
    <mergeCell ref="N5:O5"/>
    <mergeCell ref="P5:Q5"/>
    <mergeCell ref="R5:S5"/>
    <mergeCell ref="BP5:BP6"/>
    <mergeCell ref="BF5:BG5"/>
    <mergeCell ref="BH5:BI5"/>
    <mergeCell ref="BJ5:BK5"/>
    <mergeCell ref="BL5:BM5"/>
    <mergeCell ref="BN5:BN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61"/>
  <sheetViews>
    <sheetView workbookViewId="0">
      <selection activeCell="BN5" sqref="BN5:BO6"/>
    </sheetView>
  </sheetViews>
  <sheetFormatPr defaultColWidth="11.42578125" defaultRowHeight="15.75" x14ac:dyDescent="0.25"/>
  <cols>
    <col min="1" max="1" width="12.5703125" style="26" customWidth="1"/>
    <col min="2" max="2" width="11.85546875" style="26" customWidth="1"/>
    <col min="3" max="3" width="11.42578125" style="26" customWidth="1"/>
    <col min="4" max="4" width="11.28515625" style="26" hidden="1" customWidth="1"/>
    <col min="5" max="5" width="12.140625" style="27" hidden="1" customWidth="1"/>
    <col min="6" max="9" width="11.28515625" style="27" hidden="1" customWidth="1"/>
    <col min="10" max="10" width="11.28515625" style="54" hidden="1" customWidth="1"/>
    <col min="11" max="11" width="11.28515625" style="27" hidden="1" customWidth="1"/>
    <col min="12" max="12" width="11.28515625" style="54" hidden="1" customWidth="1"/>
    <col min="13" max="13" width="11.28515625" style="27" hidden="1" customWidth="1"/>
    <col min="14" max="14" width="11.28515625" style="54" hidden="1" customWidth="1"/>
    <col min="15" max="15" width="11.28515625" style="27" hidden="1" customWidth="1"/>
    <col min="16" max="16" width="11.28515625" style="54" hidden="1" customWidth="1"/>
    <col min="17" max="17" width="11.28515625" style="27" hidden="1" customWidth="1"/>
    <col min="18" max="18" width="11.28515625" style="54" hidden="1" customWidth="1"/>
    <col min="19" max="19" width="11.28515625" style="27" hidden="1" customWidth="1"/>
    <col min="20" max="20" width="11.28515625" style="54" hidden="1" customWidth="1"/>
    <col min="21" max="21" width="11.28515625" style="27" hidden="1" customWidth="1"/>
    <col min="22" max="22" width="11.28515625" style="54" hidden="1" customWidth="1"/>
    <col min="23" max="23" width="11.28515625" style="27" hidden="1" customWidth="1"/>
    <col min="24" max="24" width="11.28515625" style="54" hidden="1" customWidth="1"/>
    <col min="25" max="25" width="11.28515625" style="27" hidden="1" customWidth="1"/>
    <col min="26" max="26" width="11.28515625" style="54" customWidth="1"/>
    <col min="27" max="27" width="11.28515625" style="27" customWidth="1"/>
    <col min="28" max="28" width="11.28515625" style="54" hidden="1" customWidth="1"/>
    <col min="29" max="29" width="11.28515625" style="27" hidden="1" customWidth="1"/>
    <col min="30" max="30" width="11.28515625" style="54" hidden="1" customWidth="1"/>
    <col min="31" max="31" width="11.28515625" style="27" hidden="1" customWidth="1"/>
    <col min="32" max="32" width="11.28515625" style="54" hidden="1" customWidth="1"/>
    <col min="33" max="33" width="11.28515625" style="27" hidden="1" customWidth="1"/>
    <col min="34" max="34" width="11.28515625" style="54" hidden="1" customWidth="1"/>
    <col min="35" max="35" width="11.28515625" style="27" hidden="1" customWidth="1"/>
    <col min="36" max="36" width="11.28515625" style="26" hidden="1" customWidth="1"/>
    <col min="37" max="37" width="11.28515625" style="27" hidden="1" customWidth="1"/>
    <col min="38" max="38" width="11.28515625" style="54" hidden="1" customWidth="1"/>
    <col min="39" max="39" width="11.42578125" style="27" hidden="1" customWidth="1"/>
    <col min="40" max="40" width="11.42578125" style="54" hidden="1" customWidth="1"/>
    <col min="41" max="41" width="11.42578125" style="27" hidden="1" customWidth="1"/>
    <col min="42" max="42" width="11.42578125" style="54" hidden="1" customWidth="1"/>
    <col min="43" max="43" width="11.42578125" style="27" hidden="1" customWidth="1"/>
    <col min="44" max="44" width="11.42578125" style="54" hidden="1" customWidth="1"/>
    <col min="45" max="45" width="11.42578125" style="27" hidden="1" customWidth="1"/>
    <col min="46" max="46" width="11.42578125" style="54" hidden="1" customWidth="1"/>
    <col min="47" max="47" width="10.85546875" style="27" hidden="1" customWidth="1"/>
    <col min="48" max="48" width="11.42578125" style="54" hidden="1" customWidth="1"/>
    <col min="49" max="49" width="11.42578125" style="27" hidden="1" customWidth="1"/>
    <col min="50" max="50" width="11.42578125" style="54" hidden="1" customWidth="1"/>
    <col min="51" max="51" width="11.42578125" style="27" hidden="1" customWidth="1"/>
    <col min="52" max="52" width="11.42578125" style="54" hidden="1" customWidth="1"/>
    <col min="53" max="53" width="11.42578125" style="27" hidden="1" customWidth="1"/>
    <col min="54" max="54" width="11.42578125" style="54" hidden="1" customWidth="1"/>
    <col min="55" max="55" width="11.42578125" style="27" hidden="1" customWidth="1"/>
    <col min="56" max="56" width="11.42578125" style="54" hidden="1" customWidth="1"/>
    <col min="57" max="57" width="11.42578125" style="27" hidden="1" customWidth="1"/>
    <col min="58" max="58" width="11.42578125" style="54" hidden="1" customWidth="1"/>
    <col min="59" max="59" width="11.42578125" style="27" hidden="1" customWidth="1"/>
    <col min="60" max="60" width="11.42578125" style="54" hidden="1" customWidth="1"/>
    <col min="61" max="61" width="11.42578125" style="77" hidden="1" customWidth="1"/>
    <col min="62" max="62" width="11.42578125" style="54" hidden="1" customWidth="1"/>
    <col min="63" max="63" width="11.42578125" style="77" hidden="1" customWidth="1"/>
    <col min="64" max="64" width="11.42578125" style="54" hidden="1" customWidth="1"/>
    <col min="65" max="65" width="11.42578125" style="77" hidden="1" customWidth="1"/>
    <col min="66" max="66" width="14" style="27" customWidth="1"/>
    <col min="67" max="67" width="12.42578125" style="27" customWidth="1"/>
    <col min="68" max="68" width="11.42578125" style="127" hidden="1" customWidth="1"/>
    <col min="69" max="69" width="11.42578125" style="10" hidden="1" customWidth="1"/>
    <col min="70" max="70" width="0" style="10" hidden="1" customWidth="1"/>
    <col min="71" max="71" width="12.140625" style="10" hidden="1" customWidth="1"/>
    <col min="72" max="72" width="11.5703125" style="10" hidden="1" customWidth="1"/>
    <col min="73" max="73" width="11.85546875" style="10" hidden="1" customWidth="1"/>
    <col min="74" max="74" width="12.140625" style="10" hidden="1" customWidth="1"/>
    <col min="75" max="76" width="0" style="14" hidden="1" customWidth="1"/>
    <col min="77" max="114" width="11.42578125" style="14"/>
    <col min="115" max="16384" width="11.42578125" style="7"/>
  </cols>
  <sheetData>
    <row r="1" spans="1:114" s="14" customFormat="1" ht="30" customHeight="1" x14ac:dyDescent="0.35">
      <c r="A1" s="16" t="s">
        <v>18</v>
      </c>
      <c r="B1" s="12"/>
      <c r="C1" s="12"/>
      <c r="D1" s="12"/>
      <c r="E1" s="13"/>
      <c r="F1" s="13"/>
      <c r="G1" s="13"/>
      <c r="H1" s="13"/>
      <c r="I1" s="13"/>
      <c r="J1" s="49"/>
      <c r="K1" s="13"/>
      <c r="L1" s="49"/>
      <c r="M1" s="13"/>
      <c r="N1" s="49"/>
      <c r="O1" s="13"/>
      <c r="P1" s="49"/>
      <c r="Q1" s="49"/>
      <c r="R1" s="49"/>
      <c r="S1" s="13"/>
      <c r="T1" s="49"/>
      <c r="U1" s="13"/>
      <c r="V1" s="49"/>
      <c r="W1" s="13"/>
      <c r="X1" s="49"/>
      <c r="Y1" s="13"/>
      <c r="Z1" s="49"/>
      <c r="AA1" s="13"/>
      <c r="AB1" s="49"/>
      <c r="AC1" s="13"/>
      <c r="AD1" s="49"/>
      <c r="AE1" s="13"/>
      <c r="AF1" s="49"/>
      <c r="AG1" s="13"/>
      <c r="AH1" s="49"/>
      <c r="AI1" s="13"/>
      <c r="AJ1" s="12"/>
      <c r="AK1" s="13"/>
      <c r="AL1" s="49"/>
      <c r="AM1" s="13"/>
      <c r="AN1" s="49"/>
      <c r="AO1" s="13"/>
      <c r="AP1" s="49"/>
      <c r="AQ1" s="13"/>
      <c r="AR1" s="49"/>
      <c r="AS1" s="13"/>
      <c r="AT1" s="49"/>
      <c r="AU1" s="13"/>
      <c r="AV1" s="49"/>
      <c r="AW1" s="13"/>
      <c r="AX1" s="49"/>
      <c r="AY1" s="13"/>
      <c r="AZ1" s="49"/>
      <c r="BA1" s="13"/>
      <c r="BB1" s="49"/>
      <c r="BC1" s="13"/>
      <c r="BD1" s="49"/>
      <c r="BE1" s="13"/>
      <c r="BF1" s="49"/>
      <c r="BG1" s="13"/>
      <c r="BH1" s="49"/>
      <c r="BI1" s="48"/>
      <c r="BJ1" s="49"/>
      <c r="BK1" s="48"/>
      <c r="BL1" s="49"/>
      <c r="BM1" s="48"/>
      <c r="BN1" s="13"/>
      <c r="BO1" s="13"/>
      <c r="BP1" s="122"/>
      <c r="BQ1" s="9"/>
      <c r="BR1" s="9"/>
      <c r="BS1" s="9"/>
      <c r="BT1" s="9" t="s">
        <v>30</v>
      </c>
      <c r="BU1" s="9"/>
      <c r="BV1" s="9"/>
    </row>
    <row r="2" spans="1:114" s="14" customFormat="1" ht="26.25" customHeight="1" x14ac:dyDescent="0.35">
      <c r="A2" s="16" t="s">
        <v>19</v>
      </c>
      <c r="B2" s="12"/>
      <c r="C2" s="12"/>
      <c r="D2" s="12"/>
      <c r="E2" s="13"/>
      <c r="F2" s="13"/>
      <c r="G2" s="13"/>
      <c r="H2" s="13"/>
      <c r="I2" s="13"/>
      <c r="J2" s="49"/>
      <c r="K2" s="13"/>
      <c r="L2" s="49"/>
      <c r="M2" s="13"/>
      <c r="N2" s="49"/>
      <c r="O2" s="13"/>
      <c r="P2" s="49"/>
      <c r="Q2" s="13"/>
      <c r="R2" s="165"/>
      <c r="S2" s="13"/>
      <c r="T2" s="49"/>
      <c r="U2" s="13"/>
      <c r="V2" s="49"/>
      <c r="W2" s="13"/>
      <c r="X2" s="49"/>
      <c r="Y2" s="13"/>
      <c r="Z2" s="49"/>
      <c r="AA2" s="13"/>
      <c r="AB2" s="49"/>
      <c r="AC2" s="13"/>
      <c r="AD2" s="49"/>
      <c r="AE2" s="13"/>
      <c r="AF2" s="49"/>
      <c r="AG2" s="13"/>
      <c r="AH2" s="49"/>
      <c r="AI2" s="13"/>
      <c r="AJ2" s="12"/>
      <c r="AK2" s="13"/>
      <c r="AL2" s="49"/>
      <c r="AM2" s="13"/>
      <c r="AN2" s="49"/>
      <c r="AO2" s="13"/>
      <c r="AP2" s="49"/>
      <c r="AQ2" s="13"/>
      <c r="AR2" s="49"/>
      <c r="AS2" s="13"/>
      <c r="AT2" s="49"/>
      <c r="AU2" s="13"/>
      <c r="AV2" s="49"/>
      <c r="AW2" s="13"/>
      <c r="AX2" s="49"/>
      <c r="AY2" s="13"/>
      <c r="AZ2" s="49"/>
      <c r="BA2" s="13"/>
      <c r="BB2" s="49"/>
      <c r="BC2" s="13"/>
      <c r="BD2" s="49"/>
      <c r="BE2" s="13"/>
      <c r="BF2" s="49"/>
      <c r="BG2" s="13"/>
      <c r="BH2" s="49"/>
      <c r="BI2" s="48"/>
      <c r="BJ2" s="49"/>
      <c r="BK2" s="48"/>
      <c r="BL2" s="49"/>
      <c r="BM2" s="48"/>
      <c r="BN2" s="13"/>
      <c r="BO2" s="13"/>
      <c r="BP2" s="122"/>
      <c r="BQ2" s="9">
        <f>2430+2418</f>
        <v>4848</v>
      </c>
      <c r="BR2" s="9"/>
      <c r="BS2" s="9"/>
      <c r="BT2" s="9"/>
      <c r="BU2" s="9"/>
      <c r="BV2" s="9"/>
    </row>
    <row r="3" spans="1:114" s="14" customFormat="1" ht="16.5" customHeight="1" x14ac:dyDescent="0.35">
      <c r="A3" s="15"/>
      <c r="B3" s="12"/>
      <c r="C3" s="12"/>
      <c r="D3" s="12"/>
      <c r="E3" s="13"/>
      <c r="F3" s="13"/>
      <c r="G3" s="13"/>
      <c r="H3" s="13"/>
      <c r="I3" s="13"/>
      <c r="J3" s="49"/>
      <c r="K3" s="13"/>
      <c r="L3" s="49"/>
      <c r="M3" s="13"/>
      <c r="N3" s="49"/>
      <c r="O3" s="13"/>
      <c r="P3" s="49"/>
      <c r="Q3" s="161"/>
      <c r="R3" s="49"/>
      <c r="S3" s="162"/>
      <c r="T3" s="161"/>
      <c r="U3" s="13"/>
      <c r="V3" s="49"/>
      <c r="W3" s="13"/>
      <c r="X3" s="49"/>
      <c r="Y3" s="13"/>
      <c r="Z3" s="49"/>
      <c r="AA3" s="13"/>
      <c r="AB3" s="49"/>
      <c r="AC3" s="13"/>
      <c r="AD3" s="49"/>
      <c r="AE3" s="13"/>
      <c r="AF3" s="49"/>
      <c r="AG3" s="13"/>
      <c r="AH3" s="49"/>
      <c r="AI3" s="13"/>
      <c r="AJ3" s="12"/>
      <c r="AK3" s="13"/>
      <c r="AL3" s="49"/>
      <c r="AM3" s="13"/>
      <c r="AN3" s="49"/>
      <c r="AO3" s="13"/>
      <c r="AP3" s="49"/>
      <c r="AQ3" s="13"/>
      <c r="AR3" s="49"/>
      <c r="AS3" s="13"/>
      <c r="AT3" s="49"/>
      <c r="AU3" s="13"/>
      <c r="AV3" s="49"/>
      <c r="AW3" s="13"/>
      <c r="AX3" s="49"/>
      <c r="AY3" s="13"/>
      <c r="AZ3" s="49"/>
      <c r="BA3" s="13"/>
      <c r="BB3" s="49"/>
      <c r="BC3" s="13"/>
      <c r="BD3" s="49"/>
      <c r="BE3" s="13"/>
      <c r="BF3" s="49"/>
      <c r="BG3" s="13"/>
      <c r="BH3" s="49"/>
      <c r="BI3" s="48"/>
      <c r="BJ3" s="49"/>
      <c r="BK3" s="48"/>
      <c r="BL3" s="49"/>
      <c r="BM3" s="48"/>
      <c r="BN3" s="13" t="s">
        <v>81</v>
      </c>
      <c r="BO3" s="13"/>
      <c r="BP3" s="122"/>
      <c r="BQ3" s="9"/>
      <c r="BR3" s="9"/>
      <c r="BS3" s="9"/>
      <c r="BT3" s="9"/>
      <c r="BU3" s="9"/>
      <c r="BV3" s="9"/>
    </row>
    <row r="4" spans="1:114" s="118" customFormat="1" ht="24.75" customHeight="1" thickBot="1" x14ac:dyDescent="0.4">
      <c r="A4" s="15" t="s">
        <v>76</v>
      </c>
      <c r="B4" s="12"/>
      <c r="C4" s="12"/>
      <c r="D4" s="12"/>
      <c r="E4" s="13"/>
      <c r="F4" s="13"/>
      <c r="G4" s="13"/>
      <c r="H4" s="13"/>
      <c r="I4" s="13"/>
      <c r="J4" s="49"/>
      <c r="K4" s="192"/>
      <c r="L4" s="193"/>
      <c r="M4" s="194"/>
      <c r="N4" s="49"/>
      <c r="O4" s="13"/>
      <c r="P4" s="49"/>
      <c r="Q4" s="162"/>
      <c r="R4" s="49"/>
      <c r="S4" s="13"/>
      <c r="T4" s="49"/>
      <c r="U4" s="13"/>
      <c r="V4" s="49"/>
      <c r="W4" s="13"/>
      <c r="X4" s="49"/>
      <c r="Y4" s="13"/>
      <c r="Z4" s="49"/>
      <c r="AA4" s="13"/>
      <c r="AB4" s="49"/>
      <c r="AC4" s="13"/>
      <c r="AD4" s="49"/>
      <c r="AE4" s="13"/>
      <c r="AF4" s="49"/>
      <c r="AG4" s="13"/>
      <c r="AH4" s="49"/>
      <c r="AI4" s="13"/>
      <c r="AJ4" s="12"/>
      <c r="AK4" s="13"/>
      <c r="AL4" s="49"/>
      <c r="AM4" s="13"/>
      <c r="AN4" s="49"/>
      <c r="AO4" s="13"/>
      <c r="AP4" s="49"/>
      <c r="AQ4" s="192"/>
      <c r="AR4" s="193"/>
      <c r="AS4" s="194"/>
      <c r="AT4" s="49"/>
      <c r="AU4" s="13"/>
      <c r="AV4" s="49"/>
      <c r="AW4" s="13"/>
      <c r="AX4" s="49"/>
      <c r="AY4" s="13"/>
      <c r="AZ4" s="49"/>
      <c r="BA4" s="13"/>
      <c r="BB4" s="49"/>
      <c r="BC4" s="13"/>
      <c r="BD4" s="49"/>
      <c r="BE4" s="13"/>
      <c r="BF4" s="49"/>
      <c r="BG4" s="13"/>
      <c r="BH4" s="49"/>
      <c r="BI4" s="48"/>
      <c r="BJ4" s="49"/>
      <c r="BK4" s="48"/>
      <c r="BL4" s="49"/>
      <c r="BM4" s="48"/>
      <c r="BN4" s="13"/>
      <c r="BO4" s="13"/>
      <c r="BP4" s="123"/>
      <c r="BQ4" s="306"/>
      <c r="BR4" s="306"/>
      <c r="BS4" s="306"/>
      <c r="BT4" s="306"/>
      <c r="BU4" s="306"/>
      <c r="BV4" s="306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</row>
    <row r="5" spans="1:114" ht="16.5" customHeight="1" x14ac:dyDescent="0.25">
      <c r="A5" s="311" t="s">
        <v>0</v>
      </c>
      <c r="B5" s="309" t="s">
        <v>1</v>
      </c>
      <c r="C5" s="318" t="s">
        <v>24</v>
      </c>
      <c r="D5" s="286">
        <v>1</v>
      </c>
      <c r="E5" s="282"/>
      <c r="F5" s="282">
        <f>+D5+1</f>
        <v>2</v>
      </c>
      <c r="G5" s="282"/>
      <c r="H5" s="282">
        <f t="shared" ref="H5" si="0">+F5+1</f>
        <v>3</v>
      </c>
      <c r="I5" s="282"/>
      <c r="J5" s="282">
        <f t="shared" ref="J5" si="1">+H5+1</f>
        <v>4</v>
      </c>
      <c r="K5" s="282"/>
      <c r="L5" s="282">
        <f t="shared" ref="L5" si="2">+J5+1</f>
        <v>5</v>
      </c>
      <c r="M5" s="282"/>
      <c r="N5" s="282">
        <f t="shared" ref="N5" si="3">+L5+1</f>
        <v>6</v>
      </c>
      <c r="O5" s="282"/>
      <c r="P5" s="282">
        <f t="shared" ref="P5" si="4">+N5+1</f>
        <v>7</v>
      </c>
      <c r="Q5" s="282"/>
      <c r="R5" s="282">
        <f t="shared" ref="R5" si="5">+P5+1</f>
        <v>8</v>
      </c>
      <c r="S5" s="282"/>
      <c r="T5" s="282">
        <f t="shared" ref="T5" si="6">+R5+1</f>
        <v>9</v>
      </c>
      <c r="U5" s="282"/>
      <c r="V5" s="282">
        <f t="shared" ref="V5" si="7">+T5+1</f>
        <v>10</v>
      </c>
      <c r="W5" s="282"/>
      <c r="X5" s="282">
        <f t="shared" ref="X5" si="8">+V5+1</f>
        <v>11</v>
      </c>
      <c r="Y5" s="282"/>
      <c r="Z5" s="317" t="s">
        <v>70</v>
      </c>
      <c r="AA5" s="286"/>
      <c r="AB5" s="282" t="e">
        <f t="shared" ref="AB5" si="9">+Z5+1</f>
        <v>#VALUE!</v>
      </c>
      <c r="AC5" s="282"/>
      <c r="AD5" s="282" t="e">
        <f t="shared" ref="AD5" si="10">+AB5+1</f>
        <v>#VALUE!</v>
      </c>
      <c r="AE5" s="282"/>
      <c r="AF5" s="282" t="e">
        <f t="shared" ref="AF5" si="11">+AD5+1</f>
        <v>#VALUE!</v>
      </c>
      <c r="AG5" s="282"/>
      <c r="AH5" s="282" t="e">
        <f t="shared" ref="AH5" si="12">+AF5+1</f>
        <v>#VALUE!</v>
      </c>
      <c r="AI5" s="282"/>
      <c r="AJ5" s="282" t="e">
        <f>+AH5+1</f>
        <v>#VALUE!</v>
      </c>
      <c r="AK5" s="282"/>
      <c r="AL5" s="282" t="e">
        <f>+AJ5+1</f>
        <v>#VALUE!</v>
      </c>
      <c r="AM5" s="282"/>
      <c r="AN5" s="282" t="e">
        <f t="shared" ref="AN5" si="13">+AL5+1</f>
        <v>#VALUE!</v>
      </c>
      <c r="AO5" s="282"/>
      <c r="AP5" s="282" t="e">
        <f t="shared" ref="AP5" si="14">+AN5+1</f>
        <v>#VALUE!</v>
      </c>
      <c r="AQ5" s="282"/>
      <c r="AR5" s="282" t="e">
        <f t="shared" ref="AR5" si="15">+AP5+1</f>
        <v>#VALUE!</v>
      </c>
      <c r="AS5" s="282"/>
      <c r="AT5" s="282" t="e">
        <f t="shared" ref="AT5" si="16">+AR5+1</f>
        <v>#VALUE!</v>
      </c>
      <c r="AU5" s="282"/>
      <c r="AV5" s="282" t="e">
        <f t="shared" ref="AV5" si="17">+AT5+1</f>
        <v>#VALUE!</v>
      </c>
      <c r="AW5" s="282"/>
      <c r="AX5" s="282" t="e">
        <f t="shared" ref="AX5" si="18">+AV5+1</f>
        <v>#VALUE!</v>
      </c>
      <c r="AY5" s="282"/>
      <c r="AZ5" s="282" t="e">
        <f t="shared" ref="AZ5" si="19">+AX5+1</f>
        <v>#VALUE!</v>
      </c>
      <c r="BA5" s="282"/>
      <c r="BB5" s="282" t="e">
        <f t="shared" ref="BB5" si="20">+AZ5+1</f>
        <v>#VALUE!</v>
      </c>
      <c r="BC5" s="282"/>
      <c r="BD5" s="282" t="e">
        <f t="shared" ref="BD5" si="21">+BB5+1</f>
        <v>#VALUE!</v>
      </c>
      <c r="BE5" s="282"/>
      <c r="BF5" s="282" t="e">
        <f t="shared" ref="BF5" si="22">+BD5+1</f>
        <v>#VALUE!</v>
      </c>
      <c r="BG5" s="282"/>
      <c r="BH5" s="282" t="e">
        <f t="shared" ref="BH5" si="23">+BF5+1</f>
        <v>#VALUE!</v>
      </c>
      <c r="BI5" s="282"/>
      <c r="BJ5" s="282" t="e">
        <f t="shared" ref="BJ5" si="24">+BH5+1</f>
        <v>#VALUE!</v>
      </c>
      <c r="BK5" s="282"/>
      <c r="BL5" s="282" t="e">
        <f t="shared" ref="BL5" si="25">+BJ5+1</f>
        <v>#VALUE!</v>
      </c>
      <c r="BM5" s="282"/>
      <c r="BN5" s="315" t="s">
        <v>71</v>
      </c>
      <c r="BO5" s="316"/>
      <c r="BP5" s="313" t="s">
        <v>29</v>
      </c>
      <c r="BQ5" s="134" t="s">
        <v>3</v>
      </c>
      <c r="BR5" s="119" t="s">
        <v>4</v>
      </c>
      <c r="BS5" s="119" t="s">
        <v>5</v>
      </c>
      <c r="BT5" s="119" t="s">
        <v>6</v>
      </c>
      <c r="BU5" s="119" t="s">
        <v>7</v>
      </c>
      <c r="BV5" s="119" t="s">
        <v>8</v>
      </c>
    </row>
    <row r="6" spans="1:114" s="22" customFormat="1" ht="16.5" customHeight="1" thickBot="1" x14ac:dyDescent="0.3">
      <c r="A6" s="312"/>
      <c r="B6" s="310"/>
      <c r="C6" s="319"/>
      <c r="D6" s="86" t="s">
        <v>21</v>
      </c>
      <c r="E6" s="78" t="s">
        <v>17</v>
      </c>
      <c r="F6" s="78" t="s">
        <v>21</v>
      </c>
      <c r="G6" s="78" t="s">
        <v>17</v>
      </c>
      <c r="H6" s="78" t="s">
        <v>21</v>
      </c>
      <c r="I6" s="78" t="s">
        <v>17</v>
      </c>
      <c r="J6" s="106" t="s">
        <v>21</v>
      </c>
      <c r="K6" s="78" t="s">
        <v>17</v>
      </c>
      <c r="L6" s="106" t="s">
        <v>21</v>
      </c>
      <c r="M6" s="78" t="s">
        <v>17</v>
      </c>
      <c r="N6" s="106" t="s">
        <v>21</v>
      </c>
      <c r="O6" s="78" t="s">
        <v>17</v>
      </c>
      <c r="P6" s="106" t="s">
        <v>21</v>
      </c>
      <c r="Q6" s="78" t="s">
        <v>17</v>
      </c>
      <c r="R6" s="106" t="s">
        <v>21</v>
      </c>
      <c r="S6" s="78" t="s">
        <v>17</v>
      </c>
      <c r="T6" s="106" t="s">
        <v>21</v>
      </c>
      <c r="U6" s="78" t="s">
        <v>17</v>
      </c>
      <c r="V6" s="106" t="s">
        <v>21</v>
      </c>
      <c r="W6" s="78" t="s">
        <v>17</v>
      </c>
      <c r="X6" s="106" t="s">
        <v>21</v>
      </c>
      <c r="Y6" s="78" t="s">
        <v>17</v>
      </c>
      <c r="Z6" s="185" t="s">
        <v>72</v>
      </c>
      <c r="AA6" s="186" t="s">
        <v>17</v>
      </c>
      <c r="AB6" s="106" t="s">
        <v>21</v>
      </c>
      <c r="AC6" s="78" t="s">
        <v>17</v>
      </c>
      <c r="AD6" s="106" t="s">
        <v>21</v>
      </c>
      <c r="AE6" s="78" t="s">
        <v>17</v>
      </c>
      <c r="AF6" s="106" t="s">
        <v>21</v>
      </c>
      <c r="AG6" s="78" t="s">
        <v>17</v>
      </c>
      <c r="AH6" s="106" t="s">
        <v>21</v>
      </c>
      <c r="AI6" s="78" t="s">
        <v>17</v>
      </c>
      <c r="AJ6" s="78" t="s">
        <v>21</v>
      </c>
      <c r="AK6" s="78" t="s">
        <v>17</v>
      </c>
      <c r="AL6" s="106" t="s">
        <v>21</v>
      </c>
      <c r="AM6" s="78" t="s">
        <v>17</v>
      </c>
      <c r="AN6" s="106" t="s">
        <v>21</v>
      </c>
      <c r="AO6" s="78" t="s">
        <v>17</v>
      </c>
      <c r="AP6" s="106" t="s">
        <v>21</v>
      </c>
      <c r="AQ6" s="78" t="s">
        <v>17</v>
      </c>
      <c r="AR6" s="106" t="s">
        <v>21</v>
      </c>
      <c r="AS6" s="78" t="s">
        <v>17</v>
      </c>
      <c r="AT6" s="106" t="s">
        <v>21</v>
      </c>
      <c r="AU6" s="78" t="s">
        <v>17</v>
      </c>
      <c r="AV6" s="106" t="s">
        <v>21</v>
      </c>
      <c r="AW6" s="78" t="s">
        <v>17</v>
      </c>
      <c r="AX6" s="106" t="s">
        <v>21</v>
      </c>
      <c r="AY6" s="78" t="s">
        <v>17</v>
      </c>
      <c r="AZ6" s="106" t="s">
        <v>21</v>
      </c>
      <c r="BA6" s="78" t="s">
        <v>17</v>
      </c>
      <c r="BB6" s="106" t="s">
        <v>21</v>
      </c>
      <c r="BC6" s="78" t="s">
        <v>17</v>
      </c>
      <c r="BD6" s="106" t="s">
        <v>21</v>
      </c>
      <c r="BE6" s="78" t="s">
        <v>17</v>
      </c>
      <c r="BF6" s="106" t="s">
        <v>21</v>
      </c>
      <c r="BG6" s="78" t="s">
        <v>17</v>
      </c>
      <c r="BH6" s="106" t="s">
        <v>21</v>
      </c>
      <c r="BI6" s="210" t="s">
        <v>17</v>
      </c>
      <c r="BJ6" s="106" t="s">
        <v>21</v>
      </c>
      <c r="BK6" s="210" t="s">
        <v>17</v>
      </c>
      <c r="BL6" s="106" t="s">
        <v>21</v>
      </c>
      <c r="BM6" s="210" t="s">
        <v>17</v>
      </c>
      <c r="BN6" s="187" t="s">
        <v>22</v>
      </c>
      <c r="BO6" s="188" t="s">
        <v>23</v>
      </c>
      <c r="BP6" s="314"/>
      <c r="BQ6" s="32"/>
      <c r="BR6" s="33"/>
      <c r="BS6" s="32"/>
      <c r="BT6" s="32"/>
      <c r="BU6" s="34"/>
      <c r="BV6" s="32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56"/>
      <c r="CO6" s="56"/>
      <c r="CP6" s="56"/>
      <c r="CQ6" s="56"/>
      <c r="CR6" s="56"/>
      <c r="CS6" s="56"/>
      <c r="CT6" s="56"/>
      <c r="CU6" s="56"/>
      <c r="CV6" s="56"/>
      <c r="CW6" s="56"/>
      <c r="CX6" s="56"/>
      <c r="CY6" s="56"/>
      <c r="CZ6" s="56"/>
      <c r="DA6" s="56"/>
      <c r="DB6" s="56"/>
      <c r="DC6" s="56"/>
      <c r="DD6" s="56"/>
      <c r="DE6" s="56"/>
      <c r="DF6" s="56"/>
      <c r="DG6" s="56"/>
      <c r="DH6" s="56"/>
      <c r="DI6" s="56"/>
      <c r="DJ6" s="56"/>
    </row>
    <row r="7" spans="1:114" ht="16.5" customHeight="1" x14ac:dyDescent="0.25">
      <c r="A7" s="195" t="s">
        <v>9</v>
      </c>
      <c r="B7" s="75">
        <v>86</v>
      </c>
      <c r="C7" s="76">
        <v>54</v>
      </c>
      <c r="D7" s="11"/>
      <c r="E7" s="3">
        <f>+D7*C7</f>
        <v>0</v>
      </c>
      <c r="F7" s="11"/>
      <c r="G7" s="3">
        <f>+F7*C7</f>
        <v>0</v>
      </c>
      <c r="H7" s="45"/>
      <c r="I7" s="3">
        <f>+H7*C7</f>
        <v>0</v>
      </c>
      <c r="J7" s="45"/>
      <c r="K7" s="3">
        <f>+J7*C7</f>
        <v>0</v>
      </c>
      <c r="L7" s="45"/>
      <c r="M7" s="3">
        <f>+L7*C7</f>
        <v>0</v>
      </c>
      <c r="N7" s="45"/>
      <c r="O7" s="3">
        <f>+N7*C7</f>
        <v>0</v>
      </c>
      <c r="P7" s="45"/>
      <c r="Q7" s="3">
        <f>+P7*C7</f>
        <v>0</v>
      </c>
      <c r="R7" s="45"/>
      <c r="S7" s="3">
        <f>+R7*C7</f>
        <v>0</v>
      </c>
      <c r="T7" s="45"/>
      <c r="U7" s="3">
        <f>+T7*C7</f>
        <v>0</v>
      </c>
      <c r="V7" s="45"/>
      <c r="W7" s="3">
        <f>+V7*C7</f>
        <v>0</v>
      </c>
      <c r="X7" s="45"/>
      <c r="Y7" s="3">
        <f>+X7*C7</f>
        <v>0</v>
      </c>
      <c r="Z7" s="45"/>
      <c r="AA7" s="3">
        <f>+Z7*C7</f>
        <v>0</v>
      </c>
      <c r="AB7" s="45"/>
      <c r="AC7" s="3"/>
      <c r="AD7" s="45"/>
      <c r="AE7" s="3"/>
      <c r="AF7" s="45"/>
      <c r="AG7" s="3"/>
      <c r="AH7" s="45"/>
      <c r="AI7" s="3"/>
      <c r="AJ7" s="11"/>
      <c r="AK7" s="3"/>
      <c r="AL7" s="45"/>
      <c r="AM7" s="3"/>
      <c r="AN7" s="45"/>
      <c r="AO7" s="3"/>
      <c r="AP7" s="45"/>
      <c r="AQ7" s="3"/>
      <c r="AR7" s="45"/>
      <c r="AS7" s="3"/>
      <c r="AT7" s="45"/>
      <c r="AU7" s="3"/>
      <c r="AV7" s="45"/>
      <c r="AW7" s="3"/>
      <c r="AX7" s="45"/>
      <c r="AY7" s="3"/>
      <c r="AZ7" s="45"/>
      <c r="BA7" s="3"/>
      <c r="BB7" s="45"/>
      <c r="BC7" s="3"/>
      <c r="BD7" s="45"/>
      <c r="BE7" s="3"/>
      <c r="BF7" s="45"/>
      <c r="BG7" s="3"/>
      <c r="BH7" s="45"/>
      <c r="BI7" s="74"/>
      <c r="BJ7" s="45"/>
      <c r="BK7" s="74"/>
      <c r="BL7" s="45"/>
      <c r="BM7" s="74"/>
      <c r="BN7" s="45">
        <f t="shared" ref="BN7:BO12" si="26">+D7+F7+H7+J7+L7+N7+P7+R7+T7+V7+X7+Z7+AB7+AD7+AF7+AH7+AJ7+AL7+AN7+AP7+AR7+AT7+AV7+AX7+AZ7+BB7+BD7+BF7+BH7+BJ7+BL7</f>
        <v>0</v>
      </c>
      <c r="BO7" s="196">
        <f t="shared" si="26"/>
        <v>0</v>
      </c>
      <c r="BP7" s="189"/>
      <c r="BQ7" s="61">
        <v>1211</v>
      </c>
      <c r="BR7" s="4">
        <f t="shared" ref="BR7:BR31" si="27">BO7</f>
        <v>0</v>
      </c>
      <c r="BS7" s="61"/>
      <c r="BT7" s="1">
        <f t="shared" ref="BT7:BT12" si="28">BR7+BS7-BQ7</f>
        <v>-1211</v>
      </c>
      <c r="BU7" s="5"/>
      <c r="BV7" s="1">
        <f t="shared" ref="BV7:BV12" si="29">BT7-BU7</f>
        <v>-1211</v>
      </c>
      <c r="BW7" s="14" t="s">
        <v>55</v>
      </c>
    </row>
    <row r="8" spans="1:114" ht="16.5" customHeight="1" x14ac:dyDescent="0.25">
      <c r="A8" s="197" t="s">
        <v>9</v>
      </c>
      <c r="B8" s="6">
        <v>86</v>
      </c>
      <c r="C8" s="46">
        <v>48</v>
      </c>
      <c r="D8" s="11"/>
      <c r="E8" s="3">
        <f t="shared" ref="E8:E12" si="30">+D8*C8</f>
        <v>0</v>
      </c>
      <c r="F8" s="11"/>
      <c r="G8" s="3">
        <f t="shared" ref="G8:G12" si="31">+F8*C8</f>
        <v>0</v>
      </c>
      <c r="H8" s="45"/>
      <c r="I8" s="3">
        <f t="shared" ref="I8:I12" si="32">+H8*C8</f>
        <v>0</v>
      </c>
      <c r="J8" s="45"/>
      <c r="K8" s="3">
        <f t="shared" ref="K8:K12" si="33">+J8*C8</f>
        <v>0</v>
      </c>
      <c r="L8" s="45"/>
      <c r="M8" s="3">
        <f t="shared" ref="M8:M31" si="34">+L8*C8</f>
        <v>0</v>
      </c>
      <c r="N8" s="45"/>
      <c r="O8" s="3">
        <f t="shared" ref="O8:O31" si="35">+N8*C8</f>
        <v>0</v>
      </c>
      <c r="P8" s="45"/>
      <c r="Q8" s="3">
        <f t="shared" ref="Q8:Q31" si="36">+P8*C8</f>
        <v>0</v>
      </c>
      <c r="R8" s="45"/>
      <c r="S8" s="3">
        <f t="shared" ref="S8:S31" si="37">+R8*C8</f>
        <v>0</v>
      </c>
      <c r="T8" s="45"/>
      <c r="U8" s="3">
        <f t="shared" ref="U8:U12" si="38">+T8*C8</f>
        <v>0</v>
      </c>
      <c r="V8" s="45"/>
      <c r="W8" s="3">
        <f t="shared" ref="W8:W12" si="39">+V8*C8</f>
        <v>0</v>
      </c>
      <c r="X8" s="45"/>
      <c r="Y8" s="3">
        <f t="shared" ref="Y8:Y11" si="40">+X8*C8</f>
        <v>0</v>
      </c>
      <c r="Z8" s="45"/>
      <c r="AA8" s="3">
        <f t="shared" ref="AA8:AA11" si="41">+Z8*C8</f>
        <v>0</v>
      </c>
      <c r="AB8" s="45"/>
      <c r="AC8" s="3"/>
      <c r="AD8" s="45"/>
      <c r="AE8" s="3"/>
      <c r="AF8" s="45"/>
      <c r="AG8" s="3"/>
      <c r="AH8" s="45"/>
      <c r="AI8" s="3"/>
      <c r="AJ8" s="11"/>
      <c r="AK8" s="3"/>
      <c r="AL8" s="45"/>
      <c r="AM8" s="3"/>
      <c r="AN8" s="45"/>
      <c r="AO8" s="3"/>
      <c r="AP8" s="45"/>
      <c r="AQ8" s="3"/>
      <c r="AR8" s="45"/>
      <c r="AS8" s="3"/>
      <c r="AT8" s="45"/>
      <c r="AU8" s="3"/>
      <c r="AV8" s="45"/>
      <c r="AW8" s="3"/>
      <c r="AX8" s="45"/>
      <c r="AY8" s="3"/>
      <c r="AZ8" s="45"/>
      <c r="BA8" s="3"/>
      <c r="BB8" s="45"/>
      <c r="BC8" s="3"/>
      <c r="BD8" s="45"/>
      <c r="BE8" s="3"/>
      <c r="BF8" s="45"/>
      <c r="BG8" s="3"/>
      <c r="BH8" s="45"/>
      <c r="BI8" s="74"/>
      <c r="BJ8" s="45"/>
      <c r="BK8" s="74"/>
      <c r="BL8" s="45"/>
      <c r="BM8" s="74"/>
      <c r="BN8" s="45">
        <f t="shared" si="26"/>
        <v>0</v>
      </c>
      <c r="BO8" s="196">
        <f t="shared" si="26"/>
        <v>0</v>
      </c>
      <c r="BP8" s="189"/>
      <c r="BQ8" s="61"/>
      <c r="BR8" s="4">
        <f t="shared" si="27"/>
        <v>0</v>
      </c>
      <c r="BS8" s="61"/>
      <c r="BT8" s="1">
        <f t="shared" si="28"/>
        <v>0</v>
      </c>
      <c r="BU8" s="5"/>
      <c r="BV8" s="1">
        <f t="shared" si="29"/>
        <v>0</v>
      </c>
      <c r="BW8" s="14" t="s">
        <v>55</v>
      </c>
    </row>
    <row r="9" spans="1:114" ht="16.5" customHeight="1" x14ac:dyDescent="0.25">
      <c r="A9" s="197" t="s">
        <v>9</v>
      </c>
      <c r="B9" s="6" t="s">
        <v>53</v>
      </c>
      <c r="C9" s="46">
        <v>54</v>
      </c>
      <c r="D9" s="11"/>
      <c r="E9" s="3">
        <f t="shared" si="30"/>
        <v>0</v>
      </c>
      <c r="F9" s="11">
        <v>35</v>
      </c>
      <c r="G9" s="3">
        <f t="shared" si="31"/>
        <v>1890</v>
      </c>
      <c r="H9" s="45">
        <v>30</v>
      </c>
      <c r="I9" s="3">
        <f t="shared" si="32"/>
        <v>1620</v>
      </c>
      <c r="J9" s="45">
        <v>22</v>
      </c>
      <c r="K9" s="3">
        <f t="shared" si="33"/>
        <v>1188</v>
      </c>
      <c r="L9" s="45">
        <v>15</v>
      </c>
      <c r="M9" s="3">
        <f t="shared" si="34"/>
        <v>810</v>
      </c>
      <c r="N9" s="45">
        <v>30</v>
      </c>
      <c r="O9" s="3">
        <f t="shared" si="35"/>
        <v>1620</v>
      </c>
      <c r="P9" s="45">
        <v>34</v>
      </c>
      <c r="Q9" s="3">
        <f t="shared" si="36"/>
        <v>1836</v>
      </c>
      <c r="R9" s="45">
        <v>34</v>
      </c>
      <c r="S9" s="3">
        <f t="shared" si="37"/>
        <v>1836</v>
      </c>
      <c r="T9" s="45">
        <v>34</v>
      </c>
      <c r="U9" s="3">
        <f t="shared" si="38"/>
        <v>1836</v>
      </c>
      <c r="V9" s="45">
        <v>26</v>
      </c>
      <c r="W9" s="3">
        <f t="shared" si="39"/>
        <v>1404</v>
      </c>
      <c r="X9" s="45">
        <v>26</v>
      </c>
      <c r="Y9" s="3">
        <f t="shared" si="40"/>
        <v>1404</v>
      </c>
      <c r="Z9" s="45">
        <v>18</v>
      </c>
      <c r="AA9" s="3">
        <f t="shared" si="41"/>
        <v>972</v>
      </c>
      <c r="AB9" s="45"/>
      <c r="AC9" s="3"/>
      <c r="AD9" s="45"/>
      <c r="AE9" s="3"/>
      <c r="AF9" s="45"/>
      <c r="AG9" s="3"/>
      <c r="AH9" s="45"/>
      <c r="AI9" s="3"/>
      <c r="AJ9" s="11"/>
      <c r="AK9" s="3"/>
      <c r="AL9" s="45"/>
      <c r="AM9" s="3"/>
      <c r="AN9" s="45"/>
      <c r="AO9" s="3"/>
      <c r="AP9" s="45"/>
      <c r="AQ9" s="3"/>
      <c r="AR9" s="45"/>
      <c r="AS9" s="3"/>
      <c r="AT9" s="45"/>
      <c r="AU9" s="3"/>
      <c r="AV9" s="45"/>
      <c r="AW9" s="3"/>
      <c r="AX9" s="45"/>
      <c r="AY9" s="3"/>
      <c r="AZ9" s="45"/>
      <c r="BA9" s="3"/>
      <c r="BB9" s="45"/>
      <c r="BC9" s="3"/>
      <c r="BD9" s="45"/>
      <c r="BE9" s="3"/>
      <c r="BF9" s="45"/>
      <c r="BG9" s="3"/>
      <c r="BH9" s="45"/>
      <c r="BI9" s="74"/>
      <c r="BJ9" s="45"/>
      <c r="BK9" s="74"/>
      <c r="BL9" s="45"/>
      <c r="BM9" s="74"/>
      <c r="BN9" s="45">
        <f t="shared" si="26"/>
        <v>304</v>
      </c>
      <c r="BO9" s="196">
        <f t="shared" si="26"/>
        <v>16416</v>
      </c>
      <c r="BP9" s="189"/>
      <c r="BQ9" s="61"/>
      <c r="BR9" s="4">
        <f t="shared" si="27"/>
        <v>16416</v>
      </c>
      <c r="BS9" s="61"/>
      <c r="BT9" s="1">
        <f t="shared" si="28"/>
        <v>16416</v>
      </c>
      <c r="BU9" s="5"/>
      <c r="BV9" s="1">
        <f t="shared" si="29"/>
        <v>16416</v>
      </c>
    </row>
    <row r="10" spans="1:114" ht="16.5" customHeight="1" x14ac:dyDescent="0.25">
      <c r="A10" s="197" t="s">
        <v>9</v>
      </c>
      <c r="B10" s="6" t="s">
        <v>53</v>
      </c>
      <c r="C10" s="46">
        <v>48</v>
      </c>
      <c r="D10" s="11"/>
      <c r="E10" s="3">
        <f t="shared" si="30"/>
        <v>0</v>
      </c>
      <c r="F10" s="11"/>
      <c r="G10" s="3">
        <f t="shared" si="31"/>
        <v>0</v>
      </c>
      <c r="H10" s="45"/>
      <c r="I10" s="3">
        <f t="shared" si="32"/>
        <v>0</v>
      </c>
      <c r="J10" s="45"/>
      <c r="K10" s="3">
        <f t="shared" si="33"/>
        <v>0</v>
      </c>
      <c r="L10" s="45"/>
      <c r="M10" s="3">
        <f t="shared" si="34"/>
        <v>0</v>
      </c>
      <c r="N10" s="45"/>
      <c r="O10" s="3">
        <f t="shared" si="35"/>
        <v>0</v>
      </c>
      <c r="P10" s="45"/>
      <c r="Q10" s="3">
        <f t="shared" si="36"/>
        <v>0</v>
      </c>
      <c r="R10" s="45">
        <v>6</v>
      </c>
      <c r="S10" s="3">
        <f t="shared" si="37"/>
        <v>288</v>
      </c>
      <c r="T10" s="45"/>
      <c r="U10" s="3">
        <f t="shared" si="38"/>
        <v>0</v>
      </c>
      <c r="V10" s="45"/>
      <c r="W10" s="3">
        <f t="shared" si="39"/>
        <v>0</v>
      </c>
      <c r="X10" s="45"/>
      <c r="Y10" s="3">
        <f t="shared" si="40"/>
        <v>0</v>
      </c>
      <c r="Z10" s="45"/>
      <c r="AA10" s="3">
        <f t="shared" si="41"/>
        <v>0</v>
      </c>
      <c r="AB10" s="45"/>
      <c r="AC10" s="3"/>
      <c r="AD10" s="45"/>
      <c r="AE10" s="3"/>
      <c r="AF10" s="45"/>
      <c r="AG10" s="3"/>
      <c r="AH10" s="45"/>
      <c r="AI10" s="3"/>
      <c r="AJ10" s="11"/>
      <c r="AK10" s="3"/>
      <c r="AL10" s="45"/>
      <c r="AM10" s="3"/>
      <c r="AN10" s="45"/>
      <c r="AO10" s="3"/>
      <c r="AP10" s="45"/>
      <c r="AQ10" s="3"/>
      <c r="AR10" s="45"/>
      <c r="AS10" s="3"/>
      <c r="AT10" s="45"/>
      <c r="AU10" s="3"/>
      <c r="AV10" s="45"/>
      <c r="AW10" s="3"/>
      <c r="AX10" s="45"/>
      <c r="AY10" s="3"/>
      <c r="AZ10" s="45"/>
      <c r="BA10" s="3"/>
      <c r="BB10" s="45"/>
      <c r="BC10" s="3"/>
      <c r="BD10" s="45"/>
      <c r="BE10" s="3"/>
      <c r="BF10" s="45"/>
      <c r="BG10" s="3"/>
      <c r="BH10" s="45"/>
      <c r="BI10" s="74"/>
      <c r="BJ10" s="45"/>
      <c r="BK10" s="74"/>
      <c r="BL10" s="45"/>
      <c r="BM10" s="74"/>
      <c r="BN10" s="45">
        <f t="shared" si="26"/>
        <v>6</v>
      </c>
      <c r="BO10" s="196">
        <f>+E10+G10+I10+K10+M10+O10+Q10+S10+U10+W10+Y10+AA10+AC10+AE10+AG10+AI10+AK10+AM10+AO10+AQ10+AS10+AU10+AW10+AY10+BA10+BC10+BE10+BG10+BI10+BK10+BM10</f>
        <v>288</v>
      </c>
      <c r="BP10" s="189"/>
      <c r="BQ10" s="61"/>
      <c r="BR10" s="4">
        <f t="shared" si="27"/>
        <v>288</v>
      </c>
      <c r="BS10" s="61"/>
      <c r="BT10" s="1">
        <f t="shared" si="28"/>
        <v>288</v>
      </c>
      <c r="BU10" s="5"/>
      <c r="BV10" s="1">
        <f t="shared" si="29"/>
        <v>288</v>
      </c>
    </row>
    <row r="11" spans="1:114" s="14" customFormat="1" ht="16.5" customHeight="1" x14ac:dyDescent="0.25">
      <c r="A11" s="197" t="s">
        <v>10</v>
      </c>
      <c r="B11" s="148">
        <v>19</v>
      </c>
      <c r="C11" s="46">
        <v>54</v>
      </c>
      <c r="D11" s="11">
        <v>2</v>
      </c>
      <c r="E11" s="3">
        <f t="shared" si="30"/>
        <v>108</v>
      </c>
      <c r="F11" s="11">
        <v>39</v>
      </c>
      <c r="G11" s="3">
        <f t="shared" si="31"/>
        <v>2106</v>
      </c>
      <c r="H11" s="45">
        <v>31</v>
      </c>
      <c r="I11" s="3">
        <f t="shared" si="32"/>
        <v>1674</v>
      </c>
      <c r="J11" s="45">
        <v>26</v>
      </c>
      <c r="K11" s="3">
        <f t="shared" si="33"/>
        <v>1404</v>
      </c>
      <c r="L11" s="45">
        <v>36</v>
      </c>
      <c r="M11" s="3">
        <f t="shared" si="34"/>
        <v>1944</v>
      </c>
      <c r="N11" s="45">
        <v>26</v>
      </c>
      <c r="O11" s="3">
        <f t="shared" si="35"/>
        <v>1404</v>
      </c>
      <c r="P11" s="45">
        <v>34</v>
      </c>
      <c r="Q11" s="3">
        <f t="shared" si="36"/>
        <v>1836</v>
      </c>
      <c r="R11" s="45">
        <v>24</v>
      </c>
      <c r="S11" s="3">
        <f t="shared" si="37"/>
        <v>1296</v>
      </c>
      <c r="T11" s="45">
        <v>12</v>
      </c>
      <c r="U11" s="3">
        <f t="shared" si="38"/>
        <v>648</v>
      </c>
      <c r="V11" s="45">
        <v>46</v>
      </c>
      <c r="W11" s="3">
        <f t="shared" si="39"/>
        <v>2484</v>
      </c>
      <c r="X11" s="45">
        <v>26</v>
      </c>
      <c r="Y11" s="3">
        <f t="shared" si="40"/>
        <v>1404</v>
      </c>
      <c r="Z11" s="45">
        <v>14</v>
      </c>
      <c r="AA11" s="3">
        <f t="shared" si="41"/>
        <v>756</v>
      </c>
      <c r="AB11" s="45"/>
      <c r="AC11" s="3"/>
      <c r="AD11" s="45"/>
      <c r="AE11" s="3"/>
      <c r="AF11" s="45"/>
      <c r="AG11" s="3"/>
      <c r="AH11" s="45"/>
      <c r="AI11" s="3"/>
      <c r="AJ11" s="11"/>
      <c r="AK11" s="3"/>
      <c r="AL11" s="45"/>
      <c r="AM11" s="3"/>
      <c r="AN11" s="45"/>
      <c r="AO11" s="3"/>
      <c r="AP11" s="45"/>
      <c r="AQ11" s="3"/>
      <c r="AR11" s="45"/>
      <c r="AS11" s="3"/>
      <c r="AT11" s="45"/>
      <c r="AU11" s="3"/>
      <c r="AV11" s="45"/>
      <c r="AW11" s="3"/>
      <c r="AX11" s="45"/>
      <c r="AY11" s="3"/>
      <c r="AZ11" s="45"/>
      <c r="BA11" s="3"/>
      <c r="BB11" s="45"/>
      <c r="BC11" s="3"/>
      <c r="BD11" s="45"/>
      <c r="BE11" s="3"/>
      <c r="BF11" s="45"/>
      <c r="BG11" s="3"/>
      <c r="BH11" s="45"/>
      <c r="BI11" s="74"/>
      <c r="BJ11" s="45"/>
      <c r="BK11" s="74"/>
      <c r="BL11" s="45"/>
      <c r="BM11" s="74"/>
      <c r="BN11" s="45">
        <f t="shared" si="26"/>
        <v>316</v>
      </c>
      <c r="BO11" s="196">
        <f t="shared" si="26"/>
        <v>17064</v>
      </c>
      <c r="BP11" s="189"/>
      <c r="BQ11" s="61">
        <v>737.4</v>
      </c>
      <c r="BR11" s="4">
        <f t="shared" si="27"/>
        <v>17064</v>
      </c>
      <c r="BS11" s="61"/>
      <c r="BT11" s="1">
        <f t="shared" si="28"/>
        <v>16326.6</v>
      </c>
      <c r="BU11" s="5"/>
      <c r="BV11" s="149">
        <f t="shared" si="29"/>
        <v>16326.6</v>
      </c>
      <c r="BW11" s="157">
        <f>SUM(BT7:BT10)</f>
        <v>15493</v>
      </c>
      <c r="BX11" s="158">
        <f>SUM(BV7:BV10)</f>
        <v>15493</v>
      </c>
    </row>
    <row r="12" spans="1:114" s="14" customFormat="1" ht="16.5" customHeight="1" x14ac:dyDescent="0.25">
      <c r="A12" s="198" t="s">
        <v>10</v>
      </c>
      <c r="B12" s="6">
        <v>19</v>
      </c>
      <c r="C12" s="46">
        <v>48</v>
      </c>
      <c r="D12" s="11"/>
      <c r="E12" s="3">
        <f t="shared" si="30"/>
        <v>0</v>
      </c>
      <c r="F12" s="11"/>
      <c r="G12" s="3">
        <f t="shared" si="31"/>
        <v>0</v>
      </c>
      <c r="H12" s="45"/>
      <c r="I12" s="3">
        <f t="shared" si="32"/>
        <v>0</v>
      </c>
      <c r="J12" s="45"/>
      <c r="K12" s="3">
        <f t="shared" si="33"/>
        <v>0</v>
      </c>
      <c r="L12" s="45"/>
      <c r="M12" s="3">
        <f t="shared" si="34"/>
        <v>0</v>
      </c>
      <c r="N12" s="45"/>
      <c r="O12" s="3">
        <f t="shared" si="35"/>
        <v>0</v>
      </c>
      <c r="P12" s="45">
        <v>7</v>
      </c>
      <c r="Q12" s="3">
        <v>343</v>
      </c>
      <c r="R12" s="45"/>
      <c r="S12" s="3">
        <f t="shared" si="37"/>
        <v>0</v>
      </c>
      <c r="T12" s="45"/>
      <c r="U12" s="3">
        <f t="shared" si="38"/>
        <v>0</v>
      </c>
      <c r="V12" s="45"/>
      <c r="W12" s="3">
        <f t="shared" si="39"/>
        <v>0</v>
      </c>
      <c r="X12" s="45"/>
      <c r="Y12" s="3">
        <f>+X12*C12</f>
        <v>0</v>
      </c>
      <c r="Z12" s="45">
        <v>1</v>
      </c>
      <c r="AA12" s="3">
        <v>49</v>
      </c>
      <c r="AB12" s="45"/>
      <c r="AC12" s="3"/>
      <c r="AD12" s="45"/>
      <c r="AE12" s="3"/>
      <c r="AF12" s="45"/>
      <c r="AG12" s="3"/>
      <c r="AH12" s="45"/>
      <c r="AI12" s="3"/>
      <c r="AJ12" s="11"/>
      <c r="AK12" s="3"/>
      <c r="AL12" s="45"/>
      <c r="AM12" s="3"/>
      <c r="AN12" s="45"/>
      <c r="AO12" s="3"/>
      <c r="AP12" s="45"/>
      <c r="AQ12" s="3"/>
      <c r="AR12" s="45"/>
      <c r="AS12" s="3"/>
      <c r="AT12" s="45"/>
      <c r="AU12" s="3"/>
      <c r="AV12" s="45"/>
      <c r="AW12" s="3"/>
      <c r="AX12" s="45"/>
      <c r="AY12" s="3"/>
      <c r="AZ12" s="45"/>
      <c r="BA12" s="3"/>
      <c r="BB12" s="45"/>
      <c r="BC12" s="3"/>
      <c r="BD12" s="45"/>
      <c r="BE12" s="3"/>
      <c r="BF12" s="45"/>
      <c r="BG12" s="3"/>
      <c r="BH12" s="45"/>
      <c r="BI12" s="74"/>
      <c r="BJ12" s="45"/>
      <c r="BK12" s="74"/>
      <c r="BL12" s="45"/>
      <c r="BM12" s="74"/>
      <c r="BN12" s="45">
        <f t="shared" si="26"/>
        <v>8</v>
      </c>
      <c r="BO12" s="196">
        <f t="shared" si="26"/>
        <v>392</v>
      </c>
      <c r="BP12" s="189"/>
      <c r="BQ12" s="61"/>
      <c r="BR12" s="4">
        <f t="shared" si="27"/>
        <v>392</v>
      </c>
      <c r="BS12" s="61"/>
      <c r="BT12" s="1">
        <f t="shared" si="28"/>
        <v>392</v>
      </c>
      <c r="BU12" s="5"/>
      <c r="BV12" s="149">
        <f t="shared" si="29"/>
        <v>392</v>
      </c>
      <c r="BW12" s="160">
        <f>SUM(BT11:BT12)</f>
        <v>16718.599999999999</v>
      </c>
      <c r="BX12" s="158">
        <f>+BW12-BU11</f>
        <v>16718.599999999999</v>
      </c>
    </row>
    <row r="13" spans="1:114" ht="16.5" customHeight="1" x14ac:dyDescent="0.25">
      <c r="A13" s="199" t="s">
        <v>32</v>
      </c>
      <c r="B13" s="80">
        <v>168</v>
      </c>
      <c r="C13" s="81">
        <v>54</v>
      </c>
      <c r="D13" s="93"/>
      <c r="E13" s="3">
        <f t="shared" ref="E13:E17" si="42">+D13*C13</f>
        <v>0</v>
      </c>
      <c r="F13" s="93"/>
      <c r="G13" s="3">
        <f t="shared" ref="G13:G17" si="43">+F13*C13</f>
        <v>0</v>
      </c>
      <c r="H13" s="45">
        <v>25</v>
      </c>
      <c r="I13" s="3">
        <f t="shared" ref="I13:I17" si="44">+H13*C13</f>
        <v>1350</v>
      </c>
      <c r="J13" s="45"/>
      <c r="K13" s="3">
        <f t="shared" ref="K13:K17" si="45">+J13*C13</f>
        <v>0</v>
      </c>
      <c r="L13" s="45">
        <v>16</v>
      </c>
      <c r="M13" s="3">
        <f t="shared" si="34"/>
        <v>864</v>
      </c>
      <c r="N13" s="45"/>
      <c r="O13" s="3">
        <f t="shared" si="35"/>
        <v>0</v>
      </c>
      <c r="P13" s="45">
        <v>4</v>
      </c>
      <c r="Q13" s="3">
        <f t="shared" si="36"/>
        <v>216</v>
      </c>
      <c r="R13" s="45">
        <v>1</v>
      </c>
      <c r="S13" s="3">
        <f t="shared" si="37"/>
        <v>54</v>
      </c>
      <c r="T13" s="45">
        <v>4</v>
      </c>
      <c r="U13" s="3">
        <f>162+26.5</f>
        <v>188.5</v>
      </c>
      <c r="V13" s="45"/>
      <c r="W13" s="3">
        <f t="shared" ref="W13:W17" si="46">+V13*C13</f>
        <v>0</v>
      </c>
      <c r="X13" s="45"/>
      <c r="Y13" s="3">
        <f t="shared" ref="Y13:Y23" si="47">+X13*C13</f>
        <v>0</v>
      </c>
      <c r="Z13" s="45"/>
      <c r="AA13" s="3">
        <f t="shared" ref="AA13:AA17" si="48">+Z13*C13</f>
        <v>0</v>
      </c>
      <c r="AB13" s="45"/>
      <c r="AC13" s="3"/>
      <c r="AD13" s="45"/>
      <c r="AE13" s="3"/>
      <c r="AF13" s="45"/>
      <c r="AG13" s="3"/>
      <c r="AH13" s="45"/>
      <c r="AI13" s="3"/>
      <c r="AJ13" s="79"/>
      <c r="AK13" s="3"/>
      <c r="AL13" s="45"/>
      <c r="AM13" s="3"/>
      <c r="AN13" s="45"/>
      <c r="AO13" s="3"/>
      <c r="AP13" s="45"/>
      <c r="AQ13" s="3"/>
      <c r="AR13" s="45"/>
      <c r="AS13" s="3"/>
      <c r="AT13" s="45"/>
      <c r="AU13" s="3"/>
      <c r="AV13" s="45"/>
      <c r="AW13" s="3"/>
      <c r="AX13" s="45"/>
      <c r="AY13" s="3"/>
      <c r="AZ13" s="45"/>
      <c r="BA13" s="3"/>
      <c r="BB13" s="45"/>
      <c r="BC13" s="3"/>
      <c r="BD13" s="45"/>
      <c r="BE13" s="3"/>
      <c r="BF13" s="45"/>
      <c r="BG13" s="3"/>
      <c r="BH13" s="45"/>
      <c r="BI13" s="74"/>
      <c r="BJ13" s="45"/>
      <c r="BK13" s="74"/>
      <c r="BL13" s="45"/>
      <c r="BM13" s="74"/>
      <c r="BN13" s="45">
        <f>+D13+F13+H13+J13+L13+N13+P13+R13+T13+V13+X13+Z13+AB13+AD13+AF13+AH13+AJ13+AL13+AN13+AP13+AR13+AT13+AV13+AX13+AZ13+BB13+BD13+BF13+BH13+BJ13+BL13</f>
        <v>50</v>
      </c>
      <c r="BO13" s="196">
        <f t="shared" ref="BO13:BO14" si="49">+E13+G13+I13+K13+M13+O13+Q13+S13+U13+W13+Y13+AA13+AC13+AE13+AG13+AI13+AK13+AM13+AO13+AQ13+AS13+AU13+AW13+AY13+BA13+BC13+BE13+BG13+BI13+BK13+BM13</f>
        <v>2672.5</v>
      </c>
      <c r="BP13" s="189"/>
      <c r="BQ13" s="61">
        <v>914.68</v>
      </c>
      <c r="BR13" s="4">
        <f t="shared" si="27"/>
        <v>2672.5</v>
      </c>
      <c r="BS13" s="61"/>
      <c r="BT13" s="1">
        <f t="shared" ref="BT13:BT14" si="50">BR13+BS13-BQ13</f>
        <v>1757.8200000000002</v>
      </c>
      <c r="BU13" s="5"/>
      <c r="BV13" s="1">
        <f t="shared" ref="BV13" si="51">BT13-BU13</f>
        <v>1757.8200000000002</v>
      </c>
    </row>
    <row r="14" spans="1:114" ht="16.5" customHeight="1" x14ac:dyDescent="0.25">
      <c r="A14" s="199" t="s">
        <v>32</v>
      </c>
      <c r="B14" s="80" t="s">
        <v>67</v>
      </c>
      <c r="C14" s="81">
        <v>54</v>
      </c>
      <c r="D14" s="93"/>
      <c r="E14" s="3">
        <f t="shared" si="42"/>
        <v>0</v>
      </c>
      <c r="F14" s="93"/>
      <c r="G14" s="3">
        <f t="shared" si="43"/>
        <v>0</v>
      </c>
      <c r="H14" s="45">
        <v>4</v>
      </c>
      <c r="I14" s="3">
        <f>162+48</f>
        <v>210</v>
      </c>
      <c r="J14" s="45">
        <v>6</v>
      </c>
      <c r="K14" s="3">
        <f t="shared" si="45"/>
        <v>324</v>
      </c>
      <c r="L14" s="45">
        <v>10</v>
      </c>
      <c r="M14" s="3">
        <f>48+486</f>
        <v>534</v>
      </c>
      <c r="N14" s="45">
        <v>15</v>
      </c>
      <c r="O14" s="3">
        <f t="shared" si="35"/>
        <v>810</v>
      </c>
      <c r="P14" s="45">
        <v>10</v>
      </c>
      <c r="Q14" s="3">
        <f t="shared" si="36"/>
        <v>540</v>
      </c>
      <c r="R14" s="45">
        <v>6</v>
      </c>
      <c r="S14" s="3">
        <f t="shared" si="37"/>
        <v>324</v>
      </c>
      <c r="T14" s="45">
        <v>9</v>
      </c>
      <c r="U14" s="3">
        <f t="shared" ref="U14:U17" si="52">+T14*C14</f>
        <v>486</v>
      </c>
      <c r="V14" s="45">
        <v>9</v>
      </c>
      <c r="W14" s="3">
        <f t="shared" si="46"/>
        <v>486</v>
      </c>
      <c r="X14" s="45"/>
      <c r="Y14" s="3">
        <f t="shared" si="47"/>
        <v>0</v>
      </c>
      <c r="Z14" s="45">
        <v>2</v>
      </c>
      <c r="AA14" s="3">
        <v>96</v>
      </c>
      <c r="AB14" s="45"/>
      <c r="AC14" s="3"/>
      <c r="AD14" s="45"/>
      <c r="AE14" s="3"/>
      <c r="AF14" s="45"/>
      <c r="AG14" s="3"/>
      <c r="AH14" s="45"/>
      <c r="AI14" s="3"/>
      <c r="AJ14" s="79"/>
      <c r="AK14" s="3"/>
      <c r="AL14" s="45"/>
      <c r="AM14" s="3"/>
      <c r="AN14" s="45"/>
      <c r="AO14" s="3"/>
      <c r="AP14" s="45"/>
      <c r="AQ14" s="3"/>
      <c r="AR14" s="45"/>
      <c r="AS14" s="3"/>
      <c r="AT14" s="45"/>
      <c r="AU14" s="3"/>
      <c r="AV14" s="45"/>
      <c r="AW14" s="3"/>
      <c r="AX14" s="45"/>
      <c r="AY14" s="3"/>
      <c r="AZ14" s="45"/>
      <c r="BA14" s="3"/>
      <c r="BB14" s="45"/>
      <c r="BC14" s="3"/>
      <c r="BD14" s="45"/>
      <c r="BE14" s="3"/>
      <c r="BF14" s="45"/>
      <c r="BG14" s="3"/>
      <c r="BH14" s="45"/>
      <c r="BI14" s="74"/>
      <c r="BJ14" s="45"/>
      <c r="BK14" s="74"/>
      <c r="BL14" s="45"/>
      <c r="BM14" s="74"/>
      <c r="BN14" s="45">
        <f t="shared" ref="BN14" si="53">+D14+F14+H14+J14+L14+N14+P14+R14+T14+V14+X14+Z14+AB14+AD14+AF14+AH14+AJ14+AL14+AN14+AP14+AR14+AT14+AV14+AX14+AZ14+BB14+BD14+BF14+BH14+BJ14+BL14</f>
        <v>71</v>
      </c>
      <c r="BO14" s="196">
        <f t="shared" si="49"/>
        <v>3810</v>
      </c>
      <c r="BP14" s="189"/>
      <c r="BQ14" s="61"/>
      <c r="BR14" s="4">
        <f t="shared" si="27"/>
        <v>3810</v>
      </c>
      <c r="BS14" s="61"/>
      <c r="BT14" s="1">
        <f t="shared" si="50"/>
        <v>3810</v>
      </c>
      <c r="BU14" s="5"/>
      <c r="BV14" s="1">
        <f>BT14-BU14</f>
        <v>3810</v>
      </c>
    </row>
    <row r="15" spans="1:114" ht="16.5" customHeight="1" x14ac:dyDescent="0.25">
      <c r="A15" s="199" t="s">
        <v>74</v>
      </c>
      <c r="B15" s="80">
        <v>124</v>
      </c>
      <c r="C15" s="81">
        <v>54</v>
      </c>
      <c r="D15" s="93"/>
      <c r="E15" s="3"/>
      <c r="F15" s="93"/>
      <c r="G15" s="3"/>
      <c r="H15" s="45"/>
      <c r="I15" s="3"/>
      <c r="J15" s="45"/>
      <c r="K15" s="3"/>
      <c r="L15" s="45"/>
      <c r="M15" s="3"/>
      <c r="N15" s="45"/>
      <c r="O15" s="3"/>
      <c r="P15" s="45"/>
      <c r="Q15" s="3"/>
      <c r="R15" s="45">
        <v>5</v>
      </c>
      <c r="S15" s="3">
        <f t="shared" si="37"/>
        <v>270</v>
      </c>
      <c r="T15" s="45">
        <v>5</v>
      </c>
      <c r="U15" s="3">
        <f t="shared" si="52"/>
        <v>270</v>
      </c>
      <c r="V15" s="45">
        <v>13</v>
      </c>
      <c r="W15" s="3">
        <f t="shared" si="46"/>
        <v>702</v>
      </c>
      <c r="X15" s="45">
        <v>10</v>
      </c>
      <c r="Y15" s="3">
        <f t="shared" si="47"/>
        <v>540</v>
      </c>
      <c r="Z15" s="45">
        <v>6</v>
      </c>
      <c r="AA15" s="3">
        <f t="shared" si="48"/>
        <v>324</v>
      </c>
      <c r="AB15" s="45"/>
      <c r="AC15" s="3"/>
      <c r="AD15" s="45"/>
      <c r="AE15" s="3"/>
      <c r="AF15" s="45"/>
      <c r="AG15" s="3"/>
      <c r="AH15" s="45"/>
      <c r="AI15" s="3"/>
      <c r="AJ15" s="79"/>
      <c r="AK15" s="3"/>
      <c r="AL15" s="45"/>
      <c r="AM15" s="3"/>
      <c r="AN15" s="45"/>
      <c r="AO15" s="3"/>
      <c r="AP15" s="45"/>
      <c r="AQ15" s="3"/>
      <c r="AR15" s="45"/>
      <c r="AS15" s="3"/>
      <c r="AT15" s="45"/>
      <c r="AU15" s="3"/>
      <c r="AV15" s="45"/>
      <c r="AW15" s="3"/>
      <c r="AX15" s="45"/>
      <c r="AY15" s="3"/>
      <c r="AZ15" s="45"/>
      <c r="BA15" s="3"/>
      <c r="BB15" s="45"/>
      <c r="BC15" s="3"/>
      <c r="BD15" s="45"/>
      <c r="BE15" s="3"/>
      <c r="BF15" s="45"/>
      <c r="BG15" s="3"/>
      <c r="BH15" s="45"/>
      <c r="BI15" s="74"/>
      <c r="BJ15" s="45"/>
      <c r="BK15" s="74"/>
      <c r="BL15" s="45"/>
      <c r="BM15" s="74"/>
      <c r="BN15" s="45">
        <f t="shared" ref="BN15:BN16" si="54">+D15+F15+H15+J15+L15+N15+P15+R15+T15+V15+X15+Z15+AB15+AD15+AF15+AH15+AJ15+AL15+AN15+AP15+AR15+AT15+AV15+AX15+AZ15+BB15+BD15+BF15+BH15+BJ15+BL15</f>
        <v>39</v>
      </c>
      <c r="BO15" s="196">
        <f t="shared" ref="BO15:BO16" si="55">+E15+G15+I15+K15+M15+O15+Q15+S15+U15+W15+Y15+AA15+AC15+AE15+AG15+AI15+AK15+AM15+AO15+AQ15+AS15+AU15+AW15+AY15+BA15+BC15+BE15+BG15+BI15+BK15+BM15</f>
        <v>2106</v>
      </c>
      <c r="BP15" s="189"/>
      <c r="BQ15" s="61"/>
      <c r="BR15" s="4">
        <f t="shared" si="27"/>
        <v>2106</v>
      </c>
      <c r="BS15" s="61"/>
      <c r="BT15" s="1">
        <f t="shared" ref="BT15:BT16" si="56">BR15+BS15-BQ15</f>
        <v>2106</v>
      </c>
      <c r="BU15" s="5"/>
      <c r="BV15" s="1">
        <f>BT15-BU15</f>
        <v>2106</v>
      </c>
    </row>
    <row r="16" spans="1:114" ht="16.5" customHeight="1" x14ac:dyDescent="0.25">
      <c r="A16" s="199" t="s">
        <v>31</v>
      </c>
      <c r="B16" s="80">
        <v>36</v>
      </c>
      <c r="C16" s="81">
        <v>45</v>
      </c>
      <c r="D16" s="93"/>
      <c r="E16" s="3"/>
      <c r="F16" s="93"/>
      <c r="G16" s="3"/>
      <c r="H16" s="45"/>
      <c r="I16" s="3"/>
      <c r="J16" s="45"/>
      <c r="K16" s="3"/>
      <c r="L16" s="45"/>
      <c r="M16" s="3"/>
      <c r="N16" s="45"/>
      <c r="O16" s="3"/>
      <c r="P16" s="45"/>
      <c r="Q16" s="3"/>
      <c r="R16" s="45"/>
      <c r="S16" s="3"/>
      <c r="T16" s="45"/>
      <c r="U16" s="3"/>
      <c r="V16" s="45">
        <v>11</v>
      </c>
      <c r="W16" s="3">
        <f t="shared" si="46"/>
        <v>495</v>
      </c>
      <c r="X16" s="45">
        <v>10</v>
      </c>
      <c r="Y16" s="3">
        <f t="shared" si="47"/>
        <v>450</v>
      </c>
      <c r="Z16" s="45">
        <v>13</v>
      </c>
      <c r="AA16" s="3">
        <f t="shared" si="48"/>
        <v>585</v>
      </c>
      <c r="AB16" s="45"/>
      <c r="AC16" s="3"/>
      <c r="AD16" s="45"/>
      <c r="AE16" s="3"/>
      <c r="AF16" s="45"/>
      <c r="AG16" s="3"/>
      <c r="AH16" s="45"/>
      <c r="AI16" s="3"/>
      <c r="AJ16" s="79"/>
      <c r="AK16" s="3"/>
      <c r="AL16" s="45"/>
      <c r="AM16" s="3"/>
      <c r="AN16" s="45"/>
      <c r="AO16" s="3"/>
      <c r="AP16" s="45"/>
      <c r="AQ16" s="3"/>
      <c r="AR16" s="45"/>
      <c r="AS16" s="3"/>
      <c r="AT16" s="45"/>
      <c r="AU16" s="3"/>
      <c r="AV16" s="45"/>
      <c r="AW16" s="3"/>
      <c r="AX16" s="45"/>
      <c r="AY16" s="3"/>
      <c r="AZ16" s="45"/>
      <c r="BA16" s="3"/>
      <c r="BB16" s="45"/>
      <c r="BC16" s="3"/>
      <c r="BD16" s="45"/>
      <c r="BE16" s="3"/>
      <c r="BF16" s="45"/>
      <c r="BG16" s="3"/>
      <c r="BH16" s="45"/>
      <c r="BI16" s="74"/>
      <c r="BJ16" s="45"/>
      <c r="BK16" s="74"/>
      <c r="BL16" s="45"/>
      <c r="BM16" s="74"/>
      <c r="BN16" s="45">
        <f t="shared" si="54"/>
        <v>34</v>
      </c>
      <c r="BO16" s="196">
        <f t="shared" si="55"/>
        <v>1530</v>
      </c>
      <c r="BP16" s="189"/>
      <c r="BQ16" s="61"/>
      <c r="BR16" s="4">
        <f t="shared" si="27"/>
        <v>1530</v>
      </c>
      <c r="BS16" s="61"/>
      <c r="BT16" s="1">
        <f t="shared" si="56"/>
        <v>1530</v>
      </c>
      <c r="BU16" s="5"/>
      <c r="BV16" s="1">
        <f>BT16-BU16</f>
        <v>1530</v>
      </c>
    </row>
    <row r="17" spans="1:114" ht="16.5" customHeight="1" x14ac:dyDescent="0.25">
      <c r="A17" s="199" t="s">
        <v>34</v>
      </c>
      <c r="B17" s="80" t="s">
        <v>35</v>
      </c>
      <c r="C17" s="81">
        <v>48</v>
      </c>
      <c r="D17" s="93">
        <v>12</v>
      </c>
      <c r="E17" s="3">
        <f t="shared" si="42"/>
        <v>576</v>
      </c>
      <c r="F17" s="93">
        <v>3</v>
      </c>
      <c r="G17" s="3">
        <f t="shared" si="43"/>
        <v>144</v>
      </c>
      <c r="H17" s="45">
        <v>10</v>
      </c>
      <c r="I17" s="3">
        <f t="shared" si="44"/>
        <v>480</v>
      </c>
      <c r="J17" s="45"/>
      <c r="K17" s="3">
        <f t="shared" si="45"/>
        <v>0</v>
      </c>
      <c r="L17" s="45">
        <v>5</v>
      </c>
      <c r="M17" s="3">
        <f t="shared" si="34"/>
        <v>240</v>
      </c>
      <c r="N17" s="45">
        <v>5</v>
      </c>
      <c r="O17" s="3">
        <f t="shared" si="35"/>
        <v>240</v>
      </c>
      <c r="P17" s="45">
        <v>6</v>
      </c>
      <c r="Q17" s="3">
        <f t="shared" si="36"/>
        <v>288</v>
      </c>
      <c r="R17" s="45">
        <v>8</v>
      </c>
      <c r="S17" s="3">
        <f t="shared" si="37"/>
        <v>384</v>
      </c>
      <c r="T17" s="45">
        <v>8</v>
      </c>
      <c r="U17" s="3">
        <f t="shared" si="52"/>
        <v>384</v>
      </c>
      <c r="V17" s="45">
        <v>9</v>
      </c>
      <c r="W17" s="3">
        <f t="shared" si="46"/>
        <v>432</v>
      </c>
      <c r="X17" s="45"/>
      <c r="Y17" s="3">
        <f t="shared" si="47"/>
        <v>0</v>
      </c>
      <c r="Z17" s="45">
        <v>7</v>
      </c>
      <c r="AA17" s="3">
        <f t="shared" si="48"/>
        <v>336</v>
      </c>
      <c r="AB17" s="45"/>
      <c r="AC17" s="3"/>
      <c r="AD17" s="45"/>
      <c r="AE17" s="3"/>
      <c r="AF17" s="45"/>
      <c r="AG17" s="3"/>
      <c r="AH17" s="45"/>
      <c r="AI17" s="3"/>
      <c r="AJ17" s="93"/>
      <c r="AK17" s="3"/>
      <c r="AL17" s="45"/>
      <c r="AM17" s="3"/>
      <c r="AN17" s="45"/>
      <c r="AO17" s="3"/>
      <c r="AP17" s="45"/>
      <c r="AQ17" s="3"/>
      <c r="AR17" s="45"/>
      <c r="AS17" s="3"/>
      <c r="AT17" s="45"/>
      <c r="AU17" s="3"/>
      <c r="AV17" s="45"/>
      <c r="AW17" s="3"/>
      <c r="AX17" s="45"/>
      <c r="AY17" s="3"/>
      <c r="AZ17" s="45"/>
      <c r="BA17" s="3"/>
      <c r="BB17" s="45"/>
      <c r="BC17" s="3"/>
      <c r="BD17" s="45"/>
      <c r="BE17" s="3"/>
      <c r="BF17" s="45"/>
      <c r="BG17" s="3"/>
      <c r="BH17" s="45"/>
      <c r="BI17" s="74"/>
      <c r="BJ17" s="45"/>
      <c r="BK17" s="74"/>
      <c r="BL17" s="45"/>
      <c r="BM17" s="74"/>
      <c r="BN17" s="45">
        <f>+D17+F17+H17+J17+L17+N17+P17+R17+T17+V17+X17+Z17+AB17+AD17+AF17+AH17+AJ17+AL17+AN17+AP17+AR17+AT17+AV17+AX17+AZ17+BB17+BD17+BF17+BH17+BJ17+BL17</f>
        <v>73</v>
      </c>
      <c r="BO17" s="196">
        <f t="shared" ref="BO17" si="57">+E17+G17+I17+K17+M17+O17+Q17+S17+U17+W17+Y17+AA17+AC17+AE17+AG17+AI17+AK17+AM17+AO17+AQ17+AS17+AU17+AW17+AY17+BA17+BC17+BE17+BG17+BI17+BK17+BM17</f>
        <v>3504</v>
      </c>
      <c r="BP17" s="189"/>
      <c r="BQ17" s="61">
        <v>440.2</v>
      </c>
      <c r="BR17" s="4">
        <f t="shared" si="27"/>
        <v>3504</v>
      </c>
      <c r="BS17" s="61"/>
      <c r="BT17" s="1">
        <f>BR17+BS17-BQ17</f>
        <v>3063.8</v>
      </c>
      <c r="BU17" s="5"/>
      <c r="BV17" s="1">
        <f t="shared" ref="BV17" si="58">BT17-BU17</f>
        <v>3063.8</v>
      </c>
    </row>
    <row r="18" spans="1:114" s="14" customFormat="1" ht="16.5" customHeight="1" x14ac:dyDescent="0.3">
      <c r="A18" s="200" t="s">
        <v>32</v>
      </c>
      <c r="B18" s="80">
        <v>170</v>
      </c>
      <c r="C18" s="81">
        <v>60</v>
      </c>
      <c r="D18" s="93"/>
      <c r="E18" s="212"/>
      <c r="F18" s="93"/>
      <c r="G18" s="3"/>
      <c r="H18" s="45"/>
      <c r="I18" s="3"/>
      <c r="J18" s="45"/>
      <c r="K18" s="3"/>
      <c r="L18" s="45"/>
      <c r="M18" s="3"/>
      <c r="N18" s="45"/>
      <c r="O18" s="3"/>
      <c r="P18" s="45"/>
      <c r="Q18" s="3"/>
      <c r="R18" s="45"/>
      <c r="S18" s="3"/>
      <c r="T18" s="45">
        <v>5</v>
      </c>
      <c r="U18" s="3">
        <f>5*48</f>
        <v>240</v>
      </c>
      <c r="V18" s="45">
        <v>12</v>
      </c>
      <c r="W18" s="3">
        <f t="shared" ref="W18:W23" si="59">+V18*C18</f>
        <v>720</v>
      </c>
      <c r="X18" s="45"/>
      <c r="Y18" s="3">
        <f t="shared" si="47"/>
        <v>0</v>
      </c>
      <c r="Z18" s="45">
        <v>15</v>
      </c>
      <c r="AA18" s="3">
        <f t="shared" ref="AA18:AA23" si="60">+Z18*C18</f>
        <v>900</v>
      </c>
      <c r="AB18" s="45"/>
      <c r="AC18" s="3"/>
      <c r="AD18" s="45"/>
      <c r="AE18" s="3"/>
      <c r="AF18" s="45"/>
      <c r="AG18" s="3"/>
      <c r="AH18" s="45"/>
      <c r="AI18" s="3"/>
      <c r="AJ18" s="79"/>
      <c r="AK18" s="212"/>
      <c r="AL18" s="45"/>
      <c r="AM18" s="3"/>
      <c r="AN18" s="45"/>
      <c r="AO18" s="3"/>
      <c r="AP18" s="45"/>
      <c r="AQ18" s="3"/>
      <c r="AR18" s="45"/>
      <c r="AS18" s="3"/>
      <c r="AT18" s="45"/>
      <c r="AU18" s="3"/>
      <c r="AV18" s="45"/>
      <c r="AW18" s="3"/>
      <c r="AX18" s="45"/>
      <c r="AY18" s="3"/>
      <c r="AZ18" s="45"/>
      <c r="BA18" s="3"/>
      <c r="BB18" s="45"/>
      <c r="BC18" s="3"/>
      <c r="BD18" s="45"/>
      <c r="BE18" s="3"/>
      <c r="BF18" s="45"/>
      <c r="BG18" s="3"/>
      <c r="BH18" s="45"/>
      <c r="BI18" s="3"/>
      <c r="BJ18" s="45"/>
      <c r="BK18" s="3"/>
      <c r="BL18" s="45"/>
      <c r="BM18" s="3"/>
      <c r="BN18" s="45">
        <f t="shared" ref="BN18:BN19" si="61">+D18+F18+H18+J18+L18+N18+P18+R18+T18+V18+X18+Z18+AB18+AD18+AF18+AH18+AJ18+AL18+AN18+AP18+AR18+AT18+AV18+AX18+AZ18+BB18+BD18+BF18+BH18+BJ18+BL18</f>
        <v>32</v>
      </c>
      <c r="BO18" s="196">
        <f t="shared" ref="BO18:BO19" si="62">+E18+G18+I18+K18+M18+O18+Q18+S18+U18+W18+Y18+AA18+AC18+AE18+AG18+AI18+AK18+AM18+AO18+AQ18+AS18+AU18+AW18+AY18+BA18+BC18+BE18+BG18+BI18+BK18+BM18</f>
        <v>1860</v>
      </c>
      <c r="BP18" s="189"/>
      <c r="BQ18" s="61"/>
      <c r="BR18" s="4">
        <f t="shared" si="27"/>
        <v>1860</v>
      </c>
      <c r="BS18" s="61"/>
      <c r="BT18" s="1">
        <f t="shared" ref="BT18:BT19" si="63">BR18+BS18-BQ18</f>
        <v>1860</v>
      </c>
      <c r="BU18" s="5"/>
      <c r="BV18" s="1">
        <f t="shared" ref="BV18:BV19" si="64">BT18-BU18</f>
        <v>1860</v>
      </c>
    </row>
    <row r="19" spans="1:114" s="14" customFormat="1" ht="16.5" customHeight="1" x14ac:dyDescent="0.3">
      <c r="A19" s="200" t="s">
        <v>82</v>
      </c>
      <c r="B19" s="121">
        <v>11</v>
      </c>
      <c r="C19" s="81">
        <v>48</v>
      </c>
      <c r="D19" s="93"/>
      <c r="E19" s="212"/>
      <c r="F19" s="93"/>
      <c r="G19" s="3"/>
      <c r="H19" s="45"/>
      <c r="I19" s="3"/>
      <c r="J19" s="45"/>
      <c r="K19" s="3"/>
      <c r="L19" s="45"/>
      <c r="M19" s="3"/>
      <c r="N19" s="45"/>
      <c r="O19" s="3"/>
      <c r="P19" s="45"/>
      <c r="Q19" s="3"/>
      <c r="R19" s="45"/>
      <c r="S19" s="3"/>
      <c r="T19" s="45"/>
      <c r="U19" s="3"/>
      <c r="V19" s="45">
        <v>18</v>
      </c>
      <c r="W19" s="3">
        <f t="shared" si="59"/>
        <v>864</v>
      </c>
      <c r="X19" s="45"/>
      <c r="Y19" s="3">
        <f t="shared" si="47"/>
        <v>0</v>
      </c>
      <c r="Z19" s="45">
        <v>7</v>
      </c>
      <c r="AA19" s="3">
        <f t="shared" si="60"/>
        <v>336</v>
      </c>
      <c r="AB19" s="45"/>
      <c r="AC19" s="3"/>
      <c r="AD19" s="45"/>
      <c r="AE19" s="3"/>
      <c r="AF19" s="45"/>
      <c r="AG19" s="3"/>
      <c r="AH19" s="45"/>
      <c r="AI19" s="3"/>
      <c r="AJ19" s="79"/>
      <c r="AK19" s="212"/>
      <c r="AL19" s="45"/>
      <c r="AM19" s="3"/>
      <c r="AN19" s="45"/>
      <c r="AO19" s="3"/>
      <c r="AP19" s="45"/>
      <c r="AQ19" s="3"/>
      <c r="AR19" s="45"/>
      <c r="AS19" s="3"/>
      <c r="AT19" s="45"/>
      <c r="AU19" s="3"/>
      <c r="AV19" s="45"/>
      <c r="AW19" s="3"/>
      <c r="AX19" s="45"/>
      <c r="AY19" s="3"/>
      <c r="AZ19" s="45"/>
      <c r="BA19" s="3"/>
      <c r="BB19" s="45"/>
      <c r="BC19" s="3"/>
      <c r="BD19" s="45"/>
      <c r="BE19" s="3"/>
      <c r="BF19" s="45"/>
      <c r="BG19" s="3"/>
      <c r="BH19" s="45"/>
      <c r="BI19" s="3"/>
      <c r="BJ19" s="45"/>
      <c r="BK19" s="3"/>
      <c r="BL19" s="45"/>
      <c r="BM19" s="3"/>
      <c r="BN19" s="45">
        <f t="shared" si="61"/>
        <v>25</v>
      </c>
      <c r="BO19" s="196">
        <f t="shared" si="62"/>
        <v>1200</v>
      </c>
      <c r="BP19" s="189"/>
      <c r="BQ19" s="61"/>
      <c r="BR19" s="4">
        <f t="shared" si="27"/>
        <v>1200</v>
      </c>
      <c r="BS19" s="61"/>
      <c r="BT19" s="1">
        <f t="shared" si="63"/>
        <v>1200</v>
      </c>
      <c r="BU19" s="5"/>
      <c r="BV19" s="1">
        <f t="shared" si="64"/>
        <v>1200</v>
      </c>
    </row>
    <row r="20" spans="1:114" ht="16.5" customHeight="1" x14ac:dyDescent="0.25">
      <c r="A20" s="200" t="s">
        <v>51</v>
      </c>
      <c r="B20" s="121" t="s">
        <v>52</v>
      </c>
      <c r="C20" s="81">
        <v>48</v>
      </c>
      <c r="D20" s="93"/>
      <c r="E20" s="3">
        <f t="shared" ref="E20:E22" si="65">+D20*C20</f>
        <v>0</v>
      </c>
      <c r="F20" s="93"/>
      <c r="G20" s="3">
        <f t="shared" ref="G20:G22" si="66">+F20*C20</f>
        <v>0</v>
      </c>
      <c r="H20" s="45"/>
      <c r="I20" s="3">
        <f t="shared" ref="I20:I22" si="67">+H20*C20</f>
        <v>0</v>
      </c>
      <c r="J20" s="45"/>
      <c r="K20" s="3">
        <f t="shared" ref="K20:K22" si="68">+J20*C20</f>
        <v>0</v>
      </c>
      <c r="L20" s="45"/>
      <c r="M20" s="3">
        <f t="shared" si="34"/>
        <v>0</v>
      </c>
      <c r="N20" s="45"/>
      <c r="O20" s="3">
        <f t="shared" si="35"/>
        <v>0</v>
      </c>
      <c r="P20" s="45"/>
      <c r="Q20" s="3">
        <f t="shared" si="36"/>
        <v>0</v>
      </c>
      <c r="R20" s="45"/>
      <c r="S20" s="3">
        <f t="shared" si="37"/>
        <v>0</v>
      </c>
      <c r="T20" s="45"/>
      <c r="U20" s="3">
        <f t="shared" ref="U20:U22" si="69">+T20*C20</f>
        <v>0</v>
      </c>
      <c r="V20" s="45"/>
      <c r="W20" s="3">
        <f t="shared" si="59"/>
        <v>0</v>
      </c>
      <c r="X20" s="45"/>
      <c r="Y20" s="3">
        <f t="shared" si="47"/>
        <v>0</v>
      </c>
      <c r="Z20" s="45">
        <v>2</v>
      </c>
      <c r="AA20" s="3">
        <f t="shared" si="60"/>
        <v>96</v>
      </c>
      <c r="AB20" s="45"/>
      <c r="AC20" s="3"/>
      <c r="AD20" s="45"/>
      <c r="AE20" s="3"/>
      <c r="AF20" s="45"/>
      <c r="AG20" s="3"/>
      <c r="AH20" s="45"/>
      <c r="AI20" s="3"/>
      <c r="AJ20" s="93"/>
      <c r="AK20" s="3"/>
      <c r="AL20" s="45"/>
      <c r="AM20" s="3"/>
      <c r="AN20" s="45"/>
      <c r="AO20" s="3"/>
      <c r="AP20" s="45"/>
      <c r="AQ20" s="3"/>
      <c r="AR20" s="45"/>
      <c r="AS20" s="3"/>
      <c r="AT20" s="45"/>
      <c r="AU20" s="3"/>
      <c r="AV20" s="45"/>
      <c r="AW20" s="3"/>
      <c r="AX20" s="45"/>
      <c r="AY20" s="3"/>
      <c r="AZ20" s="45"/>
      <c r="BA20" s="3"/>
      <c r="BB20" s="45"/>
      <c r="BC20" s="3"/>
      <c r="BD20" s="45"/>
      <c r="BE20" s="3"/>
      <c r="BF20" s="45"/>
      <c r="BG20" s="3"/>
      <c r="BH20" s="45"/>
      <c r="BI20" s="74"/>
      <c r="BJ20" s="45"/>
      <c r="BK20" s="74"/>
      <c r="BL20" s="45"/>
      <c r="BM20" s="74"/>
      <c r="BN20" s="45">
        <f t="shared" ref="BN20:BO23" si="70">+D20+F20+H20+J20+L20+N20+P20+R20+T20+V20+X20+Z20+AB20+AD20+AF20+AH20+AJ20+AL20+AN20+AP20+AR20+AT20+AV20+AX20+AZ20+BB20+BD20+BF20+BH20+BJ20+BL20</f>
        <v>2</v>
      </c>
      <c r="BO20" s="196">
        <f t="shared" si="70"/>
        <v>96</v>
      </c>
      <c r="BP20" s="189"/>
      <c r="BQ20" s="61">
        <v>12</v>
      </c>
      <c r="BR20" s="4">
        <f t="shared" si="27"/>
        <v>96</v>
      </c>
      <c r="BS20" s="61"/>
      <c r="BT20" s="1">
        <f t="shared" ref="BT20:BT23" si="71">BR20+BS20-BQ20</f>
        <v>84</v>
      </c>
      <c r="BU20" s="5"/>
      <c r="BV20" s="1">
        <f>BT20-BU20</f>
        <v>84</v>
      </c>
    </row>
    <row r="21" spans="1:114" ht="16.5" customHeight="1" x14ac:dyDescent="0.25">
      <c r="A21" s="199" t="s">
        <v>68</v>
      </c>
      <c r="B21" s="80">
        <v>47</v>
      </c>
      <c r="C21" s="81">
        <v>48</v>
      </c>
      <c r="D21" s="93"/>
      <c r="E21" s="3">
        <f t="shared" si="65"/>
        <v>0</v>
      </c>
      <c r="F21" s="93"/>
      <c r="G21" s="3">
        <f t="shared" si="66"/>
        <v>0</v>
      </c>
      <c r="H21" s="45">
        <v>4</v>
      </c>
      <c r="I21" s="3">
        <f t="shared" si="67"/>
        <v>192</v>
      </c>
      <c r="J21" s="45"/>
      <c r="K21" s="3">
        <f t="shared" si="68"/>
        <v>0</v>
      </c>
      <c r="L21" s="45"/>
      <c r="M21" s="3">
        <f t="shared" si="34"/>
        <v>0</v>
      </c>
      <c r="N21" s="45">
        <v>10</v>
      </c>
      <c r="O21" s="3">
        <f t="shared" si="35"/>
        <v>480</v>
      </c>
      <c r="P21" s="45">
        <v>20</v>
      </c>
      <c r="Q21" s="3">
        <f t="shared" si="36"/>
        <v>960</v>
      </c>
      <c r="R21" s="45">
        <v>10</v>
      </c>
      <c r="S21" s="3">
        <f t="shared" si="37"/>
        <v>480</v>
      </c>
      <c r="T21" s="45">
        <v>12</v>
      </c>
      <c r="U21" s="3">
        <f t="shared" si="69"/>
        <v>576</v>
      </c>
      <c r="V21" s="45">
        <v>11</v>
      </c>
      <c r="W21" s="3">
        <f t="shared" si="59"/>
        <v>528</v>
      </c>
      <c r="X21" s="45"/>
      <c r="Y21" s="3">
        <f t="shared" si="47"/>
        <v>0</v>
      </c>
      <c r="Z21" s="45">
        <v>9</v>
      </c>
      <c r="AA21" s="3">
        <f t="shared" si="60"/>
        <v>432</v>
      </c>
      <c r="AB21" s="45"/>
      <c r="AC21" s="3"/>
      <c r="AD21" s="45"/>
      <c r="AE21" s="3"/>
      <c r="AF21" s="45"/>
      <c r="AG21" s="3"/>
      <c r="AH21" s="45"/>
      <c r="AI21" s="3"/>
      <c r="AJ21" s="93"/>
      <c r="AK21" s="3"/>
      <c r="AL21" s="45"/>
      <c r="AM21" s="3"/>
      <c r="AN21" s="45"/>
      <c r="AO21" s="3"/>
      <c r="AP21" s="45"/>
      <c r="AQ21" s="3"/>
      <c r="AR21" s="45"/>
      <c r="AS21" s="3"/>
      <c r="AT21" s="45"/>
      <c r="AU21" s="3"/>
      <c r="AV21" s="45"/>
      <c r="AW21" s="3"/>
      <c r="AX21" s="45"/>
      <c r="AY21" s="3"/>
      <c r="AZ21" s="45"/>
      <c r="BA21" s="3"/>
      <c r="BB21" s="45"/>
      <c r="BC21" s="3"/>
      <c r="BD21" s="45"/>
      <c r="BE21" s="3"/>
      <c r="BF21" s="45"/>
      <c r="BG21" s="3"/>
      <c r="BH21" s="45"/>
      <c r="BI21" s="74"/>
      <c r="BJ21" s="45"/>
      <c r="BK21" s="74"/>
      <c r="BL21" s="45"/>
      <c r="BM21" s="74"/>
      <c r="BN21" s="45">
        <f t="shared" si="70"/>
        <v>76</v>
      </c>
      <c r="BO21" s="196">
        <f t="shared" si="70"/>
        <v>3648</v>
      </c>
      <c r="BP21" s="189"/>
      <c r="BQ21" s="61"/>
      <c r="BR21" s="4">
        <f t="shared" si="27"/>
        <v>3648</v>
      </c>
      <c r="BS21" s="61"/>
      <c r="BT21" s="1">
        <f t="shared" si="71"/>
        <v>3648</v>
      </c>
      <c r="BU21" s="5"/>
      <c r="BV21" s="1">
        <f>BT21-BU21</f>
        <v>3648</v>
      </c>
    </row>
    <row r="22" spans="1:114" ht="16.5" customHeight="1" x14ac:dyDescent="0.25">
      <c r="A22" s="199" t="s">
        <v>56</v>
      </c>
      <c r="B22" s="80">
        <v>6</v>
      </c>
      <c r="C22" s="81">
        <v>48</v>
      </c>
      <c r="D22" s="93"/>
      <c r="E22" s="3">
        <f t="shared" si="65"/>
        <v>0</v>
      </c>
      <c r="F22" s="93"/>
      <c r="G22" s="3">
        <f t="shared" si="66"/>
        <v>0</v>
      </c>
      <c r="H22" s="45"/>
      <c r="I22" s="3">
        <f t="shared" si="67"/>
        <v>0</v>
      </c>
      <c r="J22" s="45">
        <v>12</v>
      </c>
      <c r="K22" s="3">
        <f t="shared" si="68"/>
        <v>576</v>
      </c>
      <c r="L22" s="45"/>
      <c r="M22" s="3">
        <f t="shared" si="34"/>
        <v>0</v>
      </c>
      <c r="N22" s="45">
        <v>12</v>
      </c>
      <c r="O22" s="3">
        <f t="shared" si="35"/>
        <v>576</v>
      </c>
      <c r="P22" s="45"/>
      <c r="Q22" s="3">
        <f t="shared" si="36"/>
        <v>0</v>
      </c>
      <c r="R22" s="45">
        <v>12</v>
      </c>
      <c r="S22" s="3">
        <f t="shared" si="37"/>
        <v>576</v>
      </c>
      <c r="T22" s="45"/>
      <c r="U22" s="3">
        <f t="shared" si="69"/>
        <v>0</v>
      </c>
      <c r="V22" s="45"/>
      <c r="W22" s="3">
        <f t="shared" si="59"/>
        <v>0</v>
      </c>
      <c r="X22" s="45"/>
      <c r="Y22" s="3">
        <f t="shared" si="47"/>
        <v>0</v>
      </c>
      <c r="Z22" s="45">
        <v>12</v>
      </c>
      <c r="AA22" s="3">
        <f t="shared" si="60"/>
        <v>576</v>
      </c>
      <c r="AB22" s="45"/>
      <c r="AC22" s="3"/>
      <c r="AD22" s="45"/>
      <c r="AE22" s="3"/>
      <c r="AF22" s="45"/>
      <c r="AG22" s="3"/>
      <c r="AH22" s="45"/>
      <c r="AI22" s="3"/>
      <c r="AJ22" s="93"/>
      <c r="AK22" s="3"/>
      <c r="AL22" s="45"/>
      <c r="AM22" s="3"/>
      <c r="AN22" s="45"/>
      <c r="AO22" s="3"/>
      <c r="AP22" s="45"/>
      <c r="AQ22" s="3"/>
      <c r="AR22" s="45"/>
      <c r="AS22" s="3"/>
      <c r="AT22" s="45"/>
      <c r="AU22" s="3"/>
      <c r="AV22" s="45"/>
      <c r="AW22" s="3"/>
      <c r="AX22" s="45"/>
      <c r="AY22" s="3"/>
      <c r="AZ22" s="45"/>
      <c r="BA22" s="3"/>
      <c r="BB22" s="45"/>
      <c r="BC22" s="3"/>
      <c r="BD22" s="45"/>
      <c r="BE22" s="3"/>
      <c r="BF22" s="45"/>
      <c r="BG22" s="3"/>
      <c r="BH22" s="45"/>
      <c r="BI22" s="74"/>
      <c r="BJ22" s="45"/>
      <c r="BK22" s="74"/>
      <c r="BL22" s="45"/>
      <c r="BM22" s="74"/>
      <c r="BN22" s="45">
        <f t="shared" si="70"/>
        <v>48</v>
      </c>
      <c r="BO22" s="196">
        <f t="shared" si="70"/>
        <v>2304</v>
      </c>
      <c r="BP22" s="189"/>
      <c r="BQ22" s="61">
        <v>371.68</v>
      </c>
      <c r="BR22" s="4">
        <f t="shared" si="27"/>
        <v>2304</v>
      </c>
      <c r="BS22" s="61"/>
      <c r="BT22" s="1">
        <f t="shared" si="71"/>
        <v>1932.32</v>
      </c>
      <c r="BU22" s="5"/>
      <c r="BV22" s="1">
        <f t="shared" ref="BV22" si="72">BT22-BU22</f>
        <v>1932.32</v>
      </c>
    </row>
    <row r="23" spans="1:114" ht="16.5" customHeight="1" x14ac:dyDescent="0.25">
      <c r="A23" s="200" t="s">
        <v>78</v>
      </c>
      <c r="B23" s="121">
        <v>1</v>
      </c>
      <c r="C23" s="81">
        <v>48</v>
      </c>
      <c r="D23" s="93"/>
      <c r="E23" s="3"/>
      <c r="F23" s="93"/>
      <c r="G23" s="3"/>
      <c r="H23" s="45"/>
      <c r="I23" s="3"/>
      <c r="J23" s="45"/>
      <c r="K23" s="3"/>
      <c r="L23" s="45"/>
      <c r="M23" s="3"/>
      <c r="N23" s="45"/>
      <c r="O23" s="3"/>
      <c r="P23" s="45"/>
      <c r="Q23" s="3"/>
      <c r="R23" s="45"/>
      <c r="S23" s="3"/>
      <c r="T23" s="45"/>
      <c r="U23" s="3"/>
      <c r="V23" s="45">
        <v>12</v>
      </c>
      <c r="W23" s="3">
        <f t="shared" si="59"/>
        <v>576</v>
      </c>
      <c r="X23" s="45"/>
      <c r="Y23" s="3">
        <f t="shared" si="47"/>
        <v>0</v>
      </c>
      <c r="Z23" s="45"/>
      <c r="AA23" s="3">
        <f t="shared" si="60"/>
        <v>0</v>
      </c>
      <c r="AB23" s="45"/>
      <c r="AC23" s="3"/>
      <c r="AD23" s="45"/>
      <c r="AE23" s="3"/>
      <c r="AF23" s="45"/>
      <c r="AG23" s="3"/>
      <c r="AH23" s="45"/>
      <c r="AI23" s="3"/>
      <c r="AJ23" s="93"/>
      <c r="AK23" s="3"/>
      <c r="AL23" s="45"/>
      <c r="AM23" s="3"/>
      <c r="AN23" s="45"/>
      <c r="AO23" s="3"/>
      <c r="AP23" s="45"/>
      <c r="AQ23" s="3"/>
      <c r="AR23" s="45"/>
      <c r="AS23" s="3"/>
      <c r="AT23" s="45"/>
      <c r="AU23" s="3"/>
      <c r="AV23" s="45"/>
      <c r="AW23" s="3"/>
      <c r="AX23" s="45"/>
      <c r="AY23" s="3"/>
      <c r="AZ23" s="45"/>
      <c r="BA23" s="3"/>
      <c r="BB23" s="45"/>
      <c r="BC23" s="3"/>
      <c r="BD23" s="45"/>
      <c r="BE23" s="3"/>
      <c r="BF23" s="45"/>
      <c r="BG23" s="3"/>
      <c r="BH23" s="45"/>
      <c r="BI23" s="74"/>
      <c r="BJ23" s="45"/>
      <c r="BK23" s="74"/>
      <c r="BL23" s="45"/>
      <c r="BM23" s="74"/>
      <c r="BN23" s="45">
        <f t="shared" si="70"/>
        <v>12</v>
      </c>
      <c r="BO23" s="196">
        <f t="shared" si="70"/>
        <v>576</v>
      </c>
      <c r="BP23" s="189"/>
      <c r="BQ23" s="61"/>
      <c r="BR23" s="4">
        <f t="shared" si="27"/>
        <v>576</v>
      </c>
      <c r="BS23" s="61"/>
      <c r="BT23" s="1">
        <f t="shared" si="71"/>
        <v>576</v>
      </c>
      <c r="BU23" s="5"/>
      <c r="BV23" s="1">
        <f>BT23-BU23</f>
        <v>576</v>
      </c>
    </row>
    <row r="24" spans="1:114" s="150" customFormat="1" ht="16.5" customHeight="1" x14ac:dyDescent="0.25">
      <c r="A24" s="199" t="s">
        <v>54</v>
      </c>
      <c r="B24" s="80">
        <v>18</v>
      </c>
      <c r="C24" s="81">
        <v>45.36</v>
      </c>
      <c r="D24" s="93"/>
      <c r="E24" s="3">
        <f>+D24*C24</f>
        <v>0</v>
      </c>
      <c r="F24" s="93"/>
      <c r="G24" s="3">
        <f>+F24*C24</f>
        <v>0</v>
      </c>
      <c r="H24" s="45"/>
      <c r="I24" s="3">
        <f>+H24*C24</f>
        <v>0</v>
      </c>
      <c r="J24" s="45"/>
      <c r="K24" s="3">
        <f>+J24*C24</f>
        <v>0</v>
      </c>
      <c r="L24" s="45">
        <v>48</v>
      </c>
      <c r="M24" s="3">
        <f t="shared" si="34"/>
        <v>2177.2799999999997</v>
      </c>
      <c r="N24" s="45">
        <v>13</v>
      </c>
      <c r="O24" s="3">
        <f t="shared" si="35"/>
        <v>589.67999999999995</v>
      </c>
      <c r="P24" s="45">
        <v>14</v>
      </c>
      <c r="Q24" s="3">
        <f t="shared" si="36"/>
        <v>635.04</v>
      </c>
      <c r="R24" s="45">
        <v>10</v>
      </c>
      <c r="S24" s="3">
        <f t="shared" si="37"/>
        <v>453.6</v>
      </c>
      <c r="T24" s="45">
        <v>7</v>
      </c>
      <c r="U24" s="3">
        <f>+T24*C24</f>
        <v>317.52</v>
      </c>
      <c r="V24" s="45"/>
      <c r="W24" s="3">
        <f>+V24*C24</f>
        <v>0</v>
      </c>
      <c r="X24" s="45"/>
      <c r="Y24" s="3">
        <f>+X24*C24</f>
        <v>0</v>
      </c>
      <c r="Z24" s="45">
        <v>16</v>
      </c>
      <c r="AA24" s="3">
        <f>+Z24*C24</f>
        <v>725.76</v>
      </c>
      <c r="AB24" s="45"/>
      <c r="AC24" s="3"/>
      <c r="AD24" s="45"/>
      <c r="AE24" s="3"/>
      <c r="AF24" s="45"/>
      <c r="AG24" s="3"/>
      <c r="AH24" s="45"/>
      <c r="AI24" s="3"/>
      <c r="AJ24" s="93"/>
      <c r="AK24" s="3"/>
      <c r="AL24" s="45"/>
      <c r="AM24" s="3"/>
      <c r="AN24" s="45"/>
      <c r="AO24" s="3"/>
      <c r="AP24" s="45"/>
      <c r="AQ24" s="3"/>
      <c r="AR24" s="45"/>
      <c r="AS24" s="3"/>
      <c r="AT24" s="45"/>
      <c r="AU24" s="3"/>
      <c r="AV24" s="45"/>
      <c r="AW24" s="3"/>
      <c r="AX24" s="45"/>
      <c r="AY24" s="3"/>
      <c r="AZ24" s="45"/>
      <c r="BA24" s="3"/>
      <c r="BB24" s="45"/>
      <c r="BC24" s="3"/>
      <c r="BD24" s="45"/>
      <c r="BE24" s="3"/>
      <c r="BF24" s="45"/>
      <c r="BG24" s="3"/>
      <c r="BH24" s="45"/>
      <c r="BI24" s="74"/>
      <c r="BJ24" s="45"/>
      <c r="BK24" s="74"/>
      <c r="BL24" s="45"/>
      <c r="BM24" s="74"/>
      <c r="BN24" s="45">
        <f>+D24+F24+H24+J24+L24+N24+P24+R24+T24+V24+X24+Z24+AB24+AD24+AF24+AH24+AJ24+AL24+AN24+AP24+AR24+AT24+AV24+AX24+AZ24+BB24+BD24+BF24+BH24+BJ24+BL24</f>
        <v>108</v>
      </c>
      <c r="BO24" s="196">
        <f t="shared" ref="BO24" si="73">+E24+G24+I24+K24+M24+O24+Q24+S24+U24+W24+Y24+AA24+AC24+AE24+AG24+AI24+AK24+AM24+AO24+AQ24+AS24+AU24+AW24+AY24+BA24+BC24+BE24+BG24+BI24+BK24+BM24</f>
        <v>4898.8799999999992</v>
      </c>
      <c r="BP24" s="190"/>
      <c r="BQ24" s="61">
        <v>405.24</v>
      </c>
      <c r="BR24" s="4">
        <f t="shared" si="27"/>
        <v>4898.8799999999992</v>
      </c>
      <c r="BS24" s="61"/>
      <c r="BT24" s="1">
        <f>BR24+BS24-BQ24</f>
        <v>4493.6399999999994</v>
      </c>
      <c r="BU24" s="5"/>
      <c r="BV24" s="1">
        <f t="shared" ref="BV24" si="74">BT24-BU24</f>
        <v>4493.6399999999994</v>
      </c>
    </row>
    <row r="25" spans="1:114" ht="16.5" customHeight="1" x14ac:dyDescent="0.25">
      <c r="A25" s="200" t="s">
        <v>57</v>
      </c>
      <c r="B25" s="80" t="s">
        <v>69</v>
      </c>
      <c r="C25" s="81">
        <v>48</v>
      </c>
      <c r="D25" s="93"/>
      <c r="E25" s="3"/>
      <c r="F25" s="93"/>
      <c r="G25" s="3"/>
      <c r="H25" s="45"/>
      <c r="I25" s="3"/>
      <c r="J25" s="45"/>
      <c r="K25" s="3"/>
      <c r="L25" s="45"/>
      <c r="M25" s="3"/>
      <c r="N25" s="45"/>
      <c r="O25" s="3"/>
      <c r="P25" s="45">
        <v>13</v>
      </c>
      <c r="Q25" s="3">
        <f t="shared" si="36"/>
        <v>624</v>
      </c>
      <c r="R25" s="45">
        <v>8</v>
      </c>
      <c r="S25" s="3">
        <f t="shared" si="37"/>
        <v>384</v>
      </c>
      <c r="T25" s="45"/>
      <c r="U25" s="3">
        <f t="shared" ref="U25:U31" si="75">+T25*C25</f>
        <v>0</v>
      </c>
      <c r="V25" s="45">
        <v>4</v>
      </c>
      <c r="W25" s="3">
        <f>144+26</f>
        <v>170</v>
      </c>
      <c r="X25" s="45"/>
      <c r="Y25" s="3">
        <f t="shared" ref="Y25:Y31" si="76">+X25*C25</f>
        <v>0</v>
      </c>
      <c r="Z25" s="45"/>
      <c r="AA25" s="3">
        <f t="shared" ref="AA25:AA31" si="77">+Z25*C25</f>
        <v>0</v>
      </c>
      <c r="AB25" s="45"/>
      <c r="AC25" s="3"/>
      <c r="AD25" s="45"/>
      <c r="AE25" s="3"/>
      <c r="AF25" s="45"/>
      <c r="AG25" s="3"/>
      <c r="AH25" s="45"/>
      <c r="AI25" s="3"/>
      <c r="AJ25" s="151"/>
      <c r="AK25" s="3"/>
      <c r="AL25" s="45"/>
      <c r="AM25" s="3"/>
      <c r="AN25" s="45"/>
      <c r="AO25" s="3"/>
      <c r="AP25" s="3"/>
      <c r="AQ25" s="3"/>
      <c r="AR25" s="45"/>
      <c r="AS25" s="3"/>
      <c r="AT25" s="45"/>
      <c r="AU25" s="3"/>
      <c r="AV25" s="45"/>
      <c r="AW25" s="3"/>
      <c r="AX25" s="45"/>
      <c r="AY25" s="3"/>
      <c r="AZ25" s="45"/>
      <c r="BA25" s="3"/>
      <c r="BB25" s="45"/>
      <c r="BC25" s="3"/>
      <c r="BD25" s="45"/>
      <c r="BE25" s="3"/>
      <c r="BF25" s="45"/>
      <c r="BG25" s="3"/>
      <c r="BH25" s="45"/>
      <c r="BI25" s="3"/>
      <c r="BJ25" s="45"/>
      <c r="BK25" s="3"/>
      <c r="BL25" s="45"/>
      <c r="BM25" s="3"/>
      <c r="BN25" s="45">
        <f t="shared" ref="BN25:BO28" si="78">+D25+F25+H25+J25+L25+N25+P25+R25+T25+V25+X25+Z25+AB25+AD25+AF25+AH25+AJ25+AL25+AN25+AP25+AR25+AT25+AV25+AX25+AZ25+BB25+BD25+BF25+BH25+BJ25+BL25</f>
        <v>25</v>
      </c>
      <c r="BO25" s="196">
        <f t="shared" si="78"/>
        <v>1178</v>
      </c>
      <c r="BP25" s="189"/>
      <c r="BQ25" s="61"/>
      <c r="BR25" s="4">
        <f t="shared" si="27"/>
        <v>1178</v>
      </c>
      <c r="BS25" s="61"/>
      <c r="BT25" s="1">
        <f t="shared" ref="BT25" si="79">BR25+BS25-BQ25</f>
        <v>1178</v>
      </c>
      <c r="BU25" s="5"/>
      <c r="BV25" s="1">
        <f t="shared" ref="BV25:BV28" si="80">BT25-BU25</f>
        <v>1178</v>
      </c>
    </row>
    <row r="26" spans="1:114" ht="16.5" customHeight="1" x14ac:dyDescent="0.25">
      <c r="A26" s="199" t="s">
        <v>57</v>
      </c>
      <c r="B26" s="80">
        <v>16</v>
      </c>
      <c r="C26" s="46">
        <v>48</v>
      </c>
      <c r="D26" s="93">
        <v>2</v>
      </c>
      <c r="E26" s="3">
        <f t="shared" ref="E26:E31" si="81">+D26*C26</f>
        <v>96</v>
      </c>
      <c r="F26" s="93">
        <v>11</v>
      </c>
      <c r="G26" s="3">
        <f t="shared" ref="G26:G31" si="82">+F26*C26</f>
        <v>528</v>
      </c>
      <c r="H26" s="45">
        <v>3</v>
      </c>
      <c r="I26" s="3">
        <f t="shared" ref="I26:I31" si="83">+H26*C26</f>
        <v>144</v>
      </c>
      <c r="J26" s="45">
        <v>1</v>
      </c>
      <c r="K26" s="3">
        <f t="shared" ref="K26:K31" si="84">+J26*C26</f>
        <v>48</v>
      </c>
      <c r="L26" s="45">
        <v>2</v>
      </c>
      <c r="M26" s="3">
        <f>48+47.5</f>
        <v>95.5</v>
      </c>
      <c r="N26" s="45"/>
      <c r="O26" s="3">
        <f t="shared" si="35"/>
        <v>0</v>
      </c>
      <c r="P26" s="45"/>
      <c r="Q26" s="3">
        <f t="shared" si="36"/>
        <v>0</v>
      </c>
      <c r="R26" s="45"/>
      <c r="S26" s="3">
        <f t="shared" si="37"/>
        <v>0</v>
      </c>
      <c r="T26" s="45"/>
      <c r="U26" s="3">
        <f t="shared" si="75"/>
        <v>0</v>
      </c>
      <c r="V26" s="45"/>
      <c r="W26" s="3">
        <f t="shared" ref="W26:W31" si="85">+V26*C26</f>
        <v>0</v>
      </c>
      <c r="X26" s="45"/>
      <c r="Y26" s="3">
        <f t="shared" si="76"/>
        <v>0</v>
      </c>
      <c r="Z26" s="45"/>
      <c r="AA26" s="3">
        <f t="shared" si="77"/>
        <v>0</v>
      </c>
      <c r="AB26" s="45"/>
      <c r="AC26" s="3"/>
      <c r="AD26" s="45"/>
      <c r="AE26" s="3"/>
      <c r="AF26" s="45"/>
      <c r="AG26" s="3"/>
      <c r="AH26" s="45"/>
      <c r="AI26" s="3"/>
      <c r="AJ26" s="151"/>
      <c r="AK26" s="3"/>
      <c r="AL26" s="45"/>
      <c r="AM26" s="3"/>
      <c r="AN26" s="45"/>
      <c r="AO26" s="3"/>
      <c r="AP26" s="45"/>
      <c r="AQ26" s="3"/>
      <c r="AR26" s="45"/>
      <c r="AS26" s="3"/>
      <c r="AT26" s="45"/>
      <c r="AU26" s="3"/>
      <c r="AV26" s="45"/>
      <c r="AW26" s="3"/>
      <c r="AX26" s="45"/>
      <c r="AY26" s="3"/>
      <c r="AZ26" s="45"/>
      <c r="BA26" s="3"/>
      <c r="BB26" s="45"/>
      <c r="BC26" s="3"/>
      <c r="BD26" s="45"/>
      <c r="BE26" s="3"/>
      <c r="BF26" s="45"/>
      <c r="BG26" s="3"/>
      <c r="BH26" s="45"/>
      <c r="BI26" s="74"/>
      <c r="BJ26" s="45"/>
      <c r="BK26" s="74"/>
      <c r="BL26" s="45"/>
      <c r="BM26" s="74"/>
      <c r="BN26" s="45">
        <f t="shared" si="78"/>
        <v>19</v>
      </c>
      <c r="BO26" s="196">
        <f t="shared" si="78"/>
        <v>911.5</v>
      </c>
      <c r="BP26" s="189"/>
      <c r="BQ26" s="61">
        <v>295.58</v>
      </c>
      <c r="BR26" s="4">
        <f t="shared" si="27"/>
        <v>911.5</v>
      </c>
      <c r="BS26" s="61"/>
      <c r="BT26" s="1">
        <f>BR26+BS26-BQ26</f>
        <v>615.92000000000007</v>
      </c>
      <c r="BU26" s="5"/>
      <c r="BV26" s="1">
        <f t="shared" si="80"/>
        <v>615.92000000000007</v>
      </c>
    </row>
    <row r="27" spans="1:114" ht="16.5" customHeight="1" x14ac:dyDescent="0.25">
      <c r="A27" s="199" t="s">
        <v>80</v>
      </c>
      <c r="B27" s="80">
        <v>51</v>
      </c>
      <c r="C27" s="46">
        <v>28.38</v>
      </c>
      <c r="D27" s="93"/>
      <c r="E27" s="3"/>
      <c r="F27" s="93"/>
      <c r="G27" s="3"/>
      <c r="H27" s="45"/>
      <c r="I27" s="3"/>
      <c r="J27" s="45"/>
      <c r="K27" s="3"/>
      <c r="L27" s="45"/>
      <c r="M27" s="3"/>
      <c r="N27" s="45"/>
      <c r="O27" s="3"/>
      <c r="P27" s="45"/>
      <c r="Q27" s="3"/>
      <c r="R27" s="45"/>
      <c r="S27" s="3"/>
      <c r="T27" s="45"/>
      <c r="U27" s="3"/>
      <c r="V27" s="45"/>
      <c r="W27" s="3"/>
      <c r="X27" s="45"/>
      <c r="Y27" s="3"/>
      <c r="Z27" s="45">
        <v>1</v>
      </c>
      <c r="AA27" s="3">
        <f t="shared" si="77"/>
        <v>28.38</v>
      </c>
      <c r="AB27" s="45"/>
      <c r="AC27" s="3"/>
      <c r="AD27" s="45"/>
      <c r="AE27" s="3"/>
      <c r="AF27" s="45"/>
      <c r="AG27" s="3"/>
      <c r="AH27" s="45"/>
      <c r="AI27" s="3"/>
      <c r="AJ27" s="151"/>
      <c r="AK27" s="3"/>
      <c r="AL27" s="45"/>
      <c r="AM27" s="3"/>
      <c r="AN27" s="45"/>
      <c r="AO27" s="3"/>
      <c r="AP27" s="45"/>
      <c r="AQ27" s="3"/>
      <c r="AR27" s="45"/>
      <c r="AS27" s="3"/>
      <c r="AT27" s="45"/>
      <c r="AU27" s="3"/>
      <c r="AV27" s="45"/>
      <c r="AW27" s="3"/>
      <c r="AX27" s="45"/>
      <c r="AY27" s="3"/>
      <c r="AZ27" s="45"/>
      <c r="BA27" s="3"/>
      <c r="BB27" s="45"/>
      <c r="BC27" s="3"/>
      <c r="BD27" s="45"/>
      <c r="BE27" s="3"/>
      <c r="BF27" s="45"/>
      <c r="BG27" s="3"/>
      <c r="BH27" s="45"/>
      <c r="BI27" s="74"/>
      <c r="BJ27" s="45"/>
      <c r="BK27" s="74"/>
      <c r="BL27" s="45"/>
      <c r="BM27" s="74"/>
      <c r="BN27" s="45">
        <f t="shared" si="78"/>
        <v>1</v>
      </c>
      <c r="BO27" s="196">
        <f t="shared" si="78"/>
        <v>28.38</v>
      </c>
      <c r="BP27" s="189"/>
      <c r="BQ27" s="61"/>
      <c r="BR27" s="4">
        <f t="shared" si="27"/>
        <v>28.38</v>
      </c>
      <c r="BS27" s="61"/>
      <c r="BT27" s="1">
        <f t="shared" ref="BT27:BT28" si="86">BR27+BS27-BQ27</f>
        <v>28.38</v>
      </c>
      <c r="BU27" s="5"/>
      <c r="BV27" s="1">
        <f t="shared" si="80"/>
        <v>28.38</v>
      </c>
    </row>
    <row r="28" spans="1:114" ht="16.5" customHeight="1" x14ac:dyDescent="0.25">
      <c r="A28" s="199" t="s">
        <v>80</v>
      </c>
      <c r="B28" s="80">
        <v>52</v>
      </c>
      <c r="C28" s="46">
        <v>60</v>
      </c>
      <c r="D28" s="93"/>
      <c r="E28" s="3"/>
      <c r="F28" s="93"/>
      <c r="G28" s="3"/>
      <c r="H28" s="45"/>
      <c r="I28" s="3"/>
      <c r="J28" s="45"/>
      <c r="K28" s="3"/>
      <c r="L28" s="45"/>
      <c r="M28" s="3"/>
      <c r="N28" s="45"/>
      <c r="O28" s="3"/>
      <c r="P28" s="45"/>
      <c r="Q28" s="3"/>
      <c r="R28" s="45"/>
      <c r="S28" s="3"/>
      <c r="T28" s="45"/>
      <c r="U28" s="3"/>
      <c r="V28" s="45"/>
      <c r="W28" s="3"/>
      <c r="X28" s="45"/>
      <c r="Y28" s="3"/>
      <c r="Z28" s="45">
        <v>2</v>
      </c>
      <c r="AA28" s="3">
        <f>60+6.5</f>
        <v>66.5</v>
      </c>
      <c r="AB28" s="45"/>
      <c r="AC28" s="3"/>
      <c r="AD28" s="45"/>
      <c r="AE28" s="3"/>
      <c r="AF28" s="45"/>
      <c r="AG28" s="3"/>
      <c r="AH28" s="45"/>
      <c r="AI28" s="3"/>
      <c r="AJ28" s="151"/>
      <c r="AK28" s="3"/>
      <c r="AL28" s="45"/>
      <c r="AM28" s="3"/>
      <c r="AN28" s="45"/>
      <c r="AO28" s="3"/>
      <c r="AP28" s="45"/>
      <c r="AQ28" s="3"/>
      <c r="AR28" s="45"/>
      <c r="AS28" s="3"/>
      <c r="AT28" s="45"/>
      <c r="AU28" s="3"/>
      <c r="AV28" s="45"/>
      <c r="AW28" s="3"/>
      <c r="AX28" s="45"/>
      <c r="AY28" s="3"/>
      <c r="AZ28" s="45"/>
      <c r="BA28" s="3"/>
      <c r="BB28" s="45"/>
      <c r="BC28" s="3"/>
      <c r="BD28" s="45"/>
      <c r="BE28" s="3"/>
      <c r="BF28" s="45"/>
      <c r="BG28" s="3"/>
      <c r="BH28" s="45"/>
      <c r="BI28" s="74"/>
      <c r="BJ28" s="45"/>
      <c r="BK28" s="74"/>
      <c r="BL28" s="45"/>
      <c r="BM28" s="74"/>
      <c r="BN28" s="45">
        <f t="shared" si="78"/>
        <v>2</v>
      </c>
      <c r="BO28" s="196">
        <f t="shared" si="78"/>
        <v>66.5</v>
      </c>
      <c r="BP28" s="189"/>
      <c r="BQ28" s="61"/>
      <c r="BR28" s="4">
        <f t="shared" si="27"/>
        <v>66.5</v>
      </c>
      <c r="BS28" s="61"/>
      <c r="BT28" s="1">
        <f t="shared" si="86"/>
        <v>66.5</v>
      </c>
      <c r="BU28" s="5"/>
      <c r="BV28" s="1">
        <f t="shared" si="80"/>
        <v>66.5</v>
      </c>
    </row>
    <row r="29" spans="1:114" ht="16.5" customHeight="1" x14ac:dyDescent="0.25">
      <c r="A29" s="199" t="s">
        <v>66</v>
      </c>
      <c r="B29" s="80">
        <v>34</v>
      </c>
      <c r="C29" s="46">
        <v>48</v>
      </c>
      <c r="D29" s="93">
        <v>3</v>
      </c>
      <c r="E29" s="3">
        <f t="shared" si="81"/>
        <v>144</v>
      </c>
      <c r="F29" s="93">
        <v>2</v>
      </c>
      <c r="G29" s="3">
        <f t="shared" si="82"/>
        <v>96</v>
      </c>
      <c r="H29" s="45"/>
      <c r="I29" s="3">
        <f t="shared" si="83"/>
        <v>0</v>
      </c>
      <c r="J29" s="45">
        <v>6</v>
      </c>
      <c r="K29" s="3">
        <f t="shared" si="84"/>
        <v>288</v>
      </c>
      <c r="L29" s="45"/>
      <c r="M29" s="3">
        <f t="shared" si="34"/>
        <v>0</v>
      </c>
      <c r="N29" s="45">
        <v>3</v>
      </c>
      <c r="O29" s="3">
        <f t="shared" si="35"/>
        <v>144</v>
      </c>
      <c r="P29" s="45"/>
      <c r="Q29" s="3">
        <f t="shared" si="36"/>
        <v>0</v>
      </c>
      <c r="R29" s="45">
        <v>3</v>
      </c>
      <c r="S29" s="3">
        <f t="shared" si="37"/>
        <v>144</v>
      </c>
      <c r="T29" s="45"/>
      <c r="U29" s="3">
        <f t="shared" si="75"/>
        <v>0</v>
      </c>
      <c r="V29" s="45">
        <v>1</v>
      </c>
      <c r="W29" s="3">
        <v>7.5</v>
      </c>
      <c r="X29" s="45"/>
      <c r="Y29" s="3">
        <f t="shared" si="76"/>
        <v>0</v>
      </c>
      <c r="Z29" s="45"/>
      <c r="AA29" s="3">
        <f t="shared" si="77"/>
        <v>0</v>
      </c>
      <c r="AB29" s="45"/>
      <c r="AC29" s="3"/>
      <c r="AD29" s="45"/>
      <c r="AE29" s="3"/>
      <c r="AF29" s="45"/>
      <c r="AG29" s="3"/>
      <c r="AH29" s="45"/>
      <c r="AI29" s="3"/>
      <c r="AJ29" s="151"/>
      <c r="AK29" s="3"/>
      <c r="AL29" s="45"/>
      <c r="AM29" s="3"/>
      <c r="AN29" s="45"/>
      <c r="AO29" s="3"/>
      <c r="AP29" s="45"/>
      <c r="AQ29" s="3"/>
      <c r="AR29" s="45"/>
      <c r="AS29" s="3"/>
      <c r="AT29" s="45"/>
      <c r="AU29" s="3"/>
      <c r="AV29" s="45"/>
      <c r="AW29" s="3"/>
      <c r="AX29" s="45"/>
      <c r="AY29" s="3"/>
      <c r="AZ29" s="45"/>
      <c r="BA29" s="3"/>
      <c r="BB29" s="45"/>
      <c r="BC29" s="3"/>
      <c r="BD29" s="45"/>
      <c r="BE29" s="3"/>
      <c r="BF29" s="45"/>
      <c r="BG29" s="3"/>
      <c r="BH29" s="45"/>
      <c r="BI29" s="74"/>
      <c r="BJ29" s="45"/>
      <c r="BK29" s="74"/>
      <c r="BL29" s="45"/>
      <c r="BM29" s="74"/>
      <c r="BN29" s="45">
        <f t="shared" ref="BN29:BO31" si="87">+D29+F29+H29+J29+L29+N29+P29+R29+T29+V29+X29+Z29+AB29+AD29+AF29+AH29+AJ29+AL29+AN29+AP29+AR29+AT29+AV29+AX29+AZ29+BB29+BD29+BF29+BH29+BJ29+BL29</f>
        <v>18</v>
      </c>
      <c r="BO29" s="196">
        <f t="shared" si="87"/>
        <v>823.5</v>
      </c>
      <c r="BP29" s="189"/>
      <c r="BQ29" s="61">
        <v>140.78</v>
      </c>
      <c r="BR29" s="4">
        <f t="shared" si="27"/>
        <v>823.5</v>
      </c>
      <c r="BS29" s="61"/>
      <c r="BT29" s="1">
        <f t="shared" ref="BT29" si="88">BR29+BS29-BQ29</f>
        <v>682.72</v>
      </c>
      <c r="BU29" s="5"/>
      <c r="BV29" s="1">
        <f t="shared" ref="BV29" si="89">BT29-BU29</f>
        <v>682.72</v>
      </c>
    </row>
    <row r="30" spans="1:114" ht="16.5" customHeight="1" x14ac:dyDescent="0.25">
      <c r="A30" s="197" t="s">
        <v>51</v>
      </c>
      <c r="B30" s="6">
        <v>46</v>
      </c>
      <c r="C30" s="46">
        <v>48</v>
      </c>
      <c r="D30" s="11"/>
      <c r="E30" s="3">
        <f t="shared" si="81"/>
        <v>0</v>
      </c>
      <c r="F30" s="45"/>
      <c r="G30" s="3">
        <f t="shared" si="82"/>
        <v>0</v>
      </c>
      <c r="H30" s="45"/>
      <c r="I30" s="3">
        <f t="shared" si="83"/>
        <v>0</v>
      </c>
      <c r="J30" s="45"/>
      <c r="K30" s="3">
        <f t="shared" si="84"/>
        <v>0</v>
      </c>
      <c r="L30" s="45">
        <v>37</v>
      </c>
      <c r="M30" s="3">
        <f t="shared" si="34"/>
        <v>1776</v>
      </c>
      <c r="N30" s="45"/>
      <c r="O30" s="3">
        <f t="shared" si="35"/>
        <v>0</v>
      </c>
      <c r="P30" s="45">
        <v>35</v>
      </c>
      <c r="Q30" s="3">
        <f t="shared" si="36"/>
        <v>1680</v>
      </c>
      <c r="R30" s="45">
        <v>17</v>
      </c>
      <c r="S30" s="3">
        <f t="shared" si="37"/>
        <v>816</v>
      </c>
      <c r="T30" s="45"/>
      <c r="U30" s="3">
        <f t="shared" si="75"/>
        <v>0</v>
      </c>
      <c r="V30" s="45"/>
      <c r="W30" s="3">
        <f t="shared" si="85"/>
        <v>0</v>
      </c>
      <c r="X30" s="45">
        <v>15</v>
      </c>
      <c r="Y30" s="3">
        <f t="shared" si="76"/>
        <v>720</v>
      </c>
      <c r="Z30" s="45">
        <v>16</v>
      </c>
      <c r="AA30" s="3">
        <f t="shared" si="77"/>
        <v>768</v>
      </c>
      <c r="AB30" s="45"/>
      <c r="AC30" s="3"/>
      <c r="AD30" s="45"/>
      <c r="AE30" s="3"/>
      <c r="AF30" s="45"/>
      <c r="AG30" s="3"/>
      <c r="AH30" s="45"/>
      <c r="AI30" s="3"/>
      <c r="AJ30" s="11"/>
      <c r="AK30" s="3"/>
      <c r="AL30" s="45"/>
      <c r="AM30" s="3"/>
      <c r="AN30" s="45"/>
      <c r="AO30" s="3"/>
      <c r="AP30" s="45"/>
      <c r="AQ30" s="3"/>
      <c r="AR30" s="45"/>
      <c r="AS30" s="3"/>
      <c r="AT30" s="45"/>
      <c r="AU30" s="3"/>
      <c r="AV30" s="45"/>
      <c r="AW30" s="3"/>
      <c r="AX30" s="45"/>
      <c r="AY30" s="3"/>
      <c r="AZ30" s="45"/>
      <c r="BA30" s="3"/>
      <c r="BB30" s="45"/>
      <c r="BC30" s="3"/>
      <c r="BD30" s="45"/>
      <c r="BE30" s="3"/>
      <c r="BF30" s="45"/>
      <c r="BG30" s="3"/>
      <c r="BH30" s="45"/>
      <c r="BI30" s="74"/>
      <c r="BJ30" s="45"/>
      <c r="BK30" s="74"/>
      <c r="BL30" s="45"/>
      <c r="BM30" s="74"/>
      <c r="BN30" s="45">
        <f t="shared" si="87"/>
        <v>120</v>
      </c>
      <c r="BO30" s="196">
        <f t="shared" si="87"/>
        <v>5760</v>
      </c>
      <c r="BP30" s="189"/>
      <c r="BQ30" s="61">
        <v>672</v>
      </c>
      <c r="BR30" s="4">
        <f t="shared" si="27"/>
        <v>5760</v>
      </c>
      <c r="BS30" s="61"/>
      <c r="BT30" s="1">
        <f>BR30+BS30-BQ30</f>
        <v>5088</v>
      </c>
      <c r="BU30" s="5"/>
      <c r="BV30" s="1">
        <f>BT30-BU30</f>
        <v>5088</v>
      </c>
    </row>
    <row r="31" spans="1:114" ht="16.5" customHeight="1" x14ac:dyDescent="0.25">
      <c r="A31" s="197" t="s">
        <v>26</v>
      </c>
      <c r="B31" s="6" t="s">
        <v>27</v>
      </c>
      <c r="C31" s="46"/>
      <c r="D31" s="11"/>
      <c r="E31" s="3">
        <f t="shared" si="81"/>
        <v>0</v>
      </c>
      <c r="F31" s="45"/>
      <c r="G31" s="3">
        <f t="shared" si="82"/>
        <v>0</v>
      </c>
      <c r="H31" s="45"/>
      <c r="I31" s="3">
        <f t="shared" si="83"/>
        <v>0</v>
      </c>
      <c r="J31" s="45"/>
      <c r="K31" s="3">
        <f t="shared" si="84"/>
        <v>0</v>
      </c>
      <c r="L31" s="45"/>
      <c r="M31" s="3">
        <f t="shared" si="34"/>
        <v>0</v>
      </c>
      <c r="N31" s="45"/>
      <c r="O31" s="3">
        <f t="shared" si="35"/>
        <v>0</v>
      </c>
      <c r="P31" s="45"/>
      <c r="Q31" s="3">
        <f t="shared" si="36"/>
        <v>0</v>
      </c>
      <c r="R31" s="45"/>
      <c r="S31" s="3">
        <f t="shared" si="37"/>
        <v>0</v>
      </c>
      <c r="T31" s="45"/>
      <c r="U31" s="3">
        <f t="shared" si="75"/>
        <v>0</v>
      </c>
      <c r="V31" s="45"/>
      <c r="W31" s="3">
        <f t="shared" si="85"/>
        <v>0</v>
      </c>
      <c r="X31" s="45"/>
      <c r="Y31" s="3">
        <f t="shared" si="76"/>
        <v>0</v>
      </c>
      <c r="Z31" s="45"/>
      <c r="AA31" s="3">
        <f t="shared" si="77"/>
        <v>0</v>
      </c>
      <c r="AB31" s="45"/>
      <c r="AC31" s="3"/>
      <c r="AD31" s="45"/>
      <c r="AE31" s="3"/>
      <c r="AF31" s="45"/>
      <c r="AG31" s="3"/>
      <c r="AH31" s="45"/>
      <c r="AI31" s="3"/>
      <c r="AJ31" s="11"/>
      <c r="AK31" s="3"/>
      <c r="AL31" s="45"/>
      <c r="AM31" s="3"/>
      <c r="AN31" s="45"/>
      <c r="AO31" s="3"/>
      <c r="AP31" s="45"/>
      <c r="AQ31" s="3"/>
      <c r="AR31" s="45"/>
      <c r="AS31" s="3"/>
      <c r="AT31" s="45"/>
      <c r="AU31" s="3"/>
      <c r="AV31" s="45"/>
      <c r="AW31" s="3"/>
      <c r="AX31" s="45"/>
      <c r="AY31" s="3"/>
      <c r="AZ31" s="45"/>
      <c r="BA31" s="3"/>
      <c r="BB31" s="45"/>
      <c r="BC31" s="3"/>
      <c r="BD31" s="45"/>
      <c r="BE31" s="3"/>
      <c r="BF31" s="45"/>
      <c r="BG31" s="3"/>
      <c r="BH31" s="45"/>
      <c r="BI31" s="74"/>
      <c r="BJ31" s="45"/>
      <c r="BK31" s="74"/>
      <c r="BL31" s="45"/>
      <c r="BM31" s="74"/>
      <c r="BN31" s="45">
        <f t="shared" si="87"/>
        <v>0</v>
      </c>
      <c r="BO31" s="196">
        <f t="shared" si="87"/>
        <v>0</v>
      </c>
      <c r="BP31" s="189"/>
      <c r="BQ31" s="61"/>
      <c r="BR31" s="4">
        <f t="shared" si="27"/>
        <v>0</v>
      </c>
      <c r="BS31" s="61"/>
      <c r="BT31" s="1">
        <f t="shared" ref="BT31" si="90">BR31+BS31-BQ31</f>
        <v>0</v>
      </c>
      <c r="BU31" s="5"/>
      <c r="BV31" s="1">
        <f t="shared" ref="BV31" si="91">BT31-BU31</f>
        <v>0</v>
      </c>
    </row>
    <row r="32" spans="1:114" s="22" customFormat="1" ht="20.25" customHeight="1" thickBot="1" x14ac:dyDescent="0.3">
      <c r="A32" s="201" t="s">
        <v>2</v>
      </c>
      <c r="B32" s="202"/>
      <c r="C32" s="202"/>
      <c r="D32" s="203">
        <f t="shared" ref="D32:AI32" si="92">SUM(D7:D31)</f>
        <v>19</v>
      </c>
      <c r="E32" s="204">
        <f t="shared" si="92"/>
        <v>924</v>
      </c>
      <c r="F32" s="204">
        <f t="shared" si="92"/>
        <v>90</v>
      </c>
      <c r="G32" s="204">
        <f t="shared" si="92"/>
        <v>4764</v>
      </c>
      <c r="H32" s="204">
        <f t="shared" si="92"/>
        <v>107</v>
      </c>
      <c r="I32" s="204">
        <f t="shared" si="92"/>
        <v>5670</v>
      </c>
      <c r="J32" s="204">
        <f t="shared" si="92"/>
        <v>73</v>
      </c>
      <c r="K32" s="204">
        <f t="shared" si="92"/>
        <v>3828</v>
      </c>
      <c r="L32" s="203">
        <f t="shared" si="92"/>
        <v>169</v>
      </c>
      <c r="M32" s="204">
        <f t="shared" si="92"/>
        <v>8440.7799999999988</v>
      </c>
      <c r="N32" s="203">
        <f t="shared" si="92"/>
        <v>114</v>
      </c>
      <c r="O32" s="204">
        <f t="shared" si="92"/>
        <v>5863.68</v>
      </c>
      <c r="P32" s="204">
        <f t="shared" si="92"/>
        <v>177</v>
      </c>
      <c r="Q32" s="204">
        <f t="shared" si="92"/>
        <v>8958.0400000000009</v>
      </c>
      <c r="R32" s="203">
        <f t="shared" si="92"/>
        <v>144</v>
      </c>
      <c r="S32" s="204">
        <f t="shared" si="92"/>
        <v>7305.6</v>
      </c>
      <c r="T32" s="204">
        <f t="shared" si="92"/>
        <v>96</v>
      </c>
      <c r="U32" s="204">
        <f t="shared" si="92"/>
        <v>4946.0200000000004</v>
      </c>
      <c r="V32" s="204">
        <f t="shared" si="92"/>
        <v>172</v>
      </c>
      <c r="W32" s="204">
        <f t="shared" si="92"/>
        <v>8868.5</v>
      </c>
      <c r="X32" s="204">
        <f t="shared" si="92"/>
        <v>87</v>
      </c>
      <c r="Y32" s="204">
        <f t="shared" si="92"/>
        <v>4518</v>
      </c>
      <c r="Z32" s="204">
        <f t="shared" si="92"/>
        <v>141</v>
      </c>
      <c r="AA32" s="204">
        <f t="shared" si="92"/>
        <v>7046.64</v>
      </c>
      <c r="AB32" s="204">
        <f t="shared" si="92"/>
        <v>0</v>
      </c>
      <c r="AC32" s="204">
        <f t="shared" si="92"/>
        <v>0</v>
      </c>
      <c r="AD32" s="204">
        <f t="shared" si="92"/>
        <v>0</v>
      </c>
      <c r="AE32" s="204">
        <f t="shared" si="92"/>
        <v>0</v>
      </c>
      <c r="AF32" s="204">
        <f t="shared" si="92"/>
        <v>0</v>
      </c>
      <c r="AG32" s="204">
        <f t="shared" si="92"/>
        <v>0</v>
      </c>
      <c r="AH32" s="204">
        <f t="shared" si="92"/>
        <v>0</v>
      </c>
      <c r="AI32" s="204">
        <f t="shared" si="92"/>
        <v>0</v>
      </c>
      <c r="AJ32" s="204">
        <f t="shared" ref="AJ32:BO32" si="93">SUM(AJ7:AJ31)</f>
        <v>0</v>
      </c>
      <c r="AK32" s="204">
        <f t="shared" si="93"/>
        <v>0</v>
      </c>
      <c r="AL32" s="204">
        <f t="shared" si="93"/>
        <v>0</v>
      </c>
      <c r="AM32" s="204">
        <f t="shared" si="93"/>
        <v>0</v>
      </c>
      <c r="AN32" s="204">
        <f t="shared" si="93"/>
        <v>0</v>
      </c>
      <c r="AO32" s="204">
        <f t="shared" si="93"/>
        <v>0</v>
      </c>
      <c r="AP32" s="203">
        <f t="shared" si="93"/>
        <v>0</v>
      </c>
      <c r="AQ32" s="204">
        <f t="shared" si="93"/>
        <v>0</v>
      </c>
      <c r="AR32" s="203">
        <f t="shared" si="93"/>
        <v>0</v>
      </c>
      <c r="AS32" s="204">
        <f t="shared" si="93"/>
        <v>0</v>
      </c>
      <c r="AT32" s="203">
        <f t="shared" si="93"/>
        <v>0</v>
      </c>
      <c r="AU32" s="204">
        <f t="shared" si="93"/>
        <v>0</v>
      </c>
      <c r="AV32" s="203">
        <f t="shared" si="93"/>
        <v>0</v>
      </c>
      <c r="AW32" s="204">
        <f t="shared" si="93"/>
        <v>0</v>
      </c>
      <c r="AX32" s="203">
        <f t="shared" si="93"/>
        <v>0</v>
      </c>
      <c r="AY32" s="204">
        <f t="shared" si="93"/>
        <v>0</v>
      </c>
      <c r="AZ32" s="203">
        <f t="shared" si="93"/>
        <v>0</v>
      </c>
      <c r="BA32" s="204">
        <f t="shared" si="93"/>
        <v>0</v>
      </c>
      <c r="BB32" s="203">
        <f t="shared" si="93"/>
        <v>0</v>
      </c>
      <c r="BC32" s="204">
        <f t="shared" si="93"/>
        <v>0</v>
      </c>
      <c r="BD32" s="203">
        <f t="shared" si="93"/>
        <v>0</v>
      </c>
      <c r="BE32" s="204">
        <f t="shared" si="93"/>
        <v>0</v>
      </c>
      <c r="BF32" s="203">
        <f t="shared" si="93"/>
        <v>0</v>
      </c>
      <c r="BG32" s="204">
        <f t="shared" si="93"/>
        <v>0</v>
      </c>
      <c r="BH32" s="203">
        <f t="shared" si="93"/>
        <v>0</v>
      </c>
      <c r="BI32" s="204">
        <f t="shared" si="93"/>
        <v>0</v>
      </c>
      <c r="BJ32" s="203">
        <f t="shared" si="93"/>
        <v>0</v>
      </c>
      <c r="BK32" s="204">
        <f t="shared" si="93"/>
        <v>0</v>
      </c>
      <c r="BL32" s="203">
        <f t="shared" si="93"/>
        <v>0</v>
      </c>
      <c r="BM32" s="204">
        <f t="shared" si="93"/>
        <v>0</v>
      </c>
      <c r="BN32" s="203">
        <f t="shared" si="93"/>
        <v>1389</v>
      </c>
      <c r="BO32" s="205">
        <f t="shared" si="93"/>
        <v>71133.259999999995</v>
      </c>
      <c r="BP32" s="191"/>
      <c r="BQ32" s="99">
        <f t="shared" ref="BQ32:BV32" si="94">SUM(BQ7:BQ31)</f>
        <v>5200.5599999999995</v>
      </c>
      <c r="BR32" s="99">
        <f t="shared" si="94"/>
        <v>71133.259999999995</v>
      </c>
      <c r="BS32" s="99">
        <f t="shared" si="94"/>
        <v>0</v>
      </c>
      <c r="BT32" s="99">
        <f t="shared" si="94"/>
        <v>65932.7</v>
      </c>
      <c r="BU32" s="99">
        <f t="shared" si="94"/>
        <v>0</v>
      </c>
      <c r="BV32" s="99">
        <f t="shared" si="94"/>
        <v>65932.7</v>
      </c>
      <c r="BW32" s="56"/>
      <c r="BX32" s="56"/>
      <c r="BY32" s="56"/>
      <c r="BZ32" s="56"/>
      <c r="CA32" s="56"/>
      <c r="CB32" s="56"/>
      <c r="CC32" s="56"/>
      <c r="CD32" s="56"/>
      <c r="CE32" s="56"/>
      <c r="CF32" s="56"/>
      <c r="CG32" s="56"/>
      <c r="CH32" s="56"/>
      <c r="CI32" s="56"/>
      <c r="CJ32" s="56"/>
      <c r="CK32" s="56"/>
      <c r="CL32" s="56"/>
      <c r="CM32" s="56"/>
      <c r="CN32" s="56"/>
      <c r="CO32" s="56"/>
      <c r="CP32" s="56"/>
      <c r="CQ32" s="56"/>
      <c r="CR32" s="56"/>
      <c r="CS32" s="56"/>
      <c r="CT32" s="56"/>
      <c r="CU32" s="56"/>
      <c r="CV32" s="56"/>
      <c r="CW32" s="56"/>
      <c r="CX32" s="56"/>
      <c r="CY32" s="56"/>
      <c r="CZ32" s="56"/>
      <c r="DA32" s="56"/>
      <c r="DB32" s="56"/>
      <c r="DC32" s="56"/>
      <c r="DD32" s="56"/>
      <c r="DE32" s="56"/>
      <c r="DF32" s="56"/>
      <c r="DG32" s="56"/>
      <c r="DH32" s="56"/>
      <c r="DI32" s="56"/>
      <c r="DJ32" s="56"/>
    </row>
    <row r="33" spans="1:120" ht="16.5" customHeight="1" x14ac:dyDescent="0.25">
      <c r="A33" s="23"/>
      <c r="B33" s="23"/>
      <c r="C33" s="23"/>
      <c r="D33" s="23"/>
      <c r="E33" s="18"/>
      <c r="F33" s="18"/>
      <c r="G33" s="18"/>
      <c r="H33" s="19"/>
      <c r="I33" s="18"/>
      <c r="J33" s="51" t="s">
        <v>14</v>
      </c>
      <c r="K33" s="18"/>
      <c r="L33" s="58"/>
      <c r="M33" s="20"/>
      <c r="N33" s="58"/>
      <c r="O33" s="20"/>
      <c r="P33" s="55"/>
      <c r="Q33" s="20"/>
      <c r="R33" s="58"/>
      <c r="S33" s="20"/>
      <c r="T33" s="58"/>
      <c r="U33" s="20"/>
      <c r="V33" s="58"/>
      <c r="W33" s="19"/>
      <c r="X33" s="58"/>
      <c r="Y33" s="20"/>
      <c r="Z33" s="58"/>
      <c r="AA33" s="20"/>
      <c r="AB33" s="58"/>
      <c r="AC33" s="20"/>
      <c r="AD33" s="58"/>
      <c r="AE33" s="20"/>
      <c r="AF33" s="58"/>
      <c r="AG33" s="20"/>
      <c r="AH33" s="58"/>
      <c r="AI33" s="20"/>
      <c r="AJ33" s="23"/>
      <c r="AK33" s="18"/>
      <c r="AL33" s="51"/>
      <c r="AM33" s="18"/>
      <c r="AN33" s="55"/>
      <c r="AO33" s="18"/>
      <c r="AP33" s="51" t="s">
        <v>14</v>
      </c>
      <c r="AQ33" s="18"/>
      <c r="AR33" s="58"/>
      <c r="AS33" s="20"/>
      <c r="AT33" s="58"/>
      <c r="AU33" s="20"/>
      <c r="AV33" s="55"/>
      <c r="AW33" s="20"/>
      <c r="AX33" s="58"/>
      <c r="AY33" s="20"/>
      <c r="AZ33" s="58"/>
      <c r="BA33" s="20"/>
      <c r="BB33" s="58"/>
      <c r="BC33" s="19"/>
      <c r="BD33" s="58"/>
      <c r="BE33" s="20"/>
      <c r="BF33" s="58"/>
      <c r="BG33" s="20"/>
      <c r="BH33" s="58"/>
      <c r="BI33" s="20"/>
      <c r="BJ33" s="58"/>
      <c r="BK33" s="20"/>
      <c r="BL33" s="58"/>
      <c r="BM33" s="20"/>
      <c r="BN33" s="20"/>
      <c r="BO33" s="20"/>
      <c r="BP33" s="25"/>
      <c r="BQ33" s="17">
        <f>+BQ32-BQ34</f>
        <v>0</v>
      </c>
      <c r="BR33" s="17">
        <f>+BR32-BR34</f>
        <v>0</v>
      </c>
      <c r="BS33" s="17">
        <f t="shared" ref="BS33:BV33" si="95">+BS32-BS34</f>
        <v>0</v>
      </c>
      <c r="BT33" s="17">
        <f t="shared" si="95"/>
        <v>0</v>
      </c>
      <c r="BU33" s="17" t="s">
        <v>30</v>
      </c>
      <c r="BV33" s="17">
        <f t="shared" si="95"/>
        <v>0</v>
      </c>
    </row>
    <row r="34" spans="1:120" ht="16.5" customHeight="1" x14ac:dyDescent="0.25">
      <c r="A34" s="23"/>
      <c r="B34" s="23"/>
      <c r="C34" s="23"/>
      <c r="D34" s="23"/>
      <c r="E34" s="18"/>
      <c r="F34" s="18"/>
      <c r="G34" s="18"/>
      <c r="H34" s="18"/>
      <c r="I34" s="18"/>
      <c r="J34" s="51"/>
      <c r="K34" s="18"/>
      <c r="L34" s="58"/>
      <c r="M34" s="20"/>
      <c r="N34" s="58"/>
      <c r="O34" s="20"/>
      <c r="P34" s="58"/>
      <c r="Q34" s="20"/>
      <c r="R34" s="58"/>
      <c r="S34" s="21"/>
      <c r="T34" s="58"/>
      <c r="U34" s="20"/>
      <c r="V34" s="58"/>
      <c r="W34" s="20"/>
      <c r="X34" s="58"/>
      <c r="Y34" s="20"/>
      <c r="Z34" s="58"/>
      <c r="AA34" s="20"/>
      <c r="AB34" s="58"/>
      <c r="AC34" s="20"/>
      <c r="AD34" s="58"/>
      <c r="AE34" s="20"/>
      <c r="AF34" s="58"/>
      <c r="AG34" s="20"/>
      <c r="AH34" s="58"/>
      <c r="AI34" s="20"/>
      <c r="AJ34" s="23"/>
      <c r="AK34" s="18"/>
      <c r="AL34" s="51"/>
      <c r="AM34" s="18"/>
      <c r="AN34" s="51"/>
      <c r="AO34" s="18"/>
      <c r="AP34" s="51"/>
      <c r="AQ34" s="18"/>
      <c r="AR34" s="58"/>
      <c r="AS34" s="20"/>
      <c r="AT34" s="58"/>
      <c r="AU34" s="20"/>
      <c r="AV34" s="58"/>
      <c r="AW34" s="20"/>
      <c r="AX34" s="58"/>
      <c r="AY34" s="21"/>
      <c r="AZ34" s="58"/>
      <c r="BA34" s="20"/>
      <c r="BB34" s="58"/>
      <c r="BC34" s="20"/>
      <c r="BD34" s="58"/>
      <c r="BE34" s="20"/>
      <c r="BF34" s="58"/>
      <c r="BG34" s="20"/>
      <c r="BH34" s="58"/>
      <c r="BI34" s="20"/>
      <c r="BJ34" s="58"/>
      <c r="BK34" s="20"/>
      <c r="BL34" s="58"/>
      <c r="BM34" s="20"/>
      <c r="BN34" s="20"/>
      <c r="BO34" s="20"/>
      <c r="BP34" s="25"/>
      <c r="BQ34" s="24">
        <f t="shared" ref="BQ34:BV34" si="96">SUM(BQ7:BQ31)</f>
        <v>5200.5599999999995</v>
      </c>
      <c r="BR34" s="120">
        <f t="shared" si="96"/>
        <v>71133.259999999995</v>
      </c>
      <c r="BS34" s="24">
        <f t="shared" si="96"/>
        <v>0</v>
      </c>
      <c r="BT34" s="24">
        <f t="shared" si="96"/>
        <v>65932.7</v>
      </c>
      <c r="BU34" s="24">
        <f t="shared" si="96"/>
        <v>0</v>
      </c>
      <c r="BV34" s="24">
        <f t="shared" si="96"/>
        <v>65932.7</v>
      </c>
    </row>
    <row r="35" spans="1:120" ht="16.5" customHeight="1" thickBot="1" x14ac:dyDescent="0.3">
      <c r="A35" s="23"/>
      <c r="B35" s="23"/>
      <c r="C35" s="23"/>
      <c r="D35" s="23"/>
      <c r="E35" s="18"/>
      <c r="F35" s="18"/>
      <c r="G35" s="18"/>
      <c r="H35" s="18"/>
      <c r="I35" s="18"/>
      <c r="J35" s="51"/>
      <c r="K35" s="18"/>
      <c r="L35" s="58"/>
      <c r="M35" s="20"/>
      <c r="N35" s="58"/>
      <c r="O35" s="20"/>
      <c r="P35" s="58"/>
      <c r="Q35" s="20"/>
      <c r="R35" s="58"/>
      <c r="S35" s="21"/>
      <c r="T35" s="58"/>
      <c r="U35" s="20"/>
      <c r="V35" s="58"/>
      <c r="W35" s="20"/>
      <c r="X35" s="58"/>
      <c r="Y35" s="20"/>
      <c r="Z35" s="58"/>
      <c r="AA35" s="20"/>
      <c r="AB35" s="58"/>
      <c r="AC35" s="20"/>
      <c r="AD35" s="58"/>
      <c r="AE35" s="20"/>
      <c r="AF35" s="58"/>
      <c r="AG35" s="20"/>
      <c r="AH35" s="58"/>
      <c r="AI35" s="20"/>
      <c r="AJ35" s="23"/>
      <c r="AK35" s="18"/>
      <c r="AL35" s="51"/>
      <c r="AM35" s="18"/>
      <c r="AN35" s="51"/>
      <c r="AO35" s="18"/>
      <c r="AP35" s="51"/>
      <c r="AQ35" s="18"/>
      <c r="AR35" s="58"/>
      <c r="AS35" s="20"/>
      <c r="AT35" s="58"/>
      <c r="AU35" s="20"/>
      <c r="AV35" s="58"/>
      <c r="AW35" s="20"/>
      <c r="AX35" s="58"/>
      <c r="AY35" s="21"/>
      <c r="AZ35" s="58"/>
      <c r="BA35" s="20"/>
      <c r="BB35" s="58"/>
      <c r="BC35" s="20"/>
      <c r="BD35" s="58"/>
      <c r="BE35" s="20"/>
      <c r="BF35" s="58"/>
      <c r="BG35" s="20"/>
      <c r="BH35" s="58"/>
      <c r="BI35" s="20"/>
      <c r="BJ35" s="58"/>
      <c r="BK35" s="20"/>
      <c r="BL35" s="58"/>
      <c r="BM35" s="20"/>
      <c r="BN35" s="20"/>
      <c r="BO35" s="20"/>
      <c r="BP35" s="25"/>
      <c r="BQ35" s="29"/>
      <c r="BR35" s="30"/>
      <c r="BS35" s="30"/>
      <c r="BT35" s="29"/>
      <c r="BU35" s="30"/>
      <c r="BV35" s="30"/>
    </row>
    <row r="36" spans="1:120" s="63" customFormat="1" ht="16.5" hidden="1" customHeight="1" x14ac:dyDescent="0.3">
      <c r="A36" s="283" t="s">
        <v>25</v>
      </c>
      <c r="B36" s="284"/>
      <c r="C36" s="285"/>
      <c r="D36" s="85"/>
      <c r="E36" s="28"/>
      <c r="F36" s="28"/>
      <c r="G36" s="28"/>
      <c r="H36" s="28"/>
      <c r="I36" s="28"/>
      <c r="J36" s="47"/>
      <c r="K36" s="28"/>
      <c r="L36" s="65"/>
      <c r="M36" s="66"/>
      <c r="N36" s="65"/>
      <c r="O36" s="66"/>
      <c r="P36" s="65"/>
      <c r="Q36" s="66"/>
      <c r="R36" s="65"/>
      <c r="S36" s="67"/>
      <c r="T36" s="65"/>
      <c r="U36" s="66"/>
      <c r="V36" s="65"/>
      <c r="W36" s="66"/>
      <c r="X36" s="65"/>
      <c r="Y36" s="66"/>
      <c r="Z36" s="65"/>
      <c r="AA36" s="66"/>
      <c r="AB36" s="65"/>
      <c r="AC36" s="66"/>
      <c r="AD36" s="65"/>
      <c r="AE36" s="66"/>
      <c r="AF36" s="65"/>
      <c r="AG36" s="66"/>
      <c r="AH36" s="65"/>
      <c r="AI36" s="66"/>
      <c r="AJ36" s="72"/>
      <c r="AK36" s="28"/>
      <c r="AL36" s="47"/>
      <c r="AM36" s="28"/>
      <c r="AN36" s="47"/>
      <c r="AO36" s="28"/>
      <c r="AP36" s="47"/>
      <c r="AQ36" s="28"/>
      <c r="AR36" s="65"/>
      <c r="AS36" s="66"/>
      <c r="AT36" s="65"/>
      <c r="AU36" s="66"/>
      <c r="AV36" s="65"/>
      <c r="AW36" s="66"/>
      <c r="AX36" s="65"/>
      <c r="AY36" s="67"/>
      <c r="AZ36" s="65"/>
      <c r="BA36" s="66"/>
      <c r="BB36" s="65"/>
      <c r="BC36" s="66"/>
      <c r="BD36" s="65"/>
      <c r="BE36" s="66"/>
      <c r="BF36" s="65"/>
      <c r="BG36" s="66"/>
      <c r="BH36" s="65"/>
      <c r="BI36" s="66"/>
      <c r="BJ36" s="65"/>
      <c r="BK36" s="66"/>
      <c r="BL36" s="65"/>
      <c r="BM36" s="66"/>
      <c r="BN36" s="66"/>
      <c r="BO36" s="66"/>
      <c r="BP36" s="25"/>
      <c r="BQ36" s="29"/>
      <c r="BR36" s="30"/>
      <c r="BS36" s="30"/>
      <c r="BT36" s="29"/>
      <c r="BU36" s="30"/>
      <c r="BV36" s="30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7"/>
      <c r="DL36" s="7"/>
      <c r="DM36" s="7"/>
      <c r="DN36" s="7"/>
      <c r="DO36" s="7"/>
      <c r="DP36" s="7"/>
    </row>
    <row r="37" spans="1:120" ht="16.5" hidden="1" customHeight="1" x14ac:dyDescent="0.3">
      <c r="A37" s="129" t="s">
        <v>9</v>
      </c>
      <c r="B37" s="84" t="s">
        <v>28</v>
      </c>
      <c r="C37" s="76">
        <v>48</v>
      </c>
      <c r="D37" s="82"/>
      <c r="E37" s="3"/>
      <c r="F37" s="3"/>
      <c r="G37" s="3"/>
      <c r="H37" s="3"/>
      <c r="I37" s="3"/>
      <c r="J37" s="45"/>
      <c r="K37" s="3"/>
      <c r="L37" s="83"/>
      <c r="M37" s="57"/>
      <c r="N37" s="45"/>
      <c r="O37" s="3"/>
      <c r="P37" s="83"/>
      <c r="Q37" s="57"/>
      <c r="R37" s="83"/>
      <c r="S37" s="209"/>
      <c r="T37" s="83"/>
      <c r="U37" s="97"/>
      <c r="V37" s="97"/>
      <c r="W37" s="57"/>
      <c r="X37" s="83"/>
      <c r="Y37" s="97"/>
      <c r="Z37" s="83"/>
      <c r="AA37" s="97"/>
      <c r="AB37" s="45"/>
      <c r="AC37" s="3"/>
      <c r="AD37" s="83"/>
      <c r="AE37" s="57"/>
      <c r="AF37" s="83"/>
      <c r="AG37" s="57"/>
      <c r="AH37" s="45"/>
      <c r="AI37" s="97"/>
      <c r="AJ37" s="82"/>
      <c r="AK37" s="3"/>
      <c r="AL37" s="45"/>
      <c r="AM37" s="3"/>
      <c r="AN37" s="45"/>
      <c r="AO37" s="3"/>
      <c r="AP37" s="45"/>
      <c r="AQ37" s="97"/>
      <c r="AR37" s="83"/>
      <c r="AS37" s="97"/>
      <c r="AT37" s="83"/>
      <c r="AU37" s="97"/>
      <c r="AV37" s="83"/>
      <c r="AW37" s="97"/>
      <c r="AX37" s="83"/>
      <c r="AY37" s="97"/>
      <c r="AZ37" s="83"/>
      <c r="BA37" s="57"/>
      <c r="BB37" s="83"/>
      <c r="BC37" s="97"/>
      <c r="BD37" s="83"/>
      <c r="BE37" s="97"/>
      <c r="BF37" s="83"/>
      <c r="BG37" s="97"/>
      <c r="BH37" s="83"/>
      <c r="BI37" s="57"/>
      <c r="BJ37" s="45"/>
      <c r="BK37" s="97"/>
      <c r="BL37" s="83"/>
      <c r="BM37" s="57"/>
      <c r="BN37" s="44">
        <f t="shared" ref="BN37:BO38" si="97">+D37+F37+H37+J37+L37+N37+P37+R37+T37+V37+X37+Z37+AB37+AD37+AF37+AH37+AJ37+AL37+AN37+AP37+AR37+AT37+AV37+AX37+AZ37+BB37+BD37+BF37+BH37+BJ37+BL37</f>
        <v>0</v>
      </c>
      <c r="BO37" s="87">
        <f t="shared" si="97"/>
        <v>0</v>
      </c>
      <c r="BP37" s="25"/>
      <c r="BQ37" s="29"/>
      <c r="BR37" s="30"/>
      <c r="BS37" s="30"/>
      <c r="BT37" s="29"/>
      <c r="BU37" s="30"/>
      <c r="BV37" s="30"/>
    </row>
    <row r="38" spans="1:120" ht="16.5" hidden="1" customHeight="1" x14ac:dyDescent="0.3">
      <c r="A38" s="130" t="s">
        <v>31</v>
      </c>
      <c r="B38" s="131"/>
      <c r="C38" s="128">
        <v>47.5</v>
      </c>
      <c r="D38" s="82"/>
      <c r="E38" s="3"/>
      <c r="F38" s="3"/>
      <c r="G38" s="3"/>
      <c r="H38" s="3"/>
      <c r="I38" s="3"/>
      <c r="J38" s="45"/>
      <c r="K38" s="3"/>
      <c r="L38" s="83"/>
      <c r="M38" s="57"/>
      <c r="N38" s="45"/>
      <c r="O38" s="3"/>
      <c r="P38" s="83"/>
      <c r="Q38" s="57"/>
      <c r="R38" s="83"/>
      <c r="S38" s="209"/>
      <c r="T38" s="83"/>
      <c r="U38" s="97"/>
      <c r="V38" s="97"/>
      <c r="W38" s="57"/>
      <c r="X38" s="45"/>
      <c r="Y38" s="97"/>
      <c r="Z38" s="83"/>
      <c r="AA38" s="97"/>
      <c r="AB38" s="45"/>
      <c r="AC38" s="3"/>
      <c r="AD38" s="83"/>
      <c r="AE38" s="57"/>
      <c r="AF38" s="83"/>
      <c r="AG38" s="57"/>
      <c r="AH38" s="45"/>
      <c r="AI38" s="97"/>
      <c r="AJ38" s="82"/>
      <c r="AK38" s="3"/>
      <c r="AL38" s="45"/>
      <c r="AM38" s="3"/>
      <c r="AN38" s="45"/>
      <c r="AO38" s="3"/>
      <c r="AP38" s="45"/>
      <c r="AQ38" s="97"/>
      <c r="AR38" s="83"/>
      <c r="AS38" s="97"/>
      <c r="AT38" s="83"/>
      <c r="AU38" s="97"/>
      <c r="AV38" s="83"/>
      <c r="AW38" s="97"/>
      <c r="AX38" s="83"/>
      <c r="AY38" s="97"/>
      <c r="AZ38" s="83"/>
      <c r="BA38" s="57"/>
      <c r="BB38" s="83"/>
      <c r="BC38" s="97"/>
      <c r="BD38" s="83"/>
      <c r="BE38" s="97"/>
      <c r="BF38" s="83"/>
      <c r="BG38" s="97"/>
      <c r="BH38" s="83"/>
      <c r="BI38" s="57"/>
      <c r="BJ38" s="45"/>
      <c r="BK38" s="97"/>
      <c r="BL38" s="83"/>
      <c r="BM38" s="57"/>
      <c r="BN38" s="44">
        <f t="shared" si="97"/>
        <v>0</v>
      </c>
      <c r="BO38" s="87">
        <f t="shared" si="97"/>
        <v>0</v>
      </c>
      <c r="BP38" s="25"/>
      <c r="BQ38" s="29"/>
      <c r="BR38" s="30"/>
      <c r="BS38" s="30"/>
      <c r="BT38" s="29"/>
      <c r="BU38" s="30"/>
      <c r="BV38" s="30"/>
    </row>
    <row r="39" spans="1:120" s="63" customFormat="1" ht="16.5" customHeight="1" thickBot="1" x14ac:dyDescent="0.3">
      <c r="A39" s="283" t="s">
        <v>15</v>
      </c>
      <c r="B39" s="285"/>
      <c r="C39" s="86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110"/>
      <c r="V39" s="110"/>
      <c r="W39" s="64"/>
      <c r="X39" s="64"/>
      <c r="Y39" s="110"/>
      <c r="Z39" s="64"/>
      <c r="AA39" s="64"/>
      <c r="AB39" s="64"/>
      <c r="AC39" s="64"/>
      <c r="AD39" s="64"/>
      <c r="AE39" s="64"/>
      <c r="AF39" s="64"/>
      <c r="AG39" s="64"/>
      <c r="AH39" s="108"/>
      <c r="AI39" s="110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108"/>
      <c r="AX39" s="64"/>
      <c r="AY39" s="109"/>
      <c r="AZ39" s="64"/>
      <c r="BA39" s="64"/>
      <c r="BB39" s="64"/>
      <c r="BC39" s="64"/>
      <c r="BD39" s="64"/>
      <c r="BE39" s="110"/>
      <c r="BF39" s="64"/>
      <c r="BG39" s="64"/>
      <c r="BH39" s="64"/>
      <c r="BI39" s="64"/>
      <c r="BJ39" s="108"/>
      <c r="BK39" s="110"/>
      <c r="BL39" s="64"/>
      <c r="BM39" s="64"/>
      <c r="BN39" s="211"/>
      <c r="BO39" s="211"/>
      <c r="BP39" s="122"/>
      <c r="BQ39" s="9"/>
      <c r="BR39" s="9"/>
      <c r="BS39" s="9"/>
      <c r="BT39" s="9"/>
      <c r="BU39" s="25"/>
      <c r="BV39" s="9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7"/>
      <c r="DL39" s="7"/>
      <c r="DM39" s="7"/>
      <c r="DN39" s="7"/>
      <c r="DO39" s="7"/>
      <c r="DP39" s="7"/>
    </row>
    <row r="40" spans="1:120" ht="16.5" customHeight="1" x14ac:dyDescent="0.25">
      <c r="A40" s="172" t="s">
        <v>64</v>
      </c>
      <c r="B40" s="173" t="s">
        <v>65</v>
      </c>
      <c r="C40" s="169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97"/>
      <c r="V40" s="97"/>
      <c r="W40" s="100"/>
      <c r="X40" s="100"/>
      <c r="Y40" s="97"/>
      <c r="Z40" s="100"/>
      <c r="AA40" s="100"/>
      <c r="AB40" s="100"/>
      <c r="AC40" s="100"/>
      <c r="AD40" s="100"/>
      <c r="AE40" s="100"/>
      <c r="AF40" s="209">
        <v>40</v>
      </c>
      <c r="AG40" s="209">
        <v>2040</v>
      </c>
      <c r="AH40" s="209"/>
      <c r="AI40" s="97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209"/>
      <c r="AX40" s="100"/>
      <c r="AY40" s="31"/>
      <c r="AZ40" s="100"/>
      <c r="BA40" s="100"/>
      <c r="BB40" s="100"/>
      <c r="BC40" s="100"/>
      <c r="BD40" s="100"/>
      <c r="BE40" s="97"/>
      <c r="BF40" s="100"/>
      <c r="BG40" s="100"/>
      <c r="BH40" s="100"/>
      <c r="BI40" s="100"/>
      <c r="BJ40" s="209"/>
      <c r="BK40" s="97"/>
      <c r="BL40" s="100"/>
      <c r="BM40" s="100"/>
      <c r="BN40" s="170"/>
      <c r="BO40" s="171"/>
      <c r="BP40" s="122"/>
      <c r="BQ40" s="9"/>
      <c r="BR40" s="9"/>
      <c r="BS40" s="9"/>
      <c r="BT40" s="9"/>
      <c r="BU40" s="25"/>
      <c r="BV40" s="9"/>
    </row>
    <row r="41" spans="1:120" ht="16.5" customHeight="1" x14ac:dyDescent="0.25">
      <c r="A41" s="129" t="s">
        <v>59</v>
      </c>
      <c r="B41" s="84" t="s">
        <v>60</v>
      </c>
      <c r="C41" s="101">
        <v>45</v>
      </c>
      <c r="D41" s="100"/>
      <c r="E41" s="100"/>
      <c r="F41" s="100"/>
      <c r="G41" s="100"/>
      <c r="H41" s="100"/>
      <c r="I41" s="100"/>
      <c r="J41" s="209">
        <v>18</v>
      </c>
      <c r="K41" s="209">
        <f>+J41*C41</f>
        <v>810</v>
      </c>
      <c r="L41" s="100"/>
      <c r="M41" s="100"/>
      <c r="N41" s="100"/>
      <c r="O41" s="100"/>
      <c r="P41" s="209">
        <v>6</v>
      </c>
      <c r="Q41" s="209">
        <f>+P41*C41</f>
        <v>270</v>
      </c>
      <c r="R41" s="100"/>
      <c r="S41" s="100"/>
      <c r="T41" s="100"/>
      <c r="U41" s="97"/>
      <c r="V41" s="97"/>
      <c r="W41" s="100"/>
      <c r="X41" s="100"/>
      <c r="Y41" s="97"/>
      <c r="Z41" s="209"/>
      <c r="AA41" s="97">
        <f>+Z41*C41</f>
        <v>0</v>
      </c>
      <c r="AB41" s="209"/>
      <c r="AC41" s="209">
        <f>+AB41*C41</f>
        <v>0</v>
      </c>
      <c r="AD41" s="100"/>
      <c r="AE41" s="100"/>
      <c r="AF41" s="209">
        <v>3</v>
      </c>
      <c r="AG41" s="209">
        <f>+AF41*C41</f>
        <v>135</v>
      </c>
      <c r="AH41" s="209"/>
      <c r="AI41" s="97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V41" s="100"/>
      <c r="AW41" s="209"/>
      <c r="AX41" s="100"/>
      <c r="AY41" s="31"/>
      <c r="AZ41" s="209"/>
      <c r="BA41" s="107"/>
      <c r="BB41" s="209"/>
      <c r="BC41" s="97"/>
      <c r="BD41" s="100"/>
      <c r="BE41" s="97"/>
      <c r="BF41" s="209"/>
      <c r="BG41" s="97"/>
      <c r="BH41" s="209">
        <v>36</v>
      </c>
      <c r="BI41" s="209">
        <f>+BH41*C41</f>
        <v>1620</v>
      </c>
      <c r="BJ41" s="209"/>
      <c r="BK41" s="97"/>
      <c r="BL41" s="100"/>
      <c r="BM41" s="100"/>
      <c r="BN41" s="44">
        <f>+D41+F41+H41+J41+L41+N41+P41+R41+T41+V41+X41+Z41+AB41+AD41+AF41+AH41+AJ41+AL41+AN41+AP41+AR41+AT41+AV41+AX41+AZ41+BB41+BD41+BF41+BH41+BJ41+BL41</f>
        <v>63</v>
      </c>
      <c r="BO41" s="87">
        <f t="shared" ref="BO41:BO42" si="98">+E41+G41+I41+K41+M41+O41+Q41+S41+U41+W41+Y41+AA41+AC41+AE41+AG41+AI41+AK41+AM41+AO41+AQ41+AS41+AU41+AW41+AY41+BA41+BC41+BE41+BG41+BI41+BK41+BM41</f>
        <v>2835</v>
      </c>
      <c r="BP41" s="122"/>
      <c r="BQ41" s="9"/>
      <c r="BR41" s="9"/>
      <c r="BS41" s="9"/>
      <c r="BT41" s="9"/>
      <c r="BU41" s="25"/>
      <c r="BV41" s="9"/>
    </row>
    <row r="42" spans="1:120" ht="16.5" customHeight="1" x14ac:dyDescent="0.25">
      <c r="A42" s="129" t="s">
        <v>62</v>
      </c>
      <c r="B42" s="84" t="s">
        <v>63</v>
      </c>
      <c r="C42" s="101">
        <v>60</v>
      </c>
      <c r="D42" s="100"/>
      <c r="E42" s="100"/>
      <c r="F42" s="100"/>
      <c r="G42" s="100"/>
      <c r="H42" s="100"/>
      <c r="I42" s="100"/>
      <c r="J42" s="209"/>
      <c r="K42" s="209"/>
      <c r="L42" s="100"/>
      <c r="M42" s="100"/>
      <c r="N42" s="100"/>
      <c r="O42" s="100"/>
      <c r="P42" s="209"/>
      <c r="Q42" s="209"/>
      <c r="R42" s="100"/>
      <c r="S42" s="100"/>
      <c r="T42" s="100"/>
      <c r="U42" s="97"/>
      <c r="V42" s="97"/>
      <c r="W42" s="100"/>
      <c r="X42" s="209">
        <v>18</v>
      </c>
      <c r="Y42" s="97">
        <f>+X42*C42</f>
        <v>1080</v>
      </c>
      <c r="Z42" s="209"/>
      <c r="AA42" s="97"/>
      <c r="AB42" s="209"/>
      <c r="AC42" s="209"/>
      <c r="AD42" s="100"/>
      <c r="AE42" s="100"/>
      <c r="AF42" s="100"/>
      <c r="AG42" s="100"/>
      <c r="AH42" s="209"/>
      <c r="AI42" s="97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209"/>
      <c r="AX42" s="100"/>
      <c r="AY42" s="31"/>
      <c r="AZ42" s="209"/>
      <c r="BA42" s="107"/>
      <c r="BB42" s="209"/>
      <c r="BC42" s="97"/>
      <c r="BD42" s="100"/>
      <c r="BE42" s="97"/>
      <c r="BF42" s="209"/>
      <c r="BG42" s="97"/>
      <c r="BH42" s="100"/>
      <c r="BI42" s="100"/>
      <c r="BJ42" s="209"/>
      <c r="BK42" s="97"/>
      <c r="BL42" s="100"/>
      <c r="BM42" s="100"/>
      <c r="BN42" s="44">
        <f>+D42+F42+H42+J42+L42+N42+P42+R42+T42+V42+X42+Z42+AB42+AD42+AF42+AH42+AJ42+AL42+AN42+AP42+AR42+AT42+AV42+AX42+AZ42+BB42+BD42+BF42+BH42+BJ42+BL42</f>
        <v>18</v>
      </c>
      <c r="BO42" s="87">
        <f t="shared" si="98"/>
        <v>1080</v>
      </c>
      <c r="BP42" s="122"/>
      <c r="BQ42" s="9"/>
      <c r="BR42" s="9"/>
      <c r="BS42" s="9"/>
      <c r="BT42" s="9"/>
      <c r="BU42" s="25"/>
      <c r="BV42" s="9"/>
    </row>
    <row r="43" spans="1:120" ht="16.5" customHeight="1" x14ac:dyDescent="0.25">
      <c r="A43" s="102" t="s">
        <v>2</v>
      </c>
      <c r="B43" s="102"/>
      <c r="C43" s="103"/>
      <c r="D43" s="104">
        <f t="shared" ref="D43:W43" si="99">SUM(D37:D41)</f>
        <v>0</v>
      </c>
      <c r="E43" s="104">
        <f t="shared" si="99"/>
        <v>0</v>
      </c>
      <c r="F43" s="104">
        <f t="shared" si="99"/>
        <v>0</v>
      </c>
      <c r="G43" s="104">
        <f t="shared" si="99"/>
        <v>0</v>
      </c>
      <c r="H43" s="104">
        <f t="shared" si="99"/>
        <v>0</v>
      </c>
      <c r="I43" s="104">
        <f t="shared" si="99"/>
        <v>0</v>
      </c>
      <c r="J43" s="104">
        <f t="shared" si="99"/>
        <v>18</v>
      </c>
      <c r="K43" s="104">
        <f t="shared" si="99"/>
        <v>810</v>
      </c>
      <c r="L43" s="104">
        <f t="shared" si="99"/>
        <v>0</v>
      </c>
      <c r="M43" s="104">
        <f t="shared" si="99"/>
        <v>0</v>
      </c>
      <c r="N43" s="104">
        <f t="shared" si="99"/>
        <v>0</v>
      </c>
      <c r="O43" s="104">
        <f t="shared" si="99"/>
        <v>0</v>
      </c>
      <c r="P43" s="104">
        <f t="shared" si="99"/>
        <v>6</v>
      </c>
      <c r="Q43" s="104">
        <f t="shared" si="99"/>
        <v>270</v>
      </c>
      <c r="R43" s="105">
        <f t="shared" si="99"/>
        <v>0</v>
      </c>
      <c r="S43" s="104">
        <f t="shared" si="99"/>
        <v>0</v>
      </c>
      <c r="T43" s="104">
        <f t="shared" si="99"/>
        <v>0</v>
      </c>
      <c r="U43" s="104">
        <f t="shared" si="99"/>
        <v>0</v>
      </c>
      <c r="V43" s="104">
        <f t="shared" si="99"/>
        <v>0</v>
      </c>
      <c r="W43" s="104">
        <f t="shared" si="99"/>
        <v>0</v>
      </c>
      <c r="X43" s="104">
        <f>SUM(X39:X42)</f>
        <v>18</v>
      </c>
      <c r="Y43" s="104">
        <f>SUM(Y39:Y42)</f>
        <v>1080</v>
      </c>
      <c r="Z43" s="105">
        <f>SUM(Z39:Z41)</f>
        <v>0</v>
      </c>
      <c r="AA43" s="104">
        <f>SUM(AA39:AA41)</f>
        <v>0</v>
      </c>
      <c r="AB43" s="105">
        <f>SUM(AB39:AB41)</f>
        <v>0</v>
      </c>
      <c r="AC43" s="104">
        <f>SUM(AC37:AC41)</f>
        <v>0</v>
      </c>
      <c r="AD43" s="105">
        <f t="shared" ref="AD43:BM43" si="100">SUM(AD39:AD41)</f>
        <v>0</v>
      </c>
      <c r="AE43" s="104">
        <f t="shared" si="100"/>
        <v>0</v>
      </c>
      <c r="AF43" s="105">
        <f t="shared" si="100"/>
        <v>43</v>
      </c>
      <c r="AG43" s="104">
        <f t="shared" si="100"/>
        <v>2175</v>
      </c>
      <c r="AH43" s="105">
        <f t="shared" si="100"/>
        <v>0</v>
      </c>
      <c r="AI43" s="104">
        <f t="shared" si="100"/>
        <v>0</v>
      </c>
      <c r="AJ43" s="105">
        <f t="shared" si="100"/>
        <v>0</v>
      </c>
      <c r="AK43" s="104">
        <f t="shared" si="100"/>
        <v>0</v>
      </c>
      <c r="AL43" s="105">
        <f t="shared" si="100"/>
        <v>0</v>
      </c>
      <c r="AM43" s="104">
        <f t="shared" si="100"/>
        <v>0</v>
      </c>
      <c r="AN43" s="105">
        <f t="shared" si="100"/>
        <v>0</v>
      </c>
      <c r="AO43" s="154">
        <f t="shared" si="100"/>
        <v>0</v>
      </c>
      <c r="AP43" s="105">
        <f t="shared" si="100"/>
        <v>0</v>
      </c>
      <c r="AQ43" s="104">
        <f t="shared" si="100"/>
        <v>0</v>
      </c>
      <c r="AR43" s="105">
        <f t="shared" si="100"/>
        <v>0</v>
      </c>
      <c r="AS43" s="104">
        <f t="shared" si="100"/>
        <v>0</v>
      </c>
      <c r="AT43" s="105">
        <f t="shared" si="100"/>
        <v>0</v>
      </c>
      <c r="AU43" s="104">
        <f t="shared" si="100"/>
        <v>0</v>
      </c>
      <c r="AV43" s="105">
        <f t="shared" si="100"/>
        <v>0</v>
      </c>
      <c r="AW43" s="105">
        <f t="shared" si="100"/>
        <v>0</v>
      </c>
      <c r="AX43" s="105">
        <f t="shared" si="100"/>
        <v>0</v>
      </c>
      <c r="AY43" s="105">
        <f t="shared" si="100"/>
        <v>0</v>
      </c>
      <c r="AZ43" s="105">
        <f t="shared" si="100"/>
        <v>0</v>
      </c>
      <c r="BA43" s="105">
        <f t="shared" si="100"/>
        <v>0</v>
      </c>
      <c r="BB43" s="105">
        <f t="shared" si="100"/>
        <v>0</v>
      </c>
      <c r="BC43" s="105">
        <f t="shared" si="100"/>
        <v>0</v>
      </c>
      <c r="BD43" s="105">
        <f t="shared" si="100"/>
        <v>0</v>
      </c>
      <c r="BE43" s="105">
        <f t="shared" si="100"/>
        <v>0</v>
      </c>
      <c r="BF43" s="105">
        <f t="shared" si="100"/>
        <v>0</v>
      </c>
      <c r="BG43" s="105">
        <f t="shared" si="100"/>
        <v>0</v>
      </c>
      <c r="BH43" s="105">
        <f t="shared" si="100"/>
        <v>36</v>
      </c>
      <c r="BI43" s="105">
        <f t="shared" si="100"/>
        <v>1620</v>
      </c>
      <c r="BJ43" s="105">
        <f t="shared" si="100"/>
        <v>0</v>
      </c>
      <c r="BK43" s="105">
        <f t="shared" si="100"/>
        <v>0</v>
      </c>
      <c r="BL43" s="105">
        <f t="shared" si="100"/>
        <v>0</v>
      </c>
      <c r="BM43" s="105">
        <f t="shared" si="100"/>
        <v>0</v>
      </c>
      <c r="BN43" s="105">
        <f>SUM(BN39:BN42)</f>
        <v>81</v>
      </c>
      <c r="BO43" s="105">
        <f>SUM(BO39:BO42)</f>
        <v>3915</v>
      </c>
      <c r="BP43" s="19"/>
    </row>
    <row r="44" spans="1:120" ht="16.5" customHeight="1" x14ac:dyDescent="0.25">
      <c r="A44" s="73"/>
      <c r="B44" s="73"/>
      <c r="C44" s="73"/>
      <c r="D44" s="73"/>
      <c r="E44" s="3"/>
      <c r="F44" s="3"/>
      <c r="G44" s="3"/>
      <c r="H44" s="3"/>
      <c r="I44" s="3"/>
      <c r="J44" s="45"/>
      <c r="K44" s="3"/>
      <c r="L44" s="53"/>
      <c r="M44" s="2"/>
      <c r="N44" s="53"/>
      <c r="O44" s="2"/>
      <c r="P44" s="53"/>
      <c r="Q44" s="2"/>
      <c r="R44" s="53"/>
      <c r="S44" s="2"/>
      <c r="T44" s="53"/>
      <c r="U44" s="2"/>
      <c r="V44" s="53"/>
      <c r="W44" s="2"/>
      <c r="X44" s="53"/>
      <c r="Y44" s="2"/>
      <c r="Z44" s="53"/>
      <c r="AA44" s="2"/>
      <c r="AB44" s="53"/>
      <c r="AC44" s="2"/>
      <c r="AD44" s="53"/>
      <c r="AE44" s="2"/>
      <c r="AF44" s="53"/>
      <c r="AG44" s="2"/>
      <c r="AH44" s="53"/>
      <c r="AI44" s="2"/>
      <c r="AJ44" s="73"/>
      <c r="AK44" s="8"/>
      <c r="AL44" s="52"/>
      <c r="AM44" s="8"/>
      <c r="AN44" s="52"/>
      <c r="AO44" s="8"/>
      <c r="AP44" s="52"/>
      <c r="AQ44" s="8"/>
      <c r="AR44" s="53"/>
      <c r="AS44" s="2"/>
      <c r="AT44" s="53"/>
      <c r="AU44" s="2"/>
      <c r="AV44" s="53"/>
      <c r="AW44" s="2"/>
      <c r="AX44" s="53"/>
      <c r="AY44" s="2"/>
      <c r="AZ44" s="53"/>
      <c r="BA44" s="2"/>
      <c r="BB44" s="53"/>
      <c r="BC44" s="2"/>
      <c r="BD44" s="53"/>
      <c r="BE44" s="2"/>
      <c r="BF44" s="53"/>
      <c r="BG44" s="2"/>
      <c r="BH44" s="53"/>
      <c r="BI44" s="57"/>
      <c r="BJ44" s="53"/>
      <c r="BK44" s="57"/>
      <c r="BL44" s="53"/>
      <c r="BM44" s="57"/>
      <c r="BN44" s="2"/>
      <c r="BO44" s="3"/>
      <c r="BP44" s="122"/>
    </row>
    <row r="45" spans="1:120" ht="16.5" customHeight="1" x14ac:dyDescent="0.25">
      <c r="A45" s="73"/>
      <c r="B45" s="73"/>
      <c r="C45" s="73"/>
      <c r="D45" s="73"/>
      <c r="E45" s="3"/>
      <c r="F45" s="3"/>
      <c r="G45" s="3"/>
      <c r="H45" s="3"/>
      <c r="I45" s="3"/>
      <c r="J45" s="45"/>
      <c r="K45" s="3"/>
      <c r="L45" s="53"/>
      <c r="M45" s="2"/>
      <c r="N45" s="53"/>
      <c r="O45" s="2"/>
      <c r="P45" s="53"/>
      <c r="Q45" s="2"/>
      <c r="R45" s="53"/>
      <c r="S45" s="2"/>
      <c r="T45" s="53"/>
      <c r="U45" s="2"/>
      <c r="V45" s="53"/>
      <c r="W45" s="2"/>
      <c r="X45" s="53"/>
      <c r="Y45" s="2"/>
      <c r="Z45" s="53"/>
      <c r="AA45" s="2"/>
      <c r="AB45" s="53"/>
      <c r="AC45" s="2"/>
      <c r="AD45" s="53"/>
      <c r="AE45" s="2"/>
      <c r="AF45" s="53"/>
      <c r="AG45" s="2"/>
      <c r="AH45" s="53"/>
      <c r="AI45" s="2"/>
      <c r="AJ45" s="73"/>
      <c r="AK45" s="8"/>
      <c r="AL45" s="52"/>
      <c r="AM45" s="8"/>
      <c r="AN45" s="52"/>
      <c r="AO45" s="8"/>
      <c r="AP45" s="52"/>
      <c r="AQ45" s="8"/>
      <c r="AR45" s="53"/>
      <c r="AS45" s="2"/>
      <c r="AT45" s="53"/>
      <c r="AU45" s="2"/>
      <c r="AV45" s="53"/>
      <c r="AW45" s="2"/>
      <c r="AX45" s="53"/>
      <c r="AY45" s="2"/>
      <c r="AZ45" s="53"/>
      <c r="BA45" s="2"/>
      <c r="BB45" s="53"/>
      <c r="BC45" s="2"/>
      <c r="BD45" s="53"/>
      <c r="BE45" s="2"/>
      <c r="BF45" s="53"/>
      <c r="BG45" s="2"/>
      <c r="BH45" s="53"/>
      <c r="BI45" s="57"/>
      <c r="BJ45" s="53"/>
      <c r="BK45" s="57"/>
      <c r="BL45" s="53"/>
      <c r="BM45" s="57"/>
      <c r="BN45" s="2"/>
      <c r="BO45" s="8"/>
      <c r="BP45" s="122"/>
    </row>
    <row r="46" spans="1:120" ht="16.5" customHeight="1" x14ac:dyDescent="0.25">
      <c r="A46" s="89" t="s">
        <v>16</v>
      </c>
      <c r="B46" s="89"/>
      <c r="C46" s="89"/>
      <c r="D46" s="90">
        <f t="shared" ref="D46:BO46" si="101">D43+D32</f>
        <v>19</v>
      </c>
      <c r="E46" s="91">
        <f t="shared" si="101"/>
        <v>924</v>
      </c>
      <c r="F46" s="91">
        <f t="shared" si="101"/>
        <v>90</v>
      </c>
      <c r="G46" s="91">
        <f t="shared" si="101"/>
        <v>4764</v>
      </c>
      <c r="H46" s="91">
        <f t="shared" si="101"/>
        <v>107</v>
      </c>
      <c r="I46" s="91">
        <f t="shared" si="101"/>
        <v>5670</v>
      </c>
      <c r="J46" s="90">
        <f t="shared" si="101"/>
        <v>91</v>
      </c>
      <c r="K46" s="90">
        <f t="shared" si="101"/>
        <v>4638</v>
      </c>
      <c r="L46" s="92">
        <f t="shared" si="101"/>
        <v>169</v>
      </c>
      <c r="M46" s="90">
        <f t="shared" si="101"/>
        <v>8440.7799999999988</v>
      </c>
      <c r="N46" s="92">
        <f t="shared" si="101"/>
        <v>114</v>
      </c>
      <c r="O46" s="90">
        <f t="shared" si="101"/>
        <v>5863.68</v>
      </c>
      <c r="P46" s="92">
        <f t="shared" si="101"/>
        <v>183</v>
      </c>
      <c r="Q46" s="90">
        <f t="shared" si="101"/>
        <v>9228.0400000000009</v>
      </c>
      <c r="R46" s="92">
        <f t="shared" si="101"/>
        <v>144</v>
      </c>
      <c r="S46" s="90">
        <f t="shared" si="101"/>
        <v>7305.6</v>
      </c>
      <c r="T46" s="92">
        <f t="shared" si="101"/>
        <v>96</v>
      </c>
      <c r="U46" s="90">
        <f t="shared" si="101"/>
        <v>4946.0200000000004</v>
      </c>
      <c r="V46" s="92">
        <f t="shared" si="101"/>
        <v>172</v>
      </c>
      <c r="W46" s="90">
        <f t="shared" si="101"/>
        <v>8868.5</v>
      </c>
      <c r="X46" s="92">
        <f t="shared" si="101"/>
        <v>105</v>
      </c>
      <c r="Y46" s="90">
        <f t="shared" si="101"/>
        <v>5598</v>
      </c>
      <c r="Z46" s="92">
        <f t="shared" si="101"/>
        <v>141</v>
      </c>
      <c r="AA46" s="90">
        <f t="shared" si="101"/>
        <v>7046.64</v>
      </c>
      <c r="AB46" s="92">
        <f t="shared" si="101"/>
        <v>0</v>
      </c>
      <c r="AC46" s="90">
        <f t="shared" si="101"/>
        <v>0</v>
      </c>
      <c r="AD46" s="92">
        <f t="shared" si="101"/>
        <v>0</v>
      </c>
      <c r="AE46" s="90">
        <f t="shared" si="101"/>
        <v>0</v>
      </c>
      <c r="AF46" s="92">
        <f t="shared" si="101"/>
        <v>43</v>
      </c>
      <c r="AG46" s="90">
        <f t="shared" si="101"/>
        <v>2175</v>
      </c>
      <c r="AH46" s="92">
        <f t="shared" si="101"/>
        <v>0</v>
      </c>
      <c r="AI46" s="90">
        <f t="shared" si="101"/>
        <v>0</v>
      </c>
      <c r="AJ46" s="90">
        <f t="shared" si="101"/>
        <v>0</v>
      </c>
      <c r="AK46" s="90">
        <f t="shared" si="101"/>
        <v>0</v>
      </c>
      <c r="AL46" s="92">
        <f t="shared" si="101"/>
        <v>0</v>
      </c>
      <c r="AM46" s="90">
        <f t="shared" si="101"/>
        <v>0</v>
      </c>
      <c r="AN46" s="92">
        <f t="shared" si="101"/>
        <v>0</v>
      </c>
      <c r="AO46" s="90">
        <f t="shared" si="101"/>
        <v>0</v>
      </c>
      <c r="AP46" s="92">
        <f t="shared" si="101"/>
        <v>0</v>
      </c>
      <c r="AQ46" s="90">
        <f t="shared" si="101"/>
        <v>0</v>
      </c>
      <c r="AR46" s="92">
        <f t="shared" si="101"/>
        <v>0</v>
      </c>
      <c r="AS46" s="90">
        <f t="shared" si="101"/>
        <v>0</v>
      </c>
      <c r="AT46" s="92">
        <f t="shared" si="101"/>
        <v>0</v>
      </c>
      <c r="AU46" s="90">
        <f t="shared" si="101"/>
        <v>0</v>
      </c>
      <c r="AV46" s="92">
        <f t="shared" si="101"/>
        <v>0</v>
      </c>
      <c r="AW46" s="90">
        <f t="shared" si="101"/>
        <v>0</v>
      </c>
      <c r="AX46" s="92">
        <f t="shared" si="101"/>
        <v>0</v>
      </c>
      <c r="AY46" s="90">
        <f t="shared" si="101"/>
        <v>0</v>
      </c>
      <c r="AZ46" s="92">
        <f t="shared" si="101"/>
        <v>0</v>
      </c>
      <c r="BA46" s="90">
        <f t="shared" si="101"/>
        <v>0</v>
      </c>
      <c r="BB46" s="92">
        <f t="shared" si="101"/>
        <v>0</v>
      </c>
      <c r="BC46" s="90">
        <f t="shared" si="101"/>
        <v>0</v>
      </c>
      <c r="BD46" s="92">
        <f t="shared" si="101"/>
        <v>0</v>
      </c>
      <c r="BE46" s="90">
        <f t="shared" si="101"/>
        <v>0</v>
      </c>
      <c r="BF46" s="92">
        <f t="shared" si="101"/>
        <v>0</v>
      </c>
      <c r="BG46" s="90">
        <f t="shared" si="101"/>
        <v>0</v>
      </c>
      <c r="BH46" s="92">
        <f t="shared" si="101"/>
        <v>36</v>
      </c>
      <c r="BI46" s="90">
        <f t="shared" si="101"/>
        <v>1620</v>
      </c>
      <c r="BJ46" s="92">
        <f t="shared" si="101"/>
        <v>0</v>
      </c>
      <c r="BK46" s="90">
        <f t="shared" si="101"/>
        <v>0</v>
      </c>
      <c r="BL46" s="92">
        <f t="shared" si="101"/>
        <v>0</v>
      </c>
      <c r="BM46" s="90">
        <f t="shared" si="101"/>
        <v>0</v>
      </c>
      <c r="BN46" s="92">
        <f t="shared" si="101"/>
        <v>1470</v>
      </c>
      <c r="BO46" s="90">
        <f t="shared" si="101"/>
        <v>75048.259999999995</v>
      </c>
      <c r="BP46" s="122"/>
    </row>
    <row r="50" spans="4:9" ht="16.5" customHeight="1" thickBot="1" x14ac:dyDescent="0.3"/>
    <row r="51" spans="4:9" ht="16.5" customHeight="1" x14ac:dyDescent="0.25">
      <c r="D51" s="139" t="s">
        <v>36</v>
      </c>
      <c r="E51" s="146" t="s">
        <v>37</v>
      </c>
      <c r="F51" s="146" t="s">
        <v>38</v>
      </c>
      <c r="G51" s="146" t="s">
        <v>49</v>
      </c>
      <c r="H51" s="146" t="s">
        <v>39</v>
      </c>
      <c r="I51" s="147" t="s">
        <v>40</v>
      </c>
    </row>
    <row r="52" spans="4:9" ht="16.5" customHeight="1" x14ac:dyDescent="0.25">
      <c r="D52" s="140">
        <v>1</v>
      </c>
      <c r="E52" s="137" t="s">
        <v>41</v>
      </c>
      <c r="F52" s="138">
        <v>1</v>
      </c>
      <c r="G52" s="137">
        <v>2188.91</v>
      </c>
      <c r="H52" s="137">
        <f>1029+32</f>
        <v>1061</v>
      </c>
      <c r="I52" s="141">
        <f>+H52-G52</f>
        <v>-1127.9099999999999</v>
      </c>
    </row>
    <row r="53" spans="4:9" ht="16.5" customHeight="1" x14ac:dyDescent="0.25">
      <c r="D53" s="140">
        <v>2</v>
      </c>
      <c r="E53" s="137" t="s">
        <v>43</v>
      </c>
      <c r="F53" s="138" t="s">
        <v>33</v>
      </c>
      <c r="G53" s="137">
        <v>704.25</v>
      </c>
      <c r="H53" s="137"/>
      <c r="I53" s="141">
        <f t="shared" ref="I53:I57" si="102">+H53-G53</f>
        <v>-704.25</v>
      </c>
    </row>
    <row r="54" spans="4:9" ht="16.5" customHeight="1" x14ac:dyDescent="0.25">
      <c r="D54" s="140">
        <v>3</v>
      </c>
      <c r="E54" s="137" t="s">
        <v>42</v>
      </c>
      <c r="F54" s="138" t="s">
        <v>48</v>
      </c>
      <c r="G54" s="137">
        <v>2474.75</v>
      </c>
      <c r="H54" s="137">
        <f>1200+542.4</f>
        <v>1742.4</v>
      </c>
      <c r="I54" s="141">
        <f t="shared" si="102"/>
        <v>-732.34999999999991</v>
      </c>
    </row>
    <row r="55" spans="4:9" ht="16.5" customHeight="1" x14ac:dyDescent="0.25">
      <c r="D55" s="140">
        <v>4</v>
      </c>
      <c r="E55" s="137" t="s">
        <v>44</v>
      </c>
      <c r="F55" s="138">
        <v>2</v>
      </c>
      <c r="G55" s="137">
        <v>2</v>
      </c>
      <c r="H55" s="137"/>
      <c r="I55" s="141">
        <f t="shared" si="102"/>
        <v>-2</v>
      </c>
    </row>
    <row r="56" spans="4:9" ht="16.5" customHeight="1" x14ac:dyDescent="0.25">
      <c r="D56" s="140">
        <v>5</v>
      </c>
      <c r="E56" s="137" t="s">
        <v>45</v>
      </c>
      <c r="F56" s="138">
        <v>2</v>
      </c>
      <c r="G56" s="137">
        <v>45.7</v>
      </c>
      <c r="H56" s="137"/>
      <c r="I56" s="141">
        <f t="shared" si="102"/>
        <v>-45.7</v>
      </c>
    </row>
    <row r="57" spans="4:9" ht="16.5" customHeight="1" x14ac:dyDescent="0.25">
      <c r="D57" s="140">
        <v>6</v>
      </c>
      <c r="E57" s="137" t="s">
        <v>46</v>
      </c>
      <c r="F57" s="138" t="s">
        <v>47</v>
      </c>
      <c r="G57" s="137">
        <v>95.5</v>
      </c>
      <c r="H57" s="137">
        <v>94.5</v>
      </c>
      <c r="I57" s="141">
        <f t="shared" si="102"/>
        <v>-1</v>
      </c>
    </row>
    <row r="58" spans="4:9" ht="16.5" customHeight="1" thickBot="1" x14ac:dyDescent="0.3">
      <c r="D58" s="142"/>
      <c r="E58" s="295" t="s">
        <v>50</v>
      </c>
      <c r="F58" s="296"/>
      <c r="G58" s="143">
        <f>SUM(G52:G57)</f>
        <v>5511.11</v>
      </c>
      <c r="H58" s="143"/>
      <c r="I58" s="144">
        <f>SUM(I52:I57)</f>
        <v>-2613.2099999999996</v>
      </c>
    </row>
    <row r="59" spans="4:9" ht="16.5" customHeight="1" x14ac:dyDescent="0.25">
      <c r="D59" s="145"/>
      <c r="E59" s="13"/>
      <c r="F59" s="13"/>
      <c r="G59" s="13"/>
      <c r="H59" s="13"/>
      <c r="I59" s="13"/>
    </row>
    <row r="60" spans="4:9" ht="16.5" customHeight="1" x14ac:dyDescent="0.25">
      <c r="D60" s="12"/>
      <c r="E60" s="13"/>
      <c r="F60" s="13"/>
      <c r="G60" s="13"/>
      <c r="H60" s="13"/>
      <c r="I60" s="13"/>
    </row>
    <row r="61" spans="4:9" ht="16.5" customHeight="1" x14ac:dyDescent="0.25">
      <c r="D61" s="12"/>
      <c r="E61" s="13"/>
      <c r="F61" s="13"/>
      <c r="G61" s="13"/>
      <c r="H61" s="13"/>
      <c r="I61" s="13"/>
    </row>
  </sheetData>
  <mergeCells count="40">
    <mergeCell ref="AD5:AE5"/>
    <mergeCell ref="BQ4:BV4"/>
    <mergeCell ref="C5:C6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B5:AC5"/>
    <mergeCell ref="BB5:BC5"/>
    <mergeCell ref="AF5:AG5"/>
    <mergeCell ref="AH5:AI5"/>
    <mergeCell ref="AJ5:AK5"/>
    <mergeCell ref="AL5:AM5"/>
    <mergeCell ref="AN5:AO5"/>
    <mergeCell ref="AP5:AQ5"/>
    <mergeCell ref="AR5:AS5"/>
    <mergeCell ref="AT5:AU5"/>
    <mergeCell ref="AV5:AW5"/>
    <mergeCell ref="AX5:AY5"/>
    <mergeCell ref="AZ5:BA5"/>
    <mergeCell ref="BP5:BP6"/>
    <mergeCell ref="BN5:BO5"/>
    <mergeCell ref="BD5:BE5"/>
    <mergeCell ref="BF5:BG5"/>
    <mergeCell ref="BH5:BI5"/>
    <mergeCell ref="BJ5:BK5"/>
    <mergeCell ref="BL5:BM5"/>
    <mergeCell ref="A36:C36"/>
    <mergeCell ref="A39:B39"/>
    <mergeCell ref="E58:F58"/>
    <mergeCell ref="B5:B6"/>
    <mergeCell ref="A5:A6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64"/>
  <sheetViews>
    <sheetView topLeftCell="A25" workbookViewId="0">
      <selection activeCell="A32" sqref="A32"/>
    </sheetView>
  </sheetViews>
  <sheetFormatPr defaultColWidth="11.42578125" defaultRowHeight="15.75" x14ac:dyDescent="0.25"/>
  <cols>
    <col min="1" max="1" width="12.5703125" style="26" customWidth="1"/>
    <col min="2" max="2" width="11.85546875" style="26" customWidth="1"/>
    <col min="3" max="3" width="11.42578125" style="26" customWidth="1"/>
    <col min="4" max="4" width="11.28515625" style="26" hidden="1" customWidth="1"/>
    <col min="5" max="5" width="12.140625" style="27" hidden="1" customWidth="1"/>
    <col min="6" max="9" width="11.28515625" style="27" hidden="1" customWidth="1"/>
    <col min="10" max="10" width="11.28515625" style="54" hidden="1" customWidth="1"/>
    <col min="11" max="11" width="11.28515625" style="27" hidden="1" customWidth="1"/>
    <col min="12" max="12" width="11.28515625" style="54" hidden="1" customWidth="1"/>
    <col min="13" max="13" width="11.28515625" style="27" hidden="1" customWidth="1"/>
    <col min="14" max="14" width="11.28515625" style="54" hidden="1" customWidth="1"/>
    <col min="15" max="15" width="11.28515625" style="27" hidden="1" customWidth="1"/>
    <col min="16" max="16" width="11.28515625" style="54" hidden="1" customWidth="1"/>
    <col min="17" max="17" width="11.28515625" style="27" hidden="1" customWidth="1"/>
    <col min="18" max="18" width="11.28515625" style="54" hidden="1" customWidth="1"/>
    <col min="19" max="19" width="11.28515625" style="27" hidden="1" customWidth="1"/>
    <col min="20" max="20" width="11.28515625" style="54" hidden="1" customWidth="1"/>
    <col min="21" max="21" width="11.28515625" style="27" hidden="1" customWidth="1"/>
    <col min="22" max="22" width="11.28515625" style="54" hidden="1" customWidth="1"/>
    <col min="23" max="23" width="11.28515625" style="27" hidden="1" customWidth="1"/>
    <col min="24" max="24" width="11.28515625" style="54" hidden="1" customWidth="1"/>
    <col min="25" max="25" width="11.28515625" style="27" hidden="1" customWidth="1"/>
    <col min="26" max="26" width="11.28515625" style="54" hidden="1" customWidth="1"/>
    <col min="27" max="27" width="11.28515625" style="27" hidden="1" customWidth="1"/>
    <col min="28" max="28" width="11.28515625" style="54" hidden="1" customWidth="1"/>
    <col min="29" max="29" width="11.28515625" style="27" hidden="1" customWidth="1"/>
    <col min="30" max="30" width="11.28515625" style="54" hidden="1" customWidth="1"/>
    <col min="31" max="31" width="11.28515625" style="27" hidden="1" customWidth="1"/>
    <col min="32" max="32" width="11.28515625" style="54" hidden="1" customWidth="1"/>
    <col min="33" max="33" width="11.28515625" style="27" hidden="1" customWidth="1"/>
    <col min="34" max="34" width="11.28515625" style="54" hidden="1" customWidth="1"/>
    <col min="35" max="35" width="11.28515625" style="27" hidden="1" customWidth="1"/>
    <col min="36" max="36" width="11.28515625" style="26" hidden="1" customWidth="1"/>
    <col min="37" max="37" width="11.28515625" style="27" hidden="1" customWidth="1"/>
    <col min="38" max="38" width="11.28515625" style="54" hidden="1" customWidth="1"/>
    <col min="39" max="39" width="11.42578125" style="27" hidden="1" customWidth="1"/>
    <col min="40" max="40" width="11.42578125" style="54" hidden="1" customWidth="1"/>
    <col min="41" max="41" width="11.42578125" style="27" hidden="1" customWidth="1"/>
    <col min="42" max="42" width="11.42578125" style="54" hidden="1" customWidth="1"/>
    <col min="43" max="43" width="11.42578125" style="27" hidden="1" customWidth="1"/>
    <col min="44" max="44" width="11.42578125" style="54" hidden="1" customWidth="1"/>
    <col min="45" max="45" width="11.42578125" style="27" hidden="1" customWidth="1"/>
    <col min="46" max="46" width="11.42578125" style="54" hidden="1" customWidth="1"/>
    <col min="47" max="47" width="10.85546875" style="27" hidden="1" customWidth="1"/>
    <col min="48" max="48" width="11.42578125" style="54" hidden="1" customWidth="1"/>
    <col min="49" max="49" width="11.42578125" style="27" hidden="1" customWidth="1"/>
    <col min="50" max="50" width="11.42578125" style="54" hidden="1" customWidth="1"/>
    <col min="51" max="51" width="11.42578125" style="27" hidden="1" customWidth="1"/>
    <col min="52" max="52" width="11.42578125" style="54" hidden="1" customWidth="1"/>
    <col min="53" max="53" width="11.42578125" style="27" hidden="1" customWidth="1"/>
    <col min="54" max="54" width="11.42578125" style="54" hidden="1" customWidth="1"/>
    <col min="55" max="55" width="11.42578125" style="27" hidden="1" customWidth="1"/>
    <col min="56" max="56" width="11.42578125" style="54" hidden="1" customWidth="1"/>
    <col min="57" max="57" width="11.42578125" style="27" hidden="1" customWidth="1"/>
    <col min="58" max="58" width="11.42578125" style="54" hidden="1" customWidth="1"/>
    <col min="59" max="59" width="11.42578125" style="27" hidden="1" customWidth="1"/>
    <col min="60" max="60" width="11.42578125" style="54" hidden="1" customWidth="1"/>
    <col min="61" max="61" width="11.42578125" style="77" hidden="1" customWidth="1"/>
    <col min="62" max="62" width="11.42578125" style="54" hidden="1" customWidth="1"/>
    <col min="63" max="63" width="11.42578125" style="77" hidden="1" customWidth="1"/>
    <col min="64" max="64" width="11.42578125" style="54" hidden="1" customWidth="1"/>
    <col min="65" max="65" width="11.42578125" style="77" hidden="1" customWidth="1"/>
    <col min="66" max="66" width="14" style="27" hidden="1" customWidth="1"/>
    <col min="67" max="67" width="12.42578125" style="27" hidden="1" customWidth="1"/>
    <col min="68" max="68" width="11.42578125" style="127" hidden="1" customWidth="1"/>
    <col min="69" max="69" width="11.42578125" style="10" customWidth="1"/>
    <col min="70" max="70" width="11.42578125" style="10"/>
    <col min="71" max="71" width="12.140625" style="10" customWidth="1"/>
    <col min="72" max="72" width="11.5703125" style="10" bestFit="1" customWidth="1"/>
    <col min="73" max="73" width="11.85546875" style="10" customWidth="1"/>
    <col min="74" max="74" width="12.140625" style="10" customWidth="1"/>
    <col min="75" max="114" width="11.42578125" style="14"/>
    <col min="115" max="16384" width="11.42578125" style="7"/>
  </cols>
  <sheetData>
    <row r="1" spans="1:114" s="14" customFormat="1" ht="30" customHeight="1" x14ac:dyDescent="0.35">
      <c r="A1" s="16" t="s">
        <v>18</v>
      </c>
      <c r="B1" s="12"/>
      <c r="C1" s="12"/>
      <c r="D1" s="12"/>
      <c r="E1" s="13"/>
      <c r="F1" s="13"/>
      <c r="G1" s="13"/>
      <c r="H1" s="13"/>
      <c r="I1" s="13"/>
      <c r="J1" s="49"/>
      <c r="K1" s="13"/>
      <c r="L1" s="49"/>
      <c r="M1" s="13"/>
      <c r="N1" s="49"/>
      <c r="O1" s="13"/>
      <c r="P1" s="49"/>
      <c r="Q1" s="49"/>
      <c r="R1" s="49"/>
      <c r="S1" s="13"/>
      <c r="T1" s="49"/>
      <c r="U1" s="13"/>
      <c r="V1" s="49"/>
      <c r="W1" s="13"/>
      <c r="X1" s="49"/>
      <c r="Y1" s="13"/>
      <c r="Z1" s="49"/>
      <c r="AA1" s="13"/>
      <c r="AB1" s="49"/>
      <c r="AC1" s="13"/>
      <c r="AD1" s="49"/>
      <c r="AE1" s="13"/>
      <c r="AF1" s="49"/>
      <c r="AG1" s="13"/>
      <c r="AH1" s="49"/>
      <c r="AI1" s="13"/>
      <c r="AJ1" s="12"/>
      <c r="AK1" s="13"/>
      <c r="AL1" s="49"/>
      <c r="AM1" s="13"/>
      <c r="AN1" s="49"/>
      <c r="AO1" s="13"/>
      <c r="AP1" s="49"/>
      <c r="AQ1" s="13"/>
      <c r="AR1" s="49"/>
      <c r="AS1" s="13"/>
      <c r="AT1" s="49"/>
      <c r="AU1" s="13"/>
      <c r="AV1" s="49"/>
      <c r="AW1" s="13"/>
      <c r="AX1" s="49"/>
      <c r="AY1" s="13"/>
      <c r="AZ1" s="49"/>
      <c r="BA1" s="13"/>
      <c r="BB1" s="49"/>
      <c r="BC1" s="13"/>
      <c r="BD1" s="49"/>
      <c r="BE1" s="13"/>
      <c r="BF1" s="49"/>
      <c r="BG1" s="13"/>
      <c r="BH1" s="49"/>
      <c r="BI1" s="48"/>
      <c r="BJ1" s="49"/>
      <c r="BK1" s="48"/>
      <c r="BL1" s="49"/>
      <c r="BM1" s="48"/>
      <c r="BN1" s="13"/>
      <c r="BO1" s="13"/>
      <c r="BP1" s="122"/>
      <c r="BQ1" s="9"/>
      <c r="BR1" s="9"/>
      <c r="BS1" s="9"/>
      <c r="BT1" s="9" t="s">
        <v>30</v>
      </c>
      <c r="BU1" s="9"/>
      <c r="BV1" s="9"/>
    </row>
    <row r="2" spans="1:114" s="14" customFormat="1" ht="26.25" customHeight="1" x14ac:dyDescent="0.35">
      <c r="A2" s="16" t="s">
        <v>19</v>
      </c>
      <c r="B2" s="12"/>
      <c r="C2" s="12"/>
      <c r="D2" s="12"/>
      <c r="E2" s="13"/>
      <c r="F2" s="13"/>
      <c r="G2" s="13"/>
      <c r="H2" s="13"/>
      <c r="I2" s="13"/>
      <c r="J2" s="49"/>
      <c r="K2" s="13"/>
      <c r="L2" s="49"/>
      <c r="M2" s="13"/>
      <c r="N2" s="49"/>
      <c r="O2" s="13"/>
      <c r="P2" s="49"/>
      <c r="Q2" s="13"/>
      <c r="R2" s="165"/>
      <c r="S2" s="13"/>
      <c r="T2" s="49"/>
      <c r="U2" s="13"/>
      <c r="V2" s="49"/>
      <c r="W2" s="13"/>
      <c r="X2" s="49"/>
      <c r="Y2" s="13"/>
      <c r="Z2" s="49"/>
      <c r="AA2" s="13"/>
      <c r="AB2" s="49"/>
      <c r="AC2" s="13"/>
      <c r="AD2" s="49"/>
      <c r="AE2" s="13"/>
      <c r="AF2" s="49"/>
      <c r="AG2" s="13"/>
      <c r="AH2" s="49"/>
      <c r="AI2" s="13"/>
      <c r="AJ2" s="12"/>
      <c r="AK2" s="13"/>
      <c r="AL2" s="49"/>
      <c r="AM2" s="13"/>
      <c r="AN2" s="49"/>
      <c r="AO2" s="13"/>
      <c r="AP2" s="49"/>
      <c r="AQ2" s="13"/>
      <c r="AR2" s="49"/>
      <c r="AS2" s="13"/>
      <c r="AT2" s="49"/>
      <c r="AU2" s="13"/>
      <c r="AV2" s="49"/>
      <c r="AW2" s="13"/>
      <c r="AX2" s="49"/>
      <c r="AY2" s="13"/>
      <c r="AZ2" s="49"/>
      <c r="BA2" s="13"/>
      <c r="BB2" s="49"/>
      <c r="BC2" s="13"/>
      <c r="BD2" s="49"/>
      <c r="BE2" s="13"/>
      <c r="BF2" s="49"/>
      <c r="BG2" s="13"/>
      <c r="BH2" s="49"/>
      <c r="BI2" s="48"/>
      <c r="BJ2" s="49"/>
      <c r="BK2" s="48"/>
      <c r="BL2" s="49"/>
      <c r="BM2" s="48"/>
      <c r="BN2" s="13"/>
      <c r="BO2" s="13"/>
      <c r="BP2" s="122"/>
      <c r="BQ2" s="9"/>
      <c r="BR2" s="9"/>
      <c r="BS2" s="9"/>
      <c r="BT2" s="9"/>
      <c r="BU2" s="9"/>
      <c r="BV2" s="9"/>
    </row>
    <row r="3" spans="1:114" s="14" customFormat="1" ht="16.5" customHeight="1" x14ac:dyDescent="0.35">
      <c r="A3" s="15"/>
      <c r="B3" s="12"/>
      <c r="C3" s="12"/>
      <c r="D3" s="12"/>
      <c r="E3" s="13"/>
      <c r="F3" s="13"/>
      <c r="G3" s="13"/>
      <c r="H3" s="13"/>
      <c r="I3" s="13"/>
      <c r="J3" s="49"/>
      <c r="K3" s="13"/>
      <c r="L3" s="49"/>
      <c r="M3" s="13"/>
      <c r="N3" s="49"/>
      <c r="O3" s="13"/>
      <c r="P3" s="49"/>
      <c r="Q3" s="161"/>
      <c r="R3" s="49"/>
      <c r="S3" s="162"/>
      <c r="T3" s="161"/>
      <c r="U3" s="13"/>
      <c r="V3" s="49"/>
      <c r="W3" s="13"/>
      <c r="X3" s="49"/>
      <c r="Y3" s="13"/>
      <c r="Z3" s="49"/>
      <c r="AA3" s="13"/>
      <c r="AB3" s="49"/>
      <c r="AC3" s="13"/>
      <c r="AD3" s="49"/>
      <c r="AE3" s="13"/>
      <c r="AF3" s="49"/>
      <c r="AG3" s="13"/>
      <c r="AH3" s="49"/>
      <c r="AI3" s="13"/>
      <c r="AJ3" s="12"/>
      <c r="AK3" s="13"/>
      <c r="AL3" s="49"/>
      <c r="AM3" s="13"/>
      <c r="AN3" s="49"/>
      <c r="AO3" s="13"/>
      <c r="AP3" s="49"/>
      <c r="AQ3" s="13"/>
      <c r="AR3" s="49"/>
      <c r="AS3" s="13"/>
      <c r="AT3" s="49"/>
      <c r="AU3" s="13"/>
      <c r="AV3" s="49"/>
      <c r="AW3" s="13"/>
      <c r="AX3" s="49"/>
      <c r="AY3" s="13"/>
      <c r="AZ3" s="49"/>
      <c r="BA3" s="13"/>
      <c r="BB3" s="49"/>
      <c r="BC3" s="13"/>
      <c r="BD3" s="49"/>
      <c r="BE3" s="13"/>
      <c r="BF3" s="49"/>
      <c r="BG3" s="13"/>
      <c r="BH3" s="49"/>
      <c r="BI3" s="48"/>
      <c r="BJ3" s="49"/>
      <c r="BK3" s="48"/>
      <c r="BL3" s="49"/>
      <c r="BM3" s="48"/>
      <c r="BN3" s="13"/>
      <c r="BO3" s="13"/>
      <c r="BP3" s="122"/>
      <c r="BQ3" s="9"/>
      <c r="BR3" s="9"/>
      <c r="BS3" s="9"/>
      <c r="BT3" s="9"/>
      <c r="BU3" s="9"/>
      <c r="BV3" s="9"/>
    </row>
    <row r="4" spans="1:114" s="118" customFormat="1" ht="24.75" customHeight="1" thickBot="1" x14ac:dyDescent="0.4">
      <c r="A4" s="175" t="s">
        <v>76</v>
      </c>
      <c r="B4" s="177"/>
      <c r="C4" s="12"/>
      <c r="D4" s="111"/>
      <c r="E4" s="112"/>
      <c r="F4" s="112"/>
      <c r="G4" s="112"/>
      <c r="H4" s="112"/>
      <c r="I4" s="112"/>
      <c r="J4" s="113"/>
      <c r="K4" s="114"/>
      <c r="L4" s="115"/>
      <c r="M4" s="116"/>
      <c r="N4" s="113"/>
      <c r="O4" s="112"/>
      <c r="P4" s="113"/>
      <c r="Q4" s="166"/>
      <c r="R4" s="113"/>
      <c r="S4" s="112"/>
      <c r="T4" s="113"/>
      <c r="U4" s="112"/>
      <c r="V4" s="113"/>
      <c r="W4" s="112"/>
      <c r="X4" s="113"/>
      <c r="Y4" s="112"/>
      <c r="Z4" s="113"/>
      <c r="AA4" s="112"/>
      <c r="AB4" s="113"/>
      <c r="AC4" s="112"/>
      <c r="AD4" s="113"/>
      <c r="AE4" s="112"/>
      <c r="AF4" s="113"/>
      <c r="AG4" s="112"/>
      <c r="AH4" s="113"/>
      <c r="AI4" s="112"/>
      <c r="AJ4" s="111"/>
      <c r="AK4" s="112"/>
      <c r="AL4" s="113"/>
      <c r="AM4" s="112"/>
      <c r="AN4" s="113"/>
      <c r="AO4" s="112"/>
      <c r="AP4" s="113"/>
      <c r="AQ4" s="114"/>
      <c r="AR4" s="115"/>
      <c r="AS4" s="116"/>
      <c r="AT4" s="113"/>
      <c r="AU4" s="112"/>
      <c r="AV4" s="113"/>
      <c r="AW4" s="112"/>
      <c r="AX4" s="113"/>
      <c r="AY4" s="112"/>
      <c r="AZ4" s="113"/>
      <c r="BA4" s="112"/>
      <c r="BB4" s="113"/>
      <c r="BC4" s="112"/>
      <c r="BD4" s="113"/>
      <c r="BE4" s="112"/>
      <c r="BF4" s="113"/>
      <c r="BG4" s="112"/>
      <c r="BH4" s="113"/>
      <c r="BI4" s="117"/>
      <c r="BJ4" s="113"/>
      <c r="BK4" s="117"/>
      <c r="BL4" s="113"/>
      <c r="BM4" s="117"/>
      <c r="BN4" s="112"/>
      <c r="BO4" s="112"/>
      <c r="BP4" s="123"/>
      <c r="BQ4" s="306"/>
      <c r="BR4" s="306"/>
      <c r="BS4" s="306"/>
      <c r="BT4" s="306"/>
      <c r="BU4" s="306"/>
      <c r="BV4" s="306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</row>
    <row r="5" spans="1:114" ht="16.5" customHeight="1" x14ac:dyDescent="0.25">
      <c r="A5" s="174" t="s">
        <v>0</v>
      </c>
      <c r="B5" s="176" t="s">
        <v>1</v>
      </c>
      <c r="C5" s="293" t="s">
        <v>24</v>
      </c>
      <c r="D5" s="307">
        <v>1</v>
      </c>
      <c r="E5" s="303"/>
      <c r="F5" s="303">
        <f>+D5+1</f>
        <v>2</v>
      </c>
      <c r="G5" s="303"/>
      <c r="H5" s="303">
        <f t="shared" ref="H5" si="0">+F5+1</f>
        <v>3</v>
      </c>
      <c r="I5" s="303"/>
      <c r="J5" s="303">
        <f t="shared" ref="J5" si="1">+H5+1</f>
        <v>4</v>
      </c>
      <c r="K5" s="303"/>
      <c r="L5" s="303">
        <f t="shared" ref="L5" si="2">+J5+1</f>
        <v>5</v>
      </c>
      <c r="M5" s="303"/>
      <c r="N5" s="303">
        <f t="shared" ref="N5" si="3">+L5+1</f>
        <v>6</v>
      </c>
      <c r="O5" s="303"/>
      <c r="P5" s="303">
        <f t="shared" ref="P5" si="4">+N5+1</f>
        <v>7</v>
      </c>
      <c r="Q5" s="303"/>
      <c r="R5" s="303">
        <f t="shared" ref="R5" si="5">+P5+1</f>
        <v>8</v>
      </c>
      <c r="S5" s="303"/>
      <c r="T5" s="303">
        <f t="shared" ref="T5" si="6">+R5+1</f>
        <v>9</v>
      </c>
      <c r="U5" s="303"/>
      <c r="V5" s="303">
        <f t="shared" ref="V5" si="7">+T5+1</f>
        <v>10</v>
      </c>
      <c r="W5" s="303"/>
      <c r="X5" s="303">
        <f t="shared" ref="X5" si="8">+V5+1</f>
        <v>11</v>
      </c>
      <c r="Y5" s="303"/>
      <c r="Z5" s="303">
        <f t="shared" ref="Z5" si="9">+X5+1</f>
        <v>12</v>
      </c>
      <c r="AA5" s="303"/>
      <c r="AB5" s="303">
        <f t="shared" ref="AB5" si="10">+Z5+1</f>
        <v>13</v>
      </c>
      <c r="AC5" s="303"/>
      <c r="AD5" s="303">
        <f t="shared" ref="AD5" si="11">+AB5+1</f>
        <v>14</v>
      </c>
      <c r="AE5" s="303"/>
      <c r="AF5" s="303">
        <f t="shared" ref="AF5" si="12">+AD5+1</f>
        <v>15</v>
      </c>
      <c r="AG5" s="303"/>
      <c r="AH5" s="303">
        <f t="shared" ref="AH5" si="13">+AF5+1</f>
        <v>16</v>
      </c>
      <c r="AI5" s="303"/>
      <c r="AJ5" s="303">
        <f>+AH5+1</f>
        <v>17</v>
      </c>
      <c r="AK5" s="303"/>
      <c r="AL5" s="303">
        <f>+AJ5+1</f>
        <v>18</v>
      </c>
      <c r="AM5" s="303"/>
      <c r="AN5" s="303">
        <f t="shared" ref="AN5" si="14">+AL5+1</f>
        <v>19</v>
      </c>
      <c r="AO5" s="303"/>
      <c r="AP5" s="303">
        <f t="shared" ref="AP5" si="15">+AN5+1</f>
        <v>20</v>
      </c>
      <c r="AQ5" s="303"/>
      <c r="AR5" s="303">
        <f t="shared" ref="AR5" si="16">+AP5+1</f>
        <v>21</v>
      </c>
      <c r="AS5" s="303"/>
      <c r="AT5" s="303">
        <f t="shared" ref="AT5" si="17">+AR5+1</f>
        <v>22</v>
      </c>
      <c r="AU5" s="303"/>
      <c r="AV5" s="303">
        <f t="shared" ref="AV5" si="18">+AT5+1</f>
        <v>23</v>
      </c>
      <c r="AW5" s="303"/>
      <c r="AX5" s="303">
        <f t="shared" ref="AX5" si="19">+AV5+1</f>
        <v>24</v>
      </c>
      <c r="AY5" s="303"/>
      <c r="AZ5" s="303">
        <f t="shared" ref="AZ5" si="20">+AX5+1</f>
        <v>25</v>
      </c>
      <c r="BA5" s="303"/>
      <c r="BB5" s="303">
        <f t="shared" ref="BB5" si="21">+AZ5+1</f>
        <v>26</v>
      </c>
      <c r="BC5" s="303"/>
      <c r="BD5" s="303">
        <f t="shared" ref="BD5" si="22">+BB5+1</f>
        <v>27</v>
      </c>
      <c r="BE5" s="303"/>
      <c r="BF5" s="303">
        <f t="shared" ref="BF5" si="23">+BD5+1</f>
        <v>28</v>
      </c>
      <c r="BG5" s="303"/>
      <c r="BH5" s="303">
        <f t="shared" ref="BH5" si="24">+BF5+1</f>
        <v>29</v>
      </c>
      <c r="BI5" s="303"/>
      <c r="BJ5" s="303">
        <f t="shared" ref="BJ5" si="25">+BH5+1</f>
        <v>30</v>
      </c>
      <c r="BK5" s="303"/>
      <c r="BL5" s="303">
        <f t="shared" ref="BL5" si="26">+BJ5+1</f>
        <v>31</v>
      </c>
      <c r="BM5" s="303"/>
      <c r="BN5" s="302" t="s">
        <v>22</v>
      </c>
      <c r="BO5" s="302" t="s">
        <v>23</v>
      </c>
      <c r="BP5" s="308" t="s">
        <v>29</v>
      </c>
      <c r="BQ5" s="134" t="s">
        <v>3</v>
      </c>
      <c r="BR5" s="119" t="s">
        <v>4</v>
      </c>
      <c r="BS5" s="119" t="s">
        <v>5</v>
      </c>
      <c r="BT5" s="119" t="s">
        <v>6</v>
      </c>
      <c r="BU5" s="119" t="s">
        <v>7</v>
      </c>
      <c r="BV5" s="119" t="s">
        <v>8</v>
      </c>
    </row>
    <row r="6" spans="1:114" s="22" customFormat="1" ht="16.5" customHeight="1" thickBot="1" x14ac:dyDescent="0.3">
      <c r="A6" s="304" t="s">
        <v>20</v>
      </c>
      <c r="B6" s="288"/>
      <c r="C6" s="294"/>
      <c r="D6" s="86" t="s">
        <v>21</v>
      </c>
      <c r="E6" s="78" t="s">
        <v>17</v>
      </c>
      <c r="F6" s="78" t="s">
        <v>21</v>
      </c>
      <c r="G6" s="78" t="s">
        <v>17</v>
      </c>
      <c r="H6" s="78" t="s">
        <v>21</v>
      </c>
      <c r="I6" s="78" t="s">
        <v>17</v>
      </c>
      <c r="J6" s="106" t="s">
        <v>21</v>
      </c>
      <c r="K6" s="78" t="s">
        <v>17</v>
      </c>
      <c r="L6" s="106" t="s">
        <v>21</v>
      </c>
      <c r="M6" s="78" t="s">
        <v>17</v>
      </c>
      <c r="N6" s="106" t="s">
        <v>21</v>
      </c>
      <c r="O6" s="78" t="s">
        <v>17</v>
      </c>
      <c r="P6" s="106" t="s">
        <v>21</v>
      </c>
      <c r="Q6" s="78" t="s">
        <v>17</v>
      </c>
      <c r="R6" s="106" t="s">
        <v>21</v>
      </c>
      <c r="S6" s="78" t="s">
        <v>17</v>
      </c>
      <c r="T6" s="106" t="s">
        <v>21</v>
      </c>
      <c r="U6" s="78" t="s">
        <v>17</v>
      </c>
      <c r="V6" s="106" t="s">
        <v>21</v>
      </c>
      <c r="W6" s="78" t="s">
        <v>17</v>
      </c>
      <c r="X6" s="106" t="s">
        <v>21</v>
      </c>
      <c r="Y6" s="78" t="s">
        <v>17</v>
      </c>
      <c r="Z6" s="106" t="s">
        <v>21</v>
      </c>
      <c r="AA6" s="78" t="s">
        <v>17</v>
      </c>
      <c r="AB6" s="106" t="s">
        <v>21</v>
      </c>
      <c r="AC6" s="78" t="s">
        <v>17</v>
      </c>
      <c r="AD6" s="106" t="s">
        <v>21</v>
      </c>
      <c r="AE6" s="78" t="s">
        <v>17</v>
      </c>
      <c r="AF6" s="106" t="s">
        <v>21</v>
      </c>
      <c r="AG6" s="78" t="s">
        <v>17</v>
      </c>
      <c r="AH6" s="106" t="s">
        <v>21</v>
      </c>
      <c r="AI6" s="78" t="s">
        <v>17</v>
      </c>
      <c r="AJ6" s="78" t="s">
        <v>21</v>
      </c>
      <c r="AK6" s="78" t="s">
        <v>17</v>
      </c>
      <c r="AL6" s="106" t="s">
        <v>21</v>
      </c>
      <c r="AM6" s="78" t="s">
        <v>17</v>
      </c>
      <c r="AN6" s="106" t="s">
        <v>21</v>
      </c>
      <c r="AO6" s="78" t="s">
        <v>17</v>
      </c>
      <c r="AP6" s="106" t="s">
        <v>21</v>
      </c>
      <c r="AQ6" s="78" t="s">
        <v>17</v>
      </c>
      <c r="AR6" s="106" t="s">
        <v>21</v>
      </c>
      <c r="AS6" s="78" t="s">
        <v>17</v>
      </c>
      <c r="AT6" s="106" t="s">
        <v>21</v>
      </c>
      <c r="AU6" s="78" t="s">
        <v>17</v>
      </c>
      <c r="AV6" s="106" t="s">
        <v>21</v>
      </c>
      <c r="AW6" s="78" t="s">
        <v>17</v>
      </c>
      <c r="AX6" s="106" t="s">
        <v>21</v>
      </c>
      <c r="AY6" s="78" t="s">
        <v>17</v>
      </c>
      <c r="AZ6" s="106" t="s">
        <v>21</v>
      </c>
      <c r="BA6" s="78" t="s">
        <v>17</v>
      </c>
      <c r="BB6" s="106" t="s">
        <v>21</v>
      </c>
      <c r="BC6" s="78" t="s">
        <v>17</v>
      </c>
      <c r="BD6" s="106" t="s">
        <v>21</v>
      </c>
      <c r="BE6" s="78" t="s">
        <v>17</v>
      </c>
      <c r="BF6" s="106" t="s">
        <v>21</v>
      </c>
      <c r="BG6" s="78" t="s">
        <v>17</v>
      </c>
      <c r="BH6" s="106" t="s">
        <v>21</v>
      </c>
      <c r="BI6" s="210" t="s">
        <v>17</v>
      </c>
      <c r="BJ6" s="106" t="s">
        <v>21</v>
      </c>
      <c r="BK6" s="210" t="s">
        <v>17</v>
      </c>
      <c r="BL6" s="106" t="s">
        <v>21</v>
      </c>
      <c r="BM6" s="210" t="s">
        <v>17</v>
      </c>
      <c r="BN6" s="298"/>
      <c r="BO6" s="298"/>
      <c r="BP6" s="300"/>
      <c r="BQ6" s="32"/>
      <c r="BR6" s="33"/>
      <c r="BS6" s="32"/>
      <c r="BT6" s="32"/>
      <c r="BU6" s="34"/>
      <c r="BV6" s="32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56"/>
      <c r="CO6" s="56"/>
      <c r="CP6" s="56"/>
      <c r="CQ6" s="56"/>
      <c r="CR6" s="56"/>
      <c r="CS6" s="56"/>
      <c r="CT6" s="56"/>
      <c r="CU6" s="56"/>
      <c r="CV6" s="56"/>
      <c r="CW6" s="56"/>
      <c r="CX6" s="56"/>
      <c r="CY6" s="56"/>
      <c r="CZ6" s="56"/>
      <c r="DA6" s="56"/>
      <c r="DB6" s="56"/>
      <c r="DC6" s="56"/>
      <c r="DD6" s="56"/>
      <c r="DE6" s="56"/>
      <c r="DF6" s="56"/>
      <c r="DG6" s="56"/>
      <c r="DH6" s="56"/>
      <c r="DI6" s="56"/>
      <c r="DJ6" s="56"/>
    </row>
    <row r="7" spans="1:114" ht="16.5" customHeight="1" x14ac:dyDescent="0.25">
      <c r="A7" s="129" t="s">
        <v>9</v>
      </c>
      <c r="B7" s="75">
        <v>86</v>
      </c>
      <c r="C7" s="76">
        <v>54</v>
      </c>
      <c r="D7" s="11"/>
      <c r="E7" s="3">
        <f>+D7*C7</f>
        <v>0</v>
      </c>
      <c r="F7" s="11"/>
      <c r="G7" s="3">
        <f>+F7*C7</f>
        <v>0</v>
      </c>
      <c r="H7" s="45"/>
      <c r="I7" s="3">
        <f>+H7*C7</f>
        <v>0</v>
      </c>
      <c r="J7" s="45"/>
      <c r="K7" s="3">
        <f>+J7*C7</f>
        <v>0</v>
      </c>
      <c r="L7" s="45"/>
      <c r="M7" s="3">
        <f>+L7*C7</f>
        <v>0</v>
      </c>
      <c r="N7" s="45"/>
      <c r="O7" s="3">
        <f>+N7*C7</f>
        <v>0</v>
      </c>
      <c r="P7" s="45"/>
      <c r="Q7" s="3">
        <f>+P7*C7</f>
        <v>0</v>
      </c>
      <c r="R7" s="45"/>
      <c r="S7" s="3">
        <f>+R7*C7</f>
        <v>0</v>
      </c>
      <c r="T7" s="45"/>
      <c r="U7" s="3">
        <f>+T7*C7</f>
        <v>0</v>
      </c>
      <c r="V7" s="45"/>
      <c r="W7" s="3">
        <f>+V7*C7</f>
        <v>0</v>
      </c>
      <c r="X7" s="45"/>
      <c r="Y7" s="3">
        <f>+X7*C7</f>
        <v>0</v>
      </c>
      <c r="Z7" s="45"/>
      <c r="AA7" s="3">
        <f>+Z7*C7</f>
        <v>0</v>
      </c>
      <c r="AB7" s="45"/>
      <c r="AC7" s="3"/>
      <c r="AD7" s="45"/>
      <c r="AE7" s="3"/>
      <c r="AF7" s="45"/>
      <c r="AG7" s="3"/>
      <c r="AH7" s="45"/>
      <c r="AI7" s="3"/>
      <c r="AJ7" s="11"/>
      <c r="AK7" s="3"/>
      <c r="AL7" s="45"/>
      <c r="AM7" s="3"/>
      <c r="AN7" s="45"/>
      <c r="AO7" s="3"/>
      <c r="AP7" s="45"/>
      <c r="AQ7" s="3"/>
      <c r="AR7" s="45"/>
      <c r="AS7" s="3"/>
      <c r="AT7" s="45"/>
      <c r="AU7" s="3"/>
      <c r="AV7" s="45"/>
      <c r="AW7" s="3"/>
      <c r="AX7" s="45"/>
      <c r="AY7" s="3"/>
      <c r="AZ7" s="45"/>
      <c r="BA7" s="3"/>
      <c r="BB7" s="45"/>
      <c r="BC7" s="3"/>
      <c r="BD7" s="45"/>
      <c r="BE7" s="3"/>
      <c r="BF7" s="45"/>
      <c r="BG7" s="3"/>
      <c r="BH7" s="45"/>
      <c r="BI7" s="74"/>
      <c r="BJ7" s="45"/>
      <c r="BK7" s="74"/>
      <c r="BL7" s="45"/>
      <c r="BM7" s="74"/>
      <c r="BN7" s="45">
        <f t="shared" ref="BN7:BO12" si="27">+D7+F7+H7+J7+L7+N7+P7+R7+T7+V7+X7+Z7+AB7+AD7+AF7+AH7+AJ7+AL7+AN7+AP7+AR7+AT7+AV7+AX7+AZ7+BB7+BD7+BF7+BH7+BJ7+BL7</f>
        <v>0</v>
      </c>
      <c r="BO7" s="88">
        <f t="shared" si="27"/>
        <v>0</v>
      </c>
      <c r="BP7" s="124"/>
      <c r="BQ7" s="61">
        <v>1211</v>
      </c>
      <c r="BR7" s="4">
        <f>BO7</f>
        <v>0</v>
      </c>
      <c r="BS7" s="61">
        <v>1035.2</v>
      </c>
      <c r="BT7" s="1">
        <f t="shared" ref="BT7:BT12" si="28">BR7+BS7-BQ7</f>
        <v>-175.79999999999995</v>
      </c>
      <c r="BU7" s="5">
        <f>13862+1849+1070</f>
        <v>16781</v>
      </c>
      <c r="BV7" s="1">
        <f t="shared" ref="BV7:BV12" si="29">BT7-BU7</f>
        <v>-16956.8</v>
      </c>
      <c r="BW7" s="157">
        <f>SUM(BT7:BT10)</f>
        <v>15556.2</v>
      </c>
      <c r="BX7" s="158">
        <f>+BW7-BU7</f>
        <v>-1224.7999999999993</v>
      </c>
    </row>
    <row r="8" spans="1:114" ht="16.5" customHeight="1" x14ac:dyDescent="0.25">
      <c r="A8" s="60" t="s">
        <v>9</v>
      </c>
      <c r="B8" s="6">
        <v>86</v>
      </c>
      <c r="C8" s="46">
        <v>48</v>
      </c>
      <c r="D8" s="11"/>
      <c r="E8" s="3">
        <f t="shared" ref="E8:E12" si="30">+D8*C8</f>
        <v>0</v>
      </c>
      <c r="F8" s="11"/>
      <c r="G8" s="3">
        <f t="shared" ref="G8:G12" si="31">+F8*C8</f>
        <v>0</v>
      </c>
      <c r="H8" s="45"/>
      <c r="I8" s="3">
        <f t="shared" ref="I8:I12" si="32">+H8*C8</f>
        <v>0</v>
      </c>
      <c r="J8" s="45"/>
      <c r="K8" s="3">
        <f t="shared" ref="K8:K12" si="33">+J8*C8</f>
        <v>0</v>
      </c>
      <c r="L8" s="45"/>
      <c r="M8" s="3">
        <f t="shared" ref="M8:M34" si="34">+L8*C8</f>
        <v>0</v>
      </c>
      <c r="N8" s="45"/>
      <c r="O8" s="3">
        <f t="shared" ref="O8:O34" si="35">+N8*C8</f>
        <v>0</v>
      </c>
      <c r="P8" s="45"/>
      <c r="Q8" s="3">
        <f t="shared" ref="Q8:Q34" si="36">+P8*C8</f>
        <v>0</v>
      </c>
      <c r="R8" s="45"/>
      <c r="S8" s="3">
        <f t="shared" ref="S8:S34" si="37">+R8*C8</f>
        <v>0</v>
      </c>
      <c r="T8" s="45"/>
      <c r="U8" s="3">
        <f t="shared" ref="U8:U12" si="38">+T8*C8</f>
        <v>0</v>
      </c>
      <c r="V8" s="45"/>
      <c r="W8" s="3">
        <f t="shared" ref="W8:W12" si="39">+V8*C8</f>
        <v>0</v>
      </c>
      <c r="X8" s="45"/>
      <c r="Y8" s="3">
        <f t="shared" ref="Y8:Y11" si="40">+X8*C8</f>
        <v>0</v>
      </c>
      <c r="Z8" s="45"/>
      <c r="AA8" s="3">
        <f t="shared" ref="AA8:AA12" si="41">+Z8*C8</f>
        <v>0</v>
      </c>
      <c r="AB8" s="45"/>
      <c r="AC8" s="3"/>
      <c r="AD8" s="45"/>
      <c r="AE8" s="3"/>
      <c r="AF8" s="45"/>
      <c r="AG8" s="3"/>
      <c r="AH8" s="45"/>
      <c r="AI8" s="3"/>
      <c r="AJ8" s="11"/>
      <c r="AK8" s="3"/>
      <c r="AL8" s="45"/>
      <c r="AM8" s="3"/>
      <c r="AN8" s="45"/>
      <c r="AO8" s="3"/>
      <c r="AP8" s="45"/>
      <c r="AQ8" s="3"/>
      <c r="AR8" s="45"/>
      <c r="AS8" s="3"/>
      <c r="AT8" s="45"/>
      <c r="AU8" s="3"/>
      <c r="AV8" s="45"/>
      <c r="AW8" s="3"/>
      <c r="AX8" s="45"/>
      <c r="AY8" s="3"/>
      <c r="AZ8" s="45"/>
      <c r="BA8" s="3"/>
      <c r="BB8" s="45"/>
      <c r="BC8" s="3"/>
      <c r="BD8" s="45"/>
      <c r="BE8" s="3"/>
      <c r="BF8" s="45"/>
      <c r="BG8" s="3"/>
      <c r="BH8" s="45"/>
      <c r="BI8" s="74"/>
      <c r="BJ8" s="45"/>
      <c r="BK8" s="74"/>
      <c r="BL8" s="45"/>
      <c r="BM8" s="74"/>
      <c r="BN8" s="45">
        <f t="shared" si="27"/>
        <v>0</v>
      </c>
      <c r="BO8" s="88">
        <f t="shared" si="27"/>
        <v>0</v>
      </c>
      <c r="BP8" s="124"/>
      <c r="BQ8" s="61"/>
      <c r="BR8" s="4">
        <f t="shared" ref="BR8:BR34" si="42">BO8</f>
        <v>0</v>
      </c>
      <c r="BS8" s="61"/>
      <c r="BT8" s="1">
        <f t="shared" si="28"/>
        <v>0</v>
      </c>
      <c r="BU8" s="5"/>
      <c r="BV8" s="1">
        <f t="shared" si="29"/>
        <v>0</v>
      </c>
      <c r="BW8" s="14" t="s">
        <v>55</v>
      </c>
    </row>
    <row r="9" spans="1:114" ht="16.5" customHeight="1" x14ac:dyDescent="0.25">
      <c r="A9" s="60" t="s">
        <v>9</v>
      </c>
      <c r="B9" s="6" t="s">
        <v>53</v>
      </c>
      <c r="C9" s="46">
        <v>54</v>
      </c>
      <c r="D9" s="11"/>
      <c r="E9" s="3">
        <f t="shared" si="30"/>
        <v>0</v>
      </c>
      <c r="F9" s="11">
        <v>35</v>
      </c>
      <c r="G9" s="3">
        <f t="shared" si="31"/>
        <v>1890</v>
      </c>
      <c r="H9" s="45">
        <v>30</v>
      </c>
      <c r="I9" s="3">
        <f t="shared" si="32"/>
        <v>1620</v>
      </c>
      <c r="J9" s="45">
        <v>22</v>
      </c>
      <c r="K9" s="3">
        <f t="shared" si="33"/>
        <v>1188</v>
      </c>
      <c r="L9" s="45">
        <v>15</v>
      </c>
      <c r="M9" s="3">
        <f t="shared" si="34"/>
        <v>810</v>
      </c>
      <c r="N9" s="45">
        <v>30</v>
      </c>
      <c r="O9" s="3">
        <f t="shared" si="35"/>
        <v>1620</v>
      </c>
      <c r="P9" s="45">
        <v>34</v>
      </c>
      <c r="Q9" s="3">
        <f t="shared" si="36"/>
        <v>1836</v>
      </c>
      <c r="R9" s="45">
        <v>34</v>
      </c>
      <c r="S9" s="3">
        <f t="shared" si="37"/>
        <v>1836</v>
      </c>
      <c r="T9" s="45">
        <v>34</v>
      </c>
      <c r="U9" s="3">
        <f t="shared" si="38"/>
        <v>1836</v>
      </c>
      <c r="V9" s="45">
        <v>26</v>
      </c>
      <c r="W9" s="3">
        <f t="shared" si="39"/>
        <v>1404</v>
      </c>
      <c r="X9" s="45">
        <v>26</v>
      </c>
      <c r="Y9" s="3">
        <f t="shared" si="40"/>
        <v>1404</v>
      </c>
      <c r="Z9" s="45"/>
      <c r="AA9" s="3">
        <f t="shared" si="41"/>
        <v>0</v>
      </c>
      <c r="AB9" s="45"/>
      <c r="AC9" s="3"/>
      <c r="AD9" s="45"/>
      <c r="AE9" s="3"/>
      <c r="AF9" s="45"/>
      <c r="AG9" s="3"/>
      <c r="AH9" s="45"/>
      <c r="AI9" s="3"/>
      <c r="AJ9" s="11"/>
      <c r="AK9" s="3"/>
      <c r="AL9" s="45"/>
      <c r="AM9" s="3"/>
      <c r="AN9" s="45"/>
      <c r="AO9" s="3"/>
      <c r="AP9" s="45"/>
      <c r="AQ9" s="3"/>
      <c r="AR9" s="45"/>
      <c r="AS9" s="3"/>
      <c r="AT9" s="45"/>
      <c r="AU9" s="3"/>
      <c r="AV9" s="45"/>
      <c r="AW9" s="3"/>
      <c r="AX9" s="45"/>
      <c r="AY9" s="3"/>
      <c r="AZ9" s="45"/>
      <c r="BA9" s="3"/>
      <c r="BB9" s="45"/>
      <c r="BC9" s="3"/>
      <c r="BD9" s="45"/>
      <c r="BE9" s="3"/>
      <c r="BF9" s="45"/>
      <c r="BG9" s="3"/>
      <c r="BH9" s="45"/>
      <c r="BI9" s="74"/>
      <c r="BJ9" s="45"/>
      <c r="BK9" s="74"/>
      <c r="BL9" s="45"/>
      <c r="BM9" s="74"/>
      <c r="BN9" s="45">
        <f t="shared" si="27"/>
        <v>286</v>
      </c>
      <c r="BO9" s="88">
        <f t="shared" si="27"/>
        <v>15444</v>
      </c>
      <c r="BP9" s="124"/>
      <c r="BQ9" s="61"/>
      <c r="BR9" s="4">
        <f t="shared" si="42"/>
        <v>15444</v>
      </c>
      <c r="BS9" s="61"/>
      <c r="BT9" s="1">
        <f t="shared" si="28"/>
        <v>15444</v>
      </c>
      <c r="BU9" s="5"/>
      <c r="BV9" s="1">
        <f t="shared" si="29"/>
        <v>15444</v>
      </c>
    </row>
    <row r="10" spans="1:114" ht="16.5" customHeight="1" x14ac:dyDescent="0.25">
      <c r="A10" s="60" t="s">
        <v>9</v>
      </c>
      <c r="B10" s="6" t="s">
        <v>53</v>
      </c>
      <c r="C10" s="46">
        <v>48</v>
      </c>
      <c r="D10" s="11"/>
      <c r="E10" s="3">
        <f t="shared" si="30"/>
        <v>0</v>
      </c>
      <c r="F10" s="11"/>
      <c r="G10" s="3">
        <f t="shared" si="31"/>
        <v>0</v>
      </c>
      <c r="H10" s="45"/>
      <c r="I10" s="3">
        <f t="shared" si="32"/>
        <v>0</v>
      </c>
      <c r="J10" s="45"/>
      <c r="K10" s="3">
        <f t="shared" si="33"/>
        <v>0</v>
      </c>
      <c r="L10" s="45"/>
      <c r="M10" s="3">
        <f t="shared" si="34"/>
        <v>0</v>
      </c>
      <c r="N10" s="45"/>
      <c r="O10" s="3">
        <f t="shared" si="35"/>
        <v>0</v>
      </c>
      <c r="P10" s="45"/>
      <c r="Q10" s="3">
        <f t="shared" si="36"/>
        <v>0</v>
      </c>
      <c r="R10" s="45">
        <v>6</v>
      </c>
      <c r="S10" s="3">
        <f t="shared" si="37"/>
        <v>288</v>
      </c>
      <c r="T10" s="45"/>
      <c r="U10" s="3">
        <f t="shared" si="38"/>
        <v>0</v>
      </c>
      <c r="V10" s="45"/>
      <c r="W10" s="3">
        <f t="shared" si="39"/>
        <v>0</v>
      </c>
      <c r="X10" s="45"/>
      <c r="Y10" s="3">
        <f t="shared" si="40"/>
        <v>0</v>
      </c>
      <c r="Z10" s="45"/>
      <c r="AA10" s="3">
        <f t="shared" si="41"/>
        <v>0</v>
      </c>
      <c r="AB10" s="45"/>
      <c r="AC10" s="3"/>
      <c r="AD10" s="45"/>
      <c r="AE10" s="3"/>
      <c r="AF10" s="45"/>
      <c r="AG10" s="3"/>
      <c r="AH10" s="45"/>
      <c r="AI10" s="3"/>
      <c r="AJ10" s="11"/>
      <c r="AK10" s="3"/>
      <c r="AL10" s="45"/>
      <c r="AM10" s="3"/>
      <c r="AN10" s="45"/>
      <c r="AO10" s="3"/>
      <c r="AP10" s="45"/>
      <c r="AQ10" s="3"/>
      <c r="AR10" s="45"/>
      <c r="AS10" s="3"/>
      <c r="AT10" s="45"/>
      <c r="AU10" s="3"/>
      <c r="AV10" s="45"/>
      <c r="AW10" s="3"/>
      <c r="AX10" s="45"/>
      <c r="AY10" s="3"/>
      <c r="AZ10" s="45"/>
      <c r="BA10" s="3"/>
      <c r="BB10" s="45"/>
      <c r="BC10" s="3"/>
      <c r="BD10" s="45"/>
      <c r="BE10" s="3"/>
      <c r="BF10" s="45"/>
      <c r="BG10" s="3"/>
      <c r="BH10" s="45"/>
      <c r="BI10" s="74"/>
      <c r="BJ10" s="45"/>
      <c r="BK10" s="74"/>
      <c r="BL10" s="45"/>
      <c r="BM10" s="74"/>
      <c r="BN10" s="45">
        <f t="shared" si="27"/>
        <v>6</v>
      </c>
      <c r="BO10" s="88">
        <f>+E10+G10+I10+K10+M10+O10+Q10+S10+U10+W10+Y10+AA10+AC10+AE10+AG10+AI10+AK10+AM10+AO10+AQ10+AS10+AU10+AW10+AY10+BA10+BC10+BE10+BG10+BI10+BK10+BM10</f>
        <v>288</v>
      </c>
      <c r="BP10" s="124"/>
      <c r="BQ10" s="61"/>
      <c r="BR10" s="4">
        <f t="shared" si="42"/>
        <v>288</v>
      </c>
      <c r="BS10" s="61"/>
      <c r="BT10" s="1">
        <f t="shared" si="28"/>
        <v>288</v>
      </c>
      <c r="BU10" s="5"/>
      <c r="BV10" s="1">
        <f t="shared" si="29"/>
        <v>288</v>
      </c>
    </row>
    <row r="11" spans="1:114" s="14" customFormat="1" ht="16.5" customHeight="1" x14ac:dyDescent="0.25">
      <c r="A11" s="60" t="s">
        <v>10</v>
      </c>
      <c r="B11" s="148">
        <v>19</v>
      </c>
      <c r="C11" s="46">
        <v>54</v>
      </c>
      <c r="D11" s="11">
        <v>2</v>
      </c>
      <c r="E11" s="3">
        <f t="shared" si="30"/>
        <v>108</v>
      </c>
      <c r="F11" s="11">
        <v>39</v>
      </c>
      <c r="G11" s="3">
        <f t="shared" si="31"/>
        <v>2106</v>
      </c>
      <c r="H11" s="45">
        <v>31</v>
      </c>
      <c r="I11" s="3">
        <f t="shared" si="32"/>
        <v>1674</v>
      </c>
      <c r="J11" s="45">
        <v>26</v>
      </c>
      <c r="K11" s="3">
        <f t="shared" si="33"/>
        <v>1404</v>
      </c>
      <c r="L11" s="45">
        <v>36</v>
      </c>
      <c r="M11" s="3">
        <f t="shared" si="34"/>
        <v>1944</v>
      </c>
      <c r="N11" s="45">
        <v>26</v>
      </c>
      <c r="O11" s="3">
        <f t="shared" si="35"/>
        <v>1404</v>
      </c>
      <c r="P11" s="45">
        <v>34</v>
      </c>
      <c r="Q11" s="3">
        <f t="shared" si="36"/>
        <v>1836</v>
      </c>
      <c r="R11" s="45">
        <v>24</v>
      </c>
      <c r="S11" s="3">
        <f t="shared" si="37"/>
        <v>1296</v>
      </c>
      <c r="T11" s="45">
        <v>12</v>
      </c>
      <c r="U11" s="3">
        <f t="shared" si="38"/>
        <v>648</v>
      </c>
      <c r="V11" s="45">
        <v>46</v>
      </c>
      <c r="W11" s="3">
        <f t="shared" si="39"/>
        <v>2484</v>
      </c>
      <c r="X11" s="45">
        <v>26</v>
      </c>
      <c r="Y11" s="3">
        <f t="shared" si="40"/>
        <v>1404</v>
      </c>
      <c r="Z11" s="45"/>
      <c r="AA11" s="3">
        <f t="shared" si="41"/>
        <v>0</v>
      </c>
      <c r="AB11" s="45"/>
      <c r="AC11" s="3"/>
      <c r="AD11" s="45"/>
      <c r="AE11" s="3"/>
      <c r="AF11" s="45"/>
      <c r="AG11" s="3"/>
      <c r="AH11" s="45"/>
      <c r="AI11" s="3"/>
      <c r="AJ11" s="11"/>
      <c r="AK11" s="3"/>
      <c r="AL11" s="45"/>
      <c r="AM11" s="3"/>
      <c r="AN11" s="45"/>
      <c r="AO11" s="3"/>
      <c r="AP11" s="45"/>
      <c r="AQ11" s="3"/>
      <c r="AR11" s="45"/>
      <c r="AS11" s="3"/>
      <c r="AT11" s="45"/>
      <c r="AU11" s="3"/>
      <c r="AV11" s="45"/>
      <c r="AW11" s="3"/>
      <c r="AX11" s="45"/>
      <c r="AY11" s="3"/>
      <c r="AZ11" s="45"/>
      <c r="BA11" s="3"/>
      <c r="BB11" s="45"/>
      <c r="BC11" s="3"/>
      <c r="BD11" s="45"/>
      <c r="BE11" s="3"/>
      <c r="BF11" s="45"/>
      <c r="BG11" s="3"/>
      <c r="BH11" s="45"/>
      <c r="BI11" s="74"/>
      <c r="BJ11" s="45"/>
      <c r="BK11" s="74"/>
      <c r="BL11" s="45"/>
      <c r="BM11" s="74"/>
      <c r="BN11" s="45">
        <f t="shared" si="27"/>
        <v>302</v>
      </c>
      <c r="BO11" s="88">
        <f t="shared" si="27"/>
        <v>16308</v>
      </c>
      <c r="BP11" s="124"/>
      <c r="BQ11" s="61">
        <v>737.4</v>
      </c>
      <c r="BR11" s="4">
        <f t="shared" si="42"/>
        <v>16308</v>
      </c>
      <c r="BS11" s="61">
        <v>935.6</v>
      </c>
      <c r="BT11" s="1">
        <f t="shared" si="28"/>
        <v>16506.199999999997</v>
      </c>
      <c r="BU11" s="5">
        <f>17060+1583+775</f>
        <v>19418</v>
      </c>
      <c r="BV11" s="1">
        <f t="shared" si="29"/>
        <v>-2911.8000000000029</v>
      </c>
    </row>
    <row r="12" spans="1:114" s="14" customFormat="1" ht="16.5" customHeight="1" thickBot="1" x14ac:dyDescent="0.3">
      <c r="A12" s="153" t="s">
        <v>10</v>
      </c>
      <c r="B12" s="6">
        <v>19</v>
      </c>
      <c r="C12" s="46">
        <v>48</v>
      </c>
      <c r="D12" s="11"/>
      <c r="E12" s="3">
        <f t="shared" si="30"/>
        <v>0</v>
      </c>
      <c r="F12" s="11"/>
      <c r="G12" s="3">
        <f t="shared" si="31"/>
        <v>0</v>
      </c>
      <c r="H12" s="45"/>
      <c r="I12" s="3">
        <f t="shared" si="32"/>
        <v>0</v>
      </c>
      <c r="J12" s="45"/>
      <c r="K12" s="3">
        <f t="shared" si="33"/>
        <v>0</v>
      </c>
      <c r="L12" s="45"/>
      <c r="M12" s="3">
        <f t="shared" si="34"/>
        <v>0</v>
      </c>
      <c r="N12" s="45"/>
      <c r="O12" s="3">
        <f t="shared" si="35"/>
        <v>0</v>
      </c>
      <c r="P12" s="45">
        <v>7</v>
      </c>
      <c r="Q12" s="3">
        <v>343</v>
      </c>
      <c r="R12" s="45"/>
      <c r="S12" s="3">
        <f t="shared" si="37"/>
        <v>0</v>
      </c>
      <c r="T12" s="45"/>
      <c r="U12" s="3">
        <f t="shared" si="38"/>
        <v>0</v>
      </c>
      <c r="V12" s="45"/>
      <c r="W12" s="3">
        <f t="shared" si="39"/>
        <v>0</v>
      </c>
      <c r="X12" s="45"/>
      <c r="Y12" s="3">
        <f>+X12*C12</f>
        <v>0</v>
      </c>
      <c r="Z12" s="45"/>
      <c r="AA12" s="3">
        <f t="shared" si="41"/>
        <v>0</v>
      </c>
      <c r="AB12" s="45"/>
      <c r="AC12" s="3"/>
      <c r="AD12" s="45"/>
      <c r="AE12" s="3"/>
      <c r="AF12" s="45"/>
      <c r="AG12" s="3"/>
      <c r="AH12" s="45"/>
      <c r="AI12" s="3"/>
      <c r="AJ12" s="11"/>
      <c r="AK12" s="3"/>
      <c r="AL12" s="45"/>
      <c r="AM12" s="3"/>
      <c r="AN12" s="45"/>
      <c r="AO12" s="3"/>
      <c r="AP12" s="45"/>
      <c r="AQ12" s="3"/>
      <c r="AR12" s="45"/>
      <c r="AS12" s="3"/>
      <c r="AT12" s="45"/>
      <c r="AU12" s="3"/>
      <c r="AV12" s="45"/>
      <c r="AW12" s="3"/>
      <c r="AX12" s="45"/>
      <c r="AY12" s="3"/>
      <c r="AZ12" s="45"/>
      <c r="BA12" s="3"/>
      <c r="BB12" s="45"/>
      <c r="BC12" s="3"/>
      <c r="BD12" s="45"/>
      <c r="BE12" s="3"/>
      <c r="BF12" s="45"/>
      <c r="BG12" s="3"/>
      <c r="BH12" s="45"/>
      <c r="BI12" s="74"/>
      <c r="BJ12" s="45"/>
      <c r="BK12" s="74"/>
      <c r="BL12" s="45"/>
      <c r="BM12" s="74"/>
      <c r="BN12" s="45">
        <f t="shared" si="27"/>
        <v>7</v>
      </c>
      <c r="BO12" s="88">
        <f t="shared" si="27"/>
        <v>343</v>
      </c>
      <c r="BP12" s="124"/>
      <c r="BQ12" s="61"/>
      <c r="BR12" s="4">
        <f t="shared" si="42"/>
        <v>343</v>
      </c>
      <c r="BS12" s="61"/>
      <c r="BT12" s="1">
        <f t="shared" si="28"/>
        <v>343</v>
      </c>
      <c r="BU12" s="5"/>
      <c r="BV12" s="149">
        <f t="shared" si="29"/>
        <v>343</v>
      </c>
      <c r="BW12" s="160">
        <f>SUM(BT11:BT12)</f>
        <v>16849.199999999997</v>
      </c>
      <c r="BX12" s="158">
        <f>+BW12-BU11</f>
        <v>-2568.8000000000029</v>
      </c>
    </row>
    <row r="13" spans="1:114" ht="16.5" customHeight="1" thickBot="1" x14ac:dyDescent="0.3">
      <c r="A13" s="305" t="s">
        <v>11</v>
      </c>
      <c r="B13" s="290"/>
      <c r="C13" s="43"/>
      <c r="D13" s="132"/>
      <c r="E13" s="28"/>
      <c r="F13" s="132"/>
      <c r="G13" s="28"/>
      <c r="H13" s="47"/>
      <c r="I13" s="28"/>
      <c r="J13" s="47"/>
      <c r="K13" s="28"/>
      <c r="L13" s="47"/>
      <c r="M13" s="28"/>
      <c r="N13" s="47"/>
      <c r="O13" s="28"/>
      <c r="P13" s="47"/>
      <c r="Q13" s="28"/>
      <c r="R13" s="47"/>
      <c r="S13" s="28"/>
      <c r="T13" s="47"/>
      <c r="U13" s="28"/>
      <c r="V13" s="47"/>
      <c r="W13" s="28"/>
      <c r="X13" s="47"/>
      <c r="Y13" s="28"/>
      <c r="Z13" s="47"/>
      <c r="AA13" s="28"/>
      <c r="AB13" s="47"/>
      <c r="AC13" s="28"/>
      <c r="AD13" s="47"/>
      <c r="AE13" s="28"/>
      <c r="AF13" s="47"/>
      <c r="AG13" s="28"/>
      <c r="AH13" s="47"/>
      <c r="AI13" s="28"/>
      <c r="AJ13" s="106"/>
      <c r="AK13" s="28"/>
      <c r="AL13" s="47"/>
      <c r="AM13" s="28"/>
      <c r="AN13" s="47"/>
      <c r="AO13" s="28"/>
      <c r="AP13" s="47"/>
      <c r="AQ13" s="28"/>
      <c r="AR13" s="47"/>
      <c r="AS13" s="28"/>
      <c r="AT13" s="47"/>
      <c r="AU13" s="28"/>
      <c r="AV13" s="47"/>
      <c r="AW13" s="28"/>
      <c r="AX13" s="47"/>
      <c r="AY13" s="28"/>
      <c r="AZ13" s="47"/>
      <c r="BA13" s="28"/>
      <c r="BB13" s="47"/>
      <c r="BC13" s="28"/>
      <c r="BD13" s="47"/>
      <c r="BE13" s="28"/>
      <c r="BF13" s="47"/>
      <c r="BG13" s="28"/>
      <c r="BH13" s="47"/>
      <c r="BI13" s="28"/>
      <c r="BJ13" s="47"/>
      <c r="BK13" s="28"/>
      <c r="BL13" s="47"/>
      <c r="BM13" s="28"/>
      <c r="BN13" s="28"/>
      <c r="BO13" s="28"/>
      <c r="BP13" s="125"/>
      <c r="BQ13" s="33"/>
      <c r="BR13" s="35"/>
      <c r="BS13" s="33"/>
      <c r="BT13" s="36"/>
      <c r="BU13" s="36"/>
      <c r="BV13" s="155"/>
      <c r="BW13" s="156">
        <f>+BW7+W12</f>
        <v>15556.2</v>
      </c>
      <c r="BX13" s="159">
        <f>SUM(BX7:BX12)</f>
        <v>-3793.6000000000022</v>
      </c>
    </row>
    <row r="14" spans="1:114" ht="16.5" customHeight="1" x14ac:dyDescent="0.25">
      <c r="A14" s="133" t="s">
        <v>32</v>
      </c>
      <c r="B14" s="80">
        <v>168</v>
      </c>
      <c r="C14" s="81">
        <v>54</v>
      </c>
      <c r="D14" s="93"/>
      <c r="E14" s="3">
        <f t="shared" ref="E14:E18" si="43">+D14*C14</f>
        <v>0</v>
      </c>
      <c r="F14" s="93"/>
      <c r="G14" s="3">
        <f t="shared" ref="G14:G18" si="44">+F14*C14</f>
        <v>0</v>
      </c>
      <c r="H14" s="45">
        <v>25</v>
      </c>
      <c r="I14" s="3">
        <f t="shared" ref="I14:I18" si="45">+H14*C14</f>
        <v>1350</v>
      </c>
      <c r="J14" s="45"/>
      <c r="K14" s="3">
        <f t="shared" ref="K14:K18" si="46">+J14*C14</f>
        <v>0</v>
      </c>
      <c r="L14" s="45">
        <v>16</v>
      </c>
      <c r="M14" s="3">
        <f t="shared" si="34"/>
        <v>864</v>
      </c>
      <c r="N14" s="45"/>
      <c r="O14" s="3">
        <f t="shared" si="35"/>
        <v>0</v>
      </c>
      <c r="P14" s="45">
        <v>4</v>
      </c>
      <c r="Q14" s="3">
        <f t="shared" si="36"/>
        <v>216</v>
      </c>
      <c r="R14" s="45">
        <v>3</v>
      </c>
      <c r="S14" s="3">
        <f t="shared" si="37"/>
        <v>162</v>
      </c>
      <c r="T14" s="45">
        <v>5</v>
      </c>
      <c r="U14" s="3">
        <f>216+26.5</f>
        <v>242.5</v>
      </c>
      <c r="V14" s="45"/>
      <c r="W14" s="3">
        <f t="shared" ref="W14:W18" si="47">+V14*C14</f>
        <v>0</v>
      </c>
      <c r="X14" s="45"/>
      <c r="Y14" s="3">
        <f t="shared" ref="Y14:Y25" si="48">+X14*C14</f>
        <v>0</v>
      </c>
      <c r="Z14" s="45"/>
      <c r="AA14" s="3">
        <f t="shared" ref="AA14:AA18" si="49">+Z14*C14</f>
        <v>0</v>
      </c>
      <c r="AB14" s="45"/>
      <c r="AC14" s="3"/>
      <c r="AD14" s="45"/>
      <c r="AE14" s="3"/>
      <c r="AF14" s="45"/>
      <c r="AG14" s="3"/>
      <c r="AH14" s="45"/>
      <c r="AI14" s="3"/>
      <c r="AJ14" s="79"/>
      <c r="AK14" s="3"/>
      <c r="AL14" s="45"/>
      <c r="AM14" s="3"/>
      <c r="AN14" s="45"/>
      <c r="AO14" s="3"/>
      <c r="AP14" s="45"/>
      <c r="AQ14" s="3"/>
      <c r="AR14" s="45"/>
      <c r="AS14" s="3"/>
      <c r="AT14" s="45"/>
      <c r="AU14" s="3"/>
      <c r="AV14" s="45"/>
      <c r="AW14" s="3"/>
      <c r="AX14" s="45"/>
      <c r="AY14" s="3"/>
      <c r="AZ14" s="45"/>
      <c r="BA14" s="3"/>
      <c r="BB14" s="45"/>
      <c r="BC14" s="3"/>
      <c r="BD14" s="45"/>
      <c r="BE14" s="3"/>
      <c r="BF14" s="45"/>
      <c r="BG14" s="3"/>
      <c r="BH14" s="45"/>
      <c r="BI14" s="74"/>
      <c r="BJ14" s="45"/>
      <c r="BK14" s="74"/>
      <c r="BL14" s="45"/>
      <c r="BM14" s="74"/>
      <c r="BN14" s="45">
        <f>+D14+F14+H14+J14+L14+N14+P14+R14+T14+V14+X14+Z14+AB14+AD14+AF14+AH14+AJ14+AL14+AN14+AP14+AR14+AT14+AV14+AX14+AZ14+BB14+BD14+BF14+BH14+BJ14+BL14</f>
        <v>53</v>
      </c>
      <c r="BO14" s="88">
        <f t="shared" ref="BO14:BO15" si="50">+E14+G14+I14+K14+M14+O14+Q14+S14+U14+W14+Y14+AA14+AC14+AE14+AG14+AI14+AK14+AM14+AO14+AQ14+AS14+AU14+AW14+AY14+BA14+BC14+BE14+BG14+BI14+BK14+BM14</f>
        <v>2834.5</v>
      </c>
      <c r="BP14" s="124"/>
      <c r="BQ14" s="61">
        <v>914.68</v>
      </c>
      <c r="BR14" s="4">
        <f t="shared" ref="BR14:BR17" si="51">BO14</f>
        <v>2834.5</v>
      </c>
      <c r="BS14" s="61"/>
      <c r="BT14" s="1">
        <f t="shared" ref="BT14:BT17" si="52">BR14+BS14-BQ14</f>
        <v>1919.8200000000002</v>
      </c>
      <c r="BU14" s="5">
        <v>2802</v>
      </c>
      <c r="BV14" s="1">
        <f t="shared" ref="BV14" si="53">BT14-BU14</f>
        <v>-882.17999999999984</v>
      </c>
    </row>
    <row r="15" spans="1:114" ht="16.5" customHeight="1" x14ac:dyDescent="0.25">
      <c r="A15" s="133" t="s">
        <v>32</v>
      </c>
      <c r="B15" s="80" t="s">
        <v>67</v>
      </c>
      <c r="C15" s="81">
        <v>54</v>
      </c>
      <c r="D15" s="93"/>
      <c r="E15" s="3">
        <f t="shared" si="43"/>
        <v>0</v>
      </c>
      <c r="F15" s="93"/>
      <c r="G15" s="3">
        <f t="shared" si="44"/>
        <v>0</v>
      </c>
      <c r="H15" s="45">
        <v>4</v>
      </c>
      <c r="I15" s="3">
        <f>162+48</f>
        <v>210</v>
      </c>
      <c r="J15" s="45">
        <v>6</v>
      </c>
      <c r="K15" s="3">
        <f t="shared" si="46"/>
        <v>324</v>
      </c>
      <c r="L15" s="45">
        <v>10</v>
      </c>
      <c r="M15" s="3">
        <f>48+486</f>
        <v>534</v>
      </c>
      <c r="N15" s="45">
        <v>15</v>
      </c>
      <c r="O15" s="3">
        <f t="shared" si="35"/>
        <v>810</v>
      </c>
      <c r="P15" s="45">
        <v>10</v>
      </c>
      <c r="Q15" s="3">
        <f t="shared" si="36"/>
        <v>540</v>
      </c>
      <c r="R15" s="45">
        <v>6</v>
      </c>
      <c r="S15" s="3">
        <f t="shared" si="37"/>
        <v>324</v>
      </c>
      <c r="T15" s="45">
        <v>9</v>
      </c>
      <c r="U15" s="3">
        <f t="shared" ref="U15:U18" si="54">+T15*C15</f>
        <v>486</v>
      </c>
      <c r="V15" s="45">
        <v>9</v>
      </c>
      <c r="W15" s="3">
        <f t="shared" si="47"/>
        <v>486</v>
      </c>
      <c r="X15" s="45"/>
      <c r="Y15" s="3">
        <f t="shared" si="48"/>
        <v>0</v>
      </c>
      <c r="Z15" s="45"/>
      <c r="AA15" s="3">
        <f t="shared" si="49"/>
        <v>0</v>
      </c>
      <c r="AB15" s="45"/>
      <c r="AC15" s="3"/>
      <c r="AD15" s="45"/>
      <c r="AE15" s="3"/>
      <c r="AF15" s="45"/>
      <c r="AG15" s="3"/>
      <c r="AH15" s="45"/>
      <c r="AI15" s="3"/>
      <c r="AJ15" s="79"/>
      <c r="AK15" s="3"/>
      <c r="AL15" s="45"/>
      <c r="AM15" s="3"/>
      <c r="AN15" s="45"/>
      <c r="AO15" s="3"/>
      <c r="AP15" s="45"/>
      <c r="AQ15" s="3"/>
      <c r="AR15" s="45"/>
      <c r="AS15" s="3"/>
      <c r="AT15" s="45"/>
      <c r="AU15" s="3"/>
      <c r="AV15" s="45"/>
      <c r="AW15" s="3"/>
      <c r="AX15" s="45"/>
      <c r="AY15" s="3"/>
      <c r="AZ15" s="45"/>
      <c r="BA15" s="3"/>
      <c r="BB15" s="45"/>
      <c r="BC15" s="3"/>
      <c r="BD15" s="45"/>
      <c r="BE15" s="3"/>
      <c r="BF15" s="45"/>
      <c r="BG15" s="3"/>
      <c r="BH15" s="45"/>
      <c r="BI15" s="74"/>
      <c r="BJ15" s="45"/>
      <c r="BK15" s="74"/>
      <c r="BL15" s="45"/>
      <c r="BM15" s="74"/>
      <c r="BN15" s="45">
        <f t="shared" ref="BN15" si="55">+D15+F15+H15+J15+L15+N15+P15+R15+T15+V15+X15+Z15+AB15+AD15+AF15+AH15+AJ15+AL15+AN15+AP15+AR15+AT15+AV15+AX15+AZ15+BB15+BD15+BF15+BH15+BJ15+BL15</f>
        <v>69</v>
      </c>
      <c r="BO15" s="88">
        <f t="shared" si="50"/>
        <v>3714</v>
      </c>
      <c r="BP15" s="124"/>
      <c r="BQ15" s="61"/>
      <c r="BR15" s="4">
        <f t="shared" si="51"/>
        <v>3714</v>
      </c>
      <c r="BS15" s="61">
        <v>259.62</v>
      </c>
      <c r="BT15" s="1">
        <f t="shared" si="52"/>
        <v>3973.62</v>
      </c>
      <c r="BU15" s="5">
        <f>4449+230</f>
        <v>4679</v>
      </c>
      <c r="BV15" s="1">
        <f>BT15-BU15</f>
        <v>-705.38000000000011</v>
      </c>
    </row>
    <row r="16" spans="1:114" ht="16.5" customHeight="1" x14ac:dyDescent="0.25">
      <c r="A16" s="133" t="s">
        <v>74</v>
      </c>
      <c r="B16" s="80">
        <v>124</v>
      </c>
      <c r="C16" s="81">
        <v>54</v>
      </c>
      <c r="D16" s="93"/>
      <c r="E16" s="3"/>
      <c r="F16" s="93"/>
      <c r="G16" s="3"/>
      <c r="H16" s="45"/>
      <c r="I16" s="3"/>
      <c r="J16" s="45"/>
      <c r="K16" s="3"/>
      <c r="L16" s="45"/>
      <c r="M16" s="3"/>
      <c r="N16" s="45"/>
      <c r="O16" s="3"/>
      <c r="P16" s="45"/>
      <c r="Q16" s="3"/>
      <c r="R16" s="45">
        <v>5</v>
      </c>
      <c r="S16" s="3">
        <f t="shared" si="37"/>
        <v>270</v>
      </c>
      <c r="T16" s="45">
        <v>5</v>
      </c>
      <c r="U16" s="3">
        <f t="shared" si="54"/>
        <v>270</v>
      </c>
      <c r="V16" s="45">
        <v>13</v>
      </c>
      <c r="W16" s="3">
        <f t="shared" si="47"/>
        <v>702</v>
      </c>
      <c r="X16" s="45">
        <v>10</v>
      </c>
      <c r="Y16" s="3">
        <f t="shared" si="48"/>
        <v>540</v>
      </c>
      <c r="Z16" s="45"/>
      <c r="AA16" s="3">
        <f t="shared" si="49"/>
        <v>0</v>
      </c>
      <c r="AB16" s="45"/>
      <c r="AC16" s="3"/>
      <c r="AD16" s="45"/>
      <c r="AE16" s="3"/>
      <c r="AF16" s="45"/>
      <c r="AG16" s="3"/>
      <c r="AH16" s="45"/>
      <c r="AI16" s="3"/>
      <c r="AJ16" s="79"/>
      <c r="AK16" s="3"/>
      <c r="AL16" s="45"/>
      <c r="AM16" s="3"/>
      <c r="AN16" s="45"/>
      <c r="AO16" s="3"/>
      <c r="AP16" s="45"/>
      <c r="AQ16" s="3"/>
      <c r="AR16" s="45"/>
      <c r="AS16" s="3"/>
      <c r="AT16" s="45"/>
      <c r="AU16" s="3"/>
      <c r="AV16" s="45"/>
      <c r="AW16" s="3"/>
      <c r="AX16" s="45"/>
      <c r="AY16" s="3"/>
      <c r="AZ16" s="45"/>
      <c r="BA16" s="3"/>
      <c r="BB16" s="45"/>
      <c r="BC16" s="3"/>
      <c r="BD16" s="45"/>
      <c r="BE16" s="3"/>
      <c r="BF16" s="45"/>
      <c r="BG16" s="3"/>
      <c r="BH16" s="45"/>
      <c r="BI16" s="74"/>
      <c r="BJ16" s="45"/>
      <c r="BK16" s="74"/>
      <c r="BL16" s="45"/>
      <c r="BM16" s="74"/>
      <c r="BN16" s="45">
        <f t="shared" ref="BN16:BN17" si="56">+D16+F16+H16+J16+L16+N16+P16+R16+T16+V16+X16+Z16+AB16+AD16+AF16+AH16+AJ16+AL16+AN16+AP16+AR16+AT16+AV16+AX16+AZ16+BB16+BD16+BF16+BH16+BJ16+BL16</f>
        <v>33</v>
      </c>
      <c r="BO16" s="88">
        <f t="shared" ref="BO16:BO17" si="57">+E16+G16+I16+K16+M16+O16+Q16+S16+U16+W16+Y16+AA16+AC16+AE16+AG16+AI16+AK16+AM16+AO16+AQ16+AS16+AU16+AW16+AY16+BA16+BC16+BE16+BG16+BI16+BK16+BM16</f>
        <v>1782</v>
      </c>
      <c r="BP16" s="124"/>
      <c r="BQ16" s="61"/>
      <c r="BR16" s="4">
        <f t="shared" si="51"/>
        <v>1782</v>
      </c>
      <c r="BS16" s="61">
        <v>416.7</v>
      </c>
      <c r="BT16" s="1">
        <f t="shared" si="52"/>
        <v>2198.6999999999998</v>
      </c>
      <c r="BU16" s="5">
        <f>1680+793</f>
        <v>2473</v>
      </c>
      <c r="BV16" s="1">
        <f t="shared" ref="BV16:BV17" si="58">BT16-BU16</f>
        <v>-274.30000000000018</v>
      </c>
    </row>
    <row r="17" spans="1:114" ht="16.5" customHeight="1" x14ac:dyDescent="0.25">
      <c r="A17" s="133" t="s">
        <v>31</v>
      </c>
      <c r="B17" s="80">
        <v>36</v>
      </c>
      <c r="C17" s="81">
        <v>45</v>
      </c>
      <c r="D17" s="93"/>
      <c r="E17" s="3"/>
      <c r="F17" s="93"/>
      <c r="G17" s="3"/>
      <c r="H17" s="45"/>
      <c r="I17" s="3"/>
      <c r="J17" s="45"/>
      <c r="K17" s="3"/>
      <c r="L17" s="45"/>
      <c r="M17" s="3"/>
      <c r="N17" s="45"/>
      <c r="O17" s="3"/>
      <c r="P17" s="45"/>
      <c r="Q17" s="3"/>
      <c r="R17" s="45"/>
      <c r="S17" s="3"/>
      <c r="T17" s="45"/>
      <c r="U17" s="3"/>
      <c r="V17" s="45">
        <v>11</v>
      </c>
      <c r="W17" s="3">
        <f t="shared" si="47"/>
        <v>495</v>
      </c>
      <c r="X17" s="45">
        <v>10</v>
      </c>
      <c r="Y17" s="3">
        <f t="shared" si="48"/>
        <v>450</v>
      </c>
      <c r="Z17" s="45"/>
      <c r="AA17" s="3">
        <f t="shared" si="49"/>
        <v>0</v>
      </c>
      <c r="AB17" s="45"/>
      <c r="AC17" s="3"/>
      <c r="AD17" s="45"/>
      <c r="AE17" s="3"/>
      <c r="AF17" s="45"/>
      <c r="AG17" s="3"/>
      <c r="AH17" s="45"/>
      <c r="AI17" s="3"/>
      <c r="AJ17" s="79"/>
      <c r="AK17" s="3"/>
      <c r="AL17" s="45"/>
      <c r="AM17" s="3"/>
      <c r="AN17" s="45"/>
      <c r="AO17" s="3"/>
      <c r="AP17" s="45"/>
      <c r="AQ17" s="3"/>
      <c r="AR17" s="45"/>
      <c r="AS17" s="3"/>
      <c r="AT17" s="45"/>
      <c r="AU17" s="3"/>
      <c r="AV17" s="45"/>
      <c r="AW17" s="3"/>
      <c r="AX17" s="45"/>
      <c r="AY17" s="3"/>
      <c r="AZ17" s="45"/>
      <c r="BA17" s="3"/>
      <c r="BB17" s="45"/>
      <c r="BC17" s="3"/>
      <c r="BD17" s="45"/>
      <c r="BE17" s="3"/>
      <c r="BF17" s="45"/>
      <c r="BG17" s="3"/>
      <c r="BH17" s="45"/>
      <c r="BI17" s="74"/>
      <c r="BJ17" s="45"/>
      <c r="BK17" s="74"/>
      <c r="BL17" s="45"/>
      <c r="BM17" s="74"/>
      <c r="BN17" s="45">
        <f t="shared" si="56"/>
        <v>21</v>
      </c>
      <c r="BO17" s="88">
        <f t="shared" si="57"/>
        <v>945</v>
      </c>
      <c r="BP17" s="124"/>
      <c r="BQ17" s="61"/>
      <c r="BR17" s="4">
        <f t="shared" si="51"/>
        <v>945</v>
      </c>
      <c r="BS17" s="61">
        <v>699.16</v>
      </c>
      <c r="BT17" s="1">
        <f t="shared" si="52"/>
        <v>1644.1599999999999</v>
      </c>
      <c r="BU17" s="5">
        <f>1200+603</f>
        <v>1803</v>
      </c>
      <c r="BV17" s="1">
        <f t="shared" si="58"/>
        <v>-158.84000000000015</v>
      </c>
    </row>
    <row r="18" spans="1:114" ht="16.5" customHeight="1" x14ac:dyDescent="0.25">
      <c r="A18" s="133" t="s">
        <v>34</v>
      </c>
      <c r="B18" s="80" t="s">
        <v>35</v>
      </c>
      <c r="C18" s="81">
        <v>48</v>
      </c>
      <c r="D18" s="93">
        <v>12</v>
      </c>
      <c r="E18" s="3">
        <f t="shared" si="43"/>
        <v>576</v>
      </c>
      <c r="F18" s="93">
        <v>3</v>
      </c>
      <c r="G18" s="3">
        <f t="shared" si="44"/>
        <v>144</v>
      </c>
      <c r="H18" s="45">
        <v>10</v>
      </c>
      <c r="I18" s="3">
        <f t="shared" si="45"/>
        <v>480</v>
      </c>
      <c r="J18" s="45"/>
      <c r="K18" s="3">
        <f t="shared" si="46"/>
        <v>0</v>
      </c>
      <c r="L18" s="45">
        <v>5</v>
      </c>
      <c r="M18" s="3">
        <f t="shared" si="34"/>
        <v>240</v>
      </c>
      <c r="N18" s="45">
        <v>5</v>
      </c>
      <c r="O18" s="3">
        <f t="shared" si="35"/>
        <v>240</v>
      </c>
      <c r="P18" s="45">
        <v>6</v>
      </c>
      <c r="Q18" s="3">
        <f t="shared" si="36"/>
        <v>288</v>
      </c>
      <c r="R18" s="45">
        <v>8</v>
      </c>
      <c r="S18" s="3">
        <f t="shared" si="37"/>
        <v>384</v>
      </c>
      <c r="T18" s="45">
        <v>8</v>
      </c>
      <c r="U18" s="3">
        <f t="shared" si="54"/>
        <v>384</v>
      </c>
      <c r="V18" s="45">
        <v>6</v>
      </c>
      <c r="W18" s="3">
        <f t="shared" si="47"/>
        <v>288</v>
      </c>
      <c r="X18" s="45"/>
      <c r="Y18" s="3">
        <f t="shared" si="48"/>
        <v>0</v>
      </c>
      <c r="Z18" s="45"/>
      <c r="AA18" s="3">
        <f t="shared" si="49"/>
        <v>0</v>
      </c>
      <c r="AB18" s="45"/>
      <c r="AC18" s="3"/>
      <c r="AD18" s="45"/>
      <c r="AE18" s="3"/>
      <c r="AF18" s="45"/>
      <c r="AG18" s="3"/>
      <c r="AH18" s="45"/>
      <c r="AI18" s="3"/>
      <c r="AJ18" s="93"/>
      <c r="AK18" s="3"/>
      <c r="AL18" s="45"/>
      <c r="AM18" s="3"/>
      <c r="AN18" s="45"/>
      <c r="AO18" s="3"/>
      <c r="AP18" s="45"/>
      <c r="AQ18" s="3"/>
      <c r="AR18" s="45"/>
      <c r="AS18" s="3"/>
      <c r="AT18" s="45"/>
      <c r="AU18" s="3"/>
      <c r="AV18" s="45"/>
      <c r="AW18" s="3"/>
      <c r="AX18" s="45"/>
      <c r="AY18" s="3"/>
      <c r="AZ18" s="45"/>
      <c r="BA18" s="3"/>
      <c r="BB18" s="45"/>
      <c r="BC18" s="3"/>
      <c r="BD18" s="45"/>
      <c r="BE18" s="3"/>
      <c r="BF18" s="45"/>
      <c r="BG18" s="3"/>
      <c r="BH18" s="45"/>
      <c r="BI18" s="74"/>
      <c r="BJ18" s="45"/>
      <c r="BK18" s="74"/>
      <c r="BL18" s="45"/>
      <c r="BM18" s="74"/>
      <c r="BN18" s="45">
        <f>+D18+F18+H18+J18+L18+N18+P18+R18+T18+V18+X18+Z18+AB18+AD18+AF18+AH18+AJ18+AL18+AN18+AP18+AR18+AT18+AV18+AX18+AZ18+BB18+BD18+BF18+BH18+BJ18+BL18</f>
        <v>63</v>
      </c>
      <c r="BO18" s="88">
        <f t="shared" ref="BO18" si="59">+E18+G18+I18+K18+M18+O18+Q18+S18+U18+W18+Y18+AA18+AC18+AE18+AG18+AI18+AK18+AM18+AO18+AQ18+AS18+AU18+AW18+AY18+BA18+BC18+BE18+BG18+BI18+BK18+BM18</f>
        <v>3024</v>
      </c>
      <c r="BP18" s="124"/>
      <c r="BQ18" s="61">
        <v>440.2</v>
      </c>
      <c r="BR18" s="4">
        <f t="shared" si="42"/>
        <v>3024</v>
      </c>
      <c r="BS18" s="61">
        <v>489.08</v>
      </c>
      <c r="BT18" s="1">
        <f>BR18+BS18-BQ18</f>
        <v>3072.88</v>
      </c>
      <c r="BU18" s="5">
        <f>2852+267+138+101</f>
        <v>3358</v>
      </c>
      <c r="BV18" s="1">
        <f t="shared" ref="BV18" si="60">BT18-BU18</f>
        <v>-285.11999999999989</v>
      </c>
    </row>
    <row r="19" spans="1:114" s="59" customFormat="1" ht="16.5" customHeight="1" x14ac:dyDescent="0.3">
      <c r="A19" s="305" t="s">
        <v>61</v>
      </c>
      <c r="B19" s="290"/>
      <c r="C19" s="43"/>
      <c r="D19" s="132"/>
      <c r="E19" s="68"/>
      <c r="F19" s="132" t="s">
        <v>30</v>
      </c>
      <c r="G19" s="28"/>
      <c r="H19" s="47"/>
      <c r="I19" s="28"/>
      <c r="J19" s="47"/>
      <c r="K19" s="28"/>
      <c r="L19" s="47"/>
      <c r="M19" s="28"/>
      <c r="N19" s="47"/>
      <c r="O19" s="28"/>
      <c r="P19" s="47"/>
      <c r="Q19" s="28"/>
      <c r="R19" s="47"/>
      <c r="S19" s="28"/>
      <c r="T19" s="47"/>
      <c r="U19" s="28"/>
      <c r="V19" s="47"/>
      <c r="W19" s="28"/>
      <c r="X19" s="47"/>
      <c r="Y19" s="28"/>
      <c r="Z19" s="47"/>
      <c r="AA19" s="28"/>
      <c r="AB19" s="47"/>
      <c r="AC19" s="28"/>
      <c r="AD19" s="47"/>
      <c r="AE19" s="28"/>
      <c r="AF19" s="47"/>
      <c r="AG19" s="28"/>
      <c r="AH19" s="47"/>
      <c r="AI19" s="28"/>
      <c r="AJ19" s="106"/>
      <c r="AK19" s="68"/>
      <c r="AL19" s="47"/>
      <c r="AM19" s="28"/>
      <c r="AN19" s="47"/>
      <c r="AO19" s="28"/>
      <c r="AP19" s="47"/>
      <c r="AQ19" s="28"/>
      <c r="AR19" s="47"/>
      <c r="AS19" s="28"/>
      <c r="AT19" s="47"/>
      <c r="AU19" s="28"/>
      <c r="AV19" s="47"/>
      <c r="AW19" s="28"/>
      <c r="AX19" s="47"/>
      <c r="AY19" s="28"/>
      <c r="AZ19" s="47"/>
      <c r="BA19" s="28"/>
      <c r="BB19" s="47"/>
      <c r="BC19" s="28"/>
      <c r="BD19" s="47"/>
      <c r="BE19" s="28"/>
      <c r="BF19" s="47"/>
      <c r="BG19" s="28"/>
      <c r="BH19" s="47"/>
      <c r="BI19" s="28"/>
      <c r="BJ19" s="47"/>
      <c r="BK19" s="28"/>
      <c r="BL19" s="47"/>
      <c r="BM19" s="28"/>
      <c r="BN19" s="28"/>
      <c r="BO19" s="28"/>
      <c r="BP19" s="125"/>
      <c r="BQ19" s="33"/>
      <c r="BR19" s="35"/>
      <c r="BS19" s="33"/>
      <c r="BT19" s="37"/>
      <c r="BU19" s="37"/>
      <c r="BV19" s="37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</row>
    <row r="20" spans="1:114" s="14" customFormat="1" ht="16.5" customHeight="1" x14ac:dyDescent="0.3">
      <c r="A20" s="94" t="s">
        <v>32</v>
      </c>
      <c r="B20" s="80">
        <v>170</v>
      </c>
      <c r="C20" s="81">
        <v>60</v>
      </c>
      <c r="D20" s="93"/>
      <c r="E20" s="212"/>
      <c r="F20" s="93"/>
      <c r="G20" s="3"/>
      <c r="H20" s="45"/>
      <c r="I20" s="3"/>
      <c r="J20" s="45"/>
      <c r="K20" s="3"/>
      <c r="L20" s="45"/>
      <c r="M20" s="3"/>
      <c r="N20" s="45"/>
      <c r="O20" s="3"/>
      <c r="P20" s="45"/>
      <c r="Q20" s="3"/>
      <c r="R20" s="45"/>
      <c r="S20" s="3"/>
      <c r="T20" s="45">
        <v>5</v>
      </c>
      <c r="U20" s="3">
        <f>5*48</f>
        <v>240</v>
      </c>
      <c r="V20" s="45">
        <v>12</v>
      </c>
      <c r="W20" s="3">
        <f t="shared" ref="W20:W25" si="61">+V20*C20</f>
        <v>720</v>
      </c>
      <c r="X20" s="45"/>
      <c r="Y20" s="3">
        <f t="shared" si="48"/>
        <v>0</v>
      </c>
      <c r="Z20" s="45"/>
      <c r="AA20" s="3">
        <f t="shared" ref="AA20:AA25" si="62">+Z20*C20</f>
        <v>0</v>
      </c>
      <c r="AB20" s="45"/>
      <c r="AC20" s="3"/>
      <c r="AD20" s="45"/>
      <c r="AE20" s="3"/>
      <c r="AF20" s="45"/>
      <c r="AG20" s="3"/>
      <c r="AH20" s="45"/>
      <c r="AI20" s="3"/>
      <c r="AJ20" s="79"/>
      <c r="AK20" s="212"/>
      <c r="AL20" s="45"/>
      <c r="AM20" s="3"/>
      <c r="AN20" s="45"/>
      <c r="AO20" s="3"/>
      <c r="AP20" s="45"/>
      <c r="AQ20" s="3"/>
      <c r="AR20" s="45"/>
      <c r="AS20" s="3"/>
      <c r="AT20" s="45"/>
      <c r="AU20" s="3"/>
      <c r="AV20" s="45"/>
      <c r="AW20" s="3"/>
      <c r="AX20" s="45"/>
      <c r="AY20" s="3"/>
      <c r="AZ20" s="45"/>
      <c r="BA20" s="3"/>
      <c r="BB20" s="45"/>
      <c r="BC20" s="3"/>
      <c r="BD20" s="45"/>
      <c r="BE20" s="3"/>
      <c r="BF20" s="45"/>
      <c r="BG20" s="3"/>
      <c r="BH20" s="45"/>
      <c r="BI20" s="3"/>
      <c r="BJ20" s="45"/>
      <c r="BK20" s="3"/>
      <c r="BL20" s="45"/>
      <c r="BM20" s="3"/>
      <c r="BN20" s="45">
        <f t="shared" ref="BN20:BN21" si="63">+D20+F20+H20+J20+L20+N20+P20+R20+T20+V20+X20+Z20+AB20+AD20+AF20+AH20+AJ20+AL20+AN20+AP20+AR20+AT20+AV20+AX20+AZ20+BB20+BD20+BF20+BH20+BJ20+BL20</f>
        <v>17</v>
      </c>
      <c r="BO20" s="88">
        <f t="shared" ref="BO20:BO21" si="64">+E20+G20+I20+K20+M20+O20+Q20+S20+U20+W20+Y20+AA20+AC20+AE20+AG20+AI20+AK20+AM20+AO20+AQ20+AS20+AU20+AW20+AY20+BA20+BC20+BE20+BG20+BI20+BK20+BM20</f>
        <v>960</v>
      </c>
      <c r="BP20" s="124"/>
      <c r="BQ20" s="61"/>
      <c r="BR20" s="4">
        <f t="shared" ref="BR20:BR21" si="65">BO20</f>
        <v>960</v>
      </c>
      <c r="BS20" s="61">
        <v>437.74</v>
      </c>
      <c r="BT20" s="1">
        <f t="shared" ref="BT20:BT21" si="66">BR20+BS20-BQ20</f>
        <v>1397.74</v>
      </c>
      <c r="BU20" s="5">
        <f>630+589+582</f>
        <v>1801</v>
      </c>
      <c r="BV20" s="1">
        <f t="shared" ref="BV20:BV21" si="67">BT20-BU20</f>
        <v>-403.26</v>
      </c>
    </row>
    <row r="21" spans="1:114" s="14" customFormat="1" ht="16.5" customHeight="1" x14ac:dyDescent="0.3">
      <c r="A21" s="94" t="s">
        <v>82</v>
      </c>
      <c r="B21" s="121">
        <v>11</v>
      </c>
      <c r="C21" s="81">
        <v>48</v>
      </c>
      <c r="D21" s="93"/>
      <c r="E21" s="212"/>
      <c r="F21" s="93"/>
      <c r="G21" s="3"/>
      <c r="H21" s="45"/>
      <c r="I21" s="3"/>
      <c r="J21" s="45"/>
      <c r="K21" s="3"/>
      <c r="L21" s="45"/>
      <c r="M21" s="3"/>
      <c r="N21" s="45"/>
      <c r="O21" s="3"/>
      <c r="P21" s="45"/>
      <c r="Q21" s="3"/>
      <c r="R21" s="45"/>
      <c r="S21" s="3"/>
      <c r="T21" s="45"/>
      <c r="U21" s="3"/>
      <c r="V21" s="45">
        <v>18</v>
      </c>
      <c r="W21" s="3">
        <f t="shared" si="61"/>
        <v>864</v>
      </c>
      <c r="X21" s="45"/>
      <c r="Y21" s="3">
        <f t="shared" si="48"/>
        <v>0</v>
      </c>
      <c r="Z21" s="45"/>
      <c r="AA21" s="3">
        <f t="shared" si="62"/>
        <v>0</v>
      </c>
      <c r="AB21" s="45"/>
      <c r="AC21" s="3"/>
      <c r="AD21" s="45"/>
      <c r="AE21" s="3"/>
      <c r="AF21" s="45"/>
      <c r="AG21" s="3"/>
      <c r="AH21" s="45"/>
      <c r="AI21" s="3"/>
      <c r="AJ21" s="79"/>
      <c r="AK21" s="212"/>
      <c r="AL21" s="45"/>
      <c r="AM21" s="3"/>
      <c r="AN21" s="45"/>
      <c r="AO21" s="3"/>
      <c r="AP21" s="45"/>
      <c r="AQ21" s="3"/>
      <c r="AR21" s="45"/>
      <c r="AS21" s="3"/>
      <c r="AT21" s="45"/>
      <c r="AU21" s="3"/>
      <c r="AV21" s="45"/>
      <c r="AW21" s="3"/>
      <c r="AX21" s="45"/>
      <c r="AY21" s="3"/>
      <c r="AZ21" s="45"/>
      <c r="BA21" s="3"/>
      <c r="BB21" s="45"/>
      <c r="BC21" s="3"/>
      <c r="BD21" s="45"/>
      <c r="BE21" s="3"/>
      <c r="BF21" s="45"/>
      <c r="BG21" s="3"/>
      <c r="BH21" s="45"/>
      <c r="BI21" s="3"/>
      <c r="BJ21" s="45"/>
      <c r="BK21" s="3"/>
      <c r="BL21" s="45"/>
      <c r="BM21" s="3"/>
      <c r="BN21" s="45">
        <f t="shared" si="63"/>
        <v>18</v>
      </c>
      <c r="BO21" s="88">
        <f t="shared" si="64"/>
        <v>864</v>
      </c>
      <c r="BP21" s="124"/>
      <c r="BQ21" s="61"/>
      <c r="BR21" s="4">
        <f t="shared" si="65"/>
        <v>864</v>
      </c>
      <c r="BS21" s="61">
        <v>184.68</v>
      </c>
      <c r="BT21" s="1">
        <f t="shared" si="66"/>
        <v>1048.68</v>
      </c>
      <c r="BU21" s="5">
        <v>751</v>
      </c>
      <c r="BV21" s="1">
        <f t="shared" si="67"/>
        <v>297.68000000000006</v>
      </c>
    </row>
    <row r="22" spans="1:114" ht="16.5" customHeight="1" x14ac:dyDescent="0.25">
      <c r="A22" s="94" t="s">
        <v>51</v>
      </c>
      <c r="B22" s="121" t="s">
        <v>52</v>
      </c>
      <c r="C22" s="81">
        <v>48</v>
      </c>
      <c r="D22" s="93"/>
      <c r="E22" s="3">
        <f t="shared" ref="E22:E24" si="68">+D22*C22</f>
        <v>0</v>
      </c>
      <c r="F22" s="93"/>
      <c r="G22" s="3">
        <f t="shared" ref="G22:G24" si="69">+F22*C22</f>
        <v>0</v>
      </c>
      <c r="H22" s="45"/>
      <c r="I22" s="3">
        <f t="shared" ref="I22:I24" si="70">+H22*C22</f>
        <v>0</v>
      </c>
      <c r="J22" s="45"/>
      <c r="K22" s="3">
        <f t="shared" ref="K22:K24" si="71">+J22*C22</f>
        <v>0</v>
      </c>
      <c r="L22" s="45"/>
      <c r="M22" s="3">
        <f t="shared" si="34"/>
        <v>0</v>
      </c>
      <c r="N22" s="45"/>
      <c r="O22" s="3">
        <f t="shared" si="35"/>
        <v>0</v>
      </c>
      <c r="P22" s="45"/>
      <c r="Q22" s="3">
        <f t="shared" si="36"/>
        <v>0</v>
      </c>
      <c r="R22" s="45"/>
      <c r="S22" s="3">
        <f t="shared" si="37"/>
        <v>0</v>
      </c>
      <c r="T22" s="45"/>
      <c r="U22" s="3">
        <f t="shared" ref="U22:U24" si="72">+T22*C22</f>
        <v>0</v>
      </c>
      <c r="V22" s="45"/>
      <c r="W22" s="3">
        <f t="shared" si="61"/>
        <v>0</v>
      </c>
      <c r="X22" s="45"/>
      <c r="Y22" s="3">
        <f t="shared" si="48"/>
        <v>0</v>
      </c>
      <c r="Z22" s="45"/>
      <c r="AA22" s="3">
        <f t="shared" si="62"/>
        <v>0</v>
      </c>
      <c r="AB22" s="45"/>
      <c r="AC22" s="3"/>
      <c r="AD22" s="45"/>
      <c r="AE22" s="3"/>
      <c r="AF22" s="45"/>
      <c r="AG22" s="3"/>
      <c r="AH22" s="45"/>
      <c r="AI22" s="3"/>
      <c r="AJ22" s="93"/>
      <c r="AK22" s="3"/>
      <c r="AL22" s="45"/>
      <c r="AM22" s="3"/>
      <c r="AN22" s="45"/>
      <c r="AO22" s="3"/>
      <c r="AP22" s="45"/>
      <c r="AQ22" s="3"/>
      <c r="AR22" s="45"/>
      <c r="AS22" s="3"/>
      <c r="AT22" s="45"/>
      <c r="AU22" s="3"/>
      <c r="AV22" s="45"/>
      <c r="AW22" s="3"/>
      <c r="AX22" s="45"/>
      <c r="AY22" s="3"/>
      <c r="AZ22" s="45"/>
      <c r="BA22" s="3"/>
      <c r="BB22" s="45"/>
      <c r="BC22" s="3"/>
      <c r="BD22" s="45"/>
      <c r="BE22" s="3"/>
      <c r="BF22" s="45"/>
      <c r="BG22" s="3"/>
      <c r="BH22" s="45"/>
      <c r="BI22" s="74"/>
      <c r="BJ22" s="45"/>
      <c r="BK22" s="74"/>
      <c r="BL22" s="45"/>
      <c r="BM22" s="74"/>
      <c r="BN22" s="45">
        <f t="shared" ref="BN22:BO25" si="73">+D22+F22+H22+J22+L22+N22+P22+R22+T22+V22+X22+Z22+AB22+AD22+AF22+AH22+AJ22+AL22+AN22+AP22+AR22+AT22+AV22+AX22+AZ22+BB22+BD22+BF22+BH22+BJ22+BL22</f>
        <v>0</v>
      </c>
      <c r="BO22" s="88">
        <f t="shared" si="73"/>
        <v>0</v>
      </c>
      <c r="BP22" s="124"/>
      <c r="BQ22" s="61">
        <v>12</v>
      </c>
      <c r="BR22" s="4">
        <f t="shared" si="42"/>
        <v>0</v>
      </c>
      <c r="BS22" s="61">
        <v>12</v>
      </c>
      <c r="BT22" s="1">
        <f t="shared" ref="BT22:BT24" si="74">BR22+BS22-BQ22</f>
        <v>0</v>
      </c>
      <c r="BU22" s="5"/>
      <c r="BV22" s="1">
        <f>BT22-BU22</f>
        <v>0</v>
      </c>
    </row>
    <row r="23" spans="1:114" ht="16.5" customHeight="1" x14ac:dyDescent="0.25">
      <c r="A23" s="133" t="s">
        <v>68</v>
      </c>
      <c r="B23" s="80">
        <v>47</v>
      </c>
      <c r="C23" s="81">
        <v>48</v>
      </c>
      <c r="D23" s="93"/>
      <c r="E23" s="3">
        <f t="shared" si="68"/>
        <v>0</v>
      </c>
      <c r="F23" s="93"/>
      <c r="G23" s="3">
        <f t="shared" si="69"/>
        <v>0</v>
      </c>
      <c r="H23" s="45">
        <v>4</v>
      </c>
      <c r="I23" s="3">
        <f t="shared" si="70"/>
        <v>192</v>
      </c>
      <c r="J23" s="45"/>
      <c r="K23" s="3">
        <f t="shared" si="71"/>
        <v>0</v>
      </c>
      <c r="L23" s="45"/>
      <c r="M23" s="3">
        <f t="shared" si="34"/>
        <v>0</v>
      </c>
      <c r="N23" s="45">
        <v>10</v>
      </c>
      <c r="O23" s="3">
        <f t="shared" si="35"/>
        <v>480</v>
      </c>
      <c r="P23" s="45">
        <v>20</v>
      </c>
      <c r="Q23" s="3">
        <f t="shared" si="36"/>
        <v>960</v>
      </c>
      <c r="R23" s="45">
        <v>10</v>
      </c>
      <c r="S23" s="3">
        <f t="shared" si="37"/>
        <v>480</v>
      </c>
      <c r="T23" s="45">
        <v>12</v>
      </c>
      <c r="U23" s="3">
        <f t="shared" si="72"/>
        <v>576</v>
      </c>
      <c r="V23" s="45">
        <v>11</v>
      </c>
      <c r="W23" s="3">
        <f t="shared" si="61"/>
        <v>528</v>
      </c>
      <c r="X23" s="45"/>
      <c r="Y23" s="3">
        <f t="shared" si="48"/>
        <v>0</v>
      </c>
      <c r="Z23" s="45"/>
      <c r="AA23" s="3">
        <f t="shared" si="62"/>
        <v>0</v>
      </c>
      <c r="AB23" s="45"/>
      <c r="AC23" s="3"/>
      <c r="AD23" s="45"/>
      <c r="AE23" s="3"/>
      <c r="AF23" s="45"/>
      <c r="AG23" s="3"/>
      <c r="AH23" s="45"/>
      <c r="AI23" s="3"/>
      <c r="AJ23" s="93"/>
      <c r="AK23" s="3"/>
      <c r="AL23" s="45"/>
      <c r="AM23" s="3"/>
      <c r="AN23" s="45"/>
      <c r="AO23" s="3"/>
      <c r="AP23" s="45"/>
      <c r="AQ23" s="3"/>
      <c r="AR23" s="45"/>
      <c r="AS23" s="3"/>
      <c r="AT23" s="45"/>
      <c r="AU23" s="3"/>
      <c r="AV23" s="45"/>
      <c r="AW23" s="3"/>
      <c r="AX23" s="45"/>
      <c r="AY23" s="3"/>
      <c r="AZ23" s="45"/>
      <c r="BA23" s="3"/>
      <c r="BB23" s="45"/>
      <c r="BC23" s="3"/>
      <c r="BD23" s="45"/>
      <c r="BE23" s="3"/>
      <c r="BF23" s="45"/>
      <c r="BG23" s="3"/>
      <c r="BH23" s="45"/>
      <c r="BI23" s="74"/>
      <c r="BJ23" s="45"/>
      <c r="BK23" s="74"/>
      <c r="BL23" s="45"/>
      <c r="BM23" s="74"/>
      <c r="BN23" s="45">
        <f t="shared" si="73"/>
        <v>67</v>
      </c>
      <c r="BO23" s="88">
        <f t="shared" si="73"/>
        <v>3216</v>
      </c>
      <c r="BP23" s="124"/>
      <c r="BQ23" s="61"/>
      <c r="BR23" s="4">
        <f t="shared" si="42"/>
        <v>3216</v>
      </c>
      <c r="BS23" s="61">
        <v>664.7</v>
      </c>
      <c r="BT23" s="1">
        <f t="shared" si="74"/>
        <v>3880.7</v>
      </c>
      <c r="BU23" s="5">
        <f>3944+332+128+152</f>
        <v>4556</v>
      </c>
      <c r="BV23" s="1">
        <f>BT23-BU23</f>
        <v>-675.30000000000018</v>
      </c>
    </row>
    <row r="24" spans="1:114" ht="16.5" customHeight="1" x14ac:dyDescent="0.25">
      <c r="A24" s="133" t="s">
        <v>56</v>
      </c>
      <c r="B24" s="80">
        <v>6</v>
      </c>
      <c r="C24" s="81">
        <v>48</v>
      </c>
      <c r="D24" s="93"/>
      <c r="E24" s="3">
        <f t="shared" si="68"/>
        <v>0</v>
      </c>
      <c r="F24" s="93"/>
      <c r="G24" s="3">
        <f t="shared" si="69"/>
        <v>0</v>
      </c>
      <c r="H24" s="45"/>
      <c r="I24" s="3">
        <f t="shared" si="70"/>
        <v>0</v>
      </c>
      <c r="J24" s="45">
        <v>12</v>
      </c>
      <c r="K24" s="3">
        <f t="shared" si="71"/>
        <v>576</v>
      </c>
      <c r="L24" s="45"/>
      <c r="M24" s="3">
        <f t="shared" si="34"/>
        <v>0</v>
      </c>
      <c r="N24" s="45">
        <v>12</v>
      </c>
      <c r="O24" s="3">
        <f t="shared" si="35"/>
        <v>576</v>
      </c>
      <c r="P24" s="45"/>
      <c r="Q24" s="3">
        <f t="shared" si="36"/>
        <v>0</v>
      </c>
      <c r="R24" s="45">
        <v>12</v>
      </c>
      <c r="S24" s="3">
        <f t="shared" si="37"/>
        <v>576</v>
      </c>
      <c r="T24" s="45"/>
      <c r="U24" s="3">
        <f t="shared" si="72"/>
        <v>0</v>
      </c>
      <c r="V24" s="45"/>
      <c r="W24" s="3">
        <f t="shared" si="61"/>
        <v>0</v>
      </c>
      <c r="X24" s="45"/>
      <c r="Y24" s="3">
        <f t="shared" si="48"/>
        <v>0</v>
      </c>
      <c r="Z24" s="45"/>
      <c r="AA24" s="3">
        <f t="shared" si="62"/>
        <v>0</v>
      </c>
      <c r="AB24" s="45"/>
      <c r="AC24" s="3"/>
      <c r="AD24" s="45"/>
      <c r="AE24" s="3"/>
      <c r="AF24" s="45"/>
      <c r="AG24" s="3"/>
      <c r="AH24" s="45"/>
      <c r="AI24" s="3"/>
      <c r="AJ24" s="93"/>
      <c r="AK24" s="3"/>
      <c r="AL24" s="45"/>
      <c r="AM24" s="3"/>
      <c r="AN24" s="45"/>
      <c r="AO24" s="3"/>
      <c r="AP24" s="45"/>
      <c r="AQ24" s="3"/>
      <c r="AR24" s="45"/>
      <c r="AS24" s="3"/>
      <c r="AT24" s="45"/>
      <c r="AU24" s="3"/>
      <c r="AV24" s="45"/>
      <c r="AW24" s="3"/>
      <c r="AX24" s="45"/>
      <c r="AY24" s="3"/>
      <c r="AZ24" s="45"/>
      <c r="BA24" s="3"/>
      <c r="BB24" s="45"/>
      <c r="BC24" s="3"/>
      <c r="BD24" s="45"/>
      <c r="BE24" s="3"/>
      <c r="BF24" s="45"/>
      <c r="BG24" s="3"/>
      <c r="BH24" s="45"/>
      <c r="BI24" s="74"/>
      <c r="BJ24" s="45"/>
      <c r="BK24" s="74"/>
      <c r="BL24" s="45"/>
      <c r="BM24" s="74"/>
      <c r="BN24" s="45">
        <f t="shared" si="73"/>
        <v>36</v>
      </c>
      <c r="BO24" s="88">
        <f t="shared" si="73"/>
        <v>1728</v>
      </c>
      <c r="BP24" s="124"/>
      <c r="BQ24" s="61">
        <v>371.68</v>
      </c>
      <c r="BR24" s="4">
        <f t="shared" si="42"/>
        <v>1728</v>
      </c>
      <c r="BS24" s="61">
        <v>846.8</v>
      </c>
      <c r="BT24" s="1">
        <f t="shared" si="74"/>
        <v>2203.1200000000003</v>
      </c>
      <c r="BU24" s="5">
        <f>2235+190</f>
        <v>2425</v>
      </c>
      <c r="BV24" s="1">
        <f t="shared" ref="BV24" si="75">BT24-BU24</f>
        <v>-221.87999999999965</v>
      </c>
    </row>
    <row r="25" spans="1:114" ht="16.5" customHeight="1" x14ac:dyDescent="0.25">
      <c r="A25" s="94" t="s">
        <v>78</v>
      </c>
      <c r="B25" s="80">
        <v>1</v>
      </c>
      <c r="C25" s="81">
        <v>48</v>
      </c>
      <c r="D25" s="93"/>
      <c r="E25" s="3"/>
      <c r="F25" s="93"/>
      <c r="G25" s="3"/>
      <c r="H25" s="45"/>
      <c r="I25" s="3"/>
      <c r="J25" s="45"/>
      <c r="K25" s="3"/>
      <c r="L25" s="45"/>
      <c r="M25" s="3"/>
      <c r="N25" s="45"/>
      <c r="O25" s="3"/>
      <c r="P25" s="45"/>
      <c r="Q25" s="3"/>
      <c r="R25" s="45"/>
      <c r="S25" s="3"/>
      <c r="T25" s="45"/>
      <c r="U25" s="3"/>
      <c r="V25" s="45">
        <v>12</v>
      </c>
      <c r="W25" s="3">
        <f t="shared" si="61"/>
        <v>576</v>
      </c>
      <c r="X25" s="45"/>
      <c r="Y25" s="3">
        <f t="shared" si="48"/>
        <v>0</v>
      </c>
      <c r="Z25" s="45"/>
      <c r="AA25" s="3">
        <f t="shared" si="62"/>
        <v>0</v>
      </c>
      <c r="AB25" s="45"/>
      <c r="AC25" s="3"/>
      <c r="AD25" s="45"/>
      <c r="AE25" s="3"/>
      <c r="AF25" s="45"/>
      <c r="AG25" s="3"/>
      <c r="AH25" s="45"/>
      <c r="AI25" s="3"/>
      <c r="AJ25" s="93"/>
      <c r="AK25" s="3"/>
      <c r="AL25" s="45"/>
      <c r="AM25" s="3"/>
      <c r="AN25" s="45"/>
      <c r="AO25" s="3"/>
      <c r="AP25" s="45"/>
      <c r="AQ25" s="3"/>
      <c r="AR25" s="45"/>
      <c r="AS25" s="3"/>
      <c r="AT25" s="45"/>
      <c r="AU25" s="3"/>
      <c r="AV25" s="45"/>
      <c r="AW25" s="3"/>
      <c r="AX25" s="45"/>
      <c r="AY25" s="3"/>
      <c r="AZ25" s="45"/>
      <c r="BA25" s="3"/>
      <c r="BB25" s="45"/>
      <c r="BC25" s="3"/>
      <c r="BD25" s="45"/>
      <c r="BE25" s="3"/>
      <c r="BF25" s="45"/>
      <c r="BG25" s="3"/>
      <c r="BH25" s="45"/>
      <c r="BI25" s="74"/>
      <c r="BJ25" s="45"/>
      <c r="BK25" s="74"/>
      <c r="BL25" s="45"/>
      <c r="BM25" s="74"/>
      <c r="BN25" s="45">
        <f t="shared" si="73"/>
        <v>12</v>
      </c>
      <c r="BO25" s="88">
        <f t="shared" si="73"/>
        <v>576</v>
      </c>
      <c r="BP25" s="124"/>
      <c r="BQ25" s="61"/>
      <c r="BR25" s="4">
        <f t="shared" ref="BR25" si="76">BO25</f>
        <v>576</v>
      </c>
      <c r="BS25" s="61">
        <v>493.04399999999998</v>
      </c>
      <c r="BT25" s="1">
        <f t="shared" ref="BT25" si="77">BR25+BS25-BQ25</f>
        <v>1069.0439999999999</v>
      </c>
      <c r="BU25" s="5">
        <f>535+210</f>
        <v>745</v>
      </c>
      <c r="BV25" s="1">
        <f>BT25-BU25</f>
        <v>324.04399999999987</v>
      </c>
    </row>
    <row r="26" spans="1:114" s="71" customFormat="1" ht="16.5" customHeight="1" x14ac:dyDescent="0.25">
      <c r="A26" s="305" t="s">
        <v>12</v>
      </c>
      <c r="B26" s="290"/>
      <c r="C26" s="43"/>
      <c r="D26" s="132"/>
      <c r="E26" s="69"/>
      <c r="F26" s="132"/>
      <c r="G26" s="28"/>
      <c r="H26" s="70"/>
      <c r="I26" s="69"/>
      <c r="J26" s="70"/>
      <c r="K26" s="69"/>
      <c r="L26" s="70"/>
      <c r="M26" s="69"/>
      <c r="N26" s="70"/>
      <c r="O26" s="69"/>
      <c r="P26" s="70"/>
      <c r="Q26" s="69"/>
      <c r="R26" s="70"/>
      <c r="S26" s="69"/>
      <c r="T26" s="70"/>
      <c r="U26" s="69"/>
      <c r="V26" s="70"/>
      <c r="W26" s="69"/>
      <c r="X26" s="70"/>
      <c r="Y26" s="69"/>
      <c r="Z26" s="70"/>
      <c r="AA26" s="69"/>
      <c r="AB26" s="70"/>
      <c r="AC26" s="69"/>
      <c r="AD26" s="70"/>
      <c r="AE26" s="69"/>
      <c r="AF26" s="70"/>
      <c r="AG26" s="69"/>
      <c r="AH26" s="70"/>
      <c r="AI26" s="70"/>
      <c r="AJ26" s="106"/>
      <c r="AK26" s="69"/>
      <c r="AL26" s="70"/>
      <c r="AM26" s="69"/>
      <c r="AN26" s="70"/>
      <c r="AO26" s="69"/>
      <c r="AP26" s="70"/>
      <c r="AQ26" s="69"/>
      <c r="AR26" s="70"/>
      <c r="AS26" s="69"/>
      <c r="AT26" s="70"/>
      <c r="AU26" s="69"/>
      <c r="AV26" s="70"/>
      <c r="AW26" s="69"/>
      <c r="AX26" s="70"/>
      <c r="AY26" s="69"/>
      <c r="AZ26" s="70"/>
      <c r="BA26" s="69"/>
      <c r="BB26" s="70"/>
      <c r="BC26" s="69"/>
      <c r="BD26" s="70"/>
      <c r="BE26" s="69"/>
      <c r="BF26" s="70"/>
      <c r="BG26" s="69"/>
      <c r="BH26" s="70"/>
      <c r="BI26" s="69"/>
      <c r="BJ26" s="70"/>
      <c r="BK26" s="69"/>
      <c r="BL26" s="70"/>
      <c r="BM26" s="69"/>
      <c r="BN26" s="69"/>
      <c r="BO26" s="69"/>
      <c r="BP26" s="126"/>
      <c r="BQ26" s="35"/>
      <c r="BR26" s="38"/>
      <c r="BS26" s="35"/>
      <c r="BT26" s="39"/>
      <c r="BU26" s="39"/>
      <c r="BV26" s="39"/>
      <c r="BW26" s="62"/>
      <c r="BX26" s="62"/>
      <c r="BY26" s="62"/>
      <c r="BZ26" s="62"/>
      <c r="CA26" s="62"/>
      <c r="CB26" s="62"/>
      <c r="CC26" s="62"/>
      <c r="CD26" s="62"/>
      <c r="CE26" s="62"/>
      <c r="CF26" s="62"/>
      <c r="CG26" s="62"/>
      <c r="CH26" s="62"/>
      <c r="CI26" s="62"/>
      <c r="CJ26" s="62"/>
      <c r="CK26" s="62"/>
      <c r="CL26" s="62"/>
      <c r="CM26" s="62"/>
      <c r="CN26" s="62"/>
      <c r="CO26" s="62"/>
      <c r="CP26" s="62"/>
      <c r="CQ26" s="62"/>
      <c r="CR26" s="62"/>
      <c r="CS26" s="62"/>
      <c r="CT26" s="62"/>
      <c r="CU26" s="62"/>
      <c r="CV26" s="62"/>
      <c r="CW26" s="62"/>
      <c r="CX26" s="62"/>
      <c r="CY26" s="62"/>
      <c r="CZ26" s="62"/>
      <c r="DA26" s="62"/>
      <c r="DB26" s="62"/>
      <c r="DC26" s="62"/>
      <c r="DD26" s="62"/>
      <c r="DE26" s="62"/>
      <c r="DF26" s="62"/>
      <c r="DG26" s="62"/>
      <c r="DH26" s="62"/>
      <c r="DI26" s="62"/>
      <c r="DJ26" s="62"/>
    </row>
    <row r="27" spans="1:114" s="150" customFormat="1" ht="16.5" customHeight="1" x14ac:dyDescent="0.25">
      <c r="A27" s="133" t="s">
        <v>54</v>
      </c>
      <c r="B27" s="80">
        <v>18</v>
      </c>
      <c r="C27" s="81">
        <v>45.36</v>
      </c>
      <c r="D27" s="93"/>
      <c r="E27" s="3">
        <f>+D27*C27</f>
        <v>0</v>
      </c>
      <c r="F27" s="93"/>
      <c r="G27" s="3">
        <f>+F27*C27</f>
        <v>0</v>
      </c>
      <c r="H27" s="45"/>
      <c r="I27" s="3">
        <f>+H27*C27</f>
        <v>0</v>
      </c>
      <c r="J27" s="45"/>
      <c r="K27" s="3">
        <f>+J27*C27</f>
        <v>0</v>
      </c>
      <c r="L27" s="45">
        <v>48</v>
      </c>
      <c r="M27" s="3">
        <f t="shared" si="34"/>
        <v>2177.2799999999997</v>
      </c>
      <c r="N27" s="45">
        <v>13</v>
      </c>
      <c r="O27" s="3">
        <f t="shared" si="35"/>
        <v>589.67999999999995</v>
      </c>
      <c r="P27" s="45">
        <v>14</v>
      </c>
      <c r="Q27" s="3">
        <f t="shared" si="36"/>
        <v>635.04</v>
      </c>
      <c r="R27" s="45">
        <v>10</v>
      </c>
      <c r="S27" s="3">
        <f t="shared" si="37"/>
        <v>453.6</v>
      </c>
      <c r="T27" s="45">
        <v>7</v>
      </c>
      <c r="U27" s="3">
        <f>+T27*C27</f>
        <v>317.52</v>
      </c>
      <c r="V27" s="45"/>
      <c r="W27" s="3">
        <f>+V27*C27</f>
        <v>0</v>
      </c>
      <c r="X27" s="45"/>
      <c r="Y27" s="3">
        <f>+X27*C27</f>
        <v>0</v>
      </c>
      <c r="Z27" s="45"/>
      <c r="AA27" s="3">
        <f>+Z27*C27</f>
        <v>0</v>
      </c>
      <c r="AB27" s="45"/>
      <c r="AC27" s="3"/>
      <c r="AD27" s="45"/>
      <c r="AE27" s="3"/>
      <c r="AF27" s="45"/>
      <c r="AG27" s="3"/>
      <c r="AH27" s="45"/>
      <c r="AI27" s="3"/>
      <c r="AJ27" s="93"/>
      <c r="AK27" s="3"/>
      <c r="AL27" s="45"/>
      <c r="AM27" s="3"/>
      <c r="AN27" s="45"/>
      <c r="AO27" s="3"/>
      <c r="AP27" s="45"/>
      <c r="AQ27" s="3"/>
      <c r="AR27" s="45"/>
      <c r="AS27" s="3"/>
      <c r="AT27" s="45"/>
      <c r="AU27" s="3"/>
      <c r="AV27" s="45"/>
      <c r="AW27" s="3"/>
      <c r="AX27" s="45"/>
      <c r="AY27" s="3"/>
      <c r="AZ27" s="45"/>
      <c r="BA27" s="3"/>
      <c r="BB27" s="45"/>
      <c r="BC27" s="3"/>
      <c r="BD27" s="45"/>
      <c r="BE27" s="3"/>
      <c r="BF27" s="45"/>
      <c r="BG27" s="3"/>
      <c r="BH27" s="45"/>
      <c r="BI27" s="74"/>
      <c r="BJ27" s="45"/>
      <c r="BK27" s="74"/>
      <c r="BL27" s="45"/>
      <c r="BM27" s="74"/>
      <c r="BN27" s="45">
        <f>+D27+F27+H27+J27+L27+N27+P27+R27+T27+V27+X27+Z27+AB27+AD27+AF27+AH27+AJ27+AL27+AN27+AP27+AR27+AT27+AV27+AX27+AZ27+BB27+BD27+BF27+BH27+BJ27+BL27</f>
        <v>92</v>
      </c>
      <c r="BO27" s="88">
        <f t="shared" ref="BO27" si="78">+E27+G27+I27+K27+M27+O27+Q27+S27+U27+W27+Y27+AA27+AC27+AE27+AG27+AI27+AK27+AM27+AO27+AQ27+AS27+AU27+AW27+AY27+BA27+BC27+BE27+BG27+BI27+BK27+BM27</f>
        <v>4173.119999999999</v>
      </c>
      <c r="BP27" s="149"/>
      <c r="BQ27" s="61">
        <v>405.24</v>
      </c>
      <c r="BR27" s="4">
        <f t="shared" si="42"/>
        <v>4173.119999999999</v>
      </c>
      <c r="BS27" s="61">
        <v>720.67</v>
      </c>
      <c r="BT27" s="1">
        <f>BR27+BS27-BQ27</f>
        <v>4488.5499999999993</v>
      </c>
      <c r="BU27" s="5">
        <f>5391+247+146</f>
        <v>5784</v>
      </c>
      <c r="BV27" s="1">
        <f t="shared" ref="BV27" si="79">BT27-BU27</f>
        <v>-1295.4500000000007</v>
      </c>
    </row>
    <row r="28" spans="1:114" ht="16.5" customHeight="1" x14ac:dyDescent="0.25">
      <c r="A28" s="301" t="s">
        <v>13</v>
      </c>
      <c r="B28" s="292"/>
      <c r="C28" s="95"/>
      <c r="D28" s="132"/>
      <c r="E28" s="28"/>
      <c r="F28" s="132"/>
      <c r="G28" s="28"/>
      <c r="H28" s="47"/>
      <c r="I28" s="28"/>
      <c r="J28" s="47"/>
      <c r="K28" s="28"/>
      <c r="L28" s="47"/>
      <c r="M28" s="28"/>
      <c r="N28" s="47"/>
      <c r="O28" s="28"/>
      <c r="P28" s="47"/>
      <c r="Q28" s="28"/>
      <c r="R28" s="47"/>
      <c r="S28" s="28"/>
      <c r="T28" s="47"/>
      <c r="U28" s="28"/>
      <c r="V28" s="47"/>
      <c r="W28" s="28"/>
      <c r="X28" s="47"/>
      <c r="Y28" s="28"/>
      <c r="Z28" s="47"/>
      <c r="AA28" s="28"/>
      <c r="AB28" s="47"/>
      <c r="AC28" s="28"/>
      <c r="AD28" s="47"/>
      <c r="AE28" s="28"/>
      <c r="AF28" s="47"/>
      <c r="AG28" s="28"/>
      <c r="AH28" s="47"/>
      <c r="AI28" s="28"/>
      <c r="AJ28" s="96"/>
      <c r="AK28" s="28"/>
      <c r="AL28" s="47"/>
      <c r="AM28" s="28"/>
      <c r="AN28" s="47"/>
      <c r="AO28" s="28"/>
      <c r="AP28" s="28"/>
      <c r="AQ28" s="28"/>
      <c r="AR28" s="47"/>
      <c r="AS28" s="28"/>
      <c r="AT28" s="47"/>
      <c r="AU28" s="28"/>
      <c r="AV28" s="47"/>
      <c r="AW28" s="28"/>
      <c r="AX28" s="47"/>
      <c r="AY28" s="28"/>
      <c r="AZ28" s="47"/>
      <c r="BA28" s="28"/>
      <c r="BB28" s="47"/>
      <c r="BC28" s="28"/>
      <c r="BD28" s="47"/>
      <c r="BE28" s="28"/>
      <c r="BF28" s="47"/>
      <c r="BG28" s="28"/>
      <c r="BH28" s="47"/>
      <c r="BI28" s="28"/>
      <c r="BJ28" s="47"/>
      <c r="BK28" s="28"/>
      <c r="BL28" s="47"/>
      <c r="BM28" s="28"/>
      <c r="BN28" s="28"/>
      <c r="BO28" s="28"/>
      <c r="BP28" s="125"/>
      <c r="BQ28" s="35"/>
      <c r="BR28" s="35"/>
      <c r="BS28" s="35"/>
      <c r="BT28" s="37"/>
      <c r="BU28" s="37"/>
      <c r="BV28" s="37"/>
    </row>
    <row r="29" spans="1:114" ht="16.5" customHeight="1" x14ac:dyDescent="0.25">
      <c r="A29" s="94" t="s">
        <v>57</v>
      </c>
      <c r="B29" s="80" t="s">
        <v>83</v>
      </c>
      <c r="C29" s="81">
        <v>48</v>
      </c>
      <c r="D29" s="93"/>
      <c r="E29" s="3"/>
      <c r="F29" s="93"/>
      <c r="G29" s="3"/>
      <c r="H29" s="45"/>
      <c r="I29" s="3"/>
      <c r="J29" s="45"/>
      <c r="K29" s="3"/>
      <c r="L29" s="45"/>
      <c r="M29" s="3"/>
      <c r="N29" s="45"/>
      <c r="O29" s="3"/>
      <c r="P29" s="45">
        <v>13</v>
      </c>
      <c r="Q29" s="3">
        <f t="shared" si="36"/>
        <v>624</v>
      </c>
      <c r="R29" s="45">
        <v>8</v>
      </c>
      <c r="S29" s="3">
        <f t="shared" si="37"/>
        <v>384</v>
      </c>
      <c r="T29" s="45">
        <v>1</v>
      </c>
      <c r="U29" s="3">
        <f t="shared" ref="U29:U34" si="80">+T29*C29</f>
        <v>48</v>
      </c>
      <c r="V29" s="45">
        <v>4</v>
      </c>
      <c r="W29" s="3">
        <f>144+8</f>
        <v>152</v>
      </c>
      <c r="X29" s="45"/>
      <c r="Y29" s="3">
        <f t="shared" ref="Y29:Y34" si="81">+X29*C29</f>
        <v>0</v>
      </c>
      <c r="Z29" s="45"/>
      <c r="AA29" s="3">
        <f t="shared" ref="AA29:AA34" si="82">+Z29*C29</f>
        <v>0</v>
      </c>
      <c r="AB29" s="45"/>
      <c r="AC29" s="3"/>
      <c r="AD29" s="45"/>
      <c r="AE29" s="3"/>
      <c r="AF29" s="45"/>
      <c r="AG29" s="3"/>
      <c r="AH29" s="45"/>
      <c r="AI29" s="3"/>
      <c r="AJ29" s="151"/>
      <c r="AK29" s="3"/>
      <c r="AL29" s="45"/>
      <c r="AM29" s="3"/>
      <c r="AN29" s="45"/>
      <c r="AO29" s="3"/>
      <c r="AP29" s="3"/>
      <c r="AQ29" s="3"/>
      <c r="AR29" s="45"/>
      <c r="AS29" s="3"/>
      <c r="AT29" s="45"/>
      <c r="AU29" s="3"/>
      <c r="AV29" s="45"/>
      <c r="AW29" s="3"/>
      <c r="AX29" s="45"/>
      <c r="AY29" s="3"/>
      <c r="AZ29" s="45"/>
      <c r="BA29" s="3"/>
      <c r="BB29" s="45"/>
      <c r="BC29" s="3"/>
      <c r="BD29" s="45"/>
      <c r="BE29" s="3"/>
      <c r="BF29" s="45"/>
      <c r="BG29" s="3"/>
      <c r="BH29" s="45"/>
      <c r="BI29" s="3"/>
      <c r="BJ29" s="45"/>
      <c r="BK29" s="3"/>
      <c r="BL29" s="45"/>
      <c r="BM29" s="3"/>
      <c r="BN29" s="45">
        <f t="shared" ref="BN29:BO34" si="83">+D29+F29+H29+J29+L29+N29+P29+R29+T29+V29+X29+Z29+AB29+AD29+AF29+AH29+AJ29+AL29+AN29+AP29+AR29+AT29+AV29+AX29+AZ29+BB29+BD29+BF29+BH29+BJ29+BL29</f>
        <v>26</v>
      </c>
      <c r="BO29" s="88">
        <f t="shared" si="83"/>
        <v>1208</v>
      </c>
      <c r="BP29" s="124"/>
      <c r="BQ29" s="61"/>
      <c r="BR29" s="4">
        <f t="shared" ref="BR29" si="84">BO29</f>
        <v>1208</v>
      </c>
      <c r="BS29" s="61"/>
      <c r="BT29" s="1">
        <f t="shared" ref="BT29" si="85">BR29+BS29-BQ29</f>
        <v>1208</v>
      </c>
      <c r="BU29" s="5">
        <v>1373</v>
      </c>
      <c r="BV29" s="1">
        <f t="shared" ref="BV29:BV32" si="86">BT29-BU29</f>
        <v>-165</v>
      </c>
    </row>
    <row r="30" spans="1:114" ht="16.5" customHeight="1" x14ac:dyDescent="0.25">
      <c r="A30" s="133" t="s">
        <v>57</v>
      </c>
      <c r="B30" s="80">
        <v>16</v>
      </c>
      <c r="C30" s="46">
        <v>48</v>
      </c>
      <c r="D30" s="93">
        <v>2</v>
      </c>
      <c r="E30" s="3">
        <f t="shared" ref="E30:E34" si="87">+D30*C30</f>
        <v>96</v>
      </c>
      <c r="F30" s="93">
        <v>11</v>
      </c>
      <c r="G30" s="3">
        <f t="shared" ref="G30:G34" si="88">+F30*C30</f>
        <v>528</v>
      </c>
      <c r="H30" s="45">
        <v>3</v>
      </c>
      <c r="I30" s="3">
        <f t="shared" ref="I30:I34" si="89">+H30*C30</f>
        <v>144</v>
      </c>
      <c r="J30" s="45">
        <v>1</v>
      </c>
      <c r="K30" s="3">
        <f t="shared" ref="K30:K34" si="90">+J30*C30</f>
        <v>48</v>
      </c>
      <c r="L30" s="45">
        <v>2</v>
      </c>
      <c r="M30" s="3">
        <f>48+47.5</f>
        <v>95.5</v>
      </c>
      <c r="N30" s="45"/>
      <c r="O30" s="3">
        <f t="shared" si="35"/>
        <v>0</v>
      </c>
      <c r="P30" s="45"/>
      <c r="Q30" s="3">
        <f t="shared" si="36"/>
        <v>0</v>
      </c>
      <c r="R30" s="45"/>
      <c r="S30" s="3">
        <f t="shared" si="37"/>
        <v>0</v>
      </c>
      <c r="T30" s="45"/>
      <c r="U30" s="3">
        <f t="shared" si="80"/>
        <v>0</v>
      </c>
      <c r="V30" s="45"/>
      <c r="W30" s="3">
        <f t="shared" ref="W30:W34" si="91">+V30*C30</f>
        <v>0</v>
      </c>
      <c r="X30" s="45"/>
      <c r="Y30" s="3">
        <f t="shared" si="81"/>
        <v>0</v>
      </c>
      <c r="Z30" s="45"/>
      <c r="AA30" s="3">
        <f t="shared" si="82"/>
        <v>0</v>
      </c>
      <c r="AB30" s="45"/>
      <c r="AC30" s="3"/>
      <c r="AD30" s="45"/>
      <c r="AE30" s="3"/>
      <c r="AF30" s="45"/>
      <c r="AG30" s="3"/>
      <c r="AH30" s="45"/>
      <c r="AI30" s="3"/>
      <c r="AJ30" s="151"/>
      <c r="AK30" s="3"/>
      <c r="AL30" s="45"/>
      <c r="AM30" s="3"/>
      <c r="AN30" s="45"/>
      <c r="AO30" s="3"/>
      <c r="AP30" s="45"/>
      <c r="AQ30" s="3"/>
      <c r="AR30" s="45"/>
      <c r="AS30" s="3"/>
      <c r="AT30" s="45"/>
      <c r="AU30" s="3"/>
      <c r="AV30" s="45"/>
      <c r="AW30" s="3"/>
      <c r="AX30" s="45"/>
      <c r="AY30" s="3"/>
      <c r="AZ30" s="45"/>
      <c r="BA30" s="3"/>
      <c r="BB30" s="45"/>
      <c r="BC30" s="3"/>
      <c r="BD30" s="45"/>
      <c r="BE30" s="3"/>
      <c r="BF30" s="45"/>
      <c r="BG30" s="3"/>
      <c r="BH30" s="45"/>
      <c r="BI30" s="74"/>
      <c r="BJ30" s="45"/>
      <c r="BK30" s="74"/>
      <c r="BL30" s="45"/>
      <c r="BM30" s="74"/>
      <c r="BN30" s="45">
        <f t="shared" si="83"/>
        <v>19</v>
      </c>
      <c r="BO30" s="88">
        <f t="shared" si="83"/>
        <v>911.5</v>
      </c>
      <c r="BP30" s="124"/>
      <c r="BQ30" s="61">
        <v>295.58</v>
      </c>
      <c r="BR30" s="4">
        <f t="shared" si="42"/>
        <v>911.5</v>
      </c>
      <c r="BS30" s="61"/>
      <c r="BT30" s="1">
        <f>BR30+BS30-BQ30</f>
        <v>615.92000000000007</v>
      </c>
      <c r="BU30" s="5">
        <v>462</v>
      </c>
      <c r="BV30" s="1">
        <f t="shared" si="86"/>
        <v>153.92000000000007</v>
      </c>
    </row>
    <row r="31" spans="1:114" ht="16.5" customHeight="1" x14ac:dyDescent="0.25">
      <c r="A31" s="133" t="s">
        <v>66</v>
      </c>
      <c r="B31" s="80">
        <v>34</v>
      </c>
      <c r="C31" s="46">
        <v>48</v>
      </c>
      <c r="D31" s="93">
        <v>3</v>
      </c>
      <c r="E31" s="3">
        <f t="shared" si="87"/>
        <v>144</v>
      </c>
      <c r="F31" s="93">
        <v>2</v>
      </c>
      <c r="G31" s="3">
        <f t="shared" si="88"/>
        <v>96</v>
      </c>
      <c r="H31" s="45"/>
      <c r="I31" s="3">
        <f t="shared" si="89"/>
        <v>0</v>
      </c>
      <c r="J31" s="45">
        <v>6</v>
      </c>
      <c r="K31" s="3">
        <f t="shared" si="90"/>
        <v>288</v>
      </c>
      <c r="L31" s="45"/>
      <c r="M31" s="3">
        <f t="shared" si="34"/>
        <v>0</v>
      </c>
      <c r="N31" s="45">
        <v>3</v>
      </c>
      <c r="O31" s="3">
        <f t="shared" si="35"/>
        <v>144</v>
      </c>
      <c r="P31" s="45"/>
      <c r="Q31" s="3">
        <f t="shared" si="36"/>
        <v>0</v>
      </c>
      <c r="R31" s="45">
        <v>3</v>
      </c>
      <c r="S31" s="3">
        <f t="shared" si="37"/>
        <v>144</v>
      </c>
      <c r="T31" s="45"/>
      <c r="U31" s="3">
        <f t="shared" si="80"/>
        <v>0</v>
      </c>
      <c r="V31" s="45">
        <v>1</v>
      </c>
      <c r="W31" s="3">
        <v>7.5</v>
      </c>
      <c r="X31" s="45"/>
      <c r="Y31" s="3">
        <f t="shared" si="81"/>
        <v>0</v>
      </c>
      <c r="Z31" s="45"/>
      <c r="AA31" s="3">
        <f t="shared" si="82"/>
        <v>0</v>
      </c>
      <c r="AB31" s="45"/>
      <c r="AC31" s="3"/>
      <c r="AD31" s="45"/>
      <c r="AE31" s="3"/>
      <c r="AF31" s="45"/>
      <c r="AG31" s="3"/>
      <c r="AH31" s="45"/>
      <c r="AI31" s="3"/>
      <c r="AJ31" s="151"/>
      <c r="AK31" s="3"/>
      <c r="AL31" s="45"/>
      <c r="AM31" s="3"/>
      <c r="AN31" s="45"/>
      <c r="AO31" s="3"/>
      <c r="AP31" s="45"/>
      <c r="AQ31" s="3"/>
      <c r="AR31" s="45"/>
      <c r="AS31" s="3"/>
      <c r="AT31" s="45"/>
      <c r="AU31" s="3"/>
      <c r="AV31" s="45"/>
      <c r="AW31" s="3"/>
      <c r="AX31" s="45"/>
      <c r="AY31" s="3"/>
      <c r="AZ31" s="45"/>
      <c r="BA31" s="3"/>
      <c r="BB31" s="45"/>
      <c r="BC31" s="3"/>
      <c r="BD31" s="45"/>
      <c r="BE31" s="3"/>
      <c r="BF31" s="45"/>
      <c r="BG31" s="3"/>
      <c r="BH31" s="45"/>
      <c r="BI31" s="74"/>
      <c r="BJ31" s="45"/>
      <c r="BK31" s="74"/>
      <c r="BL31" s="45"/>
      <c r="BM31" s="74"/>
      <c r="BN31" s="45">
        <f t="shared" si="83"/>
        <v>18</v>
      </c>
      <c r="BO31" s="88">
        <f t="shared" si="83"/>
        <v>823.5</v>
      </c>
      <c r="BP31" s="124"/>
      <c r="BQ31" s="61">
        <v>140.78</v>
      </c>
      <c r="BR31" s="4">
        <f t="shared" si="42"/>
        <v>823.5</v>
      </c>
      <c r="BS31" s="61"/>
      <c r="BT31" s="1">
        <f t="shared" ref="BT31:BT32" si="92">BR31+BS31-BQ31</f>
        <v>682.72</v>
      </c>
      <c r="BU31" s="5">
        <v>624</v>
      </c>
      <c r="BV31" s="1">
        <f t="shared" si="86"/>
        <v>58.720000000000027</v>
      </c>
    </row>
    <row r="32" spans="1:114" ht="16.5" customHeight="1" x14ac:dyDescent="0.25">
      <c r="A32" s="133" t="s">
        <v>84</v>
      </c>
      <c r="B32" s="80" t="s">
        <v>85</v>
      </c>
      <c r="C32" s="46">
        <v>50</v>
      </c>
      <c r="D32" s="93"/>
      <c r="E32" s="3"/>
      <c r="F32" s="93"/>
      <c r="G32" s="3"/>
      <c r="H32" s="45"/>
      <c r="I32" s="3"/>
      <c r="J32" s="45"/>
      <c r="K32" s="3"/>
      <c r="L32" s="45"/>
      <c r="M32" s="3"/>
      <c r="N32" s="45"/>
      <c r="O32" s="3"/>
      <c r="P32" s="45"/>
      <c r="Q32" s="3"/>
      <c r="R32" s="45">
        <v>3</v>
      </c>
      <c r="S32" s="3">
        <f>50+21.4</f>
        <v>71.400000000000006</v>
      </c>
      <c r="T32" s="45"/>
      <c r="U32" s="3"/>
      <c r="V32" s="45"/>
      <c r="W32" s="3"/>
      <c r="X32" s="45"/>
      <c r="Y32" s="3"/>
      <c r="Z32" s="45"/>
      <c r="AA32" s="3">
        <f t="shared" si="82"/>
        <v>0</v>
      </c>
      <c r="AB32" s="45"/>
      <c r="AC32" s="3"/>
      <c r="AD32" s="45"/>
      <c r="AE32" s="3"/>
      <c r="AF32" s="45"/>
      <c r="AG32" s="3"/>
      <c r="AH32" s="45"/>
      <c r="AI32" s="3"/>
      <c r="AJ32" s="151"/>
      <c r="AK32" s="3"/>
      <c r="AL32" s="45"/>
      <c r="AM32" s="3"/>
      <c r="AN32" s="45"/>
      <c r="AO32" s="3"/>
      <c r="AP32" s="45"/>
      <c r="AQ32" s="3"/>
      <c r="AR32" s="45"/>
      <c r="AS32" s="3"/>
      <c r="AT32" s="45"/>
      <c r="AU32" s="3"/>
      <c r="AV32" s="45"/>
      <c r="AW32" s="3"/>
      <c r="AX32" s="45"/>
      <c r="AY32" s="3"/>
      <c r="AZ32" s="45"/>
      <c r="BA32" s="3"/>
      <c r="BB32" s="45"/>
      <c r="BC32" s="3"/>
      <c r="BD32" s="45"/>
      <c r="BE32" s="3"/>
      <c r="BF32" s="45"/>
      <c r="BG32" s="3"/>
      <c r="BH32" s="45"/>
      <c r="BI32" s="74"/>
      <c r="BJ32" s="45"/>
      <c r="BK32" s="74"/>
      <c r="BL32" s="45"/>
      <c r="BM32" s="74"/>
      <c r="BN32" s="45">
        <f t="shared" si="83"/>
        <v>3</v>
      </c>
      <c r="BO32" s="88">
        <f t="shared" si="83"/>
        <v>71.400000000000006</v>
      </c>
      <c r="BP32" s="124"/>
      <c r="BQ32" s="61"/>
      <c r="BR32" s="4">
        <f t="shared" si="42"/>
        <v>71.400000000000006</v>
      </c>
      <c r="BS32" s="61"/>
      <c r="BT32" s="1">
        <f t="shared" si="92"/>
        <v>71.400000000000006</v>
      </c>
      <c r="BU32" s="5"/>
      <c r="BV32" s="1">
        <f t="shared" si="86"/>
        <v>71.400000000000006</v>
      </c>
    </row>
    <row r="33" spans="1:120" ht="16.5" customHeight="1" x14ac:dyDescent="0.25">
      <c r="A33" s="60" t="s">
        <v>51</v>
      </c>
      <c r="B33" s="6">
        <v>46</v>
      </c>
      <c r="C33" s="46">
        <v>48</v>
      </c>
      <c r="D33" s="11"/>
      <c r="E33" s="3">
        <f t="shared" si="87"/>
        <v>0</v>
      </c>
      <c r="F33" s="45"/>
      <c r="G33" s="3">
        <f t="shared" si="88"/>
        <v>0</v>
      </c>
      <c r="H33" s="45"/>
      <c r="I33" s="3">
        <f t="shared" si="89"/>
        <v>0</v>
      </c>
      <c r="J33" s="45"/>
      <c r="K33" s="3">
        <f t="shared" si="90"/>
        <v>0</v>
      </c>
      <c r="L33" s="45">
        <v>37</v>
      </c>
      <c r="M33" s="3">
        <f t="shared" si="34"/>
        <v>1776</v>
      </c>
      <c r="N33" s="45"/>
      <c r="O33" s="3">
        <f t="shared" si="35"/>
        <v>0</v>
      </c>
      <c r="P33" s="45">
        <v>35</v>
      </c>
      <c r="Q33" s="3">
        <f t="shared" si="36"/>
        <v>1680</v>
      </c>
      <c r="R33" s="45">
        <v>17</v>
      </c>
      <c r="S33" s="3">
        <f t="shared" si="37"/>
        <v>816</v>
      </c>
      <c r="T33" s="45"/>
      <c r="U33" s="3">
        <f t="shared" si="80"/>
        <v>0</v>
      </c>
      <c r="V33" s="45"/>
      <c r="W33" s="3">
        <f t="shared" si="91"/>
        <v>0</v>
      </c>
      <c r="X33" s="45">
        <v>15</v>
      </c>
      <c r="Y33" s="3">
        <f t="shared" si="81"/>
        <v>720</v>
      </c>
      <c r="Z33" s="45"/>
      <c r="AA33" s="3">
        <f t="shared" si="82"/>
        <v>0</v>
      </c>
      <c r="AB33" s="45"/>
      <c r="AC33" s="3"/>
      <c r="AD33" s="45"/>
      <c r="AE33" s="3"/>
      <c r="AF33" s="45"/>
      <c r="AG33" s="3"/>
      <c r="AH33" s="45"/>
      <c r="AI33" s="3"/>
      <c r="AJ33" s="11"/>
      <c r="AK33" s="3"/>
      <c r="AL33" s="45"/>
      <c r="AM33" s="3"/>
      <c r="AN33" s="45"/>
      <c r="AO33" s="3"/>
      <c r="AP33" s="45"/>
      <c r="AQ33" s="3"/>
      <c r="AR33" s="45"/>
      <c r="AS33" s="3"/>
      <c r="AT33" s="45"/>
      <c r="AU33" s="3"/>
      <c r="AV33" s="45"/>
      <c r="AW33" s="3"/>
      <c r="AX33" s="45"/>
      <c r="AY33" s="3"/>
      <c r="AZ33" s="45"/>
      <c r="BA33" s="3"/>
      <c r="BB33" s="45"/>
      <c r="BC33" s="3"/>
      <c r="BD33" s="45"/>
      <c r="BE33" s="3"/>
      <c r="BF33" s="45"/>
      <c r="BG33" s="3"/>
      <c r="BH33" s="45"/>
      <c r="BI33" s="74"/>
      <c r="BJ33" s="45"/>
      <c r="BK33" s="74"/>
      <c r="BL33" s="45"/>
      <c r="BM33" s="74"/>
      <c r="BN33" s="45">
        <f t="shared" si="83"/>
        <v>104</v>
      </c>
      <c r="BO33" s="88">
        <f t="shared" si="83"/>
        <v>4992</v>
      </c>
      <c r="BP33" s="124"/>
      <c r="BQ33" s="61">
        <v>672</v>
      </c>
      <c r="BR33" s="4">
        <f t="shared" si="42"/>
        <v>4992</v>
      </c>
      <c r="BS33" s="61">
        <v>531</v>
      </c>
      <c r="BT33" s="1">
        <f>BR33+BS33-BQ33</f>
        <v>4851</v>
      </c>
      <c r="BU33" s="5">
        <f>5396+564</f>
        <v>5960</v>
      </c>
      <c r="BV33" s="1">
        <f>BT33-BU33</f>
        <v>-1109</v>
      </c>
    </row>
    <row r="34" spans="1:120" ht="16.5" customHeight="1" x14ac:dyDescent="0.25">
      <c r="A34" s="60" t="s">
        <v>26</v>
      </c>
      <c r="B34" s="6" t="s">
        <v>27</v>
      </c>
      <c r="C34" s="46"/>
      <c r="D34" s="11"/>
      <c r="E34" s="3">
        <f t="shared" si="87"/>
        <v>0</v>
      </c>
      <c r="F34" s="45"/>
      <c r="G34" s="3">
        <f t="shared" si="88"/>
        <v>0</v>
      </c>
      <c r="H34" s="45"/>
      <c r="I34" s="3">
        <f t="shared" si="89"/>
        <v>0</v>
      </c>
      <c r="J34" s="45"/>
      <c r="K34" s="3">
        <f t="shared" si="90"/>
        <v>0</v>
      </c>
      <c r="L34" s="45"/>
      <c r="M34" s="3">
        <f t="shared" si="34"/>
        <v>0</v>
      </c>
      <c r="N34" s="45"/>
      <c r="O34" s="3">
        <f t="shared" si="35"/>
        <v>0</v>
      </c>
      <c r="P34" s="45"/>
      <c r="Q34" s="3">
        <f t="shared" si="36"/>
        <v>0</v>
      </c>
      <c r="R34" s="45"/>
      <c r="S34" s="3">
        <f t="shared" si="37"/>
        <v>0</v>
      </c>
      <c r="T34" s="45"/>
      <c r="U34" s="3">
        <f t="shared" si="80"/>
        <v>0</v>
      </c>
      <c r="V34" s="45"/>
      <c r="W34" s="3">
        <f t="shared" si="91"/>
        <v>0</v>
      </c>
      <c r="X34" s="45"/>
      <c r="Y34" s="3">
        <f t="shared" si="81"/>
        <v>0</v>
      </c>
      <c r="Z34" s="45"/>
      <c r="AA34" s="3">
        <f t="shared" si="82"/>
        <v>0</v>
      </c>
      <c r="AB34" s="45"/>
      <c r="AC34" s="3"/>
      <c r="AD34" s="45"/>
      <c r="AE34" s="3"/>
      <c r="AF34" s="45"/>
      <c r="AG34" s="3"/>
      <c r="AH34" s="45"/>
      <c r="AI34" s="3"/>
      <c r="AJ34" s="11"/>
      <c r="AK34" s="3"/>
      <c r="AL34" s="45"/>
      <c r="AM34" s="3"/>
      <c r="AN34" s="45"/>
      <c r="AO34" s="3"/>
      <c r="AP34" s="45"/>
      <c r="AQ34" s="3"/>
      <c r="AR34" s="45"/>
      <c r="AS34" s="3"/>
      <c r="AT34" s="45"/>
      <c r="AU34" s="3"/>
      <c r="AV34" s="45"/>
      <c r="AW34" s="3"/>
      <c r="AX34" s="45"/>
      <c r="AY34" s="3"/>
      <c r="AZ34" s="45"/>
      <c r="BA34" s="3"/>
      <c r="BB34" s="45"/>
      <c r="BC34" s="3"/>
      <c r="BD34" s="45"/>
      <c r="BE34" s="3"/>
      <c r="BF34" s="45"/>
      <c r="BG34" s="3"/>
      <c r="BH34" s="45"/>
      <c r="BI34" s="74"/>
      <c r="BJ34" s="45"/>
      <c r="BK34" s="74"/>
      <c r="BL34" s="45"/>
      <c r="BM34" s="74"/>
      <c r="BN34" s="45">
        <f t="shared" si="83"/>
        <v>0</v>
      </c>
      <c r="BO34" s="88">
        <f t="shared" si="83"/>
        <v>0</v>
      </c>
      <c r="BP34" s="124"/>
      <c r="BQ34" s="61"/>
      <c r="BR34" s="4">
        <f t="shared" si="42"/>
        <v>0</v>
      </c>
      <c r="BS34" s="61"/>
      <c r="BT34" s="1">
        <f t="shared" ref="BT34" si="93">BR34+BS34-BQ34</f>
        <v>0</v>
      </c>
      <c r="BU34" s="5"/>
      <c r="BV34" s="1">
        <f t="shared" ref="BV34" si="94">BT34-BU34</f>
        <v>0</v>
      </c>
    </row>
    <row r="35" spans="1:120" s="22" customFormat="1" ht="20.25" customHeight="1" thickBot="1" x14ac:dyDescent="0.3">
      <c r="A35" s="40" t="s">
        <v>2</v>
      </c>
      <c r="B35" s="41"/>
      <c r="C35" s="41"/>
      <c r="D35" s="50">
        <f t="shared" ref="D35:AI35" si="95">SUM(D7:D34)</f>
        <v>19</v>
      </c>
      <c r="E35" s="42">
        <f t="shared" si="95"/>
        <v>924</v>
      </c>
      <c r="F35" s="42">
        <f t="shared" si="95"/>
        <v>90</v>
      </c>
      <c r="G35" s="42">
        <f t="shared" si="95"/>
        <v>4764</v>
      </c>
      <c r="H35" s="42">
        <f t="shared" si="95"/>
        <v>107</v>
      </c>
      <c r="I35" s="42">
        <f t="shared" si="95"/>
        <v>5670</v>
      </c>
      <c r="J35" s="42">
        <f t="shared" si="95"/>
        <v>73</v>
      </c>
      <c r="K35" s="42">
        <f t="shared" si="95"/>
        <v>3828</v>
      </c>
      <c r="L35" s="50">
        <f t="shared" si="95"/>
        <v>169</v>
      </c>
      <c r="M35" s="42">
        <f t="shared" si="95"/>
        <v>8440.7799999999988</v>
      </c>
      <c r="N35" s="50">
        <f t="shared" si="95"/>
        <v>114</v>
      </c>
      <c r="O35" s="42">
        <f t="shared" si="95"/>
        <v>5863.68</v>
      </c>
      <c r="P35" s="42">
        <f t="shared" si="95"/>
        <v>177</v>
      </c>
      <c r="Q35" s="42">
        <f t="shared" si="95"/>
        <v>8958.0400000000009</v>
      </c>
      <c r="R35" s="50">
        <f t="shared" si="95"/>
        <v>149</v>
      </c>
      <c r="S35" s="42">
        <f t="shared" si="95"/>
        <v>7485</v>
      </c>
      <c r="T35" s="42">
        <f t="shared" si="95"/>
        <v>98</v>
      </c>
      <c r="U35" s="42">
        <f t="shared" si="95"/>
        <v>5048.0200000000004</v>
      </c>
      <c r="V35" s="42">
        <f t="shared" si="95"/>
        <v>169</v>
      </c>
      <c r="W35" s="42">
        <f t="shared" si="95"/>
        <v>8706.5</v>
      </c>
      <c r="X35" s="42">
        <f t="shared" si="95"/>
        <v>87</v>
      </c>
      <c r="Y35" s="42">
        <f t="shared" si="95"/>
        <v>4518</v>
      </c>
      <c r="Z35" s="42">
        <f t="shared" si="95"/>
        <v>0</v>
      </c>
      <c r="AA35" s="42">
        <f t="shared" si="95"/>
        <v>0</v>
      </c>
      <c r="AB35" s="42">
        <f t="shared" si="95"/>
        <v>0</v>
      </c>
      <c r="AC35" s="42">
        <f t="shared" si="95"/>
        <v>0</v>
      </c>
      <c r="AD35" s="42">
        <f t="shared" si="95"/>
        <v>0</v>
      </c>
      <c r="AE35" s="42">
        <f t="shared" si="95"/>
        <v>0</v>
      </c>
      <c r="AF35" s="42">
        <f t="shared" si="95"/>
        <v>0</v>
      </c>
      <c r="AG35" s="42">
        <f t="shared" si="95"/>
        <v>0</v>
      </c>
      <c r="AH35" s="42">
        <f t="shared" si="95"/>
        <v>0</v>
      </c>
      <c r="AI35" s="42">
        <f t="shared" si="95"/>
        <v>0</v>
      </c>
      <c r="AJ35" s="42">
        <f t="shared" ref="AJ35:BO35" si="96">SUM(AJ7:AJ34)</f>
        <v>0</v>
      </c>
      <c r="AK35" s="42">
        <f t="shared" si="96"/>
        <v>0</v>
      </c>
      <c r="AL35" s="42">
        <f t="shared" si="96"/>
        <v>0</v>
      </c>
      <c r="AM35" s="42">
        <f t="shared" si="96"/>
        <v>0</v>
      </c>
      <c r="AN35" s="42">
        <f t="shared" si="96"/>
        <v>0</v>
      </c>
      <c r="AO35" s="42">
        <f t="shared" si="96"/>
        <v>0</v>
      </c>
      <c r="AP35" s="50">
        <f t="shared" si="96"/>
        <v>0</v>
      </c>
      <c r="AQ35" s="42">
        <f t="shared" si="96"/>
        <v>0</v>
      </c>
      <c r="AR35" s="50">
        <f t="shared" si="96"/>
        <v>0</v>
      </c>
      <c r="AS35" s="42">
        <f t="shared" si="96"/>
        <v>0</v>
      </c>
      <c r="AT35" s="50">
        <f t="shared" si="96"/>
        <v>0</v>
      </c>
      <c r="AU35" s="42">
        <f t="shared" si="96"/>
        <v>0</v>
      </c>
      <c r="AV35" s="50">
        <f t="shared" si="96"/>
        <v>0</v>
      </c>
      <c r="AW35" s="42">
        <f t="shared" si="96"/>
        <v>0</v>
      </c>
      <c r="AX35" s="50">
        <f t="shared" si="96"/>
        <v>0</v>
      </c>
      <c r="AY35" s="42">
        <f t="shared" si="96"/>
        <v>0</v>
      </c>
      <c r="AZ35" s="50">
        <f t="shared" si="96"/>
        <v>0</v>
      </c>
      <c r="BA35" s="42">
        <f t="shared" si="96"/>
        <v>0</v>
      </c>
      <c r="BB35" s="50">
        <f t="shared" si="96"/>
        <v>0</v>
      </c>
      <c r="BC35" s="42">
        <f t="shared" si="96"/>
        <v>0</v>
      </c>
      <c r="BD35" s="50">
        <f t="shared" si="96"/>
        <v>0</v>
      </c>
      <c r="BE35" s="42">
        <f t="shared" si="96"/>
        <v>0</v>
      </c>
      <c r="BF35" s="50">
        <f t="shared" si="96"/>
        <v>0</v>
      </c>
      <c r="BG35" s="42">
        <f t="shared" si="96"/>
        <v>0</v>
      </c>
      <c r="BH35" s="50">
        <f t="shared" si="96"/>
        <v>0</v>
      </c>
      <c r="BI35" s="42">
        <f t="shared" si="96"/>
        <v>0</v>
      </c>
      <c r="BJ35" s="50">
        <f t="shared" si="96"/>
        <v>0</v>
      </c>
      <c r="BK35" s="42">
        <f t="shared" si="96"/>
        <v>0</v>
      </c>
      <c r="BL35" s="50">
        <f t="shared" si="96"/>
        <v>0</v>
      </c>
      <c r="BM35" s="42">
        <f t="shared" si="96"/>
        <v>0</v>
      </c>
      <c r="BN35" s="50">
        <f t="shared" si="96"/>
        <v>1252</v>
      </c>
      <c r="BO35" s="50">
        <f t="shared" si="96"/>
        <v>64206.02</v>
      </c>
      <c r="BP35" s="98"/>
      <c r="BQ35" s="99">
        <f t="shared" ref="BQ35:BV35" si="97">SUM(BQ7:BQ34)</f>
        <v>5200.5599999999995</v>
      </c>
      <c r="BR35" s="99">
        <f t="shared" si="97"/>
        <v>64206.02</v>
      </c>
      <c r="BS35" s="99">
        <f t="shared" si="97"/>
        <v>7725.9939999999997</v>
      </c>
      <c r="BT35" s="99">
        <f t="shared" si="97"/>
        <v>66731.453999999998</v>
      </c>
      <c r="BU35" s="99">
        <f t="shared" si="97"/>
        <v>75795</v>
      </c>
      <c r="BV35" s="99">
        <f t="shared" si="97"/>
        <v>-9063.5460000000021</v>
      </c>
      <c r="BW35" s="56"/>
      <c r="BX35" s="56"/>
      <c r="BY35" s="56"/>
      <c r="BZ35" s="56"/>
      <c r="CA35" s="56"/>
      <c r="CB35" s="56"/>
      <c r="CC35" s="56"/>
      <c r="CD35" s="56"/>
      <c r="CE35" s="56"/>
      <c r="CF35" s="56"/>
      <c r="CG35" s="56"/>
      <c r="CH35" s="56"/>
      <c r="CI35" s="56"/>
      <c r="CJ35" s="56"/>
      <c r="CK35" s="56"/>
      <c r="CL35" s="56"/>
      <c r="CM35" s="56"/>
      <c r="CN35" s="56"/>
      <c r="CO35" s="56"/>
      <c r="CP35" s="56"/>
      <c r="CQ35" s="56"/>
      <c r="CR35" s="56"/>
      <c r="CS35" s="56"/>
      <c r="CT35" s="56"/>
      <c r="CU35" s="56"/>
      <c r="CV35" s="56"/>
      <c r="CW35" s="56"/>
      <c r="CX35" s="56"/>
      <c r="CY35" s="56"/>
      <c r="CZ35" s="56"/>
      <c r="DA35" s="56"/>
      <c r="DB35" s="56"/>
      <c r="DC35" s="56"/>
      <c r="DD35" s="56"/>
      <c r="DE35" s="56"/>
      <c r="DF35" s="56"/>
      <c r="DG35" s="56"/>
      <c r="DH35" s="56"/>
      <c r="DI35" s="56"/>
      <c r="DJ35" s="56"/>
    </row>
    <row r="36" spans="1:120" ht="16.5" customHeight="1" x14ac:dyDescent="0.25">
      <c r="A36" s="23"/>
      <c r="B36" s="23"/>
      <c r="C36" s="23"/>
      <c r="D36" s="23"/>
      <c r="E36" s="18"/>
      <c r="F36" s="18"/>
      <c r="G36" s="18"/>
      <c r="H36" s="19"/>
      <c r="I36" s="18"/>
      <c r="J36" s="51" t="s">
        <v>14</v>
      </c>
      <c r="K36" s="18"/>
      <c r="L36" s="58"/>
      <c r="M36" s="20"/>
      <c r="N36" s="58"/>
      <c r="O36" s="20"/>
      <c r="P36" s="55"/>
      <c r="Q36" s="20"/>
      <c r="R36" s="58"/>
      <c r="S36" s="20"/>
      <c r="T36" s="58"/>
      <c r="U36" s="20"/>
      <c r="V36" s="58"/>
      <c r="W36" s="19"/>
      <c r="X36" s="58"/>
      <c r="Y36" s="20"/>
      <c r="Z36" s="58"/>
      <c r="AA36" s="20"/>
      <c r="AB36" s="58"/>
      <c r="AC36" s="20"/>
      <c r="AD36" s="58"/>
      <c r="AE36" s="20"/>
      <c r="AF36" s="58"/>
      <c r="AG36" s="20"/>
      <c r="AH36" s="58"/>
      <c r="AI36" s="20"/>
      <c r="AJ36" s="23"/>
      <c r="AK36" s="18"/>
      <c r="AL36" s="51"/>
      <c r="AM36" s="18"/>
      <c r="AN36" s="55"/>
      <c r="AO36" s="18"/>
      <c r="AP36" s="51" t="s">
        <v>14</v>
      </c>
      <c r="AQ36" s="18"/>
      <c r="AR36" s="58"/>
      <c r="AS36" s="20"/>
      <c r="AT36" s="58"/>
      <c r="AU36" s="20"/>
      <c r="AV36" s="55"/>
      <c r="AW36" s="20"/>
      <c r="AX36" s="58"/>
      <c r="AY36" s="20"/>
      <c r="AZ36" s="58"/>
      <c r="BA36" s="20"/>
      <c r="BB36" s="58"/>
      <c r="BC36" s="19"/>
      <c r="BD36" s="58"/>
      <c r="BE36" s="20"/>
      <c r="BF36" s="58"/>
      <c r="BG36" s="20"/>
      <c r="BH36" s="58"/>
      <c r="BI36" s="20"/>
      <c r="BJ36" s="58"/>
      <c r="BK36" s="20"/>
      <c r="BL36" s="58"/>
      <c r="BM36" s="20"/>
      <c r="BN36" s="20"/>
      <c r="BO36" s="20"/>
      <c r="BP36" s="25"/>
      <c r="BQ36" s="17">
        <f>+BQ35-BQ37</f>
        <v>0</v>
      </c>
      <c r="BR36" s="17">
        <f>+BR35-BR37</f>
        <v>0</v>
      </c>
      <c r="BS36" s="17">
        <f t="shared" ref="BS36:BV36" si="98">+BS35-BS37</f>
        <v>0</v>
      </c>
      <c r="BT36" s="17">
        <f t="shared" si="98"/>
        <v>0</v>
      </c>
      <c r="BU36" s="17" t="s">
        <v>30</v>
      </c>
      <c r="BV36" s="17">
        <f t="shared" si="98"/>
        <v>0</v>
      </c>
    </row>
    <row r="37" spans="1:120" ht="16.5" customHeight="1" x14ac:dyDescent="0.25">
      <c r="A37" s="23"/>
      <c r="B37" s="23"/>
      <c r="C37" s="23"/>
      <c r="D37" s="23"/>
      <c r="E37" s="18"/>
      <c r="F37" s="18"/>
      <c r="G37" s="18"/>
      <c r="H37" s="18"/>
      <c r="I37" s="18"/>
      <c r="J37" s="51"/>
      <c r="K37" s="18"/>
      <c r="L37" s="58"/>
      <c r="M37" s="20"/>
      <c r="N37" s="58"/>
      <c r="O37" s="20"/>
      <c r="P37" s="58"/>
      <c r="Q37" s="20"/>
      <c r="R37" s="58"/>
      <c r="S37" s="21"/>
      <c r="T37" s="58"/>
      <c r="U37" s="20"/>
      <c r="V37" s="58"/>
      <c r="W37" s="20"/>
      <c r="X37" s="58"/>
      <c r="Y37" s="20"/>
      <c r="Z37" s="58"/>
      <c r="AA37" s="20"/>
      <c r="AB37" s="58"/>
      <c r="AC37" s="20"/>
      <c r="AD37" s="58"/>
      <c r="AE37" s="20"/>
      <c r="AF37" s="58"/>
      <c r="AG37" s="20"/>
      <c r="AH37" s="58"/>
      <c r="AI37" s="20"/>
      <c r="AJ37" s="23"/>
      <c r="AK37" s="18"/>
      <c r="AL37" s="51"/>
      <c r="AM37" s="18"/>
      <c r="AN37" s="51"/>
      <c r="AO37" s="18"/>
      <c r="AP37" s="51"/>
      <c r="AQ37" s="18"/>
      <c r="AR37" s="58"/>
      <c r="AS37" s="20"/>
      <c r="AT37" s="58"/>
      <c r="AU37" s="20"/>
      <c r="AV37" s="58"/>
      <c r="AW37" s="20"/>
      <c r="AX37" s="58"/>
      <c r="AY37" s="21"/>
      <c r="AZ37" s="58"/>
      <c r="BA37" s="20"/>
      <c r="BB37" s="58"/>
      <c r="BC37" s="20"/>
      <c r="BD37" s="58"/>
      <c r="BE37" s="20"/>
      <c r="BF37" s="58"/>
      <c r="BG37" s="20"/>
      <c r="BH37" s="58"/>
      <c r="BI37" s="20"/>
      <c r="BJ37" s="58"/>
      <c r="BK37" s="20"/>
      <c r="BL37" s="58"/>
      <c r="BM37" s="20"/>
      <c r="BN37" s="20"/>
      <c r="BO37" s="20"/>
      <c r="BP37" s="25"/>
      <c r="BQ37" s="24">
        <f t="shared" ref="BQ37:BV37" si="99">SUM(BQ7:BQ34)</f>
        <v>5200.5599999999995</v>
      </c>
      <c r="BR37" s="120">
        <f t="shared" si="99"/>
        <v>64206.02</v>
      </c>
      <c r="BS37" s="24">
        <f t="shared" si="99"/>
        <v>7725.9939999999997</v>
      </c>
      <c r="BT37" s="24">
        <f t="shared" si="99"/>
        <v>66731.453999999998</v>
      </c>
      <c r="BU37" s="24">
        <f t="shared" si="99"/>
        <v>75795</v>
      </c>
      <c r="BV37" s="24">
        <f t="shared" si="99"/>
        <v>-9063.5460000000021</v>
      </c>
    </row>
    <row r="38" spans="1:120" ht="16.5" customHeight="1" thickBot="1" x14ac:dyDescent="0.3">
      <c r="A38" s="23"/>
      <c r="B38" s="23"/>
      <c r="C38" s="23"/>
      <c r="D38" s="23"/>
      <c r="E38" s="18"/>
      <c r="F38" s="18"/>
      <c r="G38" s="18"/>
      <c r="H38" s="18"/>
      <c r="I38" s="18"/>
      <c r="J38" s="51"/>
      <c r="K38" s="18"/>
      <c r="L38" s="58"/>
      <c r="M38" s="20"/>
      <c r="N38" s="58"/>
      <c r="O38" s="20"/>
      <c r="P38" s="58"/>
      <c r="Q38" s="20"/>
      <c r="R38" s="58"/>
      <c r="S38" s="21"/>
      <c r="T38" s="58"/>
      <c r="U38" s="20"/>
      <c r="V38" s="58"/>
      <c r="W38" s="20"/>
      <c r="X38" s="58"/>
      <c r="Y38" s="20"/>
      <c r="Z38" s="58"/>
      <c r="AA38" s="20"/>
      <c r="AB38" s="58"/>
      <c r="AC38" s="20"/>
      <c r="AD38" s="58"/>
      <c r="AE38" s="20"/>
      <c r="AF38" s="58"/>
      <c r="AG38" s="20"/>
      <c r="AH38" s="58"/>
      <c r="AI38" s="20"/>
      <c r="AJ38" s="23"/>
      <c r="AK38" s="18"/>
      <c r="AL38" s="51"/>
      <c r="AM38" s="18"/>
      <c r="AN38" s="51"/>
      <c r="AO38" s="18"/>
      <c r="AP38" s="51"/>
      <c r="AQ38" s="18"/>
      <c r="AR38" s="58"/>
      <c r="AS38" s="20"/>
      <c r="AT38" s="58"/>
      <c r="AU38" s="20"/>
      <c r="AV38" s="58"/>
      <c r="AW38" s="20"/>
      <c r="AX38" s="58"/>
      <c r="AY38" s="21"/>
      <c r="AZ38" s="58"/>
      <c r="BA38" s="20"/>
      <c r="BB38" s="58"/>
      <c r="BC38" s="20"/>
      <c r="BD38" s="58"/>
      <c r="BE38" s="20"/>
      <c r="BF38" s="58"/>
      <c r="BG38" s="20"/>
      <c r="BH38" s="58"/>
      <c r="BI38" s="20"/>
      <c r="BJ38" s="58"/>
      <c r="BK38" s="20"/>
      <c r="BL38" s="58"/>
      <c r="BM38" s="20"/>
      <c r="BN38" s="20"/>
      <c r="BO38" s="20"/>
      <c r="BP38" s="25"/>
      <c r="BQ38" s="29"/>
      <c r="BR38" s="30"/>
      <c r="BS38" s="30"/>
      <c r="BT38" s="29"/>
      <c r="BU38" s="30"/>
      <c r="BV38" s="30"/>
    </row>
    <row r="39" spans="1:120" s="63" customFormat="1" ht="16.5" hidden="1" customHeight="1" x14ac:dyDescent="0.25">
      <c r="A39" s="283" t="s">
        <v>25</v>
      </c>
      <c r="B39" s="284"/>
      <c r="C39" s="285"/>
      <c r="D39" s="85"/>
      <c r="E39" s="28"/>
      <c r="F39" s="28"/>
      <c r="G39" s="28"/>
      <c r="H39" s="28"/>
      <c r="I39" s="28"/>
      <c r="J39" s="47"/>
      <c r="K39" s="28"/>
      <c r="L39" s="65"/>
      <c r="M39" s="66"/>
      <c r="N39" s="65"/>
      <c r="O39" s="66"/>
      <c r="P39" s="65"/>
      <c r="Q39" s="66"/>
      <c r="R39" s="65"/>
      <c r="S39" s="67"/>
      <c r="T39" s="65"/>
      <c r="U39" s="66"/>
      <c r="V39" s="65"/>
      <c r="W39" s="66"/>
      <c r="X39" s="65"/>
      <c r="Y39" s="66"/>
      <c r="Z39" s="65"/>
      <c r="AA39" s="66"/>
      <c r="AB39" s="65"/>
      <c r="AC39" s="66"/>
      <c r="AD39" s="65"/>
      <c r="AE39" s="66"/>
      <c r="AF39" s="65"/>
      <c r="AG39" s="66"/>
      <c r="AH39" s="65"/>
      <c r="AI39" s="66"/>
      <c r="AJ39" s="72"/>
      <c r="AK39" s="28"/>
      <c r="AL39" s="47"/>
      <c r="AM39" s="28"/>
      <c r="AN39" s="47"/>
      <c r="AO39" s="28"/>
      <c r="AP39" s="47"/>
      <c r="AQ39" s="28"/>
      <c r="AR39" s="65"/>
      <c r="AS39" s="66"/>
      <c r="AT39" s="65"/>
      <c r="AU39" s="66"/>
      <c r="AV39" s="65"/>
      <c r="AW39" s="66"/>
      <c r="AX39" s="65"/>
      <c r="AY39" s="67"/>
      <c r="AZ39" s="65"/>
      <c r="BA39" s="66"/>
      <c r="BB39" s="65"/>
      <c r="BC39" s="66"/>
      <c r="BD39" s="65"/>
      <c r="BE39" s="66"/>
      <c r="BF39" s="65"/>
      <c r="BG39" s="66"/>
      <c r="BH39" s="65"/>
      <c r="BI39" s="66"/>
      <c r="BJ39" s="65"/>
      <c r="BK39" s="66"/>
      <c r="BL39" s="65"/>
      <c r="BM39" s="66"/>
      <c r="BN39" s="66"/>
      <c r="BO39" s="66"/>
      <c r="BP39" s="25"/>
      <c r="BQ39" s="29"/>
      <c r="BR39" s="30"/>
      <c r="BS39" s="30"/>
      <c r="BT39" s="29"/>
      <c r="BU39" s="30"/>
      <c r="BV39" s="30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7"/>
      <c r="DL39" s="7"/>
      <c r="DM39" s="7"/>
      <c r="DN39" s="7"/>
      <c r="DO39" s="7"/>
      <c r="DP39" s="7"/>
    </row>
    <row r="40" spans="1:120" ht="16.5" hidden="1" customHeight="1" x14ac:dyDescent="0.25">
      <c r="A40" s="129" t="s">
        <v>9</v>
      </c>
      <c r="B40" s="84" t="s">
        <v>28</v>
      </c>
      <c r="C40" s="76">
        <v>48</v>
      </c>
      <c r="D40" s="82"/>
      <c r="E40" s="3"/>
      <c r="F40" s="3"/>
      <c r="G40" s="3"/>
      <c r="H40" s="3"/>
      <c r="I40" s="3"/>
      <c r="J40" s="45"/>
      <c r="K40" s="3"/>
      <c r="L40" s="83"/>
      <c r="M40" s="57"/>
      <c r="N40" s="45"/>
      <c r="O40" s="3"/>
      <c r="P40" s="83"/>
      <c r="Q40" s="57"/>
      <c r="R40" s="83"/>
      <c r="S40" s="209"/>
      <c r="T40" s="83"/>
      <c r="U40" s="97"/>
      <c r="V40" s="97"/>
      <c r="W40" s="57"/>
      <c r="X40" s="83"/>
      <c r="Y40" s="97"/>
      <c r="Z40" s="83"/>
      <c r="AA40" s="97"/>
      <c r="AB40" s="45"/>
      <c r="AC40" s="3"/>
      <c r="AD40" s="83"/>
      <c r="AE40" s="57"/>
      <c r="AF40" s="83"/>
      <c r="AG40" s="57"/>
      <c r="AH40" s="45"/>
      <c r="AI40" s="97"/>
      <c r="AJ40" s="82"/>
      <c r="AK40" s="3"/>
      <c r="AL40" s="45"/>
      <c r="AM40" s="3"/>
      <c r="AN40" s="45"/>
      <c r="AO40" s="3"/>
      <c r="AP40" s="45"/>
      <c r="AQ40" s="97"/>
      <c r="AR40" s="83"/>
      <c r="AS40" s="97"/>
      <c r="AT40" s="83"/>
      <c r="AU40" s="97"/>
      <c r="AV40" s="83"/>
      <c r="AW40" s="97"/>
      <c r="AX40" s="83"/>
      <c r="AY40" s="97"/>
      <c r="AZ40" s="83"/>
      <c r="BA40" s="57"/>
      <c r="BB40" s="83"/>
      <c r="BC40" s="97"/>
      <c r="BD40" s="83"/>
      <c r="BE40" s="97"/>
      <c r="BF40" s="83"/>
      <c r="BG40" s="97"/>
      <c r="BH40" s="83"/>
      <c r="BI40" s="57"/>
      <c r="BJ40" s="45"/>
      <c r="BK40" s="97"/>
      <c r="BL40" s="83"/>
      <c r="BM40" s="57"/>
      <c r="BN40" s="44">
        <f t="shared" ref="BN40:BO41" si="100">+D40+F40+H40+J40+L40+N40+P40+R40+T40+V40+X40+Z40+AB40+AD40+AF40+AH40+AJ40+AL40+AN40+AP40+AR40+AT40+AV40+AX40+AZ40+BB40+BD40+BF40+BH40+BJ40+BL40</f>
        <v>0</v>
      </c>
      <c r="BO40" s="87">
        <f t="shared" si="100"/>
        <v>0</v>
      </c>
      <c r="BP40" s="25"/>
      <c r="BQ40" s="29"/>
      <c r="BR40" s="30"/>
      <c r="BS40" s="30"/>
      <c r="BT40" s="29"/>
      <c r="BU40" s="30"/>
      <c r="BV40" s="30"/>
    </row>
    <row r="41" spans="1:120" ht="16.5" hidden="1" customHeight="1" x14ac:dyDescent="0.25">
      <c r="A41" s="130" t="s">
        <v>31</v>
      </c>
      <c r="B41" s="131"/>
      <c r="C41" s="128">
        <v>47.5</v>
      </c>
      <c r="D41" s="82"/>
      <c r="E41" s="3"/>
      <c r="F41" s="3"/>
      <c r="G41" s="3"/>
      <c r="H41" s="3"/>
      <c r="I41" s="3"/>
      <c r="J41" s="45"/>
      <c r="K41" s="3"/>
      <c r="L41" s="83"/>
      <c r="M41" s="57"/>
      <c r="N41" s="45"/>
      <c r="O41" s="3"/>
      <c r="P41" s="83"/>
      <c r="Q41" s="57"/>
      <c r="R41" s="83"/>
      <c r="S41" s="209"/>
      <c r="T41" s="83"/>
      <c r="U41" s="97"/>
      <c r="V41" s="97"/>
      <c r="W41" s="57"/>
      <c r="X41" s="45"/>
      <c r="Y41" s="97"/>
      <c r="Z41" s="83"/>
      <c r="AA41" s="97"/>
      <c r="AB41" s="45"/>
      <c r="AC41" s="3"/>
      <c r="AD41" s="83"/>
      <c r="AE41" s="57"/>
      <c r="AF41" s="83"/>
      <c r="AG41" s="57"/>
      <c r="AH41" s="45"/>
      <c r="AI41" s="97"/>
      <c r="AJ41" s="82"/>
      <c r="AK41" s="3"/>
      <c r="AL41" s="45"/>
      <c r="AM41" s="3"/>
      <c r="AN41" s="45"/>
      <c r="AO41" s="3"/>
      <c r="AP41" s="45"/>
      <c r="AQ41" s="97"/>
      <c r="AR41" s="83"/>
      <c r="AS41" s="97"/>
      <c r="AT41" s="83"/>
      <c r="AU41" s="97"/>
      <c r="AV41" s="83"/>
      <c r="AW41" s="97"/>
      <c r="AX41" s="83"/>
      <c r="AY41" s="97"/>
      <c r="AZ41" s="83"/>
      <c r="BA41" s="57"/>
      <c r="BB41" s="83"/>
      <c r="BC41" s="97"/>
      <c r="BD41" s="83"/>
      <c r="BE41" s="97"/>
      <c r="BF41" s="83"/>
      <c r="BG41" s="97"/>
      <c r="BH41" s="83"/>
      <c r="BI41" s="57"/>
      <c r="BJ41" s="45"/>
      <c r="BK41" s="97"/>
      <c r="BL41" s="83"/>
      <c r="BM41" s="57"/>
      <c r="BN41" s="44">
        <f t="shared" si="100"/>
        <v>0</v>
      </c>
      <c r="BO41" s="87">
        <f t="shared" si="100"/>
        <v>0</v>
      </c>
      <c r="BP41" s="25"/>
      <c r="BQ41" s="29"/>
      <c r="BR41" s="30"/>
      <c r="BS41" s="30"/>
      <c r="BT41" s="29"/>
      <c r="BU41" s="30"/>
      <c r="BV41" s="30"/>
    </row>
    <row r="42" spans="1:120" s="63" customFormat="1" ht="16.5" customHeight="1" thickBot="1" x14ac:dyDescent="0.3">
      <c r="A42" s="283" t="s">
        <v>15</v>
      </c>
      <c r="B42" s="285"/>
      <c r="C42" s="86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110"/>
      <c r="V42" s="110"/>
      <c r="W42" s="64"/>
      <c r="X42" s="64"/>
      <c r="Y42" s="110"/>
      <c r="Z42" s="64"/>
      <c r="AA42" s="64"/>
      <c r="AB42" s="64"/>
      <c r="AC42" s="64"/>
      <c r="AD42" s="64"/>
      <c r="AE42" s="64"/>
      <c r="AF42" s="64"/>
      <c r="AG42" s="64"/>
      <c r="AH42" s="108"/>
      <c r="AI42" s="110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108"/>
      <c r="AX42" s="64"/>
      <c r="AY42" s="109"/>
      <c r="AZ42" s="64"/>
      <c r="BA42" s="64"/>
      <c r="BB42" s="64"/>
      <c r="BC42" s="64"/>
      <c r="BD42" s="64"/>
      <c r="BE42" s="110"/>
      <c r="BF42" s="64"/>
      <c r="BG42" s="64"/>
      <c r="BH42" s="64"/>
      <c r="BI42" s="64"/>
      <c r="BJ42" s="108"/>
      <c r="BK42" s="110"/>
      <c r="BL42" s="64"/>
      <c r="BM42" s="64"/>
      <c r="BN42" s="211"/>
      <c r="BO42" s="211"/>
      <c r="BP42" s="122"/>
      <c r="BQ42" s="9"/>
      <c r="BR42" s="9"/>
      <c r="BS42" s="9"/>
      <c r="BT42" s="9"/>
      <c r="BU42" s="25"/>
      <c r="BV42" s="9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7"/>
      <c r="DL42" s="7"/>
      <c r="DM42" s="7"/>
      <c r="DN42" s="7"/>
      <c r="DO42" s="7"/>
      <c r="DP42" s="7"/>
    </row>
    <row r="43" spans="1:120" ht="16.5" customHeight="1" x14ac:dyDescent="0.25">
      <c r="A43" s="172" t="s">
        <v>64</v>
      </c>
      <c r="B43" s="173" t="s">
        <v>65</v>
      </c>
      <c r="C43" s="169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97"/>
      <c r="V43" s="97"/>
      <c r="W43" s="100"/>
      <c r="X43" s="100"/>
      <c r="Y43" s="97"/>
      <c r="Z43" s="100"/>
      <c r="AA43" s="100"/>
      <c r="AB43" s="100"/>
      <c r="AC43" s="100"/>
      <c r="AD43" s="100"/>
      <c r="AE43" s="100"/>
      <c r="AF43" s="209">
        <v>40</v>
      </c>
      <c r="AG43" s="209">
        <v>2040</v>
      </c>
      <c r="AH43" s="209"/>
      <c r="AI43" s="97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V43" s="100"/>
      <c r="AW43" s="209"/>
      <c r="AX43" s="100"/>
      <c r="AY43" s="31"/>
      <c r="AZ43" s="100"/>
      <c r="BA43" s="100"/>
      <c r="BB43" s="100"/>
      <c r="BC43" s="100"/>
      <c r="BD43" s="100"/>
      <c r="BE43" s="97"/>
      <c r="BF43" s="100"/>
      <c r="BG43" s="100"/>
      <c r="BH43" s="100"/>
      <c r="BI43" s="100"/>
      <c r="BJ43" s="209"/>
      <c r="BK43" s="97"/>
      <c r="BL43" s="100"/>
      <c r="BM43" s="100"/>
      <c r="BN43" s="170"/>
      <c r="BO43" s="171"/>
      <c r="BP43" s="122"/>
      <c r="BQ43" s="9"/>
      <c r="BR43" s="9"/>
      <c r="BS43" s="9"/>
      <c r="BT43" s="9"/>
      <c r="BU43" s="25"/>
      <c r="BV43" s="9"/>
    </row>
    <row r="44" spans="1:120" ht="16.5" customHeight="1" x14ac:dyDescent="0.25">
      <c r="A44" s="129" t="s">
        <v>59</v>
      </c>
      <c r="B44" s="84" t="s">
        <v>60</v>
      </c>
      <c r="C44" s="101">
        <v>45</v>
      </c>
      <c r="D44" s="100"/>
      <c r="E44" s="100"/>
      <c r="F44" s="100"/>
      <c r="G44" s="100"/>
      <c r="H44" s="100"/>
      <c r="I44" s="100"/>
      <c r="J44" s="209">
        <v>18</v>
      </c>
      <c r="K44" s="209">
        <f>+J44*C44</f>
        <v>810</v>
      </c>
      <c r="L44" s="100"/>
      <c r="M44" s="100"/>
      <c r="N44" s="100"/>
      <c r="O44" s="100"/>
      <c r="P44" s="209">
        <v>6</v>
      </c>
      <c r="Q44" s="209">
        <f>+P44*C44</f>
        <v>270</v>
      </c>
      <c r="R44" s="100"/>
      <c r="S44" s="100"/>
      <c r="T44" s="100"/>
      <c r="U44" s="97"/>
      <c r="V44" s="97"/>
      <c r="W44" s="100"/>
      <c r="X44" s="100"/>
      <c r="Y44" s="97"/>
      <c r="Z44" s="209"/>
      <c r="AA44" s="97">
        <f>+Z44*C44</f>
        <v>0</v>
      </c>
      <c r="AB44" s="209"/>
      <c r="AC44" s="209">
        <f>+AB44*C44</f>
        <v>0</v>
      </c>
      <c r="AD44" s="100"/>
      <c r="AE44" s="100"/>
      <c r="AF44" s="209">
        <v>3</v>
      </c>
      <c r="AG44" s="209">
        <f>+AF44*C44</f>
        <v>135</v>
      </c>
      <c r="AH44" s="209"/>
      <c r="AI44" s="97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209"/>
      <c r="AX44" s="100"/>
      <c r="AY44" s="31"/>
      <c r="AZ44" s="209"/>
      <c r="BA44" s="107"/>
      <c r="BB44" s="209"/>
      <c r="BC44" s="97"/>
      <c r="BD44" s="100"/>
      <c r="BE44" s="97"/>
      <c r="BF44" s="209"/>
      <c r="BG44" s="97"/>
      <c r="BH44" s="209">
        <v>36</v>
      </c>
      <c r="BI44" s="209">
        <f>+BH44*C44</f>
        <v>1620</v>
      </c>
      <c r="BJ44" s="209"/>
      <c r="BK44" s="97"/>
      <c r="BL44" s="100"/>
      <c r="BM44" s="100"/>
      <c r="BN44" s="44">
        <f>+D44+F44+H44+J44+L44+N44+P44+R44+T44+V44+X44+Z44+AB44+AD44+AF44+AH44+AJ44+AL44+AN44+AP44+AR44+AT44+AV44+AX44+AZ44+BB44+BD44+BF44+BH44+BJ44+BL44</f>
        <v>63</v>
      </c>
      <c r="BO44" s="87">
        <f t="shared" ref="BO44:BO45" si="101">+E44+G44+I44+K44+M44+O44+Q44+S44+U44+W44+Y44+AA44+AC44+AE44+AG44+AI44+AK44+AM44+AO44+AQ44+AS44+AU44+AW44+AY44+BA44+BC44+BE44+BG44+BI44+BK44+BM44</f>
        <v>2835</v>
      </c>
      <c r="BP44" s="122"/>
      <c r="BQ44" s="9"/>
      <c r="BR44" s="9"/>
      <c r="BS44" s="9"/>
      <c r="BT44" s="9"/>
      <c r="BU44" s="25"/>
      <c r="BV44" s="9"/>
    </row>
    <row r="45" spans="1:120" ht="16.5" customHeight="1" x14ac:dyDescent="0.25">
      <c r="A45" s="129" t="s">
        <v>62</v>
      </c>
      <c r="B45" s="84" t="s">
        <v>63</v>
      </c>
      <c r="C45" s="101">
        <v>60</v>
      </c>
      <c r="D45" s="100"/>
      <c r="E45" s="100"/>
      <c r="F45" s="100"/>
      <c r="G45" s="100"/>
      <c r="H45" s="100"/>
      <c r="I45" s="100"/>
      <c r="J45" s="209"/>
      <c r="K45" s="209"/>
      <c r="L45" s="100"/>
      <c r="M45" s="100"/>
      <c r="N45" s="100"/>
      <c r="O45" s="100"/>
      <c r="P45" s="209"/>
      <c r="Q45" s="209"/>
      <c r="R45" s="100"/>
      <c r="S45" s="100"/>
      <c r="T45" s="100"/>
      <c r="U45" s="97"/>
      <c r="V45" s="97"/>
      <c r="W45" s="100"/>
      <c r="X45" s="209">
        <v>18</v>
      </c>
      <c r="Y45" s="97">
        <f>+X45*C45</f>
        <v>1080</v>
      </c>
      <c r="Z45" s="209"/>
      <c r="AA45" s="97"/>
      <c r="AB45" s="209"/>
      <c r="AC45" s="209"/>
      <c r="AD45" s="100"/>
      <c r="AE45" s="100"/>
      <c r="AF45" s="100"/>
      <c r="AG45" s="100"/>
      <c r="AH45" s="209"/>
      <c r="AI45" s="97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209"/>
      <c r="AX45" s="100"/>
      <c r="AY45" s="31"/>
      <c r="AZ45" s="209"/>
      <c r="BA45" s="107"/>
      <c r="BB45" s="209"/>
      <c r="BC45" s="97"/>
      <c r="BD45" s="100"/>
      <c r="BE45" s="97"/>
      <c r="BF45" s="209"/>
      <c r="BG45" s="97"/>
      <c r="BH45" s="100"/>
      <c r="BI45" s="100"/>
      <c r="BJ45" s="209"/>
      <c r="BK45" s="97"/>
      <c r="BL45" s="100"/>
      <c r="BM45" s="100"/>
      <c r="BN45" s="44">
        <f>+D45+F45+H45+J45+L45+N45+P45+R45+T45+V45+X45+Z45+AB45+AD45+AF45+AH45+AJ45+AL45+AN45+AP45+AR45+AT45+AV45+AX45+AZ45+BB45+BD45+BF45+BH45+BJ45+BL45</f>
        <v>18</v>
      </c>
      <c r="BO45" s="87">
        <f t="shared" si="101"/>
        <v>1080</v>
      </c>
      <c r="BP45" s="122"/>
      <c r="BQ45" s="9"/>
      <c r="BR45" s="9"/>
      <c r="BS45" s="9"/>
      <c r="BT45" s="9"/>
      <c r="BU45" s="25"/>
      <c r="BV45" s="9"/>
    </row>
    <row r="46" spans="1:120" ht="16.5" customHeight="1" x14ac:dyDescent="0.25">
      <c r="A46" s="102" t="s">
        <v>2</v>
      </c>
      <c r="B46" s="102"/>
      <c r="C46" s="103"/>
      <c r="D46" s="104">
        <f t="shared" ref="D46:W46" si="102">SUM(D40:D44)</f>
        <v>0</v>
      </c>
      <c r="E46" s="104">
        <f t="shared" si="102"/>
        <v>0</v>
      </c>
      <c r="F46" s="104">
        <f t="shared" si="102"/>
        <v>0</v>
      </c>
      <c r="G46" s="104">
        <f t="shared" si="102"/>
        <v>0</v>
      </c>
      <c r="H46" s="104">
        <f t="shared" si="102"/>
        <v>0</v>
      </c>
      <c r="I46" s="104">
        <f t="shared" si="102"/>
        <v>0</v>
      </c>
      <c r="J46" s="104">
        <f t="shared" si="102"/>
        <v>18</v>
      </c>
      <c r="K46" s="104">
        <f t="shared" si="102"/>
        <v>810</v>
      </c>
      <c r="L46" s="104">
        <f t="shared" si="102"/>
        <v>0</v>
      </c>
      <c r="M46" s="104">
        <f t="shared" si="102"/>
        <v>0</v>
      </c>
      <c r="N46" s="104">
        <f t="shared" si="102"/>
        <v>0</v>
      </c>
      <c r="O46" s="104">
        <f t="shared" si="102"/>
        <v>0</v>
      </c>
      <c r="P46" s="104">
        <f t="shared" si="102"/>
        <v>6</v>
      </c>
      <c r="Q46" s="104">
        <f t="shared" si="102"/>
        <v>270</v>
      </c>
      <c r="R46" s="105">
        <f t="shared" si="102"/>
        <v>0</v>
      </c>
      <c r="S46" s="104">
        <f t="shared" si="102"/>
        <v>0</v>
      </c>
      <c r="T46" s="104">
        <f t="shared" si="102"/>
        <v>0</v>
      </c>
      <c r="U46" s="104">
        <f t="shared" si="102"/>
        <v>0</v>
      </c>
      <c r="V46" s="104">
        <f t="shared" si="102"/>
        <v>0</v>
      </c>
      <c r="W46" s="104">
        <f t="shared" si="102"/>
        <v>0</v>
      </c>
      <c r="X46" s="104">
        <f>SUM(X42:X45)</f>
        <v>18</v>
      </c>
      <c r="Y46" s="104">
        <f>SUM(Y42:Y45)</f>
        <v>1080</v>
      </c>
      <c r="Z46" s="105">
        <f>SUM(Z42:Z44)</f>
        <v>0</v>
      </c>
      <c r="AA46" s="104">
        <f>SUM(AA42:AA44)</f>
        <v>0</v>
      </c>
      <c r="AB46" s="105">
        <f>SUM(AB42:AB44)</f>
        <v>0</v>
      </c>
      <c r="AC46" s="104">
        <f>SUM(AC40:AC44)</f>
        <v>0</v>
      </c>
      <c r="AD46" s="105">
        <f t="shared" ref="AD46:BM46" si="103">SUM(AD42:AD44)</f>
        <v>0</v>
      </c>
      <c r="AE46" s="104">
        <f t="shared" si="103"/>
        <v>0</v>
      </c>
      <c r="AF46" s="105">
        <f t="shared" si="103"/>
        <v>43</v>
      </c>
      <c r="AG46" s="104">
        <f t="shared" si="103"/>
        <v>2175</v>
      </c>
      <c r="AH46" s="105">
        <f t="shared" si="103"/>
        <v>0</v>
      </c>
      <c r="AI46" s="104">
        <f t="shared" si="103"/>
        <v>0</v>
      </c>
      <c r="AJ46" s="105">
        <f t="shared" si="103"/>
        <v>0</v>
      </c>
      <c r="AK46" s="104">
        <f t="shared" si="103"/>
        <v>0</v>
      </c>
      <c r="AL46" s="105">
        <f t="shared" si="103"/>
        <v>0</v>
      </c>
      <c r="AM46" s="104">
        <f t="shared" si="103"/>
        <v>0</v>
      </c>
      <c r="AN46" s="105">
        <f t="shared" si="103"/>
        <v>0</v>
      </c>
      <c r="AO46" s="154">
        <f t="shared" si="103"/>
        <v>0</v>
      </c>
      <c r="AP46" s="105">
        <f t="shared" si="103"/>
        <v>0</v>
      </c>
      <c r="AQ46" s="104">
        <f t="shared" si="103"/>
        <v>0</v>
      </c>
      <c r="AR46" s="105">
        <f t="shared" si="103"/>
        <v>0</v>
      </c>
      <c r="AS46" s="104">
        <f t="shared" si="103"/>
        <v>0</v>
      </c>
      <c r="AT46" s="105">
        <f t="shared" si="103"/>
        <v>0</v>
      </c>
      <c r="AU46" s="104">
        <f t="shared" si="103"/>
        <v>0</v>
      </c>
      <c r="AV46" s="105">
        <f t="shared" si="103"/>
        <v>0</v>
      </c>
      <c r="AW46" s="105">
        <f t="shared" si="103"/>
        <v>0</v>
      </c>
      <c r="AX46" s="105">
        <f t="shared" si="103"/>
        <v>0</v>
      </c>
      <c r="AY46" s="105">
        <f t="shared" si="103"/>
        <v>0</v>
      </c>
      <c r="AZ46" s="105">
        <f t="shared" si="103"/>
        <v>0</v>
      </c>
      <c r="BA46" s="105">
        <f t="shared" si="103"/>
        <v>0</v>
      </c>
      <c r="BB46" s="105">
        <f t="shared" si="103"/>
        <v>0</v>
      </c>
      <c r="BC46" s="105">
        <f t="shared" si="103"/>
        <v>0</v>
      </c>
      <c r="BD46" s="105">
        <f t="shared" si="103"/>
        <v>0</v>
      </c>
      <c r="BE46" s="105">
        <f t="shared" si="103"/>
        <v>0</v>
      </c>
      <c r="BF46" s="105">
        <f t="shared" si="103"/>
        <v>0</v>
      </c>
      <c r="BG46" s="105">
        <f t="shared" si="103"/>
        <v>0</v>
      </c>
      <c r="BH46" s="105">
        <f t="shared" si="103"/>
        <v>36</v>
      </c>
      <c r="BI46" s="105">
        <f t="shared" si="103"/>
        <v>1620</v>
      </c>
      <c r="BJ46" s="105">
        <f t="shared" si="103"/>
        <v>0</v>
      </c>
      <c r="BK46" s="105">
        <f t="shared" si="103"/>
        <v>0</v>
      </c>
      <c r="BL46" s="105">
        <f t="shared" si="103"/>
        <v>0</v>
      </c>
      <c r="BM46" s="105">
        <f t="shared" si="103"/>
        <v>0</v>
      </c>
      <c r="BN46" s="105">
        <f>SUM(BN42:BN45)</f>
        <v>81</v>
      </c>
      <c r="BO46" s="105">
        <f>SUM(BO42:BO45)</f>
        <v>3915</v>
      </c>
      <c r="BP46" s="19"/>
    </row>
    <row r="47" spans="1:120" ht="16.5" customHeight="1" x14ac:dyDescent="0.25">
      <c r="A47" s="73"/>
      <c r="B47" s="73"/>
      <c r="C47" s="73"/>
      <c r="D47" s="73"/>
      <c r="E47" s="3"/>
      <c r="F47" s="3"/>
      <c r="G47" s="3"/>
      <c r="H47" s="3"/>
      <c r="I47" s="3"/>
      <c r="J47" s="45"/>
      <c r="K47" s="3"/>
      <c r="L47" s="53"/>
      <c r="M47" s="2"/>
      <c r="N47" s="53"/>
      <c r="O47" s="2"/>
      <c r="P47" s="53"/>
      <c r="Q47" s="2"/>
      <c r="R47" s="53"/>
      <c r="S47" s="2"/>
      <c r="T47" s="53"/>
      <c r="U47" s="2"/>
      <c r="V47" s="53"/>
      <c r="W47" s="2"/>
      <c r="X47" s="53"/>
      <c r="Y47" s="2"/>
      <c r="Z47" s="53"/>
      <c r="AA47" s="2"/>
      <c r="AB47" s="53"/>
      <c r="AC47" s="2"/>
      <c r="AD47" s="53"/>
      <c r="AE47" s="2"/>
      <c r="AF47" s="53"/>
      <c r="AG47" s="2"/>
      <c r="AH47" s="53"/>
      <c r="AI47" s="2"/>
      <c r="AJ47" s="73"/>
      <c r="AK47" s="8"/>
      <c r="AL47" s="52"/>
      <c r="AM47" s="8"/>
      <c r="AN47" s="52"/>
      <c r="AO47" s="8"/>
      <c r="AP47" s="52"/>
      <c r="AQ47" s="8"/>
      <c r="AR47" s="53"/>
      <c r="AS47" s="2"/>
      <c r="AT47" s="53"/>
      <c r="AU47" s="2"/>
      <c r="AV47" s="53"/>
      <c r="AW47" s="2"/>
      <c r="AX47" s="53"/>
      <c r="AY47" s="2"/>
      <c r="AZ47" s="53"/>
      <c r="BA47" s="2"/>
      <c r="BB47" s="53"/>
      <c r="BC47" s="2"/>
      <c r="BD47" s="53"/>
      <c r="BE47" s="2"/>
      <c r="BF47" s="53"/>
      <c r="BG47" s="2"/>
      <c r="BH47" s="53"/>
      <c r="BI47" s="57"/>
      <c r="BJ47" s="53"/>
      <c r="BK47" s="57"/>
      <c r="BL47" s="53"/>
      <c r="BM47" s="57"/>
      <c r="BN47" s="2"/>
      <c r="BO47" s="3"/>
      <c r="BP47" s="122"/>
    </row>
    <row r="48" spans="1:120" ht="16.5" customHeight="1" x14ac:dyDescent="0.25">
      <c r="A48" s="73"/>
      <c r="B48" s="73"/>
      <c r="C48" s="73"/>
      <c r="D48" s="73"/>
      <c r="E48" s="3"/>
      <c r="F48" s="3"/>
      <c r="G48" s="3"/>
      <c r="H48" s="3"/>
      <c r="I48" s="3"/>
      <c r="J48" s="45"/>
      <c r="K48" s="3"/>
      <c r="L48" s="53"/>
      <c r="M48" s="2"/>
      <c r="N48" s="53"/>
      <c r="O48" s="2"/>
      <c r="P48" s="53"/>
      <c r="Q48" s="2"/>
      <c r="R48" s="53"/>
      <c r="S48" s="2"/>
      <c r="T48" s="53"/>
      <c r="U48" s="2"/>
      <c r="V48" s="53"/>
      <c r="W48" s="2"/>
      <c r="X48" s="53"/>
      <c r="Y48" s="2"/>
      <c r="Z48" s="53"/>
      <c r="AA48" s="2"/>
      <c r="AB48" s="53"/>
      <c r="AC48" s="2"/>
      <c r="AD48" s="53"/>
      <c r="AE48" s="2"/>
      <c r="AF48" s="53"/>
      <c r="AG48" s="2"/>
      <c r="AH48" s="53"/>
      <c r="AI48" s="2"/>
      <c r="AJ48" s="73"/>
      <c r="AK48" s="8"/>
      <c r="AL48" s="52"/>
      <c r="AM48" s="8"/>
      <c r="AN48" s="52"/>
      <c r="AO48" s="8"/>
      <c r="AP48" s="52"/>
      <c r="AQ48" s="8"/>
      <c r="AR48" s="53"/>
      <c r="AS48" s="2"/>
      <c r="AT48" s="53"/>
      <c r="AU48" s="2"/>
      <c r="AV48" s="53"/>
      <c r="AW48" s="2"/>
      <c r="AX48" s="53"/>
      <c r="AY48" s="2"/>
      <c r="AZ48" s="53"/>
      <c r="BA48" s="2"/>
      <c r="BB48" s="53"/>
      <c r="BC48" s="2"/>
      <c r="BD48" s="53"/>
      <c r="BE48" s="2"/>
      <c r="BF48" s="53"/>
      <c r="BG48" s="2"/>
      <c r="BH48" s="53"/>
      <c r="BI48" s="57"/>
      <c r="BJ48" s="53"/>
      <c r="BK48" s="57"/>
      <c r="BL48" s="53"/>
      <c r="BM48" s="57"/>
      <c r="BN48" s="2"/>
      <c r="BO48" s="8"/>
      <c r="BP48" s="122"/>
    </row>
    <row r="49" spans="1:68" ht="16.5" customHeight="1" x14ac:dyDescent="0.25">
      <c r="A49" s="89" t="s">
        <v>16</v>
      </c>
      <c r="B49" s="89"/>
      <c r="C49" s="89"/>
      <c r="D49" s="90">
        <f t="shared" ref="D49:BO49" si="104">D46+D35</f>
        <v>19</v>
      </c>
      <c r="E49" s="91">
        <f t="shared" si="104"/>
        <v>924</v>
      </c>
      <c r="F49" s="91">
        <f t="shared" si="104"/>
        <v>90</v>
      </c>
      <c r="G49" s="91">
        <f t="shared" si="104"/>
        <v>4764</v>
      </c>
      <c r="H49" s="91">
        <f t="shared" si="104"/>
        <v>107</v>
      </c>
      <c r="I49" s="91">
        <f t="shared" si="104"/>
        <v>5670</v>
      </c>
      <c r="J49" s="90">
        <f t="shared" si="104"/>
        <v>91</v>
      </c>
      <c r="K49" s="90">
        <f t="shared" si="104"/>
        <v>4638</v>
      </c>
      <c r="L49" s="92">
        <f t="shared" si="104"/>
        <v>169</v>
      </c>
      <c r="M49" s="90">
        <f t="shared" si="104"/>
        <v>8440.7799999999988</v>
      </c>
      <c r="N49" s="92">
        <f t="shared" si="104"/>
        <v>114</v>
      </c>
      <c r="O49" s="90">
        <f t="shared" si="104"/>
        <v>5863.68</v>
      </c>
      <c r="P49" s="92">
        <f t="shared" si="104"/>
        <v>183</v>
      </c>
      <c r="Q49" s="90">
        <f t="shared" si="104"/>
        <v>9228.0400000000009</v>
      </c>
      <c r="R49" s="92">
        <f t="shared" si="104"/>
        <v>149</v>
      </c>
      <c r="S49" s="90">
        <f t="shared" si="104"/>
        <v>7485</v>
      </c>
      <c r="T49" s="92">
        <f t="shared" si="104"/>
        <v>98</v>
      </c>
      <c r="U49" s="90">
        <f t="shared" si="104"/>
        <v>5048.0200000000004</v>
      </c>
      <c r="V49" s="92">
        <f t="shared" si="104"/>
        <v>169</v>
      </c>
      <c r="W49" s="90">
        <f t="shared" si="104"/>
        <v>8706.5</v>
      </c>
      <c r="X49" s="92">
        <f t="shared" si="104"/>
        <v>105</v>
      </c>
      <c r="Y49" s="90">
        <f t="shared" si="104"/>
        <v>5598</v>
      </c>
      <c r="Z49" s="92">
        <f t="shared" si="104"/>
        <v>0</v>
      </c>
      <c r="AA49" s="90">
        <f t="shared" si="104"/>
        <v>0</v>
      </c>
      <c r="AB49" s="92">
        <f t="shared" si="104"/>
        <v>0</v>
      </c>
      <c r="AC49" s="90">
        <f t="shared" si="104"/>
        <v>0</v>
      </c>
      <c r="AD49" s="92">
        <f t="shared" si="104"/>
        <v>0</v>
      </c>
      <c r="AE49" s="90">
        <f t="shared" si="104"/>
        <v>0</v>
      </c>
      <c r="AF49" s="92">
        <f t="shared" si="104"/>
        <v>43</v>
      </c>
      <c r="AG49" s="90">
        <f t="shared" si="104"/>
        <v>2175</v>
      </c>
      <c r="AH49" s="92">
        <f t="shared" si="104"/>
        <v>0</v>
      </c>
      <c r="AI49" s="90">
        <f t="shared" si="104"/>
        <v>0</v>
      </c>
      <c r="AJ49" s="90">
        <f t="shared" si="104"/>
        <v>0</v>
      </c>
      <c r="AK49" s="90">
        <f t="shared" si="104"/>
        <v>0</v>
      </c>
      <c r="AL49" s="92">
        <f t="shared" si="104"/>
        <v>0</v>
      </c>
      <c r="AM49" s="90">
        <f t="shared" si="104"/>
        <v>0</v>
      </c>
      <c r="AN49" s="92">
        <f t="shared" si="104"/>
        <v>0</v>
      </c>
      <c r="AO49" s="90">
        <f t="shared" si="104"/>
        <v>0</v>
      </c>
      <c r="AP49" s="92">
        <f t="shared" si="104"/>
        <v>0</v>
      </c>
      <c r="AQ49" s="90">
        <f t="shared" si="104"/>
        <v>0</v>
      </c>
      <c r="AR49" s="92">
        <f t="shared" si="104"/>
        <v>0</v>
      </c>
      <c r="AS49" s="90">
        <f t="shared" si="104"/>
        <v>0</v>
      </c>
      <c r="AT49" s="92">
        <f t="shared" si="104"/>
        <v>0</v>
      </c>
      <c r="AU49" s="90">
        <f t="shared" si="104"/>
        <v>0</v>
      </c>
      <c r="AV49" s="92">
        <f t="shared" si="104"/>
        <v>0</v>
      </c>
      <c r="AW49" s="90">
        <f t="shared" si="104"/>
        <v>0</v>
      </c>
      <c r="AX49" s="92">
        <f t="shared" si="104"/>
        <v>0</v>
      </c>
      <c r="AY49" s="90">
        <f t="shared" si="104"/>
        <v>0</v>
      </c>
      <c r="AZ49" s="92">
        <f t="shared" si="104"/>
        <v>0</v>
      </c>
      <c r="BA49" s="90">
        <f t="shared" si="104"/>
        <v>0</v>
      </c>
      <c r="BB49" s="92">
        <f t="shared" si="104"/>
        <v>0</v>
      </c>
      <c r="BC49" s="90">
        <f t="shared" si="104"/>
        <v>0</v>
      </c>
      <c r="BD49" s="92">
        <f t="shared" si="104"/>
        <v>0</v>
      </c>
      <c r="BE49" s="90">
        <f t="shared" si="104"/>
        <v>0</v>
      </c>
      <c r="BF49" s="92">
        <f t="shared" si="104"/>
        <v>0</v>
      </c>
      <c r="BG49" s="90">
        <f t="shared" si="104"/>
        <v>0</v>
      </c>
      <c r="BH49" s="92">
        <f t="shared" si="104"/>
        <v>36</v>
      </c>
      <c r="BI49" s="90">
        <f t="shared" si="104"/>
        <v>1620</v>
      </c>
      <c r="BJ49" s="92">
        <f t="shared" si="104"/>
        <v>0</v>
      </c>
      <c r="BK49" s="90">
        <f t="shared" si="104"/>
        <v>0</v>
      </c>
      <c r="BL49" s="92">
        <f t="shared" si="104"/>
        <v>0</v>
      </c>
      <c r="BM49" s="90">
        <f t="shared" si="104"/>
        <v>0</v>
      </c>
      <c r="BN49" s="92">
        <f t="shared" si="104"/>
        <v>1333</v>
      </c>
      <c r="BO49" s="90">
        <f t="shared" si="104"/>
        <v>68121.01999999999</v>
      </c>
      <c r="BP49" s="122"/>
    </row>
    <row r="53" spans="1:68" ht="16.5" customHeight="1" thickBot="1" x14ac:dyDescent="0.3"/>
    <row r="54" spans="1:68" ht="16.5" customHeight="1" x14ac:dyDescent="0.25">
      <c r="D54" s="139" t="s">
        <v>36</v>
      </c>
      <c r="E54" s="146" t="s">
        <v>37</v>
      </c>
      <c r="F54" s="146" t="s">
        <v>38</v>
      </c>
      <c r="G54" s="146" t="s">
        <v>49</v>
      </c>
      <c r="H54" s="146" t="s">
        <v>39</v>
      </c>
      <c r="I54" s="147" t="s">
        <v>40</v>
      </c>
    </row>
    <row r="55" spans="1:68" ht="16.5" customHeight="1" x14ac:dyDescent="0.25">
      <c r="D55" s="140">
        <v>1</v>
      </c>
      <c r="E55" s="137" t="s">
        <v>41</v>
      </c>
      <c r="F55" s="138">
        <v>1</v>
      </c>
      <c r="G55" s="137">
        <v>2188.91</v>
      </c>
      <c r="H55" s="137">
        <f>1029+32</f>
        <v>1061</v>
      </c>
      <c r="I55" s="141">
        <f>+H55-G55</f>
        <v>-1127.9099999999999</v>
      </c>
    </row>
    <row r="56" spans="1:68" ht="16.5" customHeight="1" x14ac:dyDescent="0.25">
      <c r="D56" s="140">
        <v>2</v>
      </c>
      <c r="E56" s="137" t="s">
        <v>43</v>
      </c>
      <c r="F56" s="138" t="s">
        <v>33</v>
      </c>
      <c r="G56" s="137">
        <v>704.25</v>
      </c>
      <c r="H56" s="137"/>
      <c r="I56" s="141">
        <f t="shared" ref="I56:I60" si="105">+H56-G56</f>
        <v>-704.25</v>
      </c>
    </row>
    <row r="57" spans="1:68" ht="16.5" customHeight="1" x14ac:dyDescent="0.25">
      <c r="D57" s="140">
        <v>3</v>
      </c>
      <c r="E57" s="137" t="s">
        <v>42</v>
      </c>
      <c r="F57" s="138" t="s">
        <v>48</v>
      </c>
      <c r="G57" s="137">
        <v>2474.75</v>
      </c>
      <c r="H57" s="137">
        <f>1200+542.4</f>
        <v>1742.4</v>
      </c>
      <c r="I57" s="141">
        <f t="shared" si="105"/>
        <v>-732.34999999999991</v>
      </c>
    </row>
    <row r="58" spans="1:68" ht="16.5" customHeight="1" x14ac:dyDescent="0.25">
      <c r="D58" s="140">
        <v>4</v>
      </c>
      <c r="E58" s="137" t="s">
        <v>44</v>
      </c>
      <c r="F58" s="138">
        <v>2</v>
      </c>
      <c r="G58" s="137">
        <v>2</v>
      </c>
      <c r="H58" s="137"/>
      <c r="I58" s="141">
        <f t="shared" si="105"/>
        <v>-2</v>
      </c>
    </row>
    <row r="59" spans="1:68" ht="16.5" customHeight="1" x14ac:dyDescent="0.25">
      <c r="D59" s="140">
        <v>5</v>
      </c>
      <c r="E59" s="137" t="s">
        <v>45</v>
      </c>
      <c r="F59" s="138">
        <v>2</v>
      </c>
      <c r="G59" s="137">
        <v>45.7</v>
      </c>
      <c r="H59" s="137"/>
      <c r="I59" s="141">
        <f t="shared" si="105"/>
        <v>-45.7</v>
      </c>
    </row>
    <row r="60" spans="1:68" ht="16.5" customHeight="1" x14ac:dyDescent="0.25">
      <c r="D60" s="140">
        <v>6</v>
      </c>
      <c r="E60" s="137" t="s">
        <v>46</v>
      </c>
      <c r="F60" s="138" t="s">
        <v>47</v>
      </c>
      <c r="G60" s="137">
        <v>95.5</v>
      </c>
      <c r="H60" s="137">
        <v>94.5</v>
      </c>
      <c r="I60" s="141">
        <f t="shared" si="105"/>
        <v>-1</v>
      </c>
    </row>
    <row r="61" spans="1:68" ht="16.5" customHeight="1" thickBot="1" x14ac:dyDescent="0.3">
      <c r="D61" s="142"/>
      <c r="E61" s="295" t="s">
        <v>50</v>
      </c>
      <c r="F61" s="296"/>
      <c r="G61" s="143">
        <f>SUM(G55:G60)</f>
        <v>5511.11</v>
      </c>
      <c r="H61" s="143"/>
      <c r="I61" s="144">
        <f>SUM(I55:I60)</f>
        <v>-2613.2099999999996</v>
      </c>
    </row>
    <row r="62" spans="1:68" ht="16.5" customHeight="1" x14ac:dyDescent="0.25">
      <c r="D62" s="145"/>
      <c r="E62" s="13"/>
      <c r="F62" s="13"/>
      <c r="G62" s="13"/>
      <c r="H62" s="13"/>
      <c r="I62" s="13"/>
    </row>
    <row r="63" spans="1:68" ht="16.5" customHeight="1" x14ac:dyDescent="0.25">
      <c r="D63" s="12"/>
      <c r="E63" s="13"/>
      <c r="F63" s="13"/>
      <c r="G63" s="13"/>
      <c r="H63" s="13"/>
      <c r="I63" s="13"/>
    </row>
    <row r="64" spans="1:68" ht="16.5" customHeight="1" x14ac:dyDescent="0.25">
      <c r="D64" s="12"/>
      <c r="E64" s="13"/>
      <c r="F64" s="13"/>
      <c r="G64" s="13"/>
      <c r="H64" s="13"/>
      <c r="I64" s="13"/>
    </row>
  </sheetData>
  <mergeCells count="44">
    <mergeCell ref="BQ4:BV4"/>
    <mergeCell ref="C5:C6"/>
    <mergeCell ref="D5:E5"/>
    <mergeCell ref="F5:G5"/>
    <mergeCell ref="H5:I5"/>
    <mergeCell ref="J5:K5"/>
    <mergeCell ref="L5:M5"/>
    <mergeCell ref="N5:O5"/>
    <mergeCell ref="P5:Q5"/>
    <mergeCell ref="R5:S5"/>
    <mergeCell ref="BP5:BP6"/>
    <mergeCell ref="BF5:BG5"/>
    <mergeCell ref="BH5:BI5"/>
    <mergeCell ref="BJ5:BK5"/>
    <mergeCell ref="BL5:BM5"/>
    <mergeCell ref="BN5:BN6"/>
    <mergeCell ref="A6:B6"/>
    <mergeCell ref="A13:B13"/>
    <mergeCell ref="A19:B19"/>
    <mergeCell ref="A26:B26"/>
    <mergeCell ref="BD5:BE5"/>
    <mergeCell ref="AB5:AC5"/>
    <mergeCell ref="AD5:AE5"/>
    <mergeCell ref="AR5:AS5"/>
    <mergeCell ref="AT5:AU5"/>
    <mergeCell ref="AV5:AW5"/>
    <mergeCell ref="AX5:AY5"/>
    <mergeCell ref="AZ5:BA5"/>
    <mergeCell ref="A28:B28"/>
    <mergeCell ref="A39:C39"/>
    <mergeCell ref="A42:B42"/>
    <mergeCell ref="E61:F61"/>
    <mergeCell ref="BO5:BO6"/>
    <mergeCell ref="BB5:BC5"/>
    <mergeCell ref="AF5:AG5"/>
    <mergeCell ref="AH5:AI5"/>
    <mergeCell ref="AJ5:AK5"/>
    <mergeCell ref="AL5:AM5"/>
    <mergeCell ref="AN5:AO5"/>
    <mergeCell ref="AP5:AQ5"/>
    <mergeCell ref="T5:U5"/>
    <mergeCell ref="V5:W5"/>
    <mergeCell ref="X5:Y5"/>
    <mergeCell ref="Z5:AA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59"/>
  <sheetViews>
    <sheetView workbookViewId="0">
      <selection activeCell="W26" sqref="W26"/>
    </sheetView>
  </sheetViews>
  <sheetFormatPr defaultColWidth="11.42578125" defaultRowHeight="15.75" x14ac:dyDescent="0.25"/>
  <cols>
    <col min="1" max="1" width="12.5703125" style="26" customWidth="1"/>
    <col min="2" max="2" width="11.85546875" style="26" customWidth="1"/>
    <col min="3" max="3" width="11.42578125" style="26" customWidth="1"/>
    <col min="4" max="4" width="11.28515625" style="26" hidden="1" customWidth="1"/>
    <col min="5" max="5" width="12.140625" style="27" hidden="1" customWidth="1"/>
    <col min="6" max="9" width="11.28515625" style="27" hidden="1" customWidth="1"/>
    <col min="10" max="10" width="11.28515625" style="54" hidden="1" customWidth="1"/>
    <col min="11" max="11" width="11.28515625" style="27" hidden="1" customWidth="1"/>
    <col min="12" max="12" width="11.28515625" style="54" hidden="1" customWidth="1"/>
    <col min="13" max="13" width="11.28515625" style="27" hidden="1" customWidth="1"/>
    <col min="14" max="14" width="11.28515625" style="54" hidden="1" customWidth="1"/>
    <col min="15" max="15" width="11.28515625" style="27" hidden="1" customWidth="1"/>
    <col min="16" max="16" width="11.28515625" style="54" hidden="1" customWidth="1"/>
    <col min="17" max="17" width="11.28515625" style="27" hidden="1" customWidth="1"/>
    <col min="18" max="18" width="11.28515625" style="54" hidden="1" customWidth="1"/>
    <col min="19" max="19" width="11.28515625" style="27" hidden="1" customWidth="1"/>
    <col min="20" max="20" width="11.28515625" style="54" hidden="1" customWidth="1"/>
    <col min="21" max="21" width="11.28515625" style="27" hidden="1" customWidth="1"/>
    <col min="22" max="22" width="11.28515625" style="54" customWidth="1"/>
    <col min="23" max="23" width="11.28515625" style="27" customWidth="1"/>
    <col min="24" max="24" width="11.28515625" style="54" hidden="1" customWidth="1"/>
    <col min="25" max="25" width="11.28515625" style="27" hidden="1" customWidth="1"/>
    <col min="26" max="26" width="11.28515625" style="54" hidden="1" customWidth="1"/>
    <col min="27" max="27" width="11.28515625" style="27" hidden="1" customWidth="1"/>
    <col min="28" max="28" width="11.28515625" style="54" hidden="1" customWidth="1"/>
    <col min="29" max="29" width="11.28515625" style="27" hidden="1" customWidth="1"/>
    <col min="30" max="30" width="11.28515625" style="54" hidden="1" customWidth="1"/>
    <col min="31" max="31" width="11.28515625" style="27" hidden="1" customWidth="1"/>
    <col min="32" max="32" width="11.28515625" style="54" hidden="1" customWidth="1"/>
    <col min="33" max="33" width="11.28515625" style="27" hidden="1" customWidth="1"/>
    <col min="34" max="34" width="11.28515625" style="54" hidden="1" customWidth="1"/>
    <col min="35" max="35" width="11.28515625" style="27" hidden="1" customWidth="1"/>
    <col min="36" max="36" width="11.28515625" style="26" hidden="1" customWidth="1"/>
    <col min="37" max="37" width="11.28515625" style="27" hidden="1" customWidth="1"/>
    <col min="38" max="38" width="11.28515625" style="54" hidden="1" customWidth="1"/>
    <col min="39" max="39" width="11.42578125" style="27" hidden="1" customWidth="1"/>
    <col min="40" max="40" width="11.42578125" style="54" hidden="1" customWidth="1"/>
    <col min="41" max="41" width="11.42578125" style="27" hidden="1" customWidth="1"/>
    <col min="42" max="42" width="11.42578125" style="54" hidden="1" customWidth="1"/>
    <col min="43" max="43" width="11.42578125" style="27" hidden="1" customWidth="1"/>
    <col min="44" max="44" width="11.42578125" style="54" hidden="1" customWidth="1"/>
    <col min="45" max="45" width="11.42578125" style="27" hidden="1" customWidth="1"/>
    <col min="46" max="46" width="11.42578125" style="54" hidden="1" customWidth="1"/>
    <col min="47" max="47" width="10.85546875" style="27" hidden="1" customWidth="1"/>
    <col min="48" max="48" width="11.42578125" style="54" hidden="1" customWidth="1"/>
    <col min="49" max="49" width="11.42578125" style="27" hidden="1" customWidth="1"/>
    <col min="50" max="50" width="11.42578125" style="54" hidden="1" customWidth="1"/>
    <col min="51" max="51" width="11.42578125" style="27" hidden="1" customWidth="1"/>
    <col min="52" max="52" width="11.42578125" style="54" hidden="1" customWidth="1"/>
    <col min="53" max="53" width="11.42578125" style="27" hidden="1" customWidth="1"/>
    <col min="54" max="54" width="11.42578125" style="54" hidden="1" customWidth="1"/>
    <col min="55" max="55" width="11.42578125" style="27" hidden="1" customWidth="1"/>
    <col min="56" max="56" width="11.42578125" style="54" hidden="1" customWidth="1"/>
    <col min="57" max="57" width="11.42578125" style="27" hidden="1" customWidth="1"/>
    <col min="58" max="58" width="11.42578125" style="54" hidden="1" customWidth="1"/>
    <col min="59" max="59" width="11.42578125" style="27" hidden="1" customWidth="1"/>
    <col min="60" max="60" width="11.42578125" style="54" hidden="1" customWidth="1"/>
    <col min="61" max="61" width="11.42578125" style="77" hidden="1" customWidth="1"/>
    <col min="62" max="62" width="11.42578125" style="54" hidden="1" customWidth="1"/>
    <col min="63" max="63" width="11.42578125" style="77" hidden="1" customWidth="1"/>
    <col min="64" max="64" width="11.42578125" style="54" hidden="1" customWidth="1"/>
    <col min="65" max="65" width="11.42578125" style="77" hidden="1" customWidth="1"/>
    <col min="66" max="66" width="14" style="27" customWidth="1"/>
    <col min="67" max="67" width="12.42578125" style="27" customWidth="1"/>
    <col min="68" max="68" width="11.42578125" style="127" hidden="1" customWidth="1"/>
    <col min="69" max="69" width="11.42578125" style="10" hidden="1" customWidth="1"/>
    <col min="70" max="70" width="0" style="10" hidden="1" customWidth="1"/>
    <col min="71" max="71" width="12.140625" style="10" hidden="1" customWidth="1"/>
    <col min="72" max="72" width="11.5703125" style="10" hidden="1" customWidth="1"/>
    <col min="73" max="73" width="11.85546875" style="10" hidden="1" customWidth="1"/>
    <col min="74" max="74" width="12.140625" style="10" hidden="1" customWidth="1"/>
    <col min="75" max="76" width="0" style="14" hidden="1" customWidth="1"/>
    <col min="77" max="114" width="11.42578125" style="14"/>
    <col min="115" max="16384" width="11.42578125" style="7"/>
  </cols>
  <sheetData>
    <row r="1" spans="1:114" s="14" customFormat="1" ht="30" customHeight="1" x14ac:dyDescent="0.35">
      <c r="A1" s="16" t="s">
        <v>18</v>
      </c>
      <c r="B1" s="12"/>
      <c r="C1" s="12"/>
      <c r="D1" s="12"/>
      <c r="E1" s="13"/>
      <c r="F1" s="13"/>
      <c r="G1" s="13"/>
      <c r="H1" s="13"/>
      <c r="I1" s="13"/>
      <c r="J1" s="49"/>
      <c r="K1" s="13"/>
      <c r="L1" s="49"/>
      <c r="M1" s="13"/>
      <c r="N1" s="49"/>
      <c r="O1" s="13"/>
      <c r="P1" s="49"/>
      <c r="Q1" s="49"/>
      <c r="R1" s="49"/>
      <c r="S1" s="13"/>
      <c r="T1" s="49"/>
      <c r="U1" s="13"/>
      <c r="V1" s="49"/>
      <c r="W1" s="13"/>
      <c r="X1" s="49"/>
      <c r="Y1" s="13"/>
      <c r="Z1" s="49"/>
      <c r="AA1" s="13"/>
      <c r="AB1" s="49"/>
      <c r="AC1" s="13"/>
      <c r="AD1" s="49"/>
      <c r="AE1" s="13"/>
      <c r="AF1" s="49"/>
      <c r="AG1" s="13"/>
      <c r="AH1" s="49"/>
      <c r="AI1" s="13"/>
      <c r="AJ1" s="12"/>
      <c r="AK1" s="13"/>
      <c r="AL1" s="49"/>
      <c r="AM1" s="13"/>
      <c r="AN1" s="49"/>
      <c r="AO1" s="13"/>
      <c r="AP1" s="49"/>
      <c r="AQ1" s="13"/>
      <c r="AR1" s="49"/>
      <c r="AS1" s="13"/>
      <c r="AT1" s="49"/>
      <c r="AU1" s="13"/>
      <c r="AV1" s="49"/>
      <c r="AW1" s="13"/>
      <c r="AX1" s="49"/>
      <c r="AY1" s="13"/>
      <c r="AZ1" s="49"/>
      <c r="BA1" s="13"/>
      <c r="BB1" s="49"/>
      <c r="BC1" s="13"/>
      <c r="BD1" s="49"/>
      <c r="BE1" s="13"/>
      <c r="BF1" s="49"/>
      <c r="BG1" s="13"/>
      <c r="BH1" s="49"/>
      <c r="BI1" s="48"/>
      <c r="BJ1" s="49"/>
      <c r="BK1" s="48"/>
      <c r="BL1" s="49"/>
      <c r="BM1" s="48"/>
      <c r="BN1" s="13"/>
      <c r="BO1" s="13"/>
      <c r="BP1" s="122"/>
      <c r="BQ1" s="9"/>
      <c r="BR1" s="9"/>
      <c r="BS1" s="9"/>
      <c r="BT1" s="9" t="s">
        <v>30</v>
      </c>
      <c r="BU1" s="9"/>
      <c r="BV1" s="9"/>
    </row>
    <row r="2" spans="1:114" s="14" customFormat="1" ht="26.25" customHeight="1" x14ac:dyDescent="0.35">
      <c r="A2" s="16" t="s">
        <v>19</v>
      </c>
      <c r="B2" s="12"/>
      <c r="C2" s="12"/>
      <c r="D2" s="12"/>
      <c r="E2" s="13"/>
      <c r="F2" s="13"/>
      <c r="G2" s="13"/>
      <c r="H2" s="13"/>
      <c r="I2" s="13"/>
      <c r="J2" s="49"/>
      <c r="K2" s="13"/>
      <c r="L2" s="49"/>
      <c r="M2" s="13"/>
      <c r="N2" s="49"/>
      <c r="O2" s="13"/>
      <c r="P2" s="49"/>
      <c r="Q2" s="13"/>
      <c r="R2" s="165"/>
      <c r="S2" s="13"/>
      <c r="T2" s="49"/>
      <c r="U2" s="13"/>
      <c r="V2" s="49"/>
      <c r="W2" s="13"/>
      <c r="X2" s="49"/>
      <c r="Y2" s="13"/>
      <c r="Z2" s="49"/>
      <c r="AA2" s="13"/>
      <c r="AB2" s="49"/>
      <c r="AC2" s="13"/>
      <c r="AD2" s="49"/>
      <c r="AE2" s="13"/>
      <c r="AF2" s="49"/>
      <c r="AG2" s="13"/>
      <c r="AH2" s="49"/>
      <c r="AI2" s="13"/>
      <c r="AJ2" s="12"/>
      <c r="AK2" s="13"/>
      <c r="AL2" s="49"/>
      <c r="AM2" s="13"/>
      <c r="AN2" s="49"/>
      <c r="AO2" s="13"/>
      <c r="AP2" s="49"/>
      <c r="AQ2" s="13"/>
      <c r="AR2" s="49"/>
      <c r="AS2" s="13"/>
      <c r="AT2" s="49"/>
      <c r="AU2" s="13"/>
      <c r="AV2" s="49"/>
      <c r="AW2" s="13"/>
      <c r="AX2" s="49"/>
      <c r="AY2" s="13"/>
      <c r="AZ2" s="49"/>
      <c r="BA2" s="13"/>
      <c r="BB2" s="49"/>
      <c r="BC2" s="13"/>
      <c r="BD2" s="49"/>
      <c r="BE2" s="13"/>
      <c r="BF2" s="49"/>
      <c r="BG2" s="13"/>
      <c r="BH2" s="49"/>
      <c r="BI2" s="48"/>
      <c r="BJ2" s="49"/>
      <c r="BK2" s="48"/>
      <c r="BL2" s="49"/>
      <c r="BM2" s="48"/>
      <c r="BN2" s="13"/>
      <c r="BO2" s="13"/>
      <c r="BP2" s="122"/>
      <c r="BQ2" s="9"/>
      <c r="BR2" s="9"/>
      <c r="BS2" s="9"/>
      <c r="BT2" s="9"/>
      <c r="BU2" s="9"/>
      <c r="BV2" s="9"/>
    </row>
    <row r="3" spans="1:114" s="14" customFormat="1" ht="16.5" customHeight="1" x14ac:dyDescent="0.35">
      <c r="A3" s="15"/>
      <c r="B3" s="12"/>
      <c r="C3" s="12"/>
      <c r="D3" s="12"/>
      <c r="E3" s="13"/>
      <c r="F3" s="13"/>
      <c r="G3" s="13"/>
      <c r="H3" s="13"/>
      <c r="I3" s="13"/>
      <c r="J3" s="49"/>
      <c r="K3" s="13"/>
      <c r="L3" s="49"/>
      <c r="M3" s="13"/>
      <c r="N3" s="49"/>
      <c r="O3" s="13"/>
      <c r="P3" s="49"/>
      <c r="Q3" s="161"/>
      <c r="R3" s="49"/>
      <c r="S3" s="162"/>
      <c r="T3" s="161"/>
      <c r="U3" s="13"/>
      <c r="V3" s="49"/>
      <c r="W3" s="13"/>
      <c r="X3" s="49"/>
      <c r="Y3" s="13"/>
      <c r="Z3" s="49"/>
      <c r="AA3" s="13"/>
      <c r="AB3" s="49"/>
      <c r="AC3" s="13"/>
      <c r="AD3" s="49"/>
      <c r="AE3" s="13"/>
      <c r="AF3" s="49"/>
      <c r="AG3" s="13"/>
      <c r="AH3" s="49"/>
      <c r="AI3" s="13"/>
      <c r="AJ3" s="12"/>
      <c r="AK3" s="13"/>
      <c r="AL3" s="49"/>
      <c r="AM3" s="13"/>
      <c r="AN3" s="49"/>
      <c r="AO3" s="13"/>
      <c r="AP3" s="49"/>
      <c r="AQ3" s="13"/>
      <c r="AR3" s="49"/>
      <c r="AS3" s="13"/>
      <c r="AT3" s="49"/>
      <c r="AU3" s="13"/>
      <c r="AV3" s="49"/>
      <c r="AW3" s="13"/>
      <c r="AX3" s="49"/>
      <c r="AY3" s="13"/>
      <c r="AZ3" s="49"/>
      <c r="BA3" s="13"/>
      <c r="BB3" s="49"/>
      <c r="BC3" s="13"/>
      <c r="BD3" s="49"/>
      <c r="BE3" s="13"/>
      <c r="BF3" s="49"/>
      <c r="BG3" s="13"/>
      <c r="BH3" s="49"/>
      <c r="BI3" s="48"/>
      <c r="BJ3" s="49"/>
      <c r="BK3" s="48"/>
      <c r="BL3" s="49"/>
      <c r="BM3" s="48"/>
      <c r="BN3" s="13" t="s">
        <v>79</v>
      </c>
      <c r="BO3" s="13"/>
      <c r="BP3" s="122"/>
      <c r="BQ3" s="9"/>
      <c r="BR3" s="9"/>
      <c r="BS3" s="9"/>
      <c r="BT3" s="9"/>
      <c r="BU3" s="9"/>
      <c r="BV3" s="9"/>
    </row>
    <row r="4" spans="1:114" s="118" customFormat="1" ht="24.75" customHeight="1" thickBot="1" x14ac:dyDescent="0.4">
      <c r="A4" s="15" t="s">
        <v>76</v>
      </c>
      <c r="B4" s="12"/>
      <c r="C4" s="12"/>
      <c r="D4" s="12"/>
      <c r="E4" s="13"/>
      <c r="F4" s="13"/>
      <c r="G4" s="13"/>
      <c r="H4" s="13"/>
      <c r="I4" s="13"/>
      <c r="J4" s="49"/>
      <c r="K4" s="192"/>
      <c r="L4" s="193"/>
      <c r="M4" s="194"/>
      <c r="N4" s="49"/>
      <c r="O4" s="13"/>
      <c r="P4" s="49"/>
      <c r="Q4" s="162"/>
      <c r="R4" s="49"/>
      <c r="S4" s="13"/>
      <c r="T4" s="49"/>
      <c r="U4" s="13"/>
      <c r="V4" s="49"/>
      <c r="W4" s="13"/>
      <c r="X4" s="49"/>
      <c r="Y4" s="13"/>
      <c r="Z4" s="49"/>
      <c r="AA4" s="13"/>
      <c r="AB4" s="49"/>
      <c r="AC4" s="13"/>
      <c r="AD4" s="49"/>
      <c r="AE4" s="13"/>
      <c r="AF4" s="49"/>
      <c r="AG4" s="13"/>
      <c r="AH4" s="49"/>
      <c r="AI4" s="13"/>
      <c r="AJ4" s="12"/>
      <c r="AK4" s="13"/>
      <c r="AL4" s="49"/>
      <c r="AM4" s="13"/>
      <c r="AN4" s="49"/>
      <c r="AO4" s="13"/>
      <c r="AP4" s="49"/>
      <c r="AQ4" s="192"/>
      <c r="AR4" s="193"/>
      <c r="AS4" s="194"/>
      <c r="AT4" s="49"/>
      <c r="AU4" s="13"/>
      <c r="AV4" s="49"/>
      <c r="AW4" s="13"/>
      <c r="AX4" s="49"/>
      <c r="AY4" s="13"/>
      <c r="AZ4" s="49"/>
      <c r="BA4" s="13"/>
      <c r="BB4" s="49"/>
      <c r="BC4" s="13"/>
      <c r="BD4" s="49"/>
      <c r="BE4" s="13"/>
      <c r="BF4" s="49"/>
      <c r="BG4" s="13"/>
      <c r="BH4" s="49"/>
      <c r="BI4" s="48"/>
      <c r="BJ4" s="49"/>
      <c r="BK4" s="48"/>
      <c r="BL4" s="49"/>
      <c r="BM4" s="48"/>
      <c r="BN4" s="13"/>
      <c r="BO4" s="13"/>
      <c r="BP4" s="123"/>
      <c r="BQ4" s="306"/>
      <c r="BR4" s="306"/>
      <c r="BS4" s="306"/>
      <c r="BT4" s="306"/>
      <c r="BU4" s="306"/>
      <c r="BV4" s="306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</row>
    <row r="5" spans="1:114" ht="16.5" customHeight="1" x14ac:dyDescent="0.25">
      <c r="A5" s="311" t="s">
        <v>0</v>
      </c>
      <c r="B5" s="309" t="s">
        <v>1</v>
      </c>
      <c r="C5" s="318" t="s">
        <v>24</v>
      </c>
      <c r="D5" s="286">
        <v>1</v>
      </c>
      <c r="E5" s="282"/>
      <c r="F5" s="282">
        <f>+D5+1</f>
        <v>2</v>
      </c>
      <c r="G5" s="282"/>
      <c r="H5" s="282">
        <f t="shared" ref="H5" si="0">+F5+1</f>
        <v>3</v>
      </c>
      <c r="I5" s="282"/>
      <c r="J5" s="282">
        <f t="shared" ref="J5" si="1">+H5+1</f>
        <v>4</v>
      </c>
      <c r="K5" s="282"/>
      <c r="L5" s="282">
        <f t="shared" ref="L5" si="2">+J5+1</f>
        <v>5</v>
      </c>
      <c r="M5" s="282"/>
      <c r="N5" s="282">
        <f t="shared" ref="N5" si="3">+L5+1</f>
        <v>6</v>
      </c>
      <c r="O5" s="282"/>
      <c r="P5" s="282">
        <f t="shared" ref="P5" si="4">+N5+1</f>
        <v>7</v>
      </c>
      <c r="Q5" s="282"/>
      <c r="R5" s="282">
        <f t="shared" ref="R5" si="5">+P5+1</f>
        <v>8</v>
      </c>
      <c r="S5" s="282"/>
      <c r="T5" s="282">
        <f t="shared" ref="T5" si="6">+R5+1</f>
        <v>9</v>
      </c>
      <c r="U5" s="282"/>
      <c r="V5" s="317" t="s">
        <v>70</v>
      </c>
      <c r="W5" s="286"/>
      <c r="X5" s="282" t="e">
        <f t="shared" ref="X5" si="7">+V5+1</f>
        <v>#VALUE!</v>
      </c>
      <c r="Y5" s="282"/>
      <c r="Z5" s="282" t="e">
        <f t="shared" ref="Z5" si="8">+X5+1</f>
        <v>#VALUE!</v>
      </c>
      <c r="AA5" s="282"/>
      <c r="AB5" s="282" t="e">
        <f t="shared" ref="AB5" si="9">+Z5+1</f>
        <v>#VALUE!</v>
      </c>
      <c r="AC5" s="282"/>
      <c r="AD5" s="282" t="e">
        <f t="shared" ref="AD5" si="10">+AB5+1</f>
        <v>#VALUE!</v>
      </c>
      <c r="AE5" s="282"/>
      <c r="AF5" s="282" t="e">
        <f t="shared" ref="AF5" si="11">+AD5+1</f>
        <v>#VALUE!</v>
      </c>
      <c r="AG5" s="282"/>
      <c r="AH5" s="282" t="e">
        <f t="shared" ref="AH5" si="12">+AF5+1</f>
        <v>#VALUE!</v>
      </c>
      <c r="AI5" s="282"/>
      <c r="AJ5" s="282" t="e">
        <f>+AH5+1</f>
        <v>#VALUE!</v>
      </c>
      <c r="AK5" s="282"/>
      <c r="AL5" s="282" t="e">
        <f>+AJ5+1</f>
        <v>#VALUE!</v>
      </c>
      <c r="AM5" s="282"/>
      <c r="AN5" s="282" t="e">
        <f t="shared" ref="AN5" si="13">+AL5+1</f>
        <v>#VALUE!</v>
      </c>
      <c r="AO5" s="282"/>
      <c r="AP5" s="282" t="e">
        <f t="shared" ref="AP5" si="14">+AN5+1</f>
        <v>#VALUE!</v>
      </c>
      <c r="AQ5" s="282"/>
      <c r="AR5" s="282" t="e">
        <f t="shared" ref="AR5" si="15">+AP5+1</f>
        <v>#VALUE!</v>
      </c>
      <c r="AS5" s="282"/>
      <c r="AT5" s="282" t="e">
        <f t="shared" ref="AT5" si="16">+AR5+1</f>
        <v>#VALUE!</v>
      </c>
      <c r="AU5" s="282"/>
      <c r="AV5" s="282" t="e">
        <f t="shared" ref="AV5" si="17">+AT5+1</f>
        <v>#VALUE!</v>
      </c>
      <c r="AW5" s="282"/>
      <c r="AX5" s="282" t="e">
        <f t="shared" ref="AX5" si="18">+AV5+1</f>
        <v>#VALUE!</v>
      </c>
      <c r="AY5" s="282"/>
      <c r="AZ5" s="282" t="e">
        <f t="shared" ref="AZ5" si="19">+AX5+1</f>
        <v>#VALUE!</v>
      </c>
      <c r="BA5" s="282"/>
      <c r="BB5" s="282" t="e">
        <f t="shared" ref="BB5" si="20">+AZ5+1</f>
        <v>#VALUE!</v>
      </c>
      <c r="BC5" s="282"/>
      <c r="BD5" s="282" t="e">
        <f t="shared" ref="BD5" si="21">+BB5+1</f>
        <v>#VALUE!</v>
      </c>
      <c r="BE5" s="282"/>
      <c r="BF5" s="282" t="e">
        <f t="shared" ref="BF5" si="22">+BD5+1</f>
        <v>#VALUE!</v>
      </c>
      <c r="BG5" s="282"/>
      <c r="BH5" s="282" t="e">
        <f t="shared" ref="BH5" si="23">+BF5+1</f>
        <v>#VALUE!</v>
      </c>
      <c r="BI5" s="282"/>
      <c r="BJ5" s="282" t="e">
        <f t="shared" ref="BJ5" si="24">+BH5+1</f>
        <v>#VALUE!</v>
      </c>
      <c r="BK5" s="282"/>
      <c r="BL5" s="282" t="e">
        <f t="shared" ref="BL5" si="25">+BJ5+1</f>
        <v>#VALUE!</v>
      </c>
      <c r="BM5" s="282"/>
      <c r="BN5" s="315" t="s">
        <v>71</v>
      </c>
      <c r="BO5" s="316"/>
      <c r="BP5" s="313" t="s">
        <v>29</v>
      </c>
      <c r="BQ5" s="134" t="s">
        <v>3</v>
      </c>
      <c r="BR5" s="119" t="s">
        <v>4</v>
      </c>
      <c r="BS5" s="119" t="s">
        <v>5</v>
      </c>
      <c r="BT5" s="119" t="s">
        <v>6</v>
      </c>
      <c r="BU5" s="119" t="s">
        <v>7</v>
      </c>
      <c r="BV5" s="119" t="s">
        <v>8</v>
      </c>
    </row>
    <row r="6" spans="1:114" s="22" customFormat="1" ht="16.5" customHeight="1" thickBot="1" x14ac:dyDescent="0.3">
      <c r="A6" s="312"/>
      <c r="B6" s="310"/>
      <c r="C6" s="319"/>
      <c r="D6" s="86" t="s">
        <v>21</v>
      </c>
      <c r="E6" s="78" t="s">
        <v>17</v>
      </c>
      <c r="F6" s="78" t="s">
        <v>21</v>
      </c>
      <c r="G6" s="78" t="s">
        <v>17</v>
      </c>
      <c r="H6" s="78" t="s">
        <v>21</v>
      </c>
      <c r="I6" s="78" t="s">
        <v>17</v>
      </c>
      <c r="J6" s="106" t="s">
        <v>21</v>
      </c>
      <c r="K6" s="78" t="s">
        <v>17</v>
      </c>
      <c r="L6" s="106" t="s">
        <v>21</v>
      </c>
      <c r="M6" s="78" t="s">
        <v>17</v>
      </c>
      <c r="N6" s="106" t="s">
        <v>21</v>
      </c>
      <c r="O6" s="78" t="s">
        <v>17</v>
      </c>
      <c r="P6" s="106" t="s">
        <v>21</v>
      </c>
      <c r="Q6" s="78" t="s">
        <v>17</v>
      </c>
      <c r="R6" s="106" t="s">
        <v>21</v>
      </c>
      <c r="S6" s="78" t="s">
        <v>17</v>
      </c>
      <c r="T6" s="106" t="s">
        <v>21</v>
      </c>
      <c r="U6" s="78" t="s">
        <v>17</v>
      </c>
      <c r="V6" s="185" t="s">
        <v>72</v>
      </c>
      <c r="W6" s="186" t="s">
        <v>17</v>
      </c>
      <c r="X6" s="106" t="s">
        <v>21</v>
      </c>
      <c r="Y6" s="78" t="s">
        <v>17</v>
      </c>
      <c r="Z6" s="106" t="s">
        <v>21</v>
      </c>
      <c r="AA6" s="78" t="s">
        <v>17</v>
      </c>
      <c r="AB6" s="106" t="s">
        <v>21</v>
      </c>
      <c r="AC6" s="78" t="s">
        <v>17</v>
      </c>
      <c r="AD6" s="106" t="s">
        <v>21</v>
      </c>
      <c r="AE6" s="78" t="s">
        <v>17</v>
      </c>
      <c r="AF6" s="106" t="s">
        <v>21</v>
      </c>
      <c r="AG6" s="78" t="s">
        <v>17</v>
      </c>
      <c r="AH6" s="106" t="s">
        <v>21</v>
      </c>
      <c r="AI6" s="78" t="s">
        <v>17</v>
      </c>
      <c r="AJ6" s="78" t="s">
        <v>21</v>
      </c>
      <c r="AK6" s="78" t="s">
        <v>17</v>
      </c>
      <c r="AL6" s="106" t="s">
        <v>21</v>
      </c>
      <c r="AM6" s="78" t="s">
        <v>17</v>
      </c>
      <c r="AN6" s="106" t="s">
        <v>21</v>
      </c>
      <c r="AO6" s="78" t="s">
        <v>17</v>
      </c>
      <c r="AP6" s="106" t="s">
        <v>21</v>
      </c>
      <c r="AQ6" s="78" t="s">
        <v>17</v>
      </c>
      <c r="AR6" s="106" t="s">
        <v>21</v>
      </c>
      <c r="AS6" s="78" t="s">
        <v>17</v>
      </c>
      <c r="AT6" s="106" t="s">
        <v>21</v>
      </c>
      <c r="AU6" s="78" t="s">
        <v>17</v>
      </c>
      <c r="AV6" s="106" t="s">
        <v>21</v>
      </c>
      <c r="AW6" s="78" t="s">
        <v>17</v>
      </c>
      <c r="AX6" s="106" t="s">
        <v>21</v>
      </c>
      <c r="AY6" s="78" t="s">
        <v>17</v>
      </c>
      <c r="AZ6" s="106" t="s">
        <v>21</v>
      </c>
      <c r="BA6" s="78" t="s">
        <v>17</v>
      </c>
      <c r="BB6" s="106" t="s">
        <v>21</v>
      </c>
      <c r="BC6" s="78" t="s">
        <v>17</v>
      </c>
      <c r="BD6" s="106" t="s">
        <v>21</v>
      </c>
      <c r="BE6" s="78" t="s">
        <v>17</v>
      </c>
      <c r="BF6" s="106" t="s">
        <v>21</v>
      </c>
      <c r="BG6" s="78" t="s">
        <v>17</v>
      </c>
      <c r="BH6" s="106" t="s">
        <v>21</v>
      </c>
      <c r="BI6" s="208" t="s">
        <v>17</v>
      </c>
      <c r="BJ6" s="106" t="s">
        <v>21</v>
      </c>
      <c r="BK6" s="208" t="s">
        <v>17</v>
      </c>
      <c r="BL6" s="106" t="s">
        <v>21</v>
      </c>
      <c r="BM6" s="208" t="s">
        <v>17</v>
      </c>
      <c r="BN6" s="187" t="s">
        <v>22</v>
      </c>
      <c r="BO6" s="188" t="s">
        <v>23</v>
      </c>
      <c r="BP6" s="314"/>
      <c r="BQ6" s="32"/>
      <c r="BR6" s="33"/>
      <c r="BS6" s="32"/>
      <c r="BT6" s="32"/>
      <c r="BU6" s="34"/>
      <c r="BV6" s="32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56"/>
      <c r="CO6" s="56"/>
      <c r="CP6" s="56"/>
      <c r="CQ6" s="56"/>
      <c r="CR6" s="56"/>
      <c r="CS6" s="56"/>
      <c r="CT6" s="56"/>
      <c r="CU6" s="56"/>
      <c r="CV6" s="56"/>
      <c r="CW6" s="56"/>
      <c r="CX6" s="56"/>
      <c r="CY6" s="56"/>
      <c r="CZ6" s="56"/>
      <c r="DA6" s="56"/>
      <c r="DB6" s="56"/>
      <c r="DC6" s="56"/>
      <c r="DD6" s="56"/>
      <c r="DE6" s="56"/>
      <c r="DF6" s="56"/>
      <c r="DG6" s="56"/>
      <c r="DH6" s="56"/>
      <c r="DI6" s="56"/>
      <c r="DJ6" s="56"/>
    </row>
    <row r="7" spans="1:114" ht="16.5" customHeight="1" x14ac:dyDescent="0.25">
      <c r="A7" s="195" t="s">
        <v>9</v>
      </c>
      <c r="B7" s="75">
        <v>86</v>
      </c>
      <c r="C7" s="76">
        <v>54</v>
      </c>
      <c r="D7" s="11"/>
      <c r="E7" s="3">
        <f>+D7*C7</f>
        <v>0</v>
      </c>
      <c r="F7" s="11"/>
      <c r="G7" s="3">
        <f>+F7*C7</f>
        <v>0</v>
      </c>
      <c r="H7" s="45"/>
      <c r="I7" s="3">
        <f>+H7*C7</f>
        <v>0</v>
      </c>
      <c r="J7" s="45"/>
      <c r="K7" s="3">
        <f>+J7*C7</f>
        <v>0</v>
      </c>
      <c r="L7" s="45"/>
      <c r="M7" s="3">
        <f>+L7*C7</f>
        <v>0</v>
      </c>
      <c r="N7" s="45"/>
      <c r="O7" s="3">
        <f>+N7*C7</f>
        <v>0</v>
      </c>
      <c r="P7" s="45"/>
      <c r="Q7" s="3">
        <f>+P7*C7</f>
        <v>0</v>
      </c>
      <c r="R7" s="45"/>
      <c r="S7" s="3">
        <f>+R7*C7</f>
        <v>0</v>
      </c>
      <c r="T7" s="45"/>
      <c r="U7" s="3">
        <f>+T7*C7</f>
        <v>0</v>
      </c>
      <c r="V7" s="45"/>
      <c r="W7" s="3">
        <f>+V7*C7</f>
        <v>0</v>
      </c>
      <c r="X7" s="45"/>
      <c r="Y7" s="3">
        <f>+X7*C7</f>
        <v>0</v>
      </c>
      <c r="Z7" s="45"/>
      <c r="AA7" s="3"/>
      <c r="AB7" s="45"/>
      <c r="AC7" s="3"/>
      <c r="AD7" s="45"/>
      <c r="AE7" s="3"/>
      <c r="AF7" s="45"/>
      <c r="AG7" s="3"/>
      <c r="AH7" s="45"/>
      <c r="AI7" s="3"/>
      <c r="AJ7" s="11"/>
      <c r="AK7" s="3"/>
      <c r="AL7" s="45"/>
      <c r="AM7" s="3"/>
      <c r="AN7" s="45"/>
      <c r="AO7" s="3"/>
      <c r="AP7" s="45"/>
      <c r="AQ7" s="3"/>
      <c r="AR7" s="45"/>
      <c r="AS7" s="3"/>
      <c r="AT7" s="45"/>
      <c r="AU7" s="3"/>
      <c r="AV7" s="45"/>
      <c r="AW7" s="3"/>
      <c r="AX7" s="45"/>
      <c r="AY7" s="3"/>
      <c r="AZ7" s="45"/>
      <c r="BA7" s="3"/>
      <c r="BB7" s="45"/>
      <c r="BC7" s="3"/>
      <c r="BD7" s="45"/>
      <c r="BE7" s="3"/>
      <c r="BF7" s="45"/>
      <c r="BG7" s="3"/>
      <c r="BH7" s="45"/>
      <c r="BI7" s="74"/>
      <c r="BJ7" s="45"/>
      <c r="BK7" s="74"/>
      <c r="BL7" s="45"/>
      <c r="BM7" s="74"/>
      <c r="BN7" s="45">
        <f t="shared" ref="BN7:BO12" si="26">+D7+F7+H7+J7+L7+N7+P7+R7+T7+V7+X7+Z7+AB7+AD7+AF7+AH7+AJ7+AL7+AN7+AP7+AR7+AT7+AV7+AX7+AZ7+BB7+BD7+BF7+BH7+BJ7+BL7</f>
        <v>0</v>
      </c>
      <c r="BO7" s="196">
        <f t="shared" si="26"/>
        <v>0</v>
      </c>
      <c r="BP7" s="189"/>
      <c r="BQ7" s="61">
        <v>1211</v>
      </c>
      <c r="BR7" s="4">
        <f>BO7</f>
        <v>0</v>
      </c>
      <c r="BS7" s="61"/>
      <c r="BT7" s="1">
        <f t="shared" ref="BT7:BT12" si="27">BR7+BS7-BQ7</f>
        <v>-1211</v>
      </c>
      <c r="BU7" s="5"/>
      <c r="BV7" s="1">
        <f t="shared" ref="BV7:BV12" si="28">BT7-BU7</f>
        <v>-1211</v>
      </c>
      <c r="BW7" s="14" t="s">
        <v>55</v>
      </c>
    </row>
    <row r="8" spans="1:114" ht="16.5" customHeight="1" x14ac:dyDescent="0.25">
      <c r="A8" s="197" t="s">
        <v>9</v>
      </c>
      <c r="B8" s="6">
        <v>86</v>
      </c>
      <c r="C8" s="46">
        <v>48</v>
      </c>
      <c r="D8" s="11"/>
      <c r="E8" s="3">
        <f t="shared" ref="E8:E12" si="29">+D8*C8</f>
        <v>0</v>
      </c>
      <c r="F8" s="11"/>
      <c r="G8" s="3">
        <f t="shared" ref="G8:G12" si="30">+F8*C8</f>
        <v>0</v>
      </c>
      <c r="H8" s="45"/>
      <c r="I8" s="3">
        <f t="shared" ref="I8:I12" si="31">+H8*C8</f>
        <v>0</v>
      </c>
      <c r="J8" s="45"/>
      <c r="K8" s="3">
        <f t="shared" ref="K8:K12" si="32">+J8*C8</f>
        <v>0</v>
      </c>
      <c r="L8" s="45"/>
      <c r="M8" s="3">
        <f t="shared" ref="M8:M29" si="33">+L8*C8</f>
        <v>0</v>
      </c>
      <c r="N8" s="45"/>
      <c r="O8" s="3">
        <f t="shared" ref="O8:O29" si="34">+N8*C8</f>
        <v>0</v>
      </c>
      <c r="P8" s="45"/>
      <c r="Q8" s="3">
        <f t="shared" ref="Q8:Q29" si="35">+P8*C8</f>
        <v>0</v>
      </c>
      <c r="R8" s="45"/>
      <c r="S8" s="3">
        <f t="shared" ref="S8:S29" si="36">+R8*C8</f>
        <v>0</v>
      </c>
      <c r="T8" s="45"/>
      <c r="U8" s="3">
        <f t="shared" ref="U8:U12" si="37">+T8*C8</f>
        <v>0</v>
      </c>
      <c r="V8" s="45"/>
      <c r="W8" s="3">
        <f t="shared" ref="W8:W12" si="38">+V8*C8</f>
        <v>0</v>
      </c>
      <c r="X8" s="45"/>
      <c r="Y8" s="3">
        <f t="shared" ref="Y8:Y11" si="39">+X8*C8</f>
        <v>0</v>
      </c>
      <c r="Z8" s="45"/>
      <c r="AA8" s="3"/>
      <c r="AB8" s="45"/>
      <c r="AC8" s="3"/>
      <c r="AD8" s="45"/>
      <c r="AE8" s="3"/>
      <c r="AF8" s="45"/>
      <c r="AG8" s="3"/>
      <c r="AH8" s="45"/>
      <c r="AI8" s="3"/>
      <c r="AJ8" s="11"/>
      <c r="AK8" s="3"/>
      <c r="AL8" s="45"/>
      <c r="AM8" s="3"/>
      <c r="AN8" s="45"/>
      <c r="AO8" s="3"/>
      <c r="AP8" s="45"/>
      <c r="AQ8" s="3"/>
      <c r="AR8" s="45"/>
      <c r="AS8" s="3"/>
      <c r="AT8" s="45"/>
      <c r="AU8" s="3"/>
      <c r="AV8" s="45"/>
      <c r="AW8" s="3"/>
      <c r="AX8" s="45"/>
      <c r="AY8" s="3"/>
      <c r="AZ8" s="45"/>
      <c r="BA8" s="3"/>
      <c r="BB8" s="45"/>
      <c r="BC8" s="3"/>
      <c r="BD8" s="45"/>
      <c r="BE8" s="3"/>
      <c r="BF8" s="45"/>
      <c r="BG8" s="3"/>
      <c r="BH8" s="45"/>
      <c r="BI8" s="74"/>
      <c r="BJ8" s="45"/>
      <c r="BK8" s="74"/>
      <c r="BL8" s="45"/>
      <c r="BM8" s="74"/>
      <c r="BN8" s="45">
        <f t="shared" si="26"/>
        <v>0</v>
      </c>
      <c r="BO8" s="196">
        <f t="shared" si="26"/>
        <v>0</v>
      </c>
      <c r="BP8" s="189"/>
      <c r="BQ8" s="61"/>
      <c r="BR8" s="4">
        <f t="shared" ref="BR8:BR29" si="40">BO8</f>
        <v>0</v>
      </c>
      <c r="BS8" s="61"/>
      <c r="BT8" s="1">
        <f t="shared" si="27"/>
        <v>0</v>
      </c>
      <c r="BU8" s="5"/>
      <c r="BV8" s="1">
        <f t="shared" si="28"/>
        <v>0</v>
      </c>
      <c r="BW8" s="14" t="s">
        <v>55</v>
      </c>
    </row>
    <row r="9" spans="1:114" ht="16.5" customHeight="1" x14ac:dyDescent="0.25">
      <c r="A9" s="197" t="s">
        <v>9</v>
      </c>
      <c r="B9" s="6" t="s">
        <v>53</v>
      </c>
      <c r="C9" s="46">
        <v>54</v>
      </c>
      <c r="D9" s="11"/>
      <c r="E9" s="3">
        <f t="shared" si="29"/>
        <v>0</v>
      </c>
      <c r="F9" s="11">
        <v>35</v>
      </c>
      <c r="G9" s="3">
        <f t="shared" si="30"/>
        <v>1890</v>
      </c>
      <c r="H9" s="45">
        <v>30</v>
      </c>
      <c r="I9" s="3">
        <f t="shared" si="31"/>
        <v>1620</v>
      </c>
      <c r="J9" s="45">
        <v>22</v>
      </c>
      <c r="K9" s="3">
        <f t="shared" si="32"/>
        <v>1188</v>
      </c>
      <c r="L9" s="45">
        <v>15</v>
      </c>
      <c r="M9" s="3">
        <f t="shared" si="33"/>
        <v>810</v>
      </c>
      <c r="N9" s="45">
        <v>30</v>
      </c>
      <c r="O9" s="3">
        <f t="shared" si="34"/>
        <v>1620</v>
      </c>
      <c r="P9" s="45">
        <v>34</v>
      </c>
      <c r="Q9" s="3">
        <f t="shared" si="35"/>
        <v>1836</v>
      </c>
      <c r="R9" s="45">
        <v>34</v>
      </c>
      <c r="S9" s="3">
        <f t="shared" si="36"/>
        <v>1836</v>
      </c>
      <c r="T9" s="45">
        <v>34</v>
      </c>
      <c r="U9" s="3">
        <f t="shared" si="37"/>
        <v>1836</v>
      </c>
      <c r="V9" s="45">
        <v>26</v>
      </c>
      <c r="W9" s="3">
        <f t="shared" si="38"/>
        <v>1404</v>
      </c>
      <c r="X9" s="45"/>
      <c r="Y9" s="3">
        <f t="shared" si="39"/>
        <v>0</v>
      </c>
      <c r="Z9" s="45"/>
      <c r="AA9" s="3"/>
      <c r="AB9" s="45"/>
      <c r="AC9" s="3"/>
      <c r="AD9" s="45"/>
      <c r="AE9" s="3"/>
      <c r="AF9" s="45"/>
      <c r="AG9" s="3"/>
      <c r="AH9" s="45"/>
      <c r="AI9" s="3"/>
      <c r="AJ9" s="11"/>
      <c r="AK9" s="3"/>
      <c r="AL9" s="45"/>
      <c r="AM9" s="3"/>
      <c r="AN9" s="45"/>
      <c r="AO9" s="3"/>
      <c r="AP9" s="45"/>
      <c r="AQ9" s="3"/>
      <c r="AR9" s="45"/>
      <c r="AS9" s="3"/>
      <c r="AT9" s="45"/>
      <c r="AU9" s="3"/>
      <c r="AV9" s="45"/>
      <c r="AW9" s="3"/>
      <c r="AX9" s="45"/>
      <c r="AY9" s="3"/>
      <c r="AZ9" s="45"/>
      <c r="BA9" s="3"/>
      <c r="BB9" s="45"/>
      <c r="BC9" s="3"/>
      <c r="BD9" s="45"/>
      <c r="BE9" s="3"/>
      <c r="BF9" s="45"/>
      <c r="BG9" s="3"/>
      <c r="BH9" s="45"/>
      <c r="BI9" s="74"/>
      <c r="BJ9" s="45"/>
      <c r="BK9" s="74"/>
      <c r="BL9" s="45"/>
      <c r="BM9" s="74"/>
      <c r="BN9" s="45">
        <f t="shared" si="26"/>
        <v>260</v>
      </c>
      <c r="BO9" s="196">
        <f t="shared" si="26"/>
        <v>14040</v>
      </c>
      <c r="BP9" s="189"/>
      <c r="BQ9" s="61"/>
      <c r="BR9" s="4">
        <f t="shared" si="40"/>
        <v>14040</v>
      </c>
      <c r="BS9" s="61"/>
      <c r="BT9" s="1">
        <f t="shared" si="27"/>
        <v>14040</v>
      </c>
      <c r="BU9" s="5"/>
      <c r="BV9" s="1">
        <f t="shared" si="28"/>
        <v>14040</v>
      </c>
    </row>
    <row r="10" spans="1:114" ht="16.5" customHeight="1" x14ac:dyDescent="0.25">
      <c r="A10" s="197" t="s">
        <v>9</v>
      </c>
      <c r="B10" s="6" t="s">
        <v>53</v>
      </c>
      <c r="C10" s="46">
        <v>48</v>
      </c>
      <c r="D10" s="11"/>
      <c r="E10" s="3">
        <f t="shared" si="29"/>
        <v>0</v>
      </c>
      <c r="F10" s="11"/>
      <c r="G10" s="3">
        <f t="shared" si="30"/>
        <v>0</v>
      </c>
      <c r="H10" s="45"/>
      <c r="I10" s="3">
        <f t="shared" si="31"/>
        <v>0</v>
      </c>
      <c r="J10" s="45"/>
      <c r="K10" s="3">
        <f t="shared" si="32"/>
        <v>0</v>
      </c>
      <c r="L10" s="45"/>
      <c r="M10" s="3">
        <f t="shared" si="33"/>
        <v>0</v>
      </c>
      <c r="N10" s="45"/>
      <c r="O10" s="3">
        <f t="shared" si="34"/>
        <v>0</v>
      </c>
      <c r="P10" s="45"/>
      <c r="Q10" s="3">
        <f t="shared" si="35"/>
        <v>0</v>
      </c>
      <c r="R10" s="45">
        <v>6</v>
      </c>
      <c r="S10" s="3">
        <f t="shared" si="36"/>
        <v>288</v>
      </c>
      <c r="T10" s="45"/>
      <c r="U10" s="3">
        <f t="shared" si="37"/>
        <v>0</v>
      </c>
      <c r="V10" s="45"/>
      <c r="W10" s="3">
        <f t="shared" si="38"/>
        <v>0</v>
      </c>
      <c r="X10" s="45"/>
      <c r="Y10" s="3">
        <f t="shared" si="39"/>
        <v>0</v>
      </c>
      <c r="Z10" s="45"/>
      <c r="AA10" s="3"/>
      <c r="AB10" s="45"/>
      <c r="AC10" s="3"/>
      <c r="AD10" s="45"/>
      <c r="AE10" s="3"/>
      <c r="AF10" s="45"/>
      <c r="AG10" s="3"/>
      <c r="AH10" s="45"/>
      <c r="AI10" s="3"/>
      <c r="AJ10" s="11"/>
      <c r="AK10" s="3"/>
      <c r="AL10" s="45"/>
      <c r="AM10" s="3"/>
      <c r="AN10" s="45"/>
      <c r="AO10" s="3"/>
      <c r="AP10" s="45"/>
      <c r="AQ10" s="3"/>
      <c r="AR10" s="45"/>
      <c r="AS10" s="3"/>
      <c r="AT10" s="45"/>
      <c r="AU10" s="3"/>
      <c r="AV10" s="45"/>
      <c r="AW10" s="3"/>
      <c r="AX10" s="45"/>
      <c r="AY10" s="3"/>
      <c r="AZ10" s="45"/>
      <c r="BA10" s="3"/>
      <c r="BB10" s="45"/>
      <c r="BC10" s="3"/>
      <c r="BD10" s="45"/>
      <c r="BE10" s="3"/>
      <c r="BF10" s="45"/>
      <c r="BG10" s="3"/>
      <c r="BH10" s="45"/>
      <c r="BI10" s="74"/>
      <c r="BJ10" s="45"/>
      <c r="BK10" s="74"/>
      <c r="BL10" s="45"/>
      <c r="BM10" s="74"/>
      <c r="BN10" s="45">
        <f t="shared" si="26"/>
        <v>6</v>
      </c>
      <c r="BO10" s="196">
        <f>+E10+G10+I10+K10+M10+O10+Q10+S10+U10+W10+Y10+AA10+AC10+AE10+AG10+AI10+AK10+AM10+AO10+AQ10+AS10+AU10+AW10+AY10+BA10+BC10+BE10+BG10+BI10+BK10+BM10</f>
        <v>288</v>
      </c>
      <c r="BP10" s="189"/>
      <c r="BQ10" s="61"/>
      <c r="BR10" s="4">
        <f t="shared" si="40"/>
        <v>288</v>
      </c>
      <c r="BS10" s="61"/>
      <c r="BT10" s="1">
        <f t="shared" si="27"/>
        <v>288</v>
      </c>
      <c r="BU10" s="5"/>
      <c r="BV10" s="1">
        <f t="shared" si="28"/>
        <v>288</v>
      </c>
    </row>
    <row r="11" spans="1:114" s="14" customFormat="1" ht="16.5" customHeight="1" x14ac:dyDescent="0.25">
      <c r="A11" s="197" t="s">
        <v>10</v>
      </c>
      <c r="B11" s="148">
        <v>19</v>
      </c>
      <c r="C11" s="46">
        <v>54</v>
      </c>
      <c r="D11" s="11">
        <v>2</v>
      </c>
      <c r="E11" s="3">
        <f t="shared" si="29"/>
        <v>108</v>
      </c>
      <c r="F11" s="11">
        <v>39</v>
      </c>
      <c r="G11" s="3">
        <f t="shared" si="30"/>
        <v>2106</v>
      </c>
      <c r="H11" s="45">
        <v>31</v>
      </c>
      <c r="I11" s="3">
        <f t="shared" si="31"/>
        <v>1674</v>
      </c>
      <c r="J11" s="45">
        <v>26</v>
      </c>
      <c r="K11" s="3">
        <f t="shared" si="32"/>
        <v>1404</v>
      </c>
      <c r="L11" s="45">
        <v>36</v>
      </c>
      <c r="M11" s="3">
        <f t="shared" si="33"/>
        <v>1944</v>
      </c>
      <c r="N11" s="45">
        <v>26</v>
      </c>
      <c r="O11" s="3">
        <f t="shared" si="34"/>
        <v>1404</v>
      </c>
      <c r="P11" s="45">
        <v>34</v>
      </c>
      <c r="Q11" s="3">
        <f t="shared" si="35"/>
        <v>1836</v>
      </c>
      <c r="R11" s="45">
        <v>24</v>
      </c>
      <c r="S11" s="3">
        <f t="shared" si="36"/>
        <v>1296</v>
      </c>
      <c r="T11" s="45">
        <v>12</v>
      </c>
      <c r="U11" s="3">
        <f t="shared" si="37"/>
        <v>648</v>
      </c>
      <c r="V11" s="45">
        <v>46</v>
      </c>
      <c r="W11" s="3">
        <f t="shared" si="38"/>
        <v>2484</v>
      </c>
      <c r="X11" s="45"/>
      <c r="Y11" s="3">
        <f t="shared" si="39"/>
        <v>0</v>
      </c>
      <c r="Z11" s="45"/>
      <c r="AA11" s="3"/>
      <c r="AB11" s="45"/>
      <c r="AC11" s="3"/>
      <c r="AD11" s="45"/>
      <c r="AE11" s="3"/>
      <c r="AF11" s="45"/>
      <c r="AG11" s="3"/>
      <c r="AH11" s="45"/>
      <c r="AI11" s="3"/>
      <c r="AJ11" s="11"/>
      <c r="AK11" s="3"/>
      <c r="AL11" s="45"/>
      <c r="AM11" s="3"/>
      <c r="AN11" s="45"/>
      <c r="AO11" s="3"/>
      <c r="AP11" s="45"/>
      <c r="AQ11" s="3"/>
      <c r="AR11" s="45"/>
      <c r="AS11" s="3"/>
      <c r="AT11" s="45"/>
      <c r="AU11" s="3"/>
      <c r="AV11" s="45"/>
      <c r="AW11" s="3"/>
      <c r="AX11" s="45"/>
      <c r="AY11" s="3"/>
      <c r="AZ11" s="45"/>
      <c r="BA11" s="3"/>
      <c r="BB11" s="45"/>
      <c r="BC11" s="3"/>
      <c r="BD11" s="45"/>
      <c r="BE11" s="3"/>
      <c r="BF11" s="45"/>
      <c r="BG11" s="3"/>
      <c r="BH11" s="45"/>
      <c r="BI11" s="74"/>
      <c r="BJ11" s="45"/>
      <c r="BK11" s="74"/>
      <c r="BL11" s="45"/>
      <c r="BM11" s="74"/>
      <c r="BN11" s="45">
        <f t="shared" si="26"/>
        <v>276</v>
      </c>
      <c r="BO11" s="196">
        <f t="shared" si="26"/>
        <v>14904</v>
      </c>
      <c r="BP11" s="189"/>
      <c r="BQ11" s="61">
        <v>737.4</v>
      </c>
      <c r="BR11" s="4">
        <f t="shared" si="40"/>
        <v>14904</v>
      </c>
      <c r="BS11" s="61"/>
      <c r="BT11" s="1">
        <f t="shared" si="27"/>
        <v>14166.6</v>
      </c>
      <c r="BU11" s="5"/>
      <c r="BV11" s="149">
        <f t="shared" si="28"/>
        <v>14166.6</v>
      </c>
      <c r="BW11" s="157">
        <f>SUM(BT7:BT10)</f>
        <v>13117</v>
      </c>
      <c r="BX11" s="158">
        <f>SUM(BV7:BV10)</f>
        <v>13117</v>
      </c>
    </row>
    <row r="12" spans="1:114" s="14" customFormat="1" ht="16.5" customHeight="1" x14ac:dyDescent="0.25">
      <c r="A12" s="198" t="s">
        <v>10</v>
      </c>
      <c r="B12" s="6">
        <v>19</v>
      </c>
      <c r="C12" s="46">
        <v>48</v>
      </c>
      <c r="D12" s="11"/>
      <c r="E12" s="3">
        <f t="shared" si="29"/>
        <v>0</v>
      </c>
      <c r="F12" s="11"/>
      <c r="G12" s="3">
        <f t="shared" si="30"/>
        <v>0</v>
      </c>
      <c r="H12" s="45"/>
      <c r="I12" s="3">
        <f t="shared" si="31"/>
        <v>0</v>
      </c>
      <c r="J12" s="45"/>
      <c r="K12" s="3">
        <f t="shared" si="32"/>
        <v>0</v>
      </c>
      <c r="L12" s="45"/>
      <c r="M12" s="3">
        <f t="shared" si="33"/>
        <v>0</v>
      </c>
      <c r="N12" s="45"/>
      <c r="O12" s="3">
        <f t="shared" si="34"/>
        <v>0</v>
      </c>
      <c r="P12" s="45">
        <v>7</v>
      </c>
      <c r="Q12" s="3">
        <v>343</v>
      </c>
      <c r="R12" s="45"/>
      <c r="S12" s="3">
        <f t="shared" si="36"/>
        <v>0</v>
      </c>
      <c r="T12" s="45"/>
      <c r="U12" s="3">
        <f t="shared" si="37"/>
        <v>0</v>
      </c>
      <c r="V12" s="45"/>
      <c r="W12" s="3">
        <f t="shared" si="38"/>
        <v>0</v>
      </c>
      <c r="X12" s="45"/>
      <c r="Y12" s="3">
        <f>+X12*C12</f>
        <v>0</v>
      </c>
      <c r="Z12" s="45"/>
      <c r="AA12" s="3"/>
      <c r="AB12" s="45"/>
      <c r="AC12" s="3"/>
      <c r="AD12" s="45"/>
      <c r="AE12" s="3"/>
      <c r="AF12" s="45"/>
      <c r="AG12" s="3"/>
      <c r="AH12" s="45"/>
      <c r="AI12" s="3"/>
      <c r="AJ12" s="11"/>
      <c r="AK12" s="3"/>
      <c r="AL12" s="45"/>
      <c r="AM12" s="3"/>
      <c r="AN12" s="45"/>
      <c r="AO12" s="3"/>
      <c r="AP12" s="45"/>
      <c r="AQ12" s="3"/>
      <c r="AR12" s="45"/>
      <c r="AS12" s="3"/>
      <c r="AT12" s="45"/>
      <c r="AU12" s="3"/>
      <c r="AV12" s="45"/>
      <c r="AW12" s="3"/>
      <c r="AX12" s="45"/>
      <c r="AY12" s="3"/>
      <c r="AZ12" s="45"/>
      <c r="BA12" s="3"/>
      <c r="BB12" s="45"/>
      <c r="BC12" s="3"/>
      <c r="BD12" s="45"/>
      <c r="BE12" s="3"/>
      <c r="BF12" s="45"/>
      <c r="BG12" s="3"/>
      <c r="BH12" s="45"/>
      <c r="BI12" s="74"/>
      <c r="BJ12" s="45"/>
      <c r="BK12" s="74"/>
      <c r="BL12" s="45"/>
      <c r="BM12" s="74"/>
      <c r="BN12" s="45">
        <f t="shared" si="26"/>
        <v>7</v>
      </c>
      <c r="BO12" s="196">
        <f t="shared" si="26"/>
        <v>343</v>
      </c>
      <c r="BP12" s="189"/>
      <c r="BQ12" s="61"/>
      <c r="BR12" s="4">
        <f t="shared" si="40"/>
        <v>343</v>
      </c>
      <c r="BS12" s="61"/>
      <c r="BT12" s="1">
        <f t="shared" si="27"/>
        <v>343</v>
      </c>
      <c r="BU12" s="5"/>
      <c r="BV12" s="149">
        <f t="shared" si="28"/>
        <v>343</v>
      </c>
      <c r="BW12" s="160">
        <f>SUM(BT11:BT12)</f>
        <v>14509.6</v>
      </c>
      <c r="BX12" s="158">
        <f>+BW12-BU11</f>
        <v>14509.6</v>
      </c>
    </row>
    <row r="13" spans="1:114" ht="16.5" customHeight="1" x14ac:dyDescent="0.25">
      <c r="A13" s="199" t="s">
        <v>32</v>
      </c>
      <c r="B13" s="80">
        <v>168</v>
      </c>
      <c r="C13" s="81">
        <v>54</v>
      </c>
      <c r="D13" s="93"/>
      <c r="E13" s="3">
        <f t="shared" ref="E13:E17" si="41">+D13*C13</f>
        <v>0</v>
      </c>
      <c r="F13" s="93"/>
      <c r="G13" s="3">
        <f t="shared" ref="G13:G17" si="42">+F13*C13</f>
        <v>0</v>
      </c>
      <c r="H13" s="45">
        <v>25</v>
      </c>
      <c r="I13" s="3">
        <f t="shared" ref="I13:I17" si="43">+H13*C13</f>
        <v>1350</v>
      </c>
      <c r="J13" s="45"/>
      <c r="K13" s="3">
        <f t="shared" ref="K13:K17" si="44">+J13*C13</f>
        <v>0</v>
      </c>
      <c r="L13" s="45">
        <v>16</v>
      </c>
      <c r="M13" s="3">
        <f t="shared" si="33"/>
        <v>864</v>
      </c>
      <c r="N13" s="45"/>
      <c r="O13" s="3">
        <f t="shared" si="34"/>
        <v>0</v>
      </c>
      <c r="P13" s="45">
        <v>4</v>
      </c>
      <c r="Q13" s="3">
        <f t="shared" si="35"/>
        <v>216</v>
      </c>
      <c r="R13" s="45">
        <v>1</v>
      </c>
      <c r="S13" s="3">
        <f t="shared" si="36"/>
        <v>54</v>
      </c>
      <c r="T13" s="45">
        <v>4</v>
      </c>
      <c r="U13" s="3">
        <f>162+26.5</f>
        <v>188.5</v>
      </c>
      <c r="V13" s="45"/>
      <c r="W13" s="3">
        <f t="shared" ref="W13:W17" si="45">+V13*C13</f>
        <v>0</v>
      </c>
      <c r="X13" s="45"/>
      <c r="Y13" s="3">
        <f t="shared" ref="Y13:Y17" si="46">+X13*C13</f>
        <v>0</v>
      </c>
      <c r="Z13" s="45"/>
      <c r="AA13" s="3"/>
      <c r="AB13" s="45"/>
      <c r="AC13" s="3"/>
      <c r="AD13" s="45"/>
      <c r="AE13" s="3"/>
      <c r="AF13" s="45"/>
      <c r="AG13" s="3"/>
      <c r="AH13" s="45"/>
      <c r="AI13" s="3"/>
      <c r="AJ13" s="79"/>
      <c r="AK13" s="3"/>
      <c r="AL13" s="45"/>
      <c r="AM13" s="3"/>
      <c r="AN13" s="45"/>
      <c r="AO13" s="3"/>
      <c r="AP13" s="45"/>
      <c r="AQ13" s="3"/>
      <c r="AR13" s="45"/>
      <c r="AS13" s="3"/>
      <c r="AT13" s="45"/>
      <c r="AU13" s="3"/>
      <c r="AV13" s="45"/>
      <c r="AW13" s="3"/>
      <c r="AX13" s="45"/>
      <c r="AY13" s="3"/>
      <c r="AZ13" s="45"/>
      <c r="BA13" s="3"/>
      <c r="BB13" s="45"/>
      <c r="BC13" s="3"/>
      <c r="BD13" s="45"/>
      <c r="BE13" s="3"/>
      <c r="BF13" s="45"/>
      <c r="BG13" s="3"/>
      <c r="BH13" s="45"/>
      <c r="BI13" s="74"/>
      <c r="BJ13" s="45"/>
      <c r="BK13" s="74"/>
      <c r="BL13" s="45"/>
      <c r="BM13" s="74"/>
      <c r="BN13" s="45">
        <f>+D13+F13+H13+J13+L13+N13+P13+R13+T13+V13+X13+Z13+AB13+AD13+AF13+AH13+AJ13+AL13+AN13+AP13+AR13+AT13+AV13+AX13+AZ13+BB13+BD13+BF13+BH13+BJ13+BL13</f>
        <v>50</v>
      </c>
      <c r="BO13" s="196">
        <f t="shared" ref="BO13:BO14" si="47">+E13+G13+I13+K13+M13+O13+Q13+S13+U13+W13+Y13+AA13+AC13+AE13+AG13+AI13+AK13+AM13+AO13+AQ13+AS13+AU13+AW13+AY13+BA13+BC13+BE13+BG13+BI13+BK13+BM13</f>
        <v>2672.5</v>
      </c>
      <c r="BP13" s="189"/>
      <c r="BQ13" s="61">
        <v>914.68</v>
      </c>
      <c r="BR13" s="4">
        <f t="shared" ref="BR13:BR16" si="48">BO13</f>
        <v>2672.5</v>
      </c>
      <c r="BS13" s="61"/>
      <c r="BT13" s="1">
        <f t="shared" ref="BT13:BT16" si="49">BR13+BS13-BQ13</f>
        <v>1757.8200000000002</v>
      </c>
      <c r="BU13" s="5"/>
      <c r="BV13" s="1">
        <f t="shared" ref="BV13" si="50">BT13-BU13</f>
        <v>1757.8200000000002</v>
      </c>
    </row>
    <row r="14" spans="1:114" ht="16.5" customHeight="1" x14ac:dyDescent="0.25">
      <c r="A14" s="199" t="s">
        <v>32</v>
      </c>
      <c r="B14" s="80" t="s">
        <v>67</v>
      </c>
      <c r="C14" s="81">
        <v>54</v>
      </c>
      <c r="D14" s="93"/>
      <c r="E14" s="3">
        <f t="shared" si="41"/>
        <v>0</v>
      </c>
      <c r="F14" s="93"/>
      <c r="G14" s="3">
        <f t="shared" si="42"/>
        <v>0</v>
      </c>
      <c r="H14" s="45">
        <v>4</v>
      </c>
      <c r="I14" s="3">
        <f>162+48</f>
        <v>210</v>
      </c>
      <c r="J14" s="45">
        <v>6</v>
      </c>
      <c r="K14" s="3">
        <f t="shared" si="44"/>
        <v>324</v>
      </c>
      <c r="L14" s="45">
        <v>10</v>
      </c>
      <c r="M14" s="3">
        <f>48+486</f>
        <v>534</v>
      </c>
      <c r="N14" s="45">
        <v>15</v>
      </c>
      <c r="O14" s="3">
        <f t="shared" si="34"/>
        <v>810</v>
      </c>
      <c r="P14" s="45">
        <v>10</v>
      </c>
      <c r="Q14" s="3">
        <f t="shared" si="35"/>
        <v>540</v>
      </c>
      <c r="R14" s="45">
        <v>6</v>
      </c>
      <c r="S14" s="3">
        <f t="shared" si="36"/>
        <v>324</v>
      </c>
      <c r="T14" s="45">
        <v>9</v>
      </c>
      <c r="U14" s="3">
        <f t="shared" ref="U14:U17" si="51">+T14*C14</f>
        <v>486</v>
      </c>
      <c r="V14" s="45">
        <v>9</v>
      </c>
      <c r="W14" s="3">
        <f t="shared" si="45"/>
        <v>486</v>
      </c>
      <c r="X14" s="45"/>
      <c r="Y14" s="3">
        <f t="shared" si="46"/>
        <v>0</v>
      </c>
      <c r="Z14" s="45"/>
      <c r="AA14" s="3"/>
      <c r="AB14" s="45"/>
      <c r="AC14" s="3"/>
      <c r="AD14" s="45"/>
      <c r="AE14" s="3"/>
      <c r="AF14" s="45"/>
      <c r="AG14" s="3"/>
      <c r="AH14" s="45"/>
      <c r="AI14" s="3"/>
      <c r="AJ14" s="79"/>
      <c r="AK14" s="3"/>
      <c r="AL14" s="45"/>
      <c r="AM14" s="3"/>
      <c r="AN14" s="45"/>
      <c r="AO14" s="3"/>
      <c r="AP14" s="45"/>
      <c r="AQ14" s="3"/>
      <c r="AR14" s="45"/>
      <c r="AS14" s="3"/>
      <c r="AT14" s="45"/>
      <c r="AU14" s="3"/>
      <c r="AV14" s="45"/>
      <c r="AW14" s="3"/>
      <c r="AX14" s="45"/>
      <c r="AY14" s="3"/>
      <c r="AZ14" s="45"/>
      <c r="BA14" s="3"/>
      <c r="BB14" s="45"/>
      <c r="BC14" s="3"/>
      <c r="BD14" s="45"/>
      <c r="BE14" s="3"/>
      <c r="BF14" s="45"/>
      <c r="BG14" s="3"/>
      <c r="BH14" s="45"/>
      <c r="BI14" s="74"/>
      <c r="BJ14" s="45"/>
      <c r="BK14" s="74"/>
      <c r="BL14" s="45"/>
      <c r="BM14" s="74"/>
      <c r="BN14" s="45">
        <f t="shared" ref="BN14" si="52">+D14+F14+H14+J14+L14+N14+P14+R14+T14+V14+X14+Z14+AB14+AD14+AF14+AH14+AJ14+AL14+AN14+AP14+AR14+AT14+AV14+AX14+AZ14+BB14+BD14+BF14+BH14+BJ14+BL14</f>
        <v>69</v>
      </c>
      <c r="BO14" s="196">
        <f t="shared" si="47"/>
        <v>3714</v>
      </c>
      <c r="BP14" s="189"/>
      <c r="BQ14" s="61"/>
      <c r="BR14" s="4">
        <f t="shared" si="48"/>
        <v>3714</v>
      </c>
      <c r="BS14" s="61"/>
      <c r="BT14" s="1">
        <f t="shared" si="49"/>
        <v>3714</v>
      </c>
      <c r="BU14" s="5"/>
      <c r="BV14" s="1">
        <f>BT14-BU14</f>
        <v>3714</v>
      </c>
    </row>
    <row r="15" spans="1:114" ht="16.5" customHeight="1" x14ac:dyDescent="0.25">
      <c r="A15" s="199" t="s">
        <v>74</v>
      </c>
      <c r="B15" s="80">
        <v>124</v>
      </c>
      <c r="C15" s="81">
        <v>54</v>
      </c>
      <c r="D15" s="93"/>
      <c r="E15" s="3"/>
      <c r="F15" s="93"/>
      <c r="G15" s="3"/>
      <c r="H15" s="45"/>
      <c r="I15" s="3"/>
      <c r="J15" s="45"/>
      <c r="K15" s="3"/>
      <c r="L15" s="45"/>
      <c r="M15" s="3"/>
      <c r="N15" s="45"/>
      <c r="O15" s="3"/>
      <c r="P15" s="45"/>
      <c r="Q15" s="3"/>
      <c r="R15" s="45">
        <v>5</v>
      </c>
      <c r="S15" s="3">
        <f t="shared" si="36"/>
        <v>270</v>
      </c>
      <c r="T15" s="45">
        <v>5</v>
      </c>
      <c r="U15" s="3">
        <f t="shared" si="51"/>
        <v>270</v>
      </c>
      <c r="V15" s="45">
        <v>13</v>
      </c>
      <c r="W15" s="3">
        <f t="shared" si="45"/>
        <v>702</v>
      </c>
      <c r="X15" s="45"/>
      <c r="Y15" s="3">
        <f t="shared" si="46"/>
        <v>0</v>
      </c>
      <c r="Z15" s="45"/>
      <c r="AA15" s="3"/>
      <c r="AB15" s="45"/>
      <c r="AC15" s="3"/>
      <c r="AD15" s="45"/>
      <c r="AE15" s="3"/>
      <c r="AF15" s="45"/>
      <c r="AG15" s="3"/>
      <c r="AH15" s="45"/>
      <c r="AI15" s="3"/>
      <c r="AJ15" s="79"/>
      <c r="AK15" s="3"/>
      <c r="AL15" s="45"/>
      <c r="AM15" s="3"/>
      <c r="AN15" s="45"/>
      <c r="AO15" s="3"/>
      <c r="AP15" s="45"/>
      <c r="AQ15" s="3"/>
      <c r="AR15" s="45"/>
      <c r="AS15" s="3"/>
      <c r="AT15" s="45"/>
      <c r="AU15" s="3"/>
      <c r="AV15" s="45"/>
      <c r="AW15" s="3"/>
      <c r="AX15" s="45"/>
      <c r="AY15" s="3"/>
      <c r="AZ15" s="45"/>
      <c r="BA15" s="3"/>
      <c r="BB15" s="45"/>
      <c r="BC15" s="3"/>
      <c r="BD15" s="45"/>
      <c r="BE15" s="3"/>
      <c r="BF15" s="45"/>
      <c r="BG15" s="3"/>
      <c r="BH15" s="45"/>
      <c r="BI15" s="74"/>
      <c r="BJ15" s="45"/>
      <c r="BK15" s="74"/>
      <c r="BL15" s="45"/>
      <c r="BM15" s="74"/>
      <c r="BN15" s="45">
        <f t="shared" ref="BN15:BN16" si="53">+D15+F15+H15+J15+L15+N15+P15+R15+T15+V15+X15+Z15+AB15+AD15+AF15+AH15+AJ15+AL15+AN15+AP15+AR15+AT15+AV15+AX15+AZ15+BB15+BD15+BF15+BH15+BJ15+BL15</f>
        <v>23</v>
      </c>
      <c r="BO15" s="196">
        <f t="shared" ref="BO15:BO16" si="54">+E15+G15+I15+K15+M15+O15+Q15+S15+U15+W15+Y15+AA15+AC15+AE15+AG15+AI15+AK15+AM15+AO15+AQ15+AS15+AU15+AW15+AY15+BA15+BC15+BE15+BG15+BI15+BK15+BM15</f>
        <v>1242</v>
      </c>
      <c r="BP15" s="189"/>
      <c r="BQ15" s="61"/>
      <c r="BR15" s="4">
        <f t="shared" si="48"/>
        <v>1242</v>
      </c>
      <c r="BS15" s="61"/>
      <c r="BT15" s="1">
        <f t="shared" si="49"/>
        <v>1242</v>
      </c>
      <c r="BU15" s="5"/>
      <c r="BV15" s="1">
        <f t="shared" ref="BV15:BV16" si="55">BT15-BU15</f>
        <v>1242</v>
      </c>
    </row>
    <row r="16" spans="1:114" ht="16.5" customHeight="1" x14ac:dyDescent="0.25">
      <c r="A16" s="199" t="s">
        <v>31</v>
      </c>
      <c r="B16" s="80">
        <v>36</v>
      </c>
      <c r="C16" s="81">
        <v>45</v>
      </c>
      <c r="D16" s="93"/>
      <c r="E16" s="3"/>
      <c r="F16" s="93"/>
      <c r="G16" s="3"/>
      <c r="H16" s="45"/>
      <c r="I16" s="3"/>
      <c r="J16" s="45"/>
      <c r="K16" s="3"/>
      <c r="L16" s="45"/>
      <c r="M16" s="3"/>
      <c r="N16" s="45"/>
      <c r="O16" s="3"/>
      <c r="P16" s="45"/>
      <c r="Q16" s="3"/>
      <c r="R16" s="45"/>
      <c r="S16" s="3"/>
      <c r="T16" s="45"/>
      <c r="U16" s="3"/>
      <c r="V16" s="45">
        <v>11</v>
      </c>
      <c r="W16" s="3">
        <f t="shared" si="45"/>
        <v>495</v>
      </c>
      <c r="X16" s="45"/>
      <c r="Y16" s="3">
        <f t="shared" si="46"/>
        <v>0</v>
      </c>
      <c r="Z16" s="45"/>
      <c r="AA16" s="3"/>
      <c r="AB16" s="45"/>
      <c r="AC16" s="3"/>
      <c r="AD16" s="45"/>
      <c r="AE16" s="3"/>
      <c r="AF16" s="45"/>
      <c r="AG16" s="3"/>
      <c r="AH16" s="45"/>
      <c r="AI16" s="3"/>
      <c r="AJ16" s="79"/>
      <c r="AK16" s="3"/>
      <c r="AL16" s="45"/>
      <c r="AM16" s="3"/>
      <c r="AN16" s="45"/>
      <c r="AO16" s="3"/>
      <c r="AP16" s="45"/>
      <c r="AQ16" s="3"/>
      <c r="AR16" s="45"/>
      <c r="AS16" s="3"/>
      <c r="AT16" s="45"/>
      <c r="AU16" s="3"/>
      <c r="AV16" s="45"/>
      <c r="AW16" s="3"/>
      <c r="AX16" s="45"/>
      <c r="AY16" s="3"/>
      <c r="AZ16" s="45"/>
      <c r="BA16" s="3"/>
      <c r="BB16" s="45"/>
      <c r="BC16" s="3"/>
      <c r="BD16" s="45"/>
      <c r="BE16" s="3"/>
      <c r="BF16" s="45"/>
      <c r="BG16" s="3"/>
      <c r="BH16" s="45"/>
      <c r="BI16" s="74"/>
      <c r="BJ16" s="45"/>
      <c r="BK16" s="74"/>
      <c r="BL16" s="45"/>
      <c r="BM16" s="74"/>
      <c r="BN16" s="45">
        <f t="shared" si="53"/>
        <v>11</v>
      </c>
      <c r="BO16" s="196">
        <f t="shared" si="54"/>
        <v>495</v>
      </c>
      <c r="BP16" s="189"/>
      <c r="BQ16" s="61"/>
      <c r="BR16" s="4">
        <f t="shared" si="48"/>
        <v>495</v>
      </c>
      <c r="BS16" s="61"/>
      <c r="BT16" s="1">
        <f t="shared" si="49"/>
        <v>495</v>
      </c>
      <c r="BU16" s="5"/>
      <c r="BV16" s="1">
        <f t="shared" si="55"/>
        <v>495</v>
      </c>
    </row>
    <row r="17" spans="1:114" ht="16.5" customHeight="1" x14ac:dyDescent="0.25">
      <c r="A17" s="199" t="s">
        <v>34</v>
      </c>
      <c r="B17" s="80" t="s">
        <v>35</v>
      </c>
      <c r="C17" s="81">
        <v>48</v>
      </c>
      <c r="D17" s="93">
        <v>12</v>
      </c>
      <c r="E17" s="3">
        <f t="shared" si="41"/>
        <v>576</v>
      </c>
      <c r="F17" s="93">
        <v>3</v>
      </c>
      <c r="G17" s="3">
        <f t="shared" si="42"/>
        <v>144</v>
      </c>
      <c r="H17" s="45">
        <v>10</v>
      </c>
      <c r="I17" s="3">
        <f t="shared" si="43"/>
        <v>480</v>
      </c>
      <c r="J17" s="45"/>
      <c r="K17" s="3">
        <f t="shared" si="44"/>
        <v>0</v>
      </c>
      <c r="L17" s="45">
        <v>5</v>
      </c>
      <c r="M17" s="3">
        <f t="shared" si="33"/>
        <v>240</v>
      </c>
      <c r="N17" s="45">
        <v>5</v>
      </c>
      <c r="O17" s="3">
        <f t="shared" si="34"/>
        <v>240</v>
      </c>
      <c r="P17" s="45">
        <v>6</v>
      </c>
      <c r="Q17" s="3">
        <f t="shared" si="35"/>
        <v>288</v>
      </c>
      <c r="R17" s="45">
        <v>8</v>
      </c>
      <c r="S17" s="3">
        <f t="shared" si="36"/>
        <v>384</v>
      </c>
      <c r="T17" s="45">
        <v>8</v>
      </c>
      <c r="U17" s="3">
        <f t="shared" si="51"/>
        <v>384</v>
      </c>
      <c r="V17" s="45">
        <v>9</v>
      </c>
      <c r="W17" s="3">
        <f t="shared" si="45"/>
        <v>432</v>
      </c>
      <c r="X17" s="45"/>
      <c r="Y17" s="3">
        <f t="shared" si="46"/>
        <v>0</v>
      </c>
      <c r="Z17" s="45"/>
      <c r="AA17" s="3"/>
      <c r="AB17" s="45"/>
      <c r="AC17" s="3"/>
      <c r="AD17" s="45"/>
      <c r="AE17" s="3"/>
      <c r="AF17" s="45"/>
      <c r="AG17" s="3"/>
      <c r="AH17" s="45"/>
      <c r="AI17" s="3"/>
      <c r="AJ17" s="93"/>
      <c r="AK17" s="3"/>
      <c r="AL17" s="45"/>
      <c r="AM17" s="3"/>
      <c r="AN17" s="45"/>
      <c r="AO17" s="3"/>
      <c r="AP17" s="45"/>
      <c r="AQ17" s="3"/>
      <c r="AR17" s="45"/>
      <c r="AS17" s="3"/>
      <c r="AT17" s="45"/>
      <c r="AU17" s="3"/>
      <c r="AV17" s="45"/>
      <c r="AW17" s="3"/>
      <c r="AX17" s="45"/>
      <c r="AY17" s="3"/>
      <c r="AZ17" s="45"/>
      <c r="BA17" s="3"/>
      <c r="BB17" s="45"/>
      <c r="BC17" s="3"/>
      <c r="BD17" s="45"/>
      <c r="BE17" s="3"/>
      <c r="BF17" s="45"/>
      <c r="BG17" s="3"/>
      <c r="BH17" s="45"/>
      <c r="BI17" s="74"/>
      <c r="BJ17" s="45"/>
      <c r="BK17" s="74"/>
      <c r="BL17" s="45"/>
      <c r="BM17" s="74"/>
      <c r="BN17" s="45">
        <f>+D17+F17+H17+J17+L17+N17+P17+R17+T17+V17+X17+Z17+AB17+AD17+AF17+AH17+AJ17+AL17+AN17+AP17+AR17+AT17+AV17+AX17+AZ17+BB17+BD17+BF17+BH17+BJ17+BL17</f>
        <v>66</v>
      </c>
      <c r="BO17" s="196">
        <f t="shared" ref="BO17" si="56">+E17+G17+I17+K17+M17+O17+Q17+S17+U17+W17+Y17+AA17+AC17+AE17+AG17+AI17+AK17+AM17+AO17+AQ17+AS17+AU17+AW17+AY17+BA17+BC17+BE17+BG17+BI17+BK17+BM17</f>
        <v>3168</v>
      </c>
      <c r="BP17" s="189"/>
      <c r="BQ17" s="61">
        <v>440.2</v>
      </c>
      <c r="BR17" s="4">
        <f t="shared" si="40"/>
        <v>3168</v>
      </c>
      <c r="BS17" s="61"/>
      <c r="BT17" s="1">
        <f>BR17+BS17-BQ17</f>
        <v>2727.8</v>
      </c>
      <c r="BU17" s="5"/>
      <c r="BV17" s="1">
        <f t="shared" ref="BV17" si="57">BT17-BU17</f>
        <v>2727.8</v>
      </c>
    </row>
    <row r="18" spans="1:114" s="14" customFormat="1" ht="16.5" customHeight="1" x14ac:dyDescent="0.3">
      <c r="A18" s="200" t="s">
        <v>32</v>
      </c>
      <c r="B18" s="80">
        <v>170</v>
      </c>
      <c r="C18" s="81">
        <v>60</v>
      </c>
      <c r="D18" s="93"/>
      <c r="E18" s="212"/>
      <c r="F18" s="93"/>
      <c r="G18" s="3"/>
      <c r="H18" s="45"/>
      <c r="I18" s="3"/>
      <c r="J18" s="45"/>
      <c r="K18" s="3"/>
      <c r="L18" s="45"/>
      <c r="M18" s="3"/>
      <c r="N18" s="45"/>
      <c r="O18" s="3"/>
      <c r="P18" s="45"/>
      <c r="Q18" s="3"/>
      <c r="R18" s="45"/>
      <c r="S18" s="3"/>
      <c r="T18" s="45">
        <v>5</v>
      </c>
      <c r="U18" s="3">
        <f>5*48</f>
        <v>240</v>
      </c>
      <c r="V18" s="45">
        <v>12</v>
      </c>
      <c r="W18" s="3">
        <f t="shared" ref="W18:W23" si="58">+V18*C18</f>
        <v>720</v>
      </c>
      <c r="X18" s="45"/>
      <c r="Y18" s="3"/>
      <c r="Z18" s="45"/>
      <c r="AA18" s="3"/>
      <c r="AB18" s="45"/>
      <c r="AC18" s="3"/>
      <c r="AD18" s="45"/>
      <c r="AE18" s="3"/>
      <c r="AF18" s="45"/>
      <c r="AG18" s="3"/>
      <c r="AH18" s="45"/>
      <c r="AI18" s="3"/>
      <c r="AJ18" s="79"/>
      <c r="AK18" s="212"/>
      <c r="AL18" s="45"/>
      <c r="AM18" s="3"/>
      <c r="AN18" s="45"/>
      <c r="AO18" s="3"/>
      <c r="AP18" s="45"/>
      <c r="AQ18" s="3"/>
      <c r="AR18" s="45"/>
      <c r="AS18" s="3"/>
      <c r="AT18" s="45"/>
      <c r="AU18" s="3"/>
      <c r="AV18" s="45"/>
      <c r="AW18" s="3"/>
      <c r="AX18" s="45"/>
      <c r="AY18" s="3"/>
      <c r="AZ18" s="45"/>
      <c r="BA18" s="3"/>
      <c r="BB18" s="45"/>
      <c r="BC18" s="3"/>
      <c r="BD18" s="45"/>
      <c r="BE18" s="3"/>
      <c r="BF18" s="45"/>
      <c r="BG18" s="3"/>
      <c r="BH18" s="45"/>
      <c r="BI18" s="3"/>
      <c r="BJ18" s="45"/>
      <c r="BK18" s="3"/>
      <c r="BL18" s="45"/>
      <c r="BM18" s="3"/>
      <c r="BN18" s="45">
        <f t="shared" ref="BN18:BN19" si="59">+D18+F18+H18+J18+L18+N18+P18+R18+T18+V18+X18+Z18+AB18+AD18+AF18+AH18+AJ18+AL18+AN18+AP18+AR18+AT18+AV18+AX18+AZ18+BB18+BD18+BF18+BH18+BJ18+BL18</f>
        <v>17</v>
      </c>
      <c r="BO18" s="196">
        <f t="shared" ref="BO18:BO19" si="60">+E18+G18+I18+K18+M18+O18+Q18+S18+U18+W18+Y18+AA18+AC18+AE18+AG18+AI18+AK18+AM18+AO18+AQ18+AS18+AU18+AW18+AY18+BA18+BC18+BE18+BG18+BI18+BK18+BM18</f>
        <v>960</v>
      </c>
      <c r="BP18" s="189"/>
      <c r="BQ18" s="61"/>
      <c r="BR18" s="4">
        <f t="shared" ref="BR18" si="61">BO18</f>
        <v>960</v>
      </c>
      <c r="BS18" s="61"/>
      <c r="BT18" s="1">
        <f t="shared" ref="BT18" si="62">BR18+BS18-BQ18</f>
        <v>960</v>
      </c>
      <c r="BU18" s="5"/>
      <c r="BV18" s="1">
        <f t="shared" ref="BV18" si="63">BT18-BU18</f>
        <v>960</v>
      </c>
    </row>
    <row r="19" spans="1:114" s="14" customFormat="1" ht="16.5" customHeight="1" x14ac:dyDescent="0.3">
      <c r="A19" s="200" t="s">
        <v>77</v>
      </c>
      <c r="B19" s="121">
        <v>11</v>
      </c>
      <c r="C19" s="81">
        <v>48</v>
      </c>
      <c r="D19" s="93"/>
      <c r="E19" s="212"/>
      <c r="F19" s="93"/>
      <c r="G19" s="3"/>
      <c r="H19" s="45"/>
      <c r="I19" s="3"/>
      <c r="J19" s="45"/>
      <c r="K19" s="3"/>
      <c r="L19" s="45"/>
      <c r="M19" s="3"/>
      <c r="N19" s="45"/>
      <c r="O19" s="3"/>
      <c r="P19" s="45"/>
      <c r="Q19" s="3"/>
      <c r="R19" s="45"/>
      <c r="S19" s="3"/>
      <c r="T19" s="45"/>
      <c r="U19" s="3"/>
      <c r="V19" s="45">
        <v>18</v>
      </c>
      <c r="W19" s="3">
        <f t="shared" si="58"/>
        <v>864</v>
      </c>
      <c r="X19" s="45"/>
      <c r="Y19" s="3"/>
      <c r="Z19" s="45"/>
      <c r="AA19" s="3"/>
      <c r="AB19" s="45"/>
      <c r="AC19" s="3"/>
      <c r="AD19" s="45"/>
      <c r="AE19" s="3"/>
      <c r="AF19" s="45"/>
      <c r="AG19" s="3"/>
      <c r="AH19" s="45"/>
      <c r="AI19" s="3"/>
      <c r="AJ19" s="79"/>
      <c r="AK19" s="212"/>
      <c r="AL19" s="45"/>
      <c r="AM19" s="3"/>
      <c r="AN19" s="45"/>
      <c r="AO19" s="3"/>
      <c r="AP19" s="45"/>
      <c r="AQ19" s="3"/>
      <c r="AR19" s="45"/>
      <c r="AS19" s="3"/>
      <c r="AT19" s="45"/>
      <c r="AU19" s="3"/>
      <c r="AV19" s="45"/>
      <c r="AW19" s="3"/>
      <c r="AX19" s="45"/>
      <c r="AY19" s="3"/>
      <c r="AZ19" s="45"/>
      <c r="BA19" s="3"/>
      <c r="BB19" s="45"/>
      <c r="BC19" s="3"/>
      <c r="BD19" s="45"/>
      <c r="BE19" s="3"/>
      <c r="BF19" s="45"/>
      <c r="BG19" s="3"/>
      <c r="BH19" s="45"/>
      <c r="BI19" s="3"/>
      <c r="BJ19" s="45"/>
      <c r="BK19" s="3"/>
      <c r="BL19" s="45"/>
      <c r="BM19" s="3"/>
      <c r="BN19" s="45">
        <f t="shared" si="59"/>
        <v>18</v>
      </c>
      <c r="BO19" s="196">
        <f t="shared" si="60"/>
        <v>864</v>
      </c>
      <c r="BP19" s="189"/>
      <c r="BQ19" s="61"/>
      <c r="BR19" s="4">
        <f t="shared" ref="BR19" si="64">BO19</f>
        <v>864</v>
      </c>
      <c r="BS19" s="61"/>
      <c r="BT19" s="1">
        <f t="shared" ref="BT19" si="65">BR19+BS19-BQ19</f>
        <v>864</v>
      </c>
      <c r="BU19" s="5"/>
      <c r="BV19" s="1">
        <f t="shared" ref="BV19" si="66">BT19-BU19</f>
        <v>864</v>
      </c>
    </row>
    <row r="20" spans="1:114" ht="16.5" customHeight="1" x14ac:dyDescent="0.25">
      <c r="A20" s="200" t="s">
        <v>51</v>
      </c>
      <c r="B20" s="121" t="s">
        <v>52</v>
      </c>
      <c r="C20" s="81">
        <v>48</v>
      </c>
      <c r="D20" s="93"/>
      <c r="E20" s="3">
        <f t="shared" ref="E20:E22" si="67">+D20*C20</f>
        <v>0</v>
      </c>
      <c r="F20" s="93"/>
      <c r="G20" s="3">
        <f t="shared" ref="G20:G22" si="68">+F20*C20</f>
        <v>0</v>
      </c>
      <c r="H20" s="45"/>
      <c r="I20" s="3">
        <f t="shared" ref="I20:I22" si="69">+H20*C20</f>
        <v>0</v>
      </c>
      <c r="J20" s="45"/>
      <c r="K20" s="3">
        <f t="shared" ref="K20:K22" si="70">+J20*C20</f>
        <v>0</v>
      </c>
      <c r="L20" s="45"/>
      <c r="M20" s="3">
        <f t="shared" si="33"/>
        <v>0</v>
      </c>
      <c r="N20" s="45"/>
      <c r="O20" s="3">
        <f t="shared" si="34"/>
        <v>0</v>
      </c>
      <c r="P20" s="45"/>
      <c r="Q20" s="3">
        <f t="shared" si="35"/>
        <v>0</v>
      </c>
      <c r="R20" s="45"/>
      <c r="S20" s="3">
        <f t="shared" si="36"/>
        <v>0</v>
      </c>
      <c r="T20" s="45"/>
      <c r="U20" s="3">
        <f t="shared" ref="U20:U22" si="71">+T20*C20</f>
        <v>0</v>
      </c>
      <c r="V20" s="45"/>
      <c r="W20" s="3">
        <f t="shared" si="58"/>
        <v>0</v>
      </c>
      <c r="X20" s="45"/>
      <c r="Y20" s="3">
        <f t="shared" ref="Y20:Y22" si="72">+X20*C20</f>
        <v>0</v>
      </c>
      <c r="Z20" s="45"/>
      <c r="AA20" s="3"/>
      <c r="AB20" s="45"/>
      <c r="AC20" s="3"/>
      <c r="AD20" s="45"/>
      <c r="AE20" s="3"/>
      <c r="AF20" s="45"/>
      <c r="AG20" s="3"/>
      <c r="AH20" s="45"/>
      <c r="AI20" s="3"/>
      <c r="AJ20" s="93"/>
      <c r="AK20" s="3"/>
      <c r="AL20" s="45"/>
      <c r="AM20" s="3"/>
      <c r="AN20" s="45"/>
      <c r="AO20" s="3"/>
      <c r="AP20" s="45"/>
      <c r="AQ20" s="3"/>
      <c r="AR20" s="45"/>
      <c r="AS20" s="3"/>
      <c r="AT20" s="45"/>
      <c r="AU20" s="3"/>
      <c r="AV20" s="45"/>
      <c r="AW20" s="3"/>
      <c r="AX20" s="45"/>
      <c r="AY20" s="3"/>
      <c r="AZ20" s="45"/>
      <c r="BA20" s="3"/>
      <c r="BB20" s="45"/>
      <c r="BC20" s="3"/>
      <c r="BD20" s="45"/>
      <c r="BE20" s="3"/>
      <c r="BF20" s="45"/>
      <c r="BG20" s="3"/>
      <c r="BH20" s="45"/>
      <c r="BI20" s="74"/>
      <c r="BJ20" s="45"/>
      <c r="BK20" s="74"/>
      <c r="BL20" s="45"/>
      <c r="BM20" s="74"/>
      <c r="BN20" s="45">
        <f t="shared" ref="BN20:BO23" si="73">+D20+F20+H20+J20+L20+N20+P20+R20+T20+V20+X20+Z20+AB20+AD20+AF20+AH20+AJ20+AL20+AN20+AP20+AR20+AT20+AV20+AX20+AZ20+BB20+BD20+BF20+BH20+BJ20+BL20</f>
        <v>0</v>
      </c>
      <c r="BO20" s="196">
        <f t="shared" si="73"/>
        <v>0</v>
      </c>
      <c r="BP20" s="189"/>
      <c r="BQ20" s="61">
        <v>12</v>
      </c>
      <c r="BR20" s="4">
        <f t="shared" si="40"/>
        <v>0</v>
      </c>
      <c r="BS20" s="61"/>
      <c r="BT20" s="1">
        <f t="shared" ref="BT20:BT23" si="74">BR20+BS20-BQ20</f>
        <v>-12</v>
      </c>
      <c r="BU20" s="5"/>
      <c r="BV20" s="1">
        <f>BT20-BU20</f>
        <v>-12</v>
      </c>
    </row>
    <row r="21" spans="1:114" ht="16.5" customHeight="1" x14ac:dyDescent="0.25">
      <c r="A21" s="199" t="s">
        <v>68</v>
      </c>
      <c r="B21" s="80">
        <v>47</v>
      </c>
      <c r="C21" s="81">
        <v>48</v>
      </c>
      <c r="D21" s="93"/>
      <c r="E21" s="3">
        <f t="shared" si="67"/>
        <v>0</v>
      </c>
      <c r="F21" s="93"/>
      <c r="G21" s="3">
        <f t="shared" si="68"/>
        <v>0</v>
      </c>
      <c r="H21" s="45">
        <v>4</v>
      </c>
      <c r="I21" s="3">
        <f t="shared" si="69"/>
        <v>192</v>
      </c>
      <c r="J21" s="45"/>
      <c r="K21" s="3">
        <f t="shared" si="70"/>
        <v>0</v>
      </c>
      <c r="L21" s="45"/>
      <c r="M21" s="3">
        <f t="shared" si="33"/>
        <v>0</v>
      </c>
      <c r="N21" s="45">
        <v>10</v>
      </c>
      <c r="O21" s="3">
        <f t="shared" si="34"/>
        <v>480</v>
      </c>
      <c r="P21" s="45">
        <v>20</v>
      </c>
      <c r="Q21" s="3">
        <f t="shared" si="35"/>
        <v>960</v>
      </c>
      <c r="R21" s="45">
        <v>10</v>
      </c>
      <c r="S21" s="3">
        <f t="shared" si="36"/>
        <v>480</v>
      </c>
      <c r="T21" s="45">
        <v>12</v>
      </c>
      <c r="U21" s="3">
        <f t="shared" si="71"/>
        <v>576</v>
      </c>
      <c r="V21" s="45">
        <v>11</v>
      </c>
      <c r="W21" s="3">
        <f t="shared" si="58"/>
        <v>528</v>
      </c>
      <c r="X21" s="45"/>
      <c r="Y21" s="3">
        <f t="shared" si="72"/>
        <v>0</v>
      </c>
      <c r="Z21" s="45"/>
      <c r="AA21" s="3"/>
      <c r="AB21" s="45"/>
      <c r="AC21" s="3"/>
      <c r="AD21" s="45"/>
      <c r="AE21" s="3"/>
      <c r="AF21" s="45"/>
      <c r="AG21" s="3"/>
      <c r="AH21" s="45"/>
      <c r="AI21" s="3"/>
      <c r="AJ21" s="93"/>
      <c r="AK21" s="3"/>
      <c r="AL21" s="45"/>
      <c r="AM21" s="3"/>
      <c r="AN21" s="45"/>
      <c r="AO21" s="3"/>
      <c r="AP21" s="45"/>
      <c r="AQ21" s="3"/>
      <c r="AR21" s="45"/>
      <c r="AS21" s="3"/>
      <c r="AT21" s="45"/>
      <c r="AU21" s="3"/>
      <c r="AV21" s="45"/>
      <c r="AW21" s="3"/>
      <c r="AX21" s="45"/>
      <c r="AY21" s="3"/>
      <c r="AZ21" s="45"/>
      <c r="BA21" s="3"/>
      <c r="BB21" s="45"/>
      <c r="BC21" s="3"/>
      <c r="BD21" s="45"/>
      <c r="BE21" s="3"/>
      <c r="BF21" s="45"/>
      <c r="BG21" s="3"/>
      <c r="BH21" s="45"/>
      <c r="BI21" s="74"/>
      <c r="BJ21" s="45"/>
      <c r="BK21" s="74"/>
      <c r="BL21" s="45"/>
      <c r="BM21" s="74"/>
      <c r="BN21" s="45">
        <f t="shared" si="73"/>
        <v>67</v>
      </c>
      <c r="BO21" s="196">
        <f t="shared" si="73"/>
        <v>3216</v>
      </c>
      <c r="BP21" s="189"/>
      <c r="BQ21" s="61"/>
      <c r="BR21" s="4">
        <f t="shared" si="40"/>
        <v>3216</v>
      </c>
      <c r="BS21" s="61"/>
      <c r="BT21" s="1">
        <f t="shared" si="74"/>
        <v>3216</v>
      </c>
      <c r="BU21" s="5"/>
      <c r="BV21" s="1">
        <f>BT21-BU21</f>
        <v>3216</v>
      </c>
    </row>
    <row r="22" spans="1:114" ht="16.5" customHeight="1" x14ac:dyDescent="0.25">
      <c r="A22" s="199" t="s">
        <v>56</v>
      </c>
      <c r="B22" s="80">
        <v>6</v>
      </c>
      <c r="C22" s="81">
        <v>48</v>
      </c>
      <c r="D22" s="93"/>
      <c r="E22" s="3">
        <f t="shared" si="67"/>
        <v>0</v>
      </c>
      <c r="F22" s="93"/>
      <c r="G22" s="3">
        <f t="shared" si="68"/>
        <v>0</v>
      </c>
      <c r="H22" s="45"/>
      <c r="I22" s="3">
        <f t="shared" si="69"/>
        <v>0</v>
      </c>
      <c r="J22" s="45">
        <v>12</v>
      </c>
      <c r="K22" s="3">
        <f t="shared" si="70"/>
        <v>576</v>
      </c>
      <c r="L22" s="45"/>
      <c r="M22" s="3">
        <f t="shared" si="33"/>
        <v>0</v>
      </c>
      <c r="N22" s="45">
        <v>12</v>
      </c>
      <c r="O22" s="3">
        <f t="shared" si="34"/>
        <v>576</v>
      </c>
      <c r="P22" s="45"/>
      <c r="Q22" s="3">
        <f t="shared" si="35"/>
        <v>0</v>
      </c>
      <c r="R22" s="45">
        <v>12</v>
      </c>
      <c r="S22" s="3">
        <f t="shared" si="36"/>
        <v>576</v>
      </c>
      <c r="T22" s="45"/>
      <c r="U22" s="3">
        <f t="shared" si="71"/>
        <v>0</v>
      </c>
      <c r="V22" s="45"/>
      <c r="W22" s="3">
        <f t="shared" si="58"/>
        <v>0</v>
      </c>
      <c r="X22" s="45"/>
      <c r="Y22" s="3">
        <f t="shared" si="72"/>
        <v>0</v>
      </c>
      <c r="Z22" s="45"/>
      <c r="AA22" s="3"/>
      <c r="AB22" s="45"/>
      <c r="AC22" s="3"/>
      <c r="AD22" s="45"/>
      <c r="AE22" s="3"/>
      <c r="AF22" s="45"/>
      <c r="AG22" s="3"/>
      <c r="AH22" s="45"/>
      <c r="AI22" s="3"/>
      <c r="AJ22" s="93"/>
      <c r="AK22" s="3"/>
      <c r="AL22" s="45"/>
      <c r="AM22" s="3"/>
      <c r="AN22" s="45"/>
      <c r="AO22" s="3"/>
      <c r="AP22" s="45"/>
      <c r="AQ22" s="3"/>
      <c r="AR22" s="45"/>
      <c r="AS22" s="3"/>
      <c r="AT22" s="45"/>
      <c r="AU22" s="3"/>
      <c r="AV22" s="45"/>
      <c r="AW22" s="3"/>
      <c r="AX22" s="45"/>
      <c r="AY22" s="3"/>
      <c r="AZ22" s="45"/>
      <c r="BA22" s="3"/>
      <c r="BB22" s="45"/>
      <c r="BC22" s="3"/>
      <c r="BD22" s="45"/>
      <c r="BE22" s="3"/>
      <c r="BF22" s="45"/>
      <c r="BG22" s="3"/>
      <c r="BH22" s="45"/>
      <c r="BI22" s="74"/>
      <c r="BJ22" s="45"/>
      <c r="BK22" s="74"/>
      <c r="BL22" s="45"/>
      <c r="BM22" s="74"/>
      <c r="BN22" s="45">
        <f t="shared" si="73"/>
        <v>36</v>
      </c>
      <c r="BO22" s="196">
        <f t="shared" si="73"/>
        <v>1728</v>
      </c>
      <c r="BP22" s="189"/>
      <c r="BQ22" s="61">
        <v>371.68</v>
      </c>
      <c r="BR22" s="4">
        <f t="shared" si="40"/>
        <v>1728</v>
      </c>
      <c r="BS22" s="61"/>
      <c r="BT22" s="1">
        <f t="shared" si="74"/>
        <v>1356.32</v>
      </c>
      <c r="BU22" s="5"/>
      <c r="BV22" s="1">
        <f t="shared" ref="BV22:BV23" si="75">BT22-BU22</f>
        <v>1356.32</v>
      </c>
    </row>
    <row r="23" spans="1:114" ht="16.5" customHeight="1" x14ac:dyDescent="0.25">
      <c r="A23" s="199" t="s">
        <v>78</v>
      </c>
      <c r="B23" s="121">
        <v>1</v>
      </c>
      <c r="C23" s="81">
        <v>48</v>
      </c>
      <c r="D23" s="93"/>
      <c r="E23" s="3"/>
      <c r="F23" s="93"/>
      <c r="G23" s="3"/>
      <c r="H23" s="45"/>
      <c r="I23" s="3"/>
      <c r="J23" s="45"/>
      <c r="K23" s="3"/>
      <c r="L23" s="45"/>
      <c r="M23" s="3"/>
      <c r="N23" s="45"/>
      <c r="O23" s="3"/>
      <c r="P23" s="45"/>
      <c r="Q23" s="3"/>
      <c r="R23" s="45"/>
      <c r="S23" s="3"/>
      <c r="T23" s="45"/>
      <c r="U23" s="3"/>
      <c r="V23" s="45">
        <v>12</v>
      </c>
      <c r="W23" s="3">
        <f t="shared" si="58"/>
        <v>576</v>
      </c>
      <c r="X23" s="45"/>
      <c r="Y23" s="3"/>
      <c r="Z23" s="45"/>
      <c r="AA23" s="3"/>
      <c r="AB23" s="45"/>
      <c r="AC23" s="3"/>
      <c r="AD23" s="45"/>
      <c r="AE23" s="3"/>
      <c r="AF23" s="45"/>
      <c r="AG23" s="3"/>
      <c r="AH23" s="45"/>
      <c r="AI23" s="3"/>
      <c r="AJ23" s="93"/>
      <c r="AK23" s="3"/>
      <c r="AL23" s="45"/>
      <c r="AM23" s="3"/>
      <c r="AN23" s="45"/>
      <c r="AO23" s="3"/>
      <c r="AP23" s="45"/>
      <c r="AQ23" s="3"/>
      <c r="AR23" s="45"/>
      <c r="AS23" s="3"/>
      <c r="AT23" s="45"/>
      <c r="AU23" s="3"/>
      <c r="AV23" s="45"/>
      <c r="AW23" s="3"/>
      <c r="AX23" s="45"/>
      <c r="AY23" s="3"/>
      <c r="AZ23" s="45"/>
      <c r="BA23" s="3"/>
      <c r="BB23" s="45"/>
      <c r="BC23" s="3"/>
      <c r="BD23" s="45"/>
      <c r="BE23" s="3"/>
      <c r="BF23" s="45"/>
      <c r="BG23" s="3"/>
      <c r="BH23" s="45"/>
      <c r="BI23" s="74"/>
      <c r="BJ23" s="45"/>
      <c r="BK23" s="74"/>
      <c r="BL23" s="45"/>
      <c r="BM23" s="74"/>
      <c r="BN23" s="45">
        <f t="shared" si="73"/>
        <v>12</v>
      </c>
      <c r="BO23" s="196">
        <f t="shared" si="73"/>
        <v>576</v>
      </c>
      <c r="BP23" s="189"/>
      <c r="BQ23" s="61"/>
      <c r="BR23" s="4">
        <f t="shared" ref="BR23" si="76">BO23</f>
        <v>576</v>
      </c>
      <c r="BS23" s="61"/>
      <c r="BT23" s="1">
        <f t="shared" si="74"/>
        <v>576</v>
      </c>
      <c r="BU23" s="5"/>
      <c r="BV23" s="1">
        <f t="shared" si="75"/>
        <v>576</v>
      </c>
    </row>
    <row r="24" spans="1:114" s="150" customFormat="1" ht="16.5" customHeight="1" x14ac:dyDescent="0.25">
      <c r="A24" s="199" t="s">
        <v>54</v>
      </c>
      <c r="B24" s="80">
        <v>18</v>
      </c>
      <c r="C24" s="81">
        <v>45.36</v>
      </c>
      <c r="D24" s="93"/>
      <c r="E24" s="3">
        <f>+D24*C24</f>
        <v>0</v>
      </c>
      <c r="F24" s="93"/>
      <c r="G24" s="3">
        <f>+F24*C24</f>
        <v>0</v>
      </c>
      <c r="H24" s="45"/>
      <c r="I24" s="3">
        <f>+H24*C24</f>
        <v>0</v>
      </c>
      <c r="J24" s="45"/>
      <c r="K24" s="3">
        <f>+J24*C24</f>
        <v>0</v>
      </c>
      <c r="L24" s="45">
        <v>48</v>
      </c>
      <c r="M24" s="3">
        <f t="shared" si="33"/>
        <v>2177.2799999999997</v>
      </c>
      <c r="N24" s="45">
        <v>13</v>
      </c>
      <c r="O24" s="3">
        <f t="shared" si="34"/>
        <v>589.67999999999995</v>
      </c>
      <c r="P24" s="45">
        <v>14</v>
      </c>
      <c r="Q24" s="3">
        <f t="shared" si="35"/>
        <v>635.04</v>
      </c>
      <c r="R24" s="45">
        <v>10</v>
      </c>
      <c r="S24" s="3">
        <f t="shared" si="36"/>
        <v>453.6</v>
      </c>
      <c r="T24" s="45">
        <v>7</v>
      </c>
      <c r="U24" s="3">
        <f>+T24*C24</f>
        <v>317.52</v>
      </c>
      <c r="V24" s="45"/>
      <c r="W24" s="3">
        <f>+V24*C24</f>
        <v>0</v>
      </c>
      <c r="X24" s="45"/>
      <c r="Y24" s="3">
        <f>+X24*C24</f>
        <v>0</v>
      </c>
      <c r="Z24" s="45"/>
      <c r="AA24" s="3"/>
      <c r="AB24" s="45"/>
      <c r="AC24" s="3"/>
      <c r="AD24" s="45"/>
      <c r="AE24" s="3"/>
      <c r="AF24" s="45"/>
      <c r="AG24" s="3"/>
      <c r="AH24" s="45"/>
      <c r="AI24" s="3"/>
      <c r="AJ24" s="93"/>
      <c r="AK24" s="3"/>
      <c r="AL24" s="45"/>
      <c r="AM24" s="3"/>
      <c r="AN24" s="45"/>
      <c r="AO24" s="3"/>
      <c r="AP24" s="45"/>
      <c r="AQ24" s="3"/>
      <c r="AR24" s="45"/>
      <c r="AS24" s="3"/>
      <c r="AT24" s="45"/>
      <c r="AU24" s="3"/>
      <c r="AV24" s="45"/>
      <c r="AW24" s="3"/>
      <c r="AX24" s="45"/>
      <c r="AY24" s="3"/>
      <c r="AZ24" s="45"/>
      <c r="BA24" s="3"/>
      <c r="BB24" s="45"/>
      <c r="BC24" s="3"/>
      <c r="BD24" s="45"/>
      <c r="BE24" s="3"/>
      <c r="BF24" s="45"/>
      <c r="BG24" s="3"/>
      <c r="BH24" s="45"/>
      <c r="BI24" s="74"/>
      <c r="BJ24" s="45"/>
      <c r="BK24" s="74"/>
      <c r="BL24" s="45"/>
      <c r="BM24" s="74"/>
      <c r="BN24" s="45">
        <f>+D24+F24+H24+J24+L24+N24+P24+R24+T24+V24+X24+Z24+AB24+AD24+AF24+AH24+AJ24+AL24+AN24+AP24+AR24+AT24+AV24+AX24+AZ24+BB24+BD24+BF24+BH24+BJ24+BL24</f>
        <v>92</v>
      </c>
      <c r="BO24" s="196">
        <f t="shared" ref="BO24" si="77">+E24+G24+I24+K24+M24+O24+Q24+S24+U24+W24+Y24+AA24+AC24+AE24+AG24+AI24+AK24+AM24+AO24+AQ24+AS24+AU24+AW24+AY24+BA24+BC24+BE24+BG24+BI24+BK24+BM24</f>
        <v>4173.119999999999</v>
      </c>
      <c r="BP24" s="190"/>
      <c r="BQ24" s="61">
        <v>405.24</v>
      </c>
      <c r="BR24" s="4">
        <f t="shared" si="40"/>
        <v>4173.119999999999</v>
      </c>
      <c r="BS24" s="61"/>
      <c r="BT24" s="1">
        <f>BR24+BS24-BQ24</f>
        <v>3767.8799999999992</v>
      </c>
      <c r="BU24" s="5"/>
      <c r="BV24" s="1">
        <f t="shared" ref="BV24" si="78">BT24-BU24</f>
        <v>3767.8799999999992</v>
      </c>
    </row>
    <row r="25" spans="1:114" ht="16.5" customHeight="1" x14ac:dyDescent="0.25">
      <c r="A25" s="200" t="s">
        <v>57</v>
      </c>
      <c r="B25" s="80" t="s">
        <v>69</v>
      </c>
      <c r="C25" s="81">
        <v>48</v>
      </c>
      <c r="D25" s="93"/>
      <c r="E25" s="3"/>
      <c r="F25" s="93"/>
      <c r="G25" s="3"/>
      <c r="H25" s="45"/>
      <c r="I25" s="3"/>
      <c r="J25" s="45"/>
      <c r="K25" s="3"/>
      <c r="L25" s="45"/>
      <c r="M25" s="3"/>
      <c r="N25" s="45"/>
      <c r="O25" s="3"/>
      <c r="P25" s="45">
        <v>13</v>
      </c>
      <c r="Q25" s="3">
        <f t="shared" si="35"/>
        <v>624</v>
      </c>
      <c r="R25" s="45">
        <v>8</v>
      </c>
      <c r="S25" s="3">
        <f t="shared" si="36"/>
        <v>384</v>
      </c>
      <c r="T25" s="45"/>
      <c r="U25" s="3">
        <f t="shared" ref="U25:U29" si="79">+T25*C25</f>
        <v>0</v>
      </c>
      <c r="V25" s="45">
        <v>4</v>
      </c>
      <c r="W25" s="3">
        <f>144+8</f>
        <v>152</v>
      </c>
      <c r="X25" s="45"/>
      <c r="Y25" s="3">
        <f t="shared" ref="Y25:Y29" si="80">+X25*C25</f>
        <v>0</v>
      </c>
      <c r="Z25" s="45"/>
      <c r="AA25" s="3"/>
      <c r="AB25" s="45"/>
      <c r="AC25" s="3"/>
      <c r="AD25" s="45"/>
      <c r="AE25" s="3"/>
      <c r="AF25" s="45"/>
      <c r="AG25" s="3"/>
      <c r="AH25" s="45"/>
      <c r="AI25" s="3"/>
      <c r="AJ25" s="151"/>
      <c r="AK25" s="3"/>
      <c r="AL25" s="45"/>
      <c r="AM25" s="3"/>
      <c r="AN25" s="45"/>
      <c r="AO25" s="3"/>
      <c r="AP25" s="3"/>
      <c r="AQ25" s="3"/>
      <c r="AR25" s="45"/>
      <c r="AS25" s="3"/>
      <c r="AT25" s="45"/>
      <c r="AU25" s="3"/>
      <c r="AV25" s="45"/>
      <c r="AW25" s="3"/>
      <c r="AX25" s="45"/>
      <c r="AY25" s="3"/>
      <c r="AZ25" s="45"/>
      <c r="BA25" s="3"/>
      <c r="BB25" s="45"/>
      <c r="BC25" s="3"/>
      <c r="BD25" s="45"/>
      <c r="BE25" s="3"/>
      <c r="BF25" s="45"/>
      <c r="BG25" s="3"/>
      <c r="BH25" s="45"/>
      <c r="BI25" s="3"/>
      <c r="BJ25" s="45"/>
      <c r="BK25" s="3"/>
      <c r="BL25" s="45"/>
      <c r="BM25" s="3"/>
      <c r="BN25" s="45">
        <f t="shared" ref="BN25:BO29" si="81">+D25+F25+H25+J25+L25+N25+P25+R25+T25+V25+X25+Z25+AB25+AD25+AF25+AH25+AJ25+AL25+AN25+AP25+AR25+AT25+AV25+AX25+AZ25+BB25+BD25+BF25+BH25+BJ25+BL25</f>
        <v>25</v>
      </c>
      <c r="BO25" s="196">
        <f t="shared" si="81"/>
        <v>1160</v>
      </c>
      <c r="BP25" s="189"/>
      <c r="BQ25" s="61"/>
      <c r="BR25" s="4">
        <f t="shared" ref="BR25" si="82">BO25</f>
        <v>1160</v>
      </c>
      <c r="BS25" s="61"/>
      <c r="BT25" s="1">
        <f t="shared" ref="BT25" si="83">BR25+BS25-BQ25</f>
        <v>1160</v>
      </c>
      <c r="BU25" s="5"/>
      <c r="BV25" s="1">
        <f t="shared" ref="BV25:BV27" si="84">BT25-BU25</f>
        <v>1160</v>
      </c>
    </row>
    <row r="26" spans="1:114" ht="16.5" customHeight="1" x14ac:dyDescent="0.25">
      <c r="A26" s="199" t="s">
        <v>57</v>
      </c>
      <c r="B26" s="80">
        <v>16</v>
      </c>
      <c r="C26" s="46">
        <v>48</v>
      </c>
      <c r="D26" s="93">
        <v>2</v>
      </c>
      <c r="E26" s="3">
        <f t="shared" ref="E26:E29" si="85">+D26*C26</f>
        <v>96</v>
      </c>
      <c r="F26" s="93">
        <v>11</v>
      </c>
      <c r="G26" s="3">
        <f t="shared" ref="G26:G29" si="86">+F26*C26</f>
        <v>528</v>
      </c>
      <c r="H26" s="45">
        <v>3</v>
      </c>
      <c r="I26" s="3">
        <f t="shared" ref="I26:I29" si="87">+H26*C26</f>
        <v>144</v>
      </c>
      <c r="J26" s="45">
        <v>1</v>
      </c>
      <c r="K26" s="3">
        <f t="shared" ref="K26:K29" si="88">+J26*C26</f>
        <v>48</v>
      </c>
      <c r="L26" s="45">
        <v>2</v>
      </c>
      <c r="M26" s="3">
        <f>48+47.5</f>
        <v>95.5</v>
      </c>
      <c r="N26" s="45"/>
      <c r="O26" s="3">
        <f t="shared" si="34"/>
        <v>0</v>
      </c>
      <c r="P26" s="45"/>
      <c r="Q26" s="3">
        <f t="shared" si="35"/>
        <v>0</v>
      </c>
      <c r="R26" s="45"/>
      <c r="S26" s="3">
        <f t="shared" si="36"/>
        <v>0</v>
      </c>
      <c r="T26" s="45"/>
      <c r="U26" s="3">
        <f t="shared" si="79"/>
        <v>0</v>
      </c>
      <c r="V26" s="45"/>
      <c r="W26" s="3">
        <f t="shared" ref="W26:W29" si="89">+V26*C26</f>
        <v>0</v>
      </c>
      <c r="X26" s="45"/>
      <c r="Y26" s="3">
        <f t="shared" si="80"/>
        <v>0</v>
      </c>
      <c r="Z26" s="45"/>
      <c r="AA26" s="3"/>
      <c r="AB26" s="45"/>
      <c r="AC26" s="3"/>
      <c r="AD26" s="45"/>
      <c r="AE26" s="3"/>
      <c r="AF26" s="45"/>
      <c r="AG26" s="3"/>
      <c r="AH26" s="45"/>
      <c r="AI26" s="3"/>
      <c r="AJ26" s="151"/>
      <c r="AK26" s="3"/>
      <c r="AL26" s="45"/>
      <c r="AM26" s="3"/>
      <c r="AN26" s="45"/>
      <c r="AO26" s="3"/>
      <c r="AP26" s="45"/>
      <c r="AQ26" s="3"/>
      <c r="AR26" s="45"/>
      <c r="AS26" s="3"/>
      <c r="AT26" s="45"/>
      <c r="AU26" s="3"/>
      <c r="AV26" s="45"/>
      <c r="AW26" s="3"/>
      <c r="AX26" s="45"/>
      <c r="AY26" s="3"/>
      <c r="AZ26" s="45"/>
      <c r="BA26" s="3"/>
      <c r="BB26" s="45"/>
      <c r="BC26" s="3"/>
      <c r="BD26" s="45"/>
      <c r="BE26" s="3"/>
      <c r="BF26" s="45"/>
      <c r="BG26" s="3"/>
      <c r="BH26" s="45"/>
      <c r="BI26" s="74"/>
      <c r="BJ26" s="45"/>
      <c r="BK26" s="74"/>
      <c r="BL26" s="45"/>
      <c r="BM26" s="74"/>
      <c r="BN26" s="45">
        <f t="shared" si="81"/>
        <v>19</v>
      </c>
      <c r="BO26" s="196">
        <f t="shared" si="81"/>
        <v>911.5</v>
      </c>
      <c r="BP26" s="189"/>
      <c r="BQ26" s="61">
        <v>295.58</v>
      </c>
      <c r="BR26" s="4">
        <f t="shared" si="40"/>
        <v>911.5</v>
      </c>
      <c r="BS26" s="61"/>
      <c r="BT26" s="1">
        <f>BR26+BS26-BQ26</f>
        <v>615.92000000000007</v>
      </c>
      <c r="BU26" s="5"/>
      <c r="BV26" s="1">
        <f t="shared" si="84"/>
        <v>615.92000000000007</v>
      </c>
    </row>
    <row r="27" spans="1:114" ht="16.5" customHeight="1" x14ac:dyDescent="0.25">
      <c r="A27" s="199" t="s">
        <v>66</v>
      </c>
      <c r="B27" s="80">
        <v>34</v>
      </c>
      <c r="C27" s="46">
        <v>48</v>
      </c>
      <c r="D27" s="93">
        <v>3</v>
      </c>
      <c r="E27" s="3">
        <f t="shared" si="85"/>
        <v>144</v>
      </c>
      <c r="F27" s="93">
        <v>2</v>
      </c>
      <c r="G27" s="3">
        <f t="shared" si="86"/>
        <v>96</v>
      </c>
      <c r="H27" s="45"/>
      <c r="I27" s="3">
        <f t="shared" si="87"/>
        <v>0</v>
      </c>
      <c r="J27" s="45">
        <v>6</v>
      </c>
      <c r="K27" s="3">
        <f t="shared" si="88"/>
        <v>288</v>
      </c>
      <c r="L27" s="45"/>
      <c r="M27" s="3">
        <f t="shared" si="33"/>
        <v>0</v>
      </c>
      <c r="N27" s="45">
        <v>3</v>
      </c>
      <c r="O27" s="3">
        <f t="shared" si="34"/>
        <v>144</v>
      </c>
      <c r="P27" s="45"/>
      <c r="Q27" s="3">
        <f t="shared" si="35"/>
        <v>0</v>
      </c>
      <c r="R27" s="45">
        <v>3</v>
      </c>
      <c r="S27" s="3">
        <f t="shared" si="36"/>
        <v>144</v>
      </c>
      <c r="T27" s="45"/>
      <c r="U27" s="3">
        <f t="shared" si="79"/>
        <v>0</v>
      </c>
      <c r="V27" s="45">
        <v>1</v>
      </c>
      <c r="W27" s="3">
        <v>7.5</v>
      </c>
      <c r="X27" s="45"/>
      <c r="Y27" s="3">
        <f t="shared" si="80"/>
        <v>0</v>
      </c>
      <c r="Z27" s="45"/>
      <c r="AA27" s="3"/>
      <c r="AB27" s="45"/>
      <c r="AC27" s="3"/>
      <c r="AD27" s="45"/>
      <c r="AE27" s="3"/>
      <c r="AF27" s="45"/>
      <c r="AG27" s="3"/>
      <c r="AH27" s="45"/>
      <c r="AI27" s="3"/>
      <c r="AJ27" s="151"/>
      <c r="AK27" s="3"/>
      <c r="AL27" s="45"/>
      <c r="AM27" s="3"/>
      <c r="AN27" s="45"/>
      <c r="AO27" s="3"/>
      <c r="AP27" s="45"/>
      <c r="AQ27" s="3"/>
      <c r="AR27" s="45"/>
      <c r="AS27" s="3"/>
      <c r="AT27" s="45"/>
      <c r="AU27" s="3"/>
      <c r="AV27" s="45"/>
      <c r="AW27" s="3"/>
      <c r="AX27" s="45"/>
      <c r="AY27" s="3"/>
      <c r="AZ27" s="45"/>
      <c r="BA27" s="3"/>
      <c r="BB27" s="45"/>
      <c r="BC27" s="3"/>
      <c r="BD27" s="45"/>
      <c r="BE27" s="3"/>
      <c r="BF27" s="45"/>
      <c r="BG27" s="3"/>
      <c r="BH27" s="45"/>
      <c r="BI27" s="74"/>
      <c r="BJ27" s="45"/>
      <c r="BK27" s="74"/>
      <c r="BL27" s="45"/>
      <c r="BM27" s="74"/>
      <c r="BN27" s="45">
        <f t="shared" si="81"/>
        <v>18</v>
      </c>
      <c r="BO27" s="196">
        <f t="shared" si="81"/>
        <v>823.5</v>
      </c>
      <c r="BP27" s="189"/>
      <c r="BQ27" s="61">
        <v>140.78</v>
      </c>
      <c r="BR27" s="4">
        <f t="shared" si="40"/>
        <v>823.5</v>
      </c>
      <c r="BS27" s="61"/>
      <c r="BT27" s="1">
        <f t="shared" ref="BT27" si="90">BR27+BS27-BQ27</f>
        <v>682.72</v>
      </c>
      <c r="BU27" s="5"/>
      <c r="BV27" s="1">
        <f t="shared" si="84"/>
        <v>682.72</v>
      </c>
    </row>
    <row r="28" spans="1:114" ht="16.5" customHeight="1" x14ac:dyDescent="0.25">
      <c r="A28" s="197" t="s">
        <v>51</v>
      </c>
      <c r="B28" s="6">
        <v>46</v>
      </c>
      <c r="C28" s="46">
        <v>48</v>
      </c>
      <c r="D28" s="11"/>
      <c r="E28" s="3">
        <f t="shared" si="85"/>
        <v>0</v>
      </c>
      <c r="F28" s="45"/>
      <c r="G28" s="3">
        <f t="shared" si="86"/>
        <v>0</v>
      </c>
      <c r="H28" s="45"/>
      <c r="I28" s="3">
        <f t="shared" si="87"/>
        <v>0</v>
      </c>
      <c r="J28" s="45"/>
      <c r="K28" s="3">
        <f t="shared" si="88"/>
        <v>0</v>
      </c>
      <c r="L28" s="45">
        <v>37</v>
      </c>
      <c r="M28" s="3">
        <f t="shared" si="33"/>
        <v>1776</v>
      </c>
      <c r="N28" s="45"/>
      <c r="O28" s="3">
        <f t="shared" si="34"/>
        <v>0</v>
      </c>
      <c r="P28" s="45">
        <v>35</v>
      </c>
      <c r="Q28" s="3">
        <f t="shared" si="35"/>
        <v>1680</v>
      </c>
      <c r="R28" s="45">
        <v>17</v>
      </c>
      <c r="S28" s="3">
        <f t="shared" si="36"/>
        <v>816</v>
      </c>
      <c r="T28" s="45"/>
      <c r="U28" s="3">
        <f t="shared" si="79"/>
        <v>0</v>
      </c>
      <c r="V28" s="45"/>
      <c r="W28" s="3">
        <f t="shared" si="89"/>
        <v>0</v>
      </c>
      <c r="X28" s="45"/>
      <c r="Y28" s="3">
        <f t="shared" si="80"/>
        <v>0</v>
      </c>
      <c r="Z28" s="45"/>
      <c r="AA28" s="3"/>
      <c r="AB28" s="45"/>
      <c r="AC28" s="3"/>
      <c r="AD28" s="45"/>
      <c r="AE28" s="3"/>
      <c r="AF28" s="45"/>
      <c r="AG28" s="3"/>
      <c r="AH28" s="45"/>
      <c r="AI28" s="3"/>
      <c r="AJ28" s="11"/>
      <c r="AK28" s="3"/>
      <c r="AL28" s="45"/>
      <c r="AM28" s="3"/>
      <c r="AN28" s="45"/>
      <c r="AO28" s="3"/>
      <c r="AP28" s="45"/>
      <c r="AQ28" s="3"/>
      <c r="AR28" s="45"/>
      <c r="AS28" s="3"/>
      <c r="AT28" s="45"/>
      <c r="AU28" s="3"/>
      <c r="AV28" s="45"/>
      <c r="AW28" s="3"/>
      <c r="AX28" s="45"/>
      <c r="AY28" s="3"/>
      <c r="AZ28" s="45"/>
      <c r="BA28" s="3"/>
      <c r="BB28" s="45"/>
      <c r="BC28" s="3"/>
      <c r="BD28" s="45"/>
      <c r="BE28" s="3"/>
      <c r="BF28" s="45"/>
      <c r="BG28" s="3"/>
      <c r="BH28" s="45"/>
      <c r="BI28" s="74"/>
      <c r="BJ28" s="45"/>
      <c r="BK28" s="74"/>
      <c r="BL28" s="45"/>
      <c r="BM28" s="74"/>
      <c r="BN28" s="45">
        <f t="shared" si="81"/>
        <v>89</v>
      </c>
      <c r="BO28" s="196">
        <f t="shared" si="81"/>
        <v>4272</v>
      </c>
      <c r="BP28" s="189"/>
      <c r="BQ28" s="61">
        <v>672</v>
      </c>
      <c r="BR28" s="4">
        <f t="shared" si="40"/>
        <v>4272</v>
      </c>
      <c r="BS28" s="61"/>
      <c r="BT28" s="1">
        <f>BR28+BS28-BQ28</f>
        <v>3600</v>
      </c>
      <c r="BU28" s="5"/>
      <c r="BV28" s="1">
        <f>BT28-BU28</f>
        <v>3600</v>
      </c>
    </row>
    <row r="29" spans="1:114" ht="16.5" customHeight="1" x14ac:dyDescent="0.25">
      <c r="A29" s="197" t="s">
        <v>26</v>
      </c>
      <c r="B29" s="6" t="s">
        <v>27</v>
      </c>
      <c r="C29" s="46"/>
      <c r="D29" s="11"/>
      <c r="E29" s="3">
        <f t="shared" si="85"/>
        <v>0</v>
      </c>
      <c r="F29" s="45"/>
      <c r="G29" s="3">
        <f t="shared" si="86"/>
        <v>0</v>
      </c>
      <c r="H29" s="45"/>
      <c r="I29" s="3">
        <f t="shared" si="87"/>
        <v>0</v>
      </c>
      <c r="J29" s="45"/>
      <c r="K29" s="3">
        <f t="shared" si="88"/>
        <v>0</v>
      </c>
      <c r="L29" s="45"/>
      <c r="M29" s="3">
        <f t="shared" si="33"/>
        <v>0</v>
      </c>
      <c r="N29" s="45"/>
      <c r="O29" s="3">
        <f t="shared" si="34"/>
        <v>0</v>
      </c>
      <c r="P29" s="45"/>
      <c r="Q29" s="3">
        <f t="shared" si="35"/>
        <v>0</v>
      </c>
      <c r="R29" s="45"/>
      <c r="S29" s="3">
        <f t="shared" si="36"/>
        <v>0</v>
      </c>
      <c r="T29" s="45"/>
      <c r="U29" s="3">
        <f t="shared" si="79"/>
        <v>0</v>
      </c>
      <c r="V29" s="45"/>
      <c r="W29" s="3">
        <f t="shared" si="89"/>
        <v>0</v>
      </c>
      <c r="X29" s="45"/>
      <c r="Y29" s="3">
        <f t="shared" si="80"/>
        <v>0</v>
      </c>
      <c r="Z29" s="45"/>
      <c r="AA29" s="3"/>
      <c r="AB29" s="45"/>
      <c r="AC29" s="3"/>
      <c r="AD29" s="45"/>
      <c r="AE29" s="3"/>
      <c r="AF29" s="45"/>
      <c r="AG29" s="3"/>
      <c r="AH29" s="45"/>
      <c r="AI29" s="3"/>
      <c r="AJ29" s="11"/>
      <c r="AK29" s="3"/>
      <c r="AL29" s="45"/>
      <c r="AM29" s="3"/>
      <c r="AN29" s="45"/>
      <c r="AO29" s="3"/>
      <c r="AP29" s="45"/>
      <c r="AQ29" s="3"/>
      <c r="AR29" s="45"/>
      <c r="AS29" s="3"/>
      <c r="AT29" s="45"/>
      <c r="AU29" s="3"/>
      <c r="AV29" s="45"/>
      <c r="AW29" s="3"/>
      <c r="AX29" s="45"/>
      <c r="AY29" s="3"/>
      <c r="AZ29" s="45"/>
      <c r="BA29" s="3"/>
      <c r="BB29" s="45"/>
      <c r="BC29" s="3"/>
      <c r="BD29" s="45"/>
      <c r="BE29" s="3"/>
      <c r="BF29" s="45"/>
      <c r="BG29" s="3"/>
      <c r="BH29" s="45"/>
      <c r="BI29" s="74"/>
      <c r="BJ29" s="45"/>
      <c r="BK29" s="74"/>
      <c r="BL29" s="45"/>
      <c r="BM29" s="74"/>
      <c r="BN29" s="45">
        <f t="shared" si="81"/>
        <v>0</v>
      </c>
      <c r="BO29" s="196">
        <f t="shared" si="81"/>
        <v>0</v>
      </c>
      <c r="BP29" s="189"/>
      <c r="BQ29" s="61"/>
      <c r="BR29" s="4">
        <f t="shared" si="40"/>
        <v>0</v>
      </c>
      <c r="BS29" s="61"/>
      <c r="BT29" s="1">
        <f t="shared" ref="BT29" si="91">BR29+BS29-BQ29</f>
        <v>0</v>
      </c>
      <c r="BU29" s="5"/>
      <c r="BV29" s="1">
        <f t="shared" ref="BV29" si="92">BT29-BU29</f>
        <v>0</v>
      </c>
    </row>
    <row r="30" spans="1:114" s="22" customFormat="1" ht="20.25" customHeight="1" thickBot="1" x14ac:dyDescent="0.3">
      <c r="A30" s="201" t="s">
        <v>2</v>
      </c>
      <c r="B30" s="202"/>
      <c r="C30" s="202"/>
      <c r="D30" s="203">
        <f t="shared" ref="D30:AI30" si="93">SUM(D7:D29)</f>
        <v>19</v>
      </c>
      <c r="E30" s="204">
        <f t="shared" si="93"/>
        <v>924</v>
      </c>
      <c r="F30" s="204">
        <f t="shared" si="93"/>
        <v>90</v>
      </c>
      <c r="G30" s="204">
        <f t="shared" si="93"/>
        <v>4764</v>
      </c>
      <c r="H30" s="204">
        <f t="shared" si="93"/>
        <v>107</v>
      </c>
      <c r="I30" s="204">
        <f t="shared" si="93"/>
        <v>5670</v>
      </c>
      <c r="J30" s="204">
        <f t="shared" si="93"/>
        <v>73</v>
      </c>
      <c r="K30" s="204">
        <f t="shared" si="93"/>
        <v>3828</v>
      </c>
      <c r="L30" s="203">
        <f t="shared" si="93"/>
        <v>169</v>
      </c>
      <c r="M30" s="204">
        <f t="shared" si="93"/>
        <v>8440.7799999999988</v>
      </c>
      <c r="N30" s="203">
        <f t="shared" si="93"/>
        <v>114</v>
      </c>
      <c r="O30" s="204">
        <f t="shared" si="93"/>
        <v>5863.68</v>
      </c>
      <c r="P30" s="204">
        <f t="shared" si="93"/>
        <v>177</v>
      </c>
      <c r="Q30" s="204">
        <f t="shared" si="93"/>
        <v>8958.0400000000009</v>
      </c>
      <c r="R30" s="203">
        <f t="shared" si="93"/>
        <v>144</v>
      </c>
      <c r="S30" s="204">
        <f t="shared" si="93"/>
        <v>7305.6</v>
      </c>
      <c r="T30" s="204">
        <f t="shared" si="93"/>
        <v>96</v>
      </c>
      <c r="U30" s="204">
        <f t="shared" si="93"/>
        <v>4946.0200000000004</v>
      </c>
      <c r="V30" s="204">
        <f t="shared" si="93"/>
        <v>172</v>
      </c>
      <c r="W30" s="204">
        <f t="shared" si="93"/>
        <v>8850.5</v>
      </c>
      <c r="X30" s="204">
        <f t="shared" si="93"/>
        <v>0</v>
      </c>
      <c r="Y30" s="204">
        <f t="shared" si="93"/>
        <v>0</v>
      </c>
      <c r="Z30" s="204">
        <f t="shared" si="93"/>
        <v>0</v>
      </c>
      <c r="AA30" s="204">
        <f t="shared" si="93"/>
        <v>0</v>
      </c>
      <c r="AB30" s="204">
        <f t="shared" si="93"/>
        <v>0</v>
      </c>
      <c r="AC30" s="204">
        <f t="shared" si="93"/>
        <v>0</v>
      </c>
      <c r="AD30" s="204">
        <f t="shared" si="93"/>
        <v>0</v>
      </c>
      <c r="AE30" s="204">
        <f t="shared" si="93"/>
        <v>0</v>
      </c>
      <c r="AF30" s="204">
        <f t="shared" si="93"/>
        <v>0</v>
      </c>
      <c r="AG30" s="204">
        <f t="shared" si="93"/>
        <v>0</v>
      </c>
      <c r="AH30" s="204">
        <f t="shared" si="93"/>
        <v>0</v>
      </c>
      <c r="AI30" s="204">
        <f t="shared" si="93"/>
        <v>0</v>
      </c>
      <c r="AJ30" s="204">
        <f t="shared" ref="AJ30:BO30" si="94">SUM(AJ7:AJ29)</f>
        <v>0</v>
      </c>
      <c r="AK30" s="204">
        <f t="shared" si="94"/>
        <v>0</v>
      </c>
      <c r="AL30" s="204">
        <f t="shared" si="94"/>
        <v>0</v>
      </c>
      <c r="AM30" s="204">
        <f t="shared" si="94"/>
        <v>0</v>
      </c>
      <c r="AN30" s="204">
        <f t="shared" si="94"/>
        <v>0</v>
      </c>
      <c r="AO30" s="204">
        <f t="shared" si="94"/>
        <v>0</v>
      </c>
      <c r="AP30" s="203">
        <f t="shared" si="94"/>
        <v>0</v>
      </c>
      <c r="AQ30" s="204">
        <f t="shared" si="94"/>
        <v>0</v>
      </c>
      <c r="AR30" s="203">
        <f t="shared" si="94"/>
        <v>0</v>
      </c>
      <c r="AS30" s="204">
        <f t="shared" si="94"/>
        <v>0</v>
      </c>
      <c r="AT30" s="203">
        <f t="shared" si="94"/>
        <v>0</v>
      </c>
      <c r="AU30" s="204">
        <f t="shared" si="94"/>
        <v>0</v>
      </c>
      <c r="AV30" s="203">
        <f t="shared" si="94"/>
        <v>0</v>
      </c>
      <c r="AW30" s="204">
        <f t="shared" si="94"/>
        <v>0</v>
      </c>
      <c r="AX30" s="203">
        <f t="shared" si="94"/>
        <v>0</v>
      </c>
      <c r="AY30" s="204">
        <f t="shared" si="94"/>
        <v>0</v>
      </c>
      <c r="AZ30" s="203">
        <f t="shared" si="94"/>
        <v>0</v>
      </c>
      <c r="BA30" s="204">
        <f t="shared" si="94"/>
        <v>0</v>
      </c>
      <c r="BB30" s="203">
        <f t="shared" si="94"/>
        <v>0</v>
      </c>
      <c r="BC30" s="204">
        <f t="shared" si="94"/>
        <v>0</v>
      </c>
      <c r="BD30" s="203">
        <f t="shared" si="94"/>
        <v>0</v>
      </c>
      <c r="BE30" s="204">
        <f t="shared" si="94"/>
        <v>0</v>
      </c>
      <c r="BF30" s="203">
        <f t="shared" si="94"/>
        <v>0</v>
      </c>
      <c r="BG30" s="204">
        <f t="shared" si="94"/>
        <v>0</v>
      </c>
      <c r="BH30" s="203">
        <f t="shared" si="94"/>
        <v>0</v>
      </c>
      <c r="BI30" s="204">
        <f t="shared" si="94"/>
        <v>0</v>
      </c>
      <c r="BJ30" s="203">
        <f t="shared" si="94"/>
        <v>0</v>
      </c>
      <c r="BK30" s="204">
        <f t="shared" si="94"/>
        <v>0</v>
      </c>
      <c r="BL30" s="203">
        <f t="shared" si="94"/>
        <v>0</v>
      </c>
      <c r="BM30" s="204">
        <f t="shared" si="94"/>
        <v>0</v>
      </c>
      <c r="BN30" s="203">
        <f t="shared" si="94"/>
        <v>1161</v>
      </c>
      <c r="BO30" s="205">
        <f t="shared" si="94"/>
        <v>59550.619999999995</v>
      </c>
      <c r="BP30" s="191"/>
      <c r="BQ30" s="99">
        <f t="shared" ref="BQ30:BV30" si="95">SUM(BQ7:BQ29)</f>
        <v>5200.5599999999995</v>
      </c>
      <c r="BR30" s="99">
        <f t="shared" si="95"/>
        <v>59550.619999999995</v>
      </c>
      <c r="BS30" s="99">
        <f t="shared" si="95"/>
        <v>0</v>
      </c>
      <c r="BT30" s="99">
        <f t="shared" si="95"/>
        <v>54350.06</v>
      </c>
      <c r="BU30" s="99">
        <f t="shared" si="95"/>
        <v>0</v>
      </c>
      <c r="BV30" s="99">
        <f t="shared" si="95"/>
        <v>54350.06</v>
      </c>
      <c r="BW30" s="56"/>
      <c r="BX30" s="56"/>
      <c r="BY30" s="56"/>
      <c r="BZ30" s="56"/>
      <c r="CA30" s="56"/>
      <c r="CB30" s="56"/>
      <c r="CC30" s="56"/>
      <c r="CD30" s="56"/>
      <c r="CE30" s="56"/>
      <c r="CF30" s="56"/>
      <c r="CG30" s="56"/>
      <c r="CH30" s="56"/>
      <c r="CI30" s="56"/>
      <c r="CJ30" s="56"/>
      <c r="CK30" s="56"/>
      <c r="CL30" s="56"/>
      <c r="CM30" s="56"/>
      <c r="CN30" s="56"/>
      <c r="CO30" s="56"/>
      <c r="CP30" s="56"/>
      <c r="CQ30" s="56"/>
      <c r="CR30" s="56"/>
      <c r="CS30" s="56"/>
      <c r="CT30" s="56"/>
      <c r="CU30" s="56"/>
      <c r="CV30" s="56"/>
      <c r="CW30" s="56"/>
      <c r="CX30" s="56"/>
      <c r="CY30" s="56"/>
      <c r="CZ30" s="56"/>
      <c r="DA30" s="56"/>
      <c r="DB30" s="56"/>
      <c r="DC30" s="56"/>
      <c r="DD30" s="56"/>
      <c r="DE30" s="56"/>
      <c r="DF30" s="56"/>
      <c r="DG30" s="56"/>
      <c r="DH30" s="56"/>
      <c r="DI30" s="56"/>
      <c r="DJ30" s="56"/>
    </row>
    <row r="31" spans="1:114" ht="16.5" customHeight="1" x14ac:dyDescent="0.25">
      <c r="A31" s="23"/>
      <c r="B31" s="23"/>
      <c r="C31" s="23"/>
      <c r="D31" s="23"/>
      <c r="E31" s="18"/>
      <c r="F31" s="18"/>
      <c r="G31" s="18"/>
      <c r="H31" s="19"/>
      <c r="I31" s="18"/>
      <c r="J31" s="51" t="s">
        <v>14</v>
      </c>
      <c r="K31" s="18"/>
      <c r="L31" s="58"/>
      <c r="M31" s="20"/>
      <c r="N31" s="58"/>
      <c r="O31" s="20"/>
      <c r="P31" s="55"/>
      <c r="Q31" s="20"/>
      <c r="R31" s="58"/>
      <c r="S31" s="20"/>
      <c r="T31" s="58"/>
      <c r="U31" s="20"/>
      <c r="V31" s="58"/>
      <c r="W31" s="19"/>
      <c r="X31" s="58"/>
      <c r="Y31" s="20"/>
      <c r="Z31" s="58"/>
      <c r="AA31" s="20"/>
      <c r="AB31" s="58"/>
      <c r="AC31" s="20"/>
      <c r="AD31" s="58"/>
      <c r="AE31" s="20"/>
      <c r="AF31" s="58"/>
      <c r="AG31" s="20"/>
      <c r="AH31" s="58"/>
      <c r="AI31" s="20"/>
      <c r="AJ31" s="23"/>
      <c r="AK31" s="18"/>
      <c r="AL31" s="51"/>
      <c r="AM31" s="18"/>
      <c r="AN31" s="55"/>
      <c r="AO31" s="18"/>
      <c r="AP31" s="51" t="s">
        <v>14</v>
      </c>
      <c r="AQ31" s="18"/>
      <c r="AR31" s="58"/>
      <c r="AS31" s="20"/>
      <c r="AT31" s="58"/>
      <c r="AU31" s="20"/>
      <c r="AV31" s="55"/>
      <c r="AW31" s="20"/>
      <c r="AX31" s="58"/>
      <c r="AY31" s="20"/>
      <c r="AZ31" s="58"/>
      <c r="BA31" s="20"/>
      <c r="BB31" s="58"/>
      <c r="BC31" s="19"/>
      <c r="BD31" s="58"/>
      <c r="BE31" s="20"/>
      <c r="BF31" s="58"/>
      <c r="BG31" s="20"/>
      <c r="BH31" s="58"/>
      <c r="BI31" s="20"/>
      <c r="BJ31" s="58"/>
      <c r="BK31" s="20"/>
      <c r="BL31" s="58"/>
      <c r="BM31" s="20"/>
      <c r="BN31" s="20"/>
      <c r="BO31" s="20"/>
      <c r="BP31" s="25"/>
      <c r="BQ31" s="17">
        <f>+BQ30-BQ32</f>
        <v>0</v>
      </c>
      <c r="BR31" s="17">
        <f>+BR30-BR32</f>
        <v>0</v>
      </c>
      <c r="BS31" s="17">
        <f t="shared" ref="BS31:BV31" si="96">+BS30-BS32</f>
        <v>0</v>
      </c>
      <c r="BT31" s="17">
        <f t="shared" si="96"/>
        <v>0</v>
      </c>
      <c r="BU31" s="17" t="s">
        <v>30</v>
      </c>
      <c r="BV31" s="17">
        <f t="shared" si="96"/>
        <v>0</v>
      </c>
    </row>
    <row r="32" spans="1:114" ht="16.5" customHeight="1" x14ac:dyDescent="0.25">
      <c r="A32" s="23"/>
      <c r="B32" s="23"/>
      <c r="C32" s="23"/>
      <c r="D32" s="23"/>
      <c r="E32" s="18"/>
      <c r="F32" s="18"/>
      <c r="G32" s="18"/>
      <c r="H32" s="18"/>
      <c r="I32" s="18"/>
      <c r="J32" s="51"/>
      <c r="K32" s="18"/>
      <c r="L32" s="58"/>
      <c r="M32" s="20"/>
      <c r="N32" s="58"/>
      <c r="O32" s="20"/>
      <c r="P32" s="58"/>
      <c r="Q32" s="20"/>
      <c r="R32" s="58"/>
      <c r="S32" s="21"/>
      <c r="T32" s="58"/>
      <c r="U32" s="20"/>
      <c r="V32" s="58"/>
      <c r="W32" s="20"/>
      <c r="X32" s="58"/>
      <c r="Y32" s="20"/>
      <c r="Z32" s="58"/>
      <c r="AA32" s="20"/>
      <c r="AB32" s="58"/>
      <c r="AC32" s="20"/>
      <c r="AD32" s="58"/>
      <c r="AE32" s="20"/>
      <c r="AF32" s="58"/>
      <c r="AG32" s="20"/>
      <c r="AH32" s="58"/>
      <c r="AI32" s="20"/>
      <c r="AJ32" s="23"/>
      <c r="AK32" s="18"/>
      <c r="AL32" s="51"/>
      <c r="AM32" s="18"/>
      <c r="AN32" s="51"/>
      <c r="AO32" s="18"/>
      <c r="AP32" s="51"/>
      <c r="AQ32" s="18"/>
      <c r="AR32" s="58"/>
      <c r="AS32" s="20"/>
      <c r="AT32" s="58"/>
      <c r="AU32" s="20"/>
      <c r="AV32" s="58"/>
      <c r="AW32" s="20"/>
      <c r="AX32" s="58"/>
      <c r="AY32" s="21"/>
      <c r="AZ32" s="58"/>
      <c r="BA32" s="20"/>
      <c r="BB32" s="58"/>
      <c r="BC32" s="20"/>
      <c r="BD32" s="58"/>
      <c r="BE32" s="20"/>
      <c r="BF32" s="58"/>
      <c r="BG32" s="20"/>
      <c r="BH32" s="58"/>
      <c r="BI32" s="20"/>
      <c r="BJ32" s="58"/>
      <c r="BK32" s="20"/>
      <c r="BL32" s="58"/>
      <c r="BM32" s="20"/>
      <c r="BN32" s="20"/>
      <c r="BO32" s="20"/>
      <c r="BP32" s="25"/>
      <c r="BQ32" s="24">
        <f t="shared" ref="BQ32:BV32" si="97">SUM(BQ7:BQ29)</f>
        <v>5200.5599999999995</v>
      </c>
      <c r="BR32" s="120">
        <f t="shared" si="97"/>
        <v>59550.619999999995</v>
      </c>
      <c r="BS32" s="24">
        <f t="shared" si="97"/>
        <v>0</v>
      </c>
      <c r="BT32" s="24">
        <f t="shared" si="97"/>
        <v>54350.06</v>
      </c>
      <c r="BU32" s="24">
        <f t="shared" si="97"/>
        <v>0</v>
      </c>
      <c r="BV32" s="24">
        <f t="shared" si="97"/>
        <v>54350.06</v>
      </c>
    </row>
    <row r="33" spans="1:120" ht="16.5" customHeight="1" thickBot="1" x14ac:dyDescent="0.3">
      <c r="A33" s="23"/>
      <c r="B33" s="23"/>
      <c r="C33" s="23"/>
      <c r="D33" s="23"/>
      <c r="E33" s="18"/>
      <c r="F33" s="18"/>
      <c r="G33" s="18"/>
      <c r="H33" s="18"/>
      <c r="I33" s="18"/>
      <c r="J33" s="51"/>
      <c r="K33" s="18"/>
      <c r="L33" s="58"/>
      <c r="M33" s="20"/>
      <c r="N33" s="58"/>
      <c r="O33" s="20"/>
      <c r="P33" s="58"/>
      <c r="Q33" s="20"/>
      <c r="R33" s="58"/>
      <c r="S33" s="21"/>
      <c r="T33" s="58"/>
      <c r="U33" s="20"/>
      <c r="V33" s="58"/>
      <c r="W33" s="20"/>
      <c r="X33" s="58"/>
      <c r="Y33" s="20"/>
      <c r="Z33" s="58"/>
      <c r="AA33" s="20"/>
      <c r="AB33" s="58"/>
      <c r="AC33" s="20"/>
      <c r="AD33" s="58"/>
      <c r="AE33" s="20"/>
      <c r="AF33" s="58"/>
      <c r="AG33" s="20"/>
      <c r="AH33" s="58"/>
      <c r="AI33" s="20"/>
      <c r="AJ33" s="23"/>
      <c r="AK33" s="18"/>
      <c r="AL33" s="51"/>
      <c r="AM33" s="18"/>
      <c r="AN33" s="51"/>
      <c r="AO33" s="18"/>
      <c r="AP33" s="51"/>
      <c r="AQ33" s="18"/>
      <c r="AR33" s="58"/>
      <c r="AS33" s="20"/>
      <c r="AT33" s="58"/>
      <c r="AU33" s="20"/>
      <c r="AV33" s="58"/>
      <c r="AW33" s="20"/>
      <c r="AX33" s="58"/>
      <c r="AY33" s="21"/>
      <c r="AZ33" s="58"/>
      <c r="BA33" s="20"/>
      <c r="BB33" s="58"/>
      <c r="BC33" s="20"/>
      <c r="BD33" s="58"/>
      <c r="BE33" s="20"/>
      <c r="BF33" s="58"/>
      <c r="BG33" s="20"/>
      <c r="BH33" s="58"/>
      <c r="BI33" s="20"/>
      <c r="BJ33" s="58"/>
      <c r="BK33" s="20"/>
      <c r="BL33" s="58"/>
      <c r="BM33" s="20"/>
      <c r="BN33" s="20"/>
      <c r="BO33" s="20"/>
      <c r="BP33" s="25"/>
      <c r="BQ33" s="29"/>
      <c r="BR33" s="30"/>
      <c r="BS33" s="30"/>
      <c r="BT33" s="29"/>
      <c r="BU33" s="30"/>
      <c r="BV33" s="30"/>
    </row>
    <row r="34" spans="1:120" s="63" customFormat="1" ht="16.5" hidden="1" customHeight="1" x14ac:dyDescent="0.25">
      <c r="A34" s="283" t="s">
        <v>25</v>
      </c>
      <c r="B34" s="284"/>
      <c r="C34" s="285"/>
      <c r="D34" s="85"/>
      <c r="E34" s="28"/>
      <c r="F34" s="28"/>
      <c r="G34" s="28"/>
      <c r="H34" s="28"/>
      <c r="I34" s="28"/>
      <c r="J34" s="47"/>
      <c r="K34" s="28"/>
      <c r="L34" s="65"/>
      <c r="M34" s="66"/>
      <c r="N34" s="65"/>
      <c r="O34" s="66"/>
      <c r="P34" s="65"/>
      <c r="Q34" s="66"/>
      <c r="R34" s="65"/>
      <c r="S34" s="67"/>
      <c r="T34" s="65"/>
      <c r="U34" s="66"/>
      <c r="V34" s="65"/>
      <c r="W34" s="66"/>
      <c r="X34" s="65"/>
      <c r="Y34" s="66"/>
      <c r="Z34" s="65"/>
      <c r="AA34" s="66"/>
      <c r="AB34" s="65"/>
      <c r="AC34" s="66"/>
      <c r="AD34" s="65"/>
      <c r="AE34" s="66"/>
      <c r="AF34" s="65"/>
      <c r="AG34" s="66"/>
      <c r="AH34" s="65"/>
      <c r="AI34" s="66"/>
      <c r="AJ34" s="72"/>
      <c r="AK34" s="28"/>
      <c r="AL34" s="47"/>
      <c r="AM34" s="28"/>
      <c r="AN34" s="47"/>
      <c r="AO34" s="28"/>
      <c r="AP34" s="47"/>
      <c r="AQ34" s="28"/>
      <c r="AR34" s="65"/>
      <c r="AS34" s="66"/>
      <c r="AT34" s="65"/>
      <c r="AU34" s="66"/>
      <c r="AV34" s="65"/>
      <c r="AW34" s="66"/>
      <c r="AX34" s="65"/>
      <c r="AY34" s="67"/>
      <c r="AZ34" s="65"/>
      <c r="BA34" s="66"/>
      <c r="BB34" s="65"/>
      <c r="BC34" s="66"/>
      <c r="BD34" s="65"/>
      <c r="BE34" s="66"/>
      <c r="BF34" s="65"/>
      <c r="BG34" s="66"/>
      <c r="BH34" s="65"/>
      <c r="BI34" s="66"/>
      <c r="BJ34" s="65"/>
      <c r="BK34" s="66"/>
      <c r="BL34" s="65"/>
      <c r="BM34" s="66"/>
      <c r="BN34" s="66"/>
      <c r="BO34" s="66"/>
      <c r="BP34" s="25"/>
      <c r="BQ34" s="29"/>
      <c r="BR34" s="30"/>
      <c r="BS34" s="30"/>
      <c r="BT34" s="29"/>
      <c r="BU34" s="30"/>
      <c r="BV34" s="30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7"/>
      <c r="DL34" s="7"/>
      <c r="DM34" s="7"/>
      <c r="DN34" s="7"/>
      <c r="DO34" s="7"/>
      <c r="DP34" s="7"/>
    </row>
    <row r="35" spans="1:120" ht="16.5" hidden="1" customHeight="1" x14ac:dyDescent="0.25">
      <c r="A35" s="129" t="s">
        <v>9</v>
      </c>
      <c r="B35" s="84" t="s">
        <v>28</v>
      </c>
      <c r="C35" s="76">
        <v>48</v>
      </c>
      <c r="D35" s="82"/>
      <c r="E35" s="3"/>
      <c r="F35" s="3"/>
      <c r="G35" s="3"/>
      <c r="H35" s="3"/>
      <c r="I35" s="3"/>
      <c r="J35" s="45"/>
      <c r="K35" s="3"/>
      <c r="L35" s="83"/>
      <c r="M35" s="57"/>
      <c r="N35" s="45"/>
      <c r="O35" s="3"/>
      <c r="P35" s="83"/>
      <c r="Q35" s="57"/>
      <c r="R35" s="83"/>
      <c r="S35" s="206"/>
      <c r="T35" s="83"/>
      <c r="U35" s="97"/>
      <c r="V35" s="97"/>
      <c r="W35" s="57"/>
      <c r="X35" s="83"/>
      <c r="Y35" s="97"/>
      <c r="Z35" s="83"/>
      <c r="AA35" s="97"/>
      <c r="AB35" s="45"/>
      <c r="AC35" s="3"/>
      <c r="AD35" s="83"/>
      <c r="AE35" s="57"/>
      <c r="AF35" s="83"/>
      <c r="AG35" s="57"/>
      <c r="AH35" s="45"/>
      <c r="AI35" s="97"/>
      <c r="AJ35" s="82"/>
      <c r="AK35" s="3"/>
      <c r="AL35" s="45"/>
      <c r="AM35" s="3"/>
      <c r="AN35" s="45"/>
      <c r="AO35" s="3"/>
      <c r="AP35" s="45"/>
      <c r="AQ35" s="97"/>
      <c r="AR35" s="83"/>
      <c r="AS35" s="97"/>
      <c r="AT35" s="83"/>
      <c r="AU35" s="97"/>
      <c r="AV35" s="83"/>
      <c r="AW35" s="97"/>
      <c r="AX35" s="83"/>
      <c r="AY35" s="97"/>
      <c r="AZ35" s="83"/>
      <c r="BA35" s="57"/>
      <c r="BB35" s="83"/>
      <c r="BC35" s="97"/>
      <c r="BD35" s="83"/>
      <c r="BE35" s="97"/>
      <c r="BF35" s="83"/>
      <c r="BG35" s="97"/>
      <c r="BH35" s="83"/>
      <c r="BI35" s="57"/>
      <c r="BJ35" s="45"/>
      <c r="BK35" s="97"/>
      <c r="BL35" s="83"/>
      <c r="BM35" s="57"/>
      <c r="BN35" s="44">
        <f t="shared" ref="BN35:BO36" si="98">+D35+F35+H35+J35+L35+N35+P35+R35+T35+V35+X35+Z35+AB35+AD35+AF35+AH35+AJ35+AL35+AN35+AP35+AR35+AT35+AV35+AX35+AZ35+BB35+BD35+BF35+BH35+BJ35+BL35</f>
        <v>0</v>
      </c>
      <c r="BO35" s="87">
        <f t="shared" si="98"/>
        <v>0</v>
      </c>
      <c r="BP35" s="25"/>
      <c r="BQ35" s="29"/>
      <c r="BR35" s="30"/>
      <c r="BS35" s="30"/>
      <c r="BT35" s="29"/>
      <c r="BU35" s="30"/>
      <c r="BV35" s="30"/>
    </row>
    <row r="36" spans="1:120" ht="16.5" hidden="1" customHeight="1" x14ac:dyDescent="0.25">
      <c r="A36" s="130" t="s">
        <v>31</v>
      </c>
      <c r="B36" s="131"/>
      <c r="C36" s="128">
        <v>47.5</v>
      </c>
      <c r="D36" s="82"/>
      <c r="E36" s="3"/>
      <c r="F36" s="3"/>
      <c r="G36" s="3"/>
      <c r="H36" s="3"/>
      <c r="I36" s="3"/>
      <c r="J36" s="45"/>
      <c r="K36" s="3"/>
      <c r="L36" s="83"/>
      <c r="M36" s="57"/>
      <c r="N36" s="45"/>
      <c r="O36" s="3"/>
      <c r="P36" s="83"/>
      <c r="Q36" s="57"/>
      <c r="R36" s="83"/>
      <c r="S36" s="206"/>
      <c r="T36" s="83"/>
      <c r="U36" s="97"/>
      <c r="V36" s="97"/>
      <c r="W36" s="57"/>
      <c r="X36" s="45"/>
      <c r="Y36" s="97"/>
      <c r="Z36" s="83"/>
      <c r="AA36" s="97"/>
      <c r="AB36" s="45"/>
      <c r="AC36" s="3"/>
      <c r="AD36" s="83"/>
      <c r="AE36" s="57"/>
      <c r="AF36" s="83"/>
      <c r="AG36" s="57"/>
      <c r="AH36" s="45"/>
      <c r="AI36" s="97"/>
      <c r="AJ36" s="82"/>
      <c r="AK36" s="3"/>
      <c r="AL36" s="45"/>
      <c r="AM36" s="3"/>
      <c r="AN36" s="45"/>
      <c r="AO36" s="3"/>
      <c r="AP36" s="45"/>
      <c r="AQ36" s="97"/>
      <c r="AR36" s="83"/>
      <c r="AS36" s="97"/>
      <c r="AT36" s="83"/>
      <c r="AU36" s="97"/>
      <c r="AV36" s="83"/>
      <c r="AW36" s="97"/>
      <c r="AX36" s="83"/>
      <c r="AY36" s="97"/>
      <c r="AZ36" s="83"/>
      <c r="BA36" s="57"/>
      <c r="BB36" s="83"/>
      <c r="BC36" s="97"/>
      <c r="BD36" s="83"/>
      <c r="BE36" s="97"/>
      <c r="BF36" s="83"/>
      <c r="BG36" s="97"/>
      <c r="BH36" s="83"/>
      <c r="BI36" s="57"/>
      <c r="BJ36" s="45"/>
      <c r="BK36" s="97"/>
      <c r="BL36" s="83"/>
      <c r="BM36" s="57"/>
      <c r="BN36" s="44">
        <f t="shared" si="98"/>
        <v>0</v>
      </c>
      <c r="BO36" s="87">
        <f t="shared" si="98"/>
        <v>0</v>
      </c>
      <c r="BP36" s="25"/>
      <c r="BQ36" s="29"/>
      <c r="BR36" s="30"/>
      <c r="BS36" s="30"/>
      <c r="BT36" s="29"/>
      <c r="BU36" s="30"/>
      <c r="BV36" s="30"/>
    </row>
    <row r="37" spans="1:120" s="63" customFormat="1" ht="16.5" customHeight="1" thickBot="1" x14ac:dyDescent="0.3">
      <c r="A37" s="283" t="s">
        <v>15</v>
      </c>
      <c r="B37" s="285"/>
      <c r="C37" s="86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110"/>
      <c r="V37" s="110"/>
      <c r="W37" s="64"/>
      <c r="X37" s="64"/>
      <c r="Y37" s="110"/>
      <c r="Z37" s="64"/>
      <c r="AA37" s="64"/>
      <c r="AB37" s="64"/>
      <c r="AC37" s="64"/>
      <c r="AD37" s="64"/>
      <c r="AE37" s="64"/>
      <c r="AF37" s="64"/>
      <c r="AG37" s="64"/>
      <c r="AH37" s="108"/>
      <c r="AI37" s="110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108"/>
      <c r="AX37" s="64"/>
      <c r="AY37" s="109"/>
      <c r="AZ37" s="64"/>
      <c r="BA37" s="64"/>
      <c r="BB37" s="64"/>
      <c r="BC37" s="64"/>
      <c r="BD37" s="64"/>
      <c r="BE37" s="110"/>
      <c r="BF37" s="64"/>
      <c r="BG37" s="64"/>
      <c r="BH37" s="64"/>
      <c r="BI37" s="64"/>
      <c r="BJ37" s="108"/>
      <c r="BK37" s="110"/>
      <c r="BL37" s="64"/>
      <c r="BM37" s="64"/>
      <c r="BN37" s="207"/>
      <c r="BO37" s="207"/>
      <c r="BP37" s="122"/>
      <c r="BQ37" s="9"/>
      <c r="BR37" s="9"/>
      <c r="BS37" s="9"/>
      <c r="BT37" s="9"/>
      <c r="BU37" s="25"/>
      <c r="BV37" s="9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7"/>
      <c r="DL37" s="7"/>
      <c r="DM37" s="7"/>
      <c r="DN37" s="7"/>
      <c r="DO37" s="7"/>
      <c r="DP37" s="7"/>
    </row>
    <row r="38" spans="1:120" ht="16.5" customHeight="1" x14ac:dyDescent="0.25">
      <c r="A38" s="172" t="s">
        <v>64</v>
      </c>
      <c r="B38" s="173" t="s">
        <v>65</v>
      </c>
      <c r="C38" s="169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97"/>
      <c r="V38" s="97"/>
      <c r="W38" s="100"/>
      <c r="X38" s="100"/>
      <c r="Y38" s="97"/>
      <c r="Z38" s="100"/>
      <c r="AA38" s="100"/>
      <c r="AB38" s="100"/>
      <c r="AC38" s="100"/>
      <c r="AD38" s="100"/>
      <c r="AE38" s="100"/>
      <c r="AF38" s="206">
        <v>40</v>
      </c>
      <c r="AG38" s="206">
        <v>2040</v>
      </c>
      <c r="AH38" s="206"/>
      <c r="AI38" s="97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206"/>
      <c r="AX38" s="100"/>
      <c r="AY38" s="31"/>
      <c r="AZ38" s="100"/>
      <c r="BA38" s="100"/>
      <c r="BB38" s="100"/>
      <c r="BC38" s="100"/>
      <c r="BD38" s="100"/>
      <c r="BE38" s="97"/>
      <c r="BF38" s="100"/>
      <c r="BG38" s="100"/>
      <c r="BH38" s="100"/>
      <c r="BI38" s="100"/>
      <c r="BJ38" s="206"/>
      <c r="BK38" s="97"/>
      <c r="BL38" s="100"/>
      <c r="BM38" s="100"/>
      <c r="BN38" s="170"/>
      <c r="BO38" s="171"/>
      <c r="BP38" s="122"/>
      <c r="BQ38" s="9"/>
      <c r="BR38" s="9"/>
      <c r="BS38" s="9"/>
      <c r="BT38" s="9"/>
      <c r="BU38" s="25"/>
      <c r="BV38" s="9"/>
    </row>
    <row r="39" spans="1:120" ht="16.5" customHeight="1" x14ac:dyDescent="0.25">
      <c r="A39" s="129" t="s">
        <v>59</v>
      </c>
      <c r="B39" s="84" t="s">
        <v>60</v>
      </c>
      <c r="C39" s="101">
        <v>45</v>
      </c>
      <c r="D39" s="100"/>
      <c r="E39" s="100"/>
      <c r="F39" s="100"/>
      <c r="G39" s="100"/>
      <c r="H39" s="100"/>
      <c r="I39" s="100"/>
      <c r="J39" s="206">
        <v>18</v>
      </c>
      <c r="K39" s="206">
        <f>+J39*C39</f>
        <v>810</v>
      </c>
      <c r="L39" s="100"/>
      <c r="M39" s="100"/>
      <c r="N39" s="100"/>
      <c r="O39" s="100"/>
      <c r="P39" s="206">
        <v>6</v>
      </c>
      <c r="Q39" s="206">
        <f>+P39*C39</f>
        <v>270</v>
      </c>
      <c r="R39" s="100"/>
      <c r="S39" s="100"/>
      <c r="T39" s="100"/>
      <c r="U39" s="97"/>
      <c r="V39" s="97"/>
      <c r="W39" s="100"/>
      <c r="X39" s="100"/>
      <c r="Y39" s="97"/>
      <c r="Z39" s="206"/>
      <c r="AA39" s="97">
        <f>+Z39*C39</f>
        <v>0</v>
      </c>
      <c r="AB39" s="206"/>
      <c r="AC39" s="206">
        <f>+AB39*C39</f>
        <v>0</v>
      </c>
      <c r="AD39" s="100"/>
      <c r="AE39" s="100"/>
      <c r="AF39" s="206">
        <v>3</v>
      </c>
      <c r="AG39" s="206">
        <f>+AF39*C39</f>
        <v>135</v>
      </c>
      <c r="AH39" s="206"/>
      <c r="AI39" s="97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206"/>
      <c r="AX39" s="100"/>
      <c r="AY39" s="31"/>
      <c r="AZ39" s="206"/>
      <c r="BA39" s="107"/>
      <c r="BB39" s="206"/>
      <c r="BC39" s="97"/>
      <c r="BD39" s="100"/>
      <c r="BE39" s="97"/>
      <c r="BF39" s="206"/>
      <c r="BG39" s="97"/>
      <c r="BH39" s="206">
        <v>36</v>
      </c>
      <c r="BI39" s="206">
        <f>+BH39*C39</f>
        <v>1620</v>
      </c>
      <c r="BJ39" s="206"/>
      <c r="BK39" s="97"/>
      <c r="BL39" s="100"/>
      <c r="BM39" s="100"/>
      <c r="BN39" s="44">
        <f>+D39+F39+H39+J39+L39+N39+P39+R39+T39+V39+X39+Z39+AB39+AD39+AF39+AH39+AJ39+AL39+AN39+AP39+AR39+AT39+AV39+AX39+AZ39+BB39+BD39+BF39+BH39+BJ39+BL39</f>
        <v>63</v>
      </c>
      <c r="BO39" s="87">
        <f t="shared" ref="BO39:BO40" si="99">+E39+G39+I39+K39+M39+O39+Q39+S39+U39+W39+Y39+AA39+AC39+AE39+AG39+AI39+AK39+AM39+AO39+AQ39+AS39+AU39+AW39+AY39+BA39+BC39+BE39+BG39+BI39+BK39+BM39</f>
        <v>2835</v>
      </c>
      <c r="BP39" s="122"/>
      <c r="BQ39" s="9"/>
      <c r="BR39" s="9"/>
      <c r="BS39" s="9"/>
      <c r="BT39" s="9"/>
      <c r="BU39" s="25"/>
      <c r="BV39" s="9"/>
    </row>
    <row r="40" spans="1:120" ht="16.5" customHeight="1" x14ac:dyDescent="0.25">
      <c r="A40" s="129" t="s">
        <v>62</v>
      </c>
      <c r="B40" s="84" t="s">
        <v>63</v>
      </c>
      <c r="C40" s="101">
        <v>60</v>
      </c>
      <c r="D40" s="100"/>
      <c r="E40" s="100"/>
      <c r="F40" s="100"/>
      <c r="G40" s="100"/>
      <c r="H40" s="100"/>
      <c r="I40" s="100"/>
      <c r="J40" s="206"/>
      <c r="K40" s="206"/>
      <c r="L40" s="100"/>
      <c r="M40" s="100"/>
      <c r="N40" s="100"/>
      <c r="O40" s="100"/>
      <c r="P40" s="206"/>
      <c r="Q40" s="206"/>
      <c r="R40" s="100"/>
      <c r="S40" s="100"/>
      <c r="T40" s="100"/>
      <c r="U40" s="97"/>
      <c r="V40" s="97"/>
      <c r="W40" s="100"/>
      <c r="X40" s="206">
        <v>18</v>
      </c>
      <c r="Y40" s="97">
        <f>+X40*C40</f>
        <v>1080</v>
      </c>
      <c r="Z40" s="206"/>
      <c r="AA40" s="97"/>
      <c r="AB40" s="206"/>
      <c r="AC40" s="206"/>
      <c r="AD40" s="100"/>
      <c r="AE40" s="100"/>
      <c r="AF40" s="100"/>
      <c r="AG40" s="100"/>
      <c r="AH40" s="206"/>
      <c r="AI40" s="97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206"/>
      <c r="AX40" s="100"/>
      <c r="AY40" s="31"/>
      <c r="AZ40" s="206"/>
      <c r="BA40" s="107"/>
      <c r="BB40" s="206"/>
      <c r="BC40" s="97"/>
      <c r="BD40" s="100"/>
      <c r="BE40" s="97"/>
      <c r="BF40" s="206"/>
      <c r="BG40" s="97"/>
      <c r="BH40" s="100"/>
      <c r="BI40" s="100"/>
      <c r="BJ40" s="206"/>
      <c r="BK40" s="97"/>
      <c r="BL40" s="100"/>
      <c r="BM40" s="100"/>
      <c r="BN40" s="44">
        <f>+D40+F40+H40+J40+L40+N40+P40+R40+T40+V40+X40+Z40+AB40+AD40+AF40+AH40+AJ40+AL40+AN40+AP40+AR40+AT40+AV40+AX40+AZ40+BB40+BD40+BF40+BH40+BJ40+BL40</f>
        <v>18</v>
      </c>
      <c r="BO40" s="87">
        <f t="shared" si="99"/>
        <v>1080</v>
      </c>
      <c r="BP40" s="122"/>
      <c r="BQ40" s="9"/>
      <c r="BR40" s="9"/>
      <c r="BS40" s="9"/>
      <c r="BT40" s="9"/>
      <c r="BU40" s="25"/>
      <c r="BV40" s="9"/>
    </row>
    <row r="41" spans="1:120" ht="16.5" customHeight="1" x14ac:dyDescent="0.25">
      <c r="A41" s="102" t="s">
        <v>2</v>
      </c>
      <c r="B41" s="102"/>
      <c r="C41" s="103"/>
      <c r="D41" s="104">
        <f t="shared" ref="D41:W41" si="100">SUM(D35:D39)</f>
        <v>0</v>
      </c>
      <c r="E41" s="104">
        <f t="shared" si="100"/>
        <v>0</v>
      </c>
      <c r="F41" s="104">
        <f t="shared" si="100"/>
        <v>0</v>
      </c>
      <c r="G41" s="104">
        <f t="shared" si="100"/>
        <v>0</v>
      </c>
      <c r="H41" s="104">
        <f t="shared" si="100"/>
        <v>0</v>
      </c>
      <c r="I41" s="104">
        <f t="shared" si="100"/>
        <v>0</v>
      </c>
      <c r="J41" s="104">
        <f t="shared" si="100"/>
        <v>18</v>
      </c>
      <c r="K41" s="104">
        <f t="shared" si="100"/>
        <v>810</v>
      </c>
      <c r="L41" s="104">
        <f t="shared" si="100"/>
        <v>0</v>
      </c>
      <c r="M41" s="104">
        <f t="shared" si="100"/>
        <v>0</v>
      </c>
      <c r="N41" s="104">
        <f t="shared" si="100"/>
        <v>0</v>
      </c>
      <c r="O41" s="104">
        <f t="shared" si="100"/>
        <v>0</v>
      </c>
      <c r="P41" s="104">
        <f t="shared" si="100"/>
        <v>6</v>
      </c>
      <c r="Q41" s="104">
        <f t="shared" si="100"/>
        <v>270</v>
      </c>
      <c r="R41" s="105">
        <f t="shared" si="100"/>
        <v>0</v>
      </c>
      <c r="S41" s="104">
        <f t="shared" si="100"/>
        <v>0</v>
      </c>
      <c r="T41" s="104">
        <f t="shared" si="100"/>
        <v>0</v>
      </c>
      <c r="U41" s="104">
        <f t="shared" si="100"/>
        <v>0</v>
      </c>
      <c r="V41" s="104">
        <f t="shared" si="100"/>
        <v>0</v>
      </c>
      <c r="W41" s="104">
        <f t="shared" si="100"/>
        <v>0</v>
      </c>
      <c r="X41" s="104">
        <f>SUM(X37:X40)</f>
        <v>18</v>
      </c>
      <c r="Y41" s="104">
        <f>SUM(Y37:Y40)</f>
        <v>1080</v>
      </c>
      <c r="Z41" s="105">
        <f>SUM(Z37:Z39)</f>
        <v>0</v>
      </c>
      <c r="AA41" s="104">
        <f>SUM(AA37:AA39)</f>
        <v>0</v>
      </c>
      <c r="AB41" s="105">
        <f>SUM(AB37:AB39)</f>
        <v>0</v>
      </c>
      <c r="AC41" s="104">
        <f>SUM(AC35:AC39)</f>
        <v>0</v>
      </c>
      <c r="AD41" s="105">
        <f t="shared" ref="AD41:BM41" si="101">SUM(AD37:AD39)</f>
        <v>0</v>
      </c>
      <c r="AE41" s="104">
        <f t="shared" si="101"/>
        <v>0</v>
      </c>
      <c r="AF41" s="105">
        <f t="shared" si="101"/>
        <v>43</v>
      </c>
      <c r="AG41" s="104">
        <f t="shared" si="101"/>
        <v>2175</v>
      </c>
      <c r="AH41" s="105">
        <f t="shared" si="101"/>
        <v>0</v>
      </c>
      <c r="AI41" s="104">
        <f t="shared" si="101"/>
        <v>0</v>
      </c>
      <c r="AJ41" s="105">
        <f t="shared" si="101"/>
        <v>0</v>
      </c>
      <c r="AK41" s="104">
        <f t="shared" si="101"/>
        <v>0</v>
      </c>
      <c r="AL41" s="105">
        <f t="shared" si="101"/>
        <v>0</v>
      </c>
      <c r="AM41" s="104">
        <f t="shared" si="101"/>
        <v>0</v>
      </c>
      <c r="AN41" s="105">
        <f t="shared" si="101"/>
        <v>0</v>
      </c>
      <c r="AO41" s="154">
        <f t="shared" si="101"/>
        <v>0</v>
      </c>
      <c r="AP41" s="105">
        <f t="shared" si="101"/>
        <v>0</v>
      </c>
      <c r="AQ41" s="104">
        <f t="shared" si="101"/>
        <v>0</v>
      </c>
      <c r="AR41" s="105">
        <f t="shared" si="101"/>
        <v>0</v>
      </c>
      <c r="AS41" s="104">
        <f t="shared" si="101"/>
        <v>0</v>
      </c>
      <c r="AT41" s="105">
        <f t="shared" si="101"/>
        <v>0</v>
      </c>
      <c r="AU41" s="104">
        <f t="shared" si="101"/>
        <v>0</v>
      </c>
      <c r="AV41" s="105">
        <f t="shared" si="101"/>
        <v>0</v>
      </c>
      <c r="AW41" s="105">
        <f t="shared" si="101"/>
        <v>0</v>
      </c>
      <c r="AX41" s="105">
        <f t="shared" si="101"/>
        <v>0</v>
      </c>
      <c r="AY41" s="105">
        <f t="shared" si="101"/>
        <v>0</v>
      </c>
      <c r="AZ41" s="105">
        <f t="shared" si="101"/>
        <v>0</v>
      </c>
      <c r="BA41" s="105">
        <f t="shared" si="101"/>
        <v>0</v>
      </c>
      <c r="BB41" s="105">
        <f t="shared" si="101"/>
        <v>0</v>
      </c>
      <c r="BC41" s="105">
        <f t="shared" si="101"/>
        <v>0</v>
      </c>
      <c r="BD41" s="105">
        <f t="shared" si="101"/>
        <v>0</v>
      </c>
      <c r="BE41" s="105">
        <f t="shared" si="101"/>
        <v>0</v>
      </c>
      <c r="BF41" s="105">
        <f t="shared" si="101"/>
        <v>0</v>
      </c>
      <c r="BG41" s="105">
        <f t="shared" si="101"/>
        <v>0</v>
      </c>
      <c r="BH41" s="105">
        <f t="shared" si="101"/>
        <v>36</v>
      </c>
      <c r="BI41" s="105">
        <f t="shared" si="101"/>
        <v>1620</v>
      </c>
      <c r="BJ41" s="105">
        <f t="shared" si="101"/>
        <v>0</v>
      </c>
      <c r="BK41" s="105">
        <f t="shared" si="101"/>
        <v>0</v>
      </c>
      <c r="BL41" s="105">
        <f t="shared" si="101"/>
        <v>0</v>
      </c>
      <c r="BM41" s="105">
        <f t="shared" si="101"/>
        <v>0</v>
      </c>
      <c r="BN41" s="105">
        <f>SUM(BN37:BN40)</f>
        <v>81</v>
      </c>
      <c r="BO41" s="105">
        <f>SUM(BO37:BO40)</f>
        <v>3915</v>
      </c>
      <c r="BP41" s="19"/>
    </row>
    <row r="42" spans="1:120" ht="16.5" customHeight="1" x14ac:dyDescent="0.25">
      <c r="A42" s="73"/>
      <c r="B42" s="73"/>
      <c r="C42" s="73"/>
      <c r="D42" s="73"/>
      <c r="E42" s="3"/>
      <c r="F42" s="3"/>
      <c r="G42" s="3"/>
      <c r="H42" s="3"/>
      <c r="I42" s="3"/>
      <c r="J42" s="45"/>
      <c r="K42" s="3"/>
      <c r="L42" s="53"/>
      <c r="M42" s="2"/>
      <c r="N42" s="53"/>
      <c r="O42" s="2"/>
      <c r="P42" s="53"/>
      <c r="Q42" s="2"/>
      <c r="R42" s="53"/>
      <c r="S42" s="2"/>
      <c r="T42" s="53"/>
      <c r="U42" s="2"/>
      <c r="V42" s="53"/>
      <c r="W42" s="2"/>
      <c r="X42" s="53"/>
      <c r="Y42" s="2"/>
      <c r="Z42" s="53"/>
      <c r="AA42" s="2"/>
      <c r="AB42" s="53"/>
      <c r="AC42" s="2"/>
      <c r="AD42" s="53"/>
      <c r="AE42" s="2"/>
      <c r="AF42" s="53"/>
      <c r="AG42" s="2"/>
      <c r="AH42" s="53"/>
      <c r="AI42" s="2"/>
      <c r="AJ42" s="73"/>
      <c r="AK42" s="8"/>
      <c r="AL42" s="52"/>
      <c r="AM42" s="8"/>
      <c r="AN42" s="52"/>
      <c r="AO42" s="8"/>
      <c r="AP42" s="52"/>
      <c r="AQ42" s="8"/>
      <c r="AR42" s="53"/>
      <c r="AS42" s="2"/>
      <c r="AT42" s="53"/>
      <c r="AU42" s="2"/>
      <c r="AV42" s="53"/>
      <c r="AW42" s="2"/>
      <c r="AX42" s="53"/>
      <c r="AY42" s="2"/>
      <c r="AZ42" s="53"/>
      <c r="BA42" s="2"/>
      <c r="BB42" s="53"/>
      <c r="BC42" s="2"/>
      <c r="BD42" s="53"/>
      <c r="BE42" s="2"/>
      <c r="BF42" s="53"/>
      <c r="BG42" s="2"/>
      <c r="BH42" s="53"/>
      <c r="BI42" s="57"/>
      <c r="BJ42" s="53"/>
      <c r="BK42" s="57"/>
      <c r="BL42" s="53"/>
      <c r="BM42" s="57"/>
      <c r="BN42" s="2"/>
      <c r="BO42" s="3"/>
      <c r="BP42" s="122"/>
    </row>
    <row r="43" spans="1:120" ht="16.5" customHeight="1" x14ac:dyDescent="0.25">
      <c r="A43" s="73"/>
      <c r="B43" s="73"/>
      <c r="C43" s="73"/>
      <c r="D43" s="73"/>
      <c r="E43" s="3"/>
      <c r="F43" s="3"/>
      <c r="G43" s="3"/>
      <c r="H43" s="3"/>
      <c r="I43" s="3"/>
      <c r="J43" s="45"/>
      <c r="K43" s="3"/>
      <c r="L43" s="53"/>
      <c r="M43" s="2"/>
      <c r="N43" s="53"/>
      <c r="O43" s="2"/>
      <c r="P43" s="53"/>
      <c r="Q43" s="2"/>
      <c r="R43" s="53"/>
      <c r="S43" s="2"/>
      <c r="T43" s="53"/>
      <c r="U43" s="2"/>
      <c r="V43" s="53"/>
      <c r="W43" s="2"/>
      <c r="X43" s="53"/>
      <c r="Y43" s="2"/>
      <c r="Z43" s="53"/>
      <c r="AA43" s="2"/>
      <c r="AB43" s="53"/>
      <c r="AC43" s="2"/>
      <c r="AD43" s="53"/>
      <c r="AE43" s="2"/>
      <c r="AF43" s="53"/>
      <c r="AG43" s="2"/>
      <c r="AH43" s="53"/>
      <c r="AI43" s="2"/>
      <c r="AJ43" s="73"/>
      <c r="AK43" s="8"/>
      <c r="AL43" s="52"/>
      <c r="AM43" s="8"/>
      <c r="AN43" s="52"/>
      <c r="AO43" s="8"/>
      <c r="AP43" s="52"/>
      <c r="AQ43" s="8"/>
      <c r="AR43" s="53"/>
      <c r="AS43" s="2"/>
      <c r="AT43" s="53"/>
      <c r="AU43" s="2"/>
      <c r="AV43" s="53"/>
      <c r="AW43" s="2"/>
      <c r="AX43" s="53"/>
      <c r="AY43" s="2"/>
      <c r="AZ43" s="53"/>
      <c r="BA43" s="2"/>
      <c r="BB43" s="53"/>
      <c r="BC43" s="2"/>
      <c r="BD43" s="53"/>
      <c r="BE43" s="2"/>
      <c r="BF43" s="53"/>
      <c r="BG43" s="2"/>
      <c r="BH43" s="53"/>
      <c r="BI43" s="57"/>
      <c r="BJ43" s="53"/>
      <c r="BK43" s="57"/>
      <c r="BL43" s="53"/>
      <c r="BM43" s="57"/>
      <c r="BN43" s="2"/>
      <c r="BO43" s="8"/>
      <c r="BP43" s="122"/>
    </row>
    <row r="44" spans="1:120" ht="16.5" customHeight="1" x14ac:dyDescent="0.25">
      <c r="A44" s="89" t="s">
        <v>16</v>
      </c>
      <c r="B44" s="89"/>
      <c r="C44" s="89"/>
      <c r="D44" s="90">
        <f t="shared" ref="D44:BO44" si="102">D41+D30</f>
        <v>19</v>
      </c>
      <c r="E44" s="91">
        <f t="shared" si="102"/>
        <v>924</v>
      </c>
      <c r="F44" s="91">
        <f t="shared" si="102"/>
        <v>90</v>
      </c>
      <c r="G44" s="91">
        <f t="shared" si="102"/>
        <v>4764</v>
      </c>
      <c r="H44" s="91">
        <f t="shared" si="102"/>
        <v>107</v>
      </c>
      <c r="I44" s="91">
        <f t="shared" si="102"/>
        <v>5670</v>
      </c>
      <c r="J44" s="90">
        <f t="shared" si="102"/>
        <v>91</v>
      </c>
      <c r="K44" s="90">
        <f t="shared" si="102"/>
        <v>4638</v>
      </c>
      <c r="L44" s="92">
        <f t="shared" si="102"/>
        <v>169</v>
      </c>
      <c r="M44" s="90">
        <f t="shared" si="102"/>
        <v>8440.7799999999988</v>
      </c>
      <c r="N44" s="92">
        <f t="shared" si="102"/>
        <v>114</v>
      </c>
      <c r="O44" s="90">
        <f t="shared" si="102"/>
        <v>5863.68</v>
      </c>
      <c r="P44" s="92">
        <f t="shared" si="102"/>
        <v>183</v>
      </c>
      <c r="Q44" s="90">
        <f t="shared" si="102"/>
        <v>9228.0400000000009</v>
      </c>
      <c r="R44" s="92">
        <f t="shared" si="102"/>
        <v>144</v>
      </c>
      <c r="S44" s="90">
        <f t="shared" si="102"/>
        <v>7305.6</v>
      </c>
      <c r="T44" s="92">
        <f t="shared" si="102"/>
        <v>96</v>
      </c>
      <c r="U44" s="90">
        <f t="shared" si="102"/>
        <v>4946.0200000000004</v>
      </c>
      <c r="V44" s="92">
        <f t="shared" si="102"/>
        <v>172</v>
      </c>
      <c r="W44" s="90">
        <f t="shared" si="102"/>
        <v>8850.5</v>
      </c>
      <c r="X44" s="92">
        <f t="shared" si="102"/>
        <v>18</v>
      </c>
      <c r="Y44" s="90">
        <f t="shared" si="102"/>
        <v>1080</v>
      </c>
      <c r="Z44" s="92">
        <f t="shared" si="102"/>
        <v>0</v>
      </c>
      <c r="AA44" s="90">
        <f t="shared" si="102"/>
        <v>0</v>
      </c>
      <c r="AB44" s="92">
        <f t="shared" si="102"/>
        <v>0</v>
      </c>
      <c r="AC44" s="90">
        <f t="shared" si="102"/>
        <v>0</v>
      </c>
      <c r="AD44" s="92">
        <f t="shared" si="102"/>
        <v>0</v>
      </c>
      <c r="AE44" s="90">
        <f t="shared" si="102"/>
        <v>0</v>
      </c>
      <c r="AF44" s="92">
        <f t="shared" si="102"/>
        <v>43</v>
      </c>
      <c r="AG44" s="90">
        <f t="shared" si="102"/>
        <v>2175</v>
      </c>
      <c r="AH44" s="92">
        <f t="shared" si="102"/>
        <v>0</v>
      </c>
      <c r="AI44" s="90">
        <f t="shared" si="102"/>
        <v>0</v>
      </c>
      <c r="AJ44" s="90">
        <f t="shared" si="102"/>
        <v>0</v>
      </c>
      <c r="AK44" s="90">
        <f t="shared" si="102"/>
        <v>0</v>
      </c>
      <c r="AL44" s="92">
        <f t="shared" si="102"/>
        <v>0</v>
      </c>
      <c r="AM44" s="90">
        <f t="shared" si="102"/>
        <v>0</v>
      </c>
      <c r="AN44" s="92">
        <f t="shared" si="102"/>
        <v>0</v>
      </c>
      <c r="AO44" s="90">
        <f t="shared" si="102"/>
        <v>0</v>
      </c>
      <c r="AP44" s="92">
        <f t="shared" si="102"/>
        <v>0</v>
      </c>
      <c r="AQ44" s="90">
        <f t="shared" si="102"/>
        <v>0</v>
      </c>
      <c r="AR44" s="92">
        <f t="shared" si="102"/>
        <v>0</v>
      </c>
      <c r="AS44" s="90">
        <f t="shared" si="102"/>
        <v>0</v>
      </c>
      <c r="AT44" s="92">
        <f t="shared" si="102"/>
        <v>0</v>
      </c>
      <c r="AU44" s="90">
        <f t="shared" si="102"/>
        <v>0</v>
      </c>
      <c r="AV44" s="92">
        <f t="shared" si="102"/>
        <v>0</v>
      </c>
      <c r="AW44" s="90">
        <f t="shared" si="102"/>
        <v>0</v>
      </c>
      <c r="AX44" s="92">
        <f t="shared" si="102"/>
        <v>0</v>
      </c>
      <c r="AY44" s="90">
        <f t="shared" si="102"/>
        <v>0</v>
      </c>
      <c r="AZ44" s="92">
        <f t="shared" si="102"/>
        <v>0</v>
      </c>
      <c r="BA44" s="90">
        <f t="shared" si="102"/>
        <v>0</v>
      </c>
      <c r="BB44" s="92">
        <f t="shared" si="102"/>
        <v>0</v>
      </c>
      <c r="BC44" s="90">
        <f t="shared" si="102"/>
        <v>0</v>
      </c>
      <c r="BD44" s="92">
        <f t="shared" si="102"/>
        <v>0</v>
      </c>
      <c r="BE44" s="90">
        <f t="shared" si="102"/>
        <v>0</v>
      </c>
      <c r="BF44" s="92">
        <f t="shared" si="102"/>
        <v>0</v>
      </c>
      <c r="BG44" s="90">
        <f t="shared" si="102"/>
        <v>0</v>
      </c>
      <c r="BH44" s="92">
        <f t="shared" si="102"/>
        <v>36</v>
      </c>
      <c r="BI44" s="90">
        <f t="shared" si="102"/>
        <v>1620</v>
      </c>
      <c r="BJ44" s="92">
        <f t="shared" si="102"/>
        <v>0</v>
      </c>
      <c r="BK44" s="90">
        <f t="shared" si="102"/>
        <v>0</v>
      </c>
      <c r="BL44" s="92">
        <f t="shared" si="102"/>
        <v>0</v>
      </c>
      <c r="BM44" s="90">
        <f t="shared" si="102"/>
        <v>0</v>
      </c>
      <c r="BN44" s="92">
        <f t="shared" si="102"/>
        <v>1242</v>
      </c>
      <c r="BO44" s="90">
        <f t="shared" si="102"/>
        <v>63465.619999999995</v>
      </c>
      <c r="BP44" s="122"/>
    </row>
    <row r="48" spans="1:120" ht="16.5" customHeight="1" thickBot="1" x14ac:dyDescent="0.3"/>
    <row r="49" spans="4:9" ht="16.5" customHeight="1" x14ac:dyDescent="0.25">
      <c r="D49" s="139" t="s">
        <v>36</v>
      </c>
      <c r="E49" s="146" t="s">
        <v>37</v>
      </c>
      <c r="F49" s="146" t="s">
        <v>38</v>
      </c>
      <c r="G49" s="146" t="s">
        <v>49</v>
      </c>
      <c r="H49" s="146" t="s">
        <v>39</v>
      </c>
      <c r="I49" s="147" t="s">
        <v>40</v>
      </c>
    </row>
    <row r="50" spans="4:9" ht="16.5" customHeight="1" x14ac:dyDescent="0.25">
      <c r="D50" s="140">
        <v>1</v>
      </c>
      <c r="E50" s="137" t="s">
        <v>41</v>
      </c>
      <c r="F50" s="138">
        <v>1</v>
      </c>
      <c r="G50" s="137">
        <v>2188.91</v>
      </c>
      <c r="H50" s="137">
        <f>1029+32</f>
        <v>1061</v>
      </c>
      <c r="I50" s="141">
        <f>+H50-G50</f>
        <v>-1127.9099999999999</v>
      </c>
    </row>
    <row r="51" spans="4:9" ht="16.5" customHeight="1" x14ac:dyDescent="0.25">
      <c r="D51" s="140">
        <v>2</v>
      </c>
      <c r="E51" s="137" t="s">
        <v>43</v>
      </c>
      <c r="F51" s="138" t="s">
        <v>33</v>
      </c>
      <c r="G51" s="137">
        <v>704.25</v>
      </c>
      <c r="H51" s="137"/>
      <c r="I51" s="141">
        <f t="shared" ref="I51:I55" si="103">+H51-G51</f>
        <v>-704.25</v>
      </c>
    </row>
    <row r="52" spans="4:9" ht="16.5" customHeight="1" x14ac:dyDescent="0.25">
      <c r="D52" s="140">
        <v>3</v>
      </c>
      <c r="E52" s="137" t="s">
        <v>42</v>
      </c>
      <c r="F52" s="138" t="s">
        <v>48</v>
      </c>
      <c r="G52" s="137">
        <v>2474.75</v>
      </c>
      <c r="H52" s="137">
        <f>1200+542.4</f>
        <v>1742.4</v>
      </c>
      <c r="I52" s="141">
        <f t="shared" si="103"/>
        <v>-732.34999999999991</v>
      </c>
    </row>
    <row r="53" spans="4:9" ht="16.5" customHeight="1" x14ac:dyDescent="0.25">
      <c r="D53" s="140">
        <v>4</v>
      </c>
      <c r="E53" s="137" t="s">
        <v>44</v>
      </c>
      <c r="F53" s="138">
        <v>2</v>
      </c>
      <c r="G53" s="137">
        <v>2</v>
      </c>
      <c r="H53" s="137"/>
      <c r="I53" s="141">
        <f t="shared" si="103"/>
        <v>-2</v>
      </c>
    </row>
    <row r="54" spans="4:9" ht="16.5" customHeight="1" x14ac:dyDescent="0.25">
      <c r="D54" s="140">
        <v>5</v>
      </c>
      <c r="E54" s="137" t="s">
        <v>45</v>
      </c>
      <c r="F54" s="138">
        <v>2</v>
      </c>
      <c r="G54" s="137">
        <v>45.7</v>
      </c>
      <c r="H54" s="137"/>
      <c r="I54" s="141">
        <f t="shared" si="103"/>
        <v>-45.7</v>
      </c>
    </row>
    <row r="55" spans="4:9" ht="16.5" customHeight="1" x14ac:dyDescent="0.25">
      <c r="D55" s="140">
        <v>6</v>
      </c>
      <c r="E55" s="137" t="s">
        <v>46</v>
      </c>
      <c r="F55" s="138" t="s">
        <v>47</v>
      </c>
      <c r="G55" s="137">
        <v>95.5</v>
      </c>
      <c r="H55" s="137">
        <v>94.5</v>
      </c>
      <c r="I55" s="141">
        <f t="shared" si="103"/>
        <v>-1</v>
      </c>
    </row>
    <row r="56" spans="4:9" ht="16.5" customHeight="1" thickBot="1" x14ac:dyDescent="0.3">
      <c r="D56" s="142"/>
      <c r="E56" s="295" t="s">
        <v>50</v>
      </c>
      <c r="F56" s="296"/>
      <c r="G56" s="143">
        <f>SUM(G50:G55)</f>
        <v>5511.11</v>
      </c>
      <c r="H56" s="143"/>
      <c r="I56" s="144">
        <f>SUM(I50:I55)</f>
        <v>-2613.2099999999996</v>
      </c>
    </row>
    <row r="57" spans="4:9" ht="16.5" customHeight="1" x14ac:dyDescent="0.25">
      <c r="D57" s="145"/>
      <c r="E57" s="13"/>
      <c r="F57" s="13"/>
      <c r="G57" s="13"/>
      <c r="H57" s="13"/>
      <c r="I57" s="13"/>
    </row>
    <row r="58" spans="4:9" ht="16.5" customHeight="1" x14ac:dyDescent="0.25">
      <c r="D58" s="12"/>
      <c r="E58" s="13"/>
      <c r="F58" s="13"/>
      <c r="G58" s="13"/>
      <c r="H58" s="13"/>
      <c r="I58" s="13"/>
    </row>
    <row r="59" spans="4:9" ht="16.5" customHeight="1" x14ac:dyDescent="0.25">
      <c r="D59" s="12"/>
      <c r="E59" s="13"/>
      <c r="F59" s="13"/>
      <c r="G59" s="13"/>
      <c r="H59" s="13"/>
      <c r="I59" s="13"/>
    </row>
  </sheetData>
  <mergeCells count="40">
    <mergeCell ref="A34:C34"/>
    <mergeCell ref="A37:B37"/>
    <mergeCell ref="E56:F56"/>
    <mergeCell ref="B5:B6"/>
    <mergeCell ref="A5:A6"/>
    <mergeCell ref="BP5:BP6"/>
    <mergeCell ref="BN5:BO5"/>
    <mergeCell ref="BD5:BE5"/>
    <mergeCell ref="BF5:BG5"/>
    <mergeCell ref="BH5:BI5"/>
    <mergeCell ref="BJ5:BK5"/>
    <mergeCell ref="BL5:BM5"/>
    <mergeCell ref="BB5:BC5"/>
    <mergeCell ref="AF5:AG5"/>
    <mergeCell ref="AH5:AI5"/>
    <mergeCell ref="AJ5:AK5"/>
    <mergeCell ref="AL5:AM5"/>
    <mergeCell ref="AN5:AO5"/>
    <mergeCell ref="AP5:AQ5"/>
    <mergeCell ref="AR5:AS5"/>
    <mergeCell ref="AT5:AU5"/>
    <mergeCell ref="AV5:AW5"/>
    <mergeCell ref="AX5:AY5"/>
    <mergeCell ref="AZ5:BA5"/>
    <mergeCell ref="AD5:AE5"/>
    <mergeCell ref="BQ4:BV4"/>
    <mergeCell ref="C5:C6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B5:AC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P79"/>
  <sheetViews>
    <sheetView workbookViewId="0">
      <selection sqref="A1:BO50"/>
    </sheetView>
  </sheetViews>
  <sheetFormatPr defaultColWidth="11.42578125" defaultRowHeight="15.75" x14ac:dyDescent="0.25"/>
  <cols>
    <col min="1" max="1" width="12.5703125" style="26" customWidth="1"/>
    <col min="2" max="2" width="11.85546875" style="26" customWidth="1"/>
    <col min="3" max="3" width="11.42578125" style="26" customWidth="1"/>
    <col min="4" max="4" width="11.28515625" style="26" hidden="1" customWidth="1"/>
    <col min="5" max="5" width="12.140625" style="27" hidden="1" customWidth="1"/>
    <col min="6" max="9" width="11.28515625" style="27" hidden="1" customWidth="1"/>
    <col min="10" max="10" width="11.28515625" style="54" hidden="1" customWidth="1"/>
    <col min="11" max="11" width="11.28515625" style="27" hidden="1" customWidth="1"/>
    <col min="12" max="12" width="11.28515625" style="54" hidden="1" customWidth="1"/>
    <col min="13" max="13" width="11.28515625" style="27" hidden="1" customWidth="1"/>
    <col min="14" max="14" width="11.28515625" style="54" hidden="1" customWidth="1"/>
    <col min="15" max="15" width="11.28515625" style="27" hidden="1" customWidth="1"/>
    <col min="16" max="16" width="11.28515625" style="54" hidden="1" customWidth="1"/>
    <col min="17" max="17" width="11.28515625" style="27" hidden="1" customWidth="1"/>
    <col min="18" max="18" width="11.28515625" style="54" hidden="1" customWidth="1"/>
    <col min="19" max="19" width="11.28515625" style="27" hidden="1" customWidth="1"/>
    <col min="20" max="20" width="11.28515625" style="54" hidden="1" customWidth="1"/>
    <col min="21" max="21" width="11.28515625" style="27" hidden="1" customWidth="1"/>
    <col min="22" max="22" width="11.28515625" style="54" hidden="1" customWidth="1"/>
    <col min="23" max="23" width="11.28515625" style="27" hidden="1" customWidth="1"/>
    <col min="24" max="24" width="11.28515625" style="54" hidden="1" customWidth="1"/>
    <col min="25" max="25" width="11.28515625" style="27" hidden="1" customWidth="1"/>
    <col min="26" max="26" width="11.28515625" style="54" hidden="1" customWidth="1"/>
    <col min="27" max="27" width="11.28515625" style="27" hidden="1" customWidth="1"/>
    <col min="28" max="28" width="11.28515625" style="54" hidden="1" customWidth="1"/>
    <col min="29" max="29" width="11.28515625" style="27" hidden="1" customWidth="1"/>
    <col min="30" max="30" width="11.28515625" style="54" hidden="1" customWidth="1"/>
    <col min="31" max="31" width="11.28515625" style="27" hidden="1" customWidth="1"/>
    <col min="32" max="32" width="11.28515625" style="54" hidden="1" customWidth="1"/>
    <col min="33" max="33" width="11.28515625" style="27" hidden="1" customWidth="1"/>
    <col min="34" max="34" width="11.28515625" style="54" hidden="1" customWidth="1"/>
    <col min="35" max="35" width="12.42578125" style="27" hidden="1" customWidth="1"/>
    <col min="36" max="36" width="11.28515625" style="26" hidden="1" customWidth="1"/>
    <col min="37" max="37" width="11.28515625" style="27" hidden="1" customWidth="1"/>
    <col min="38" max="38" width="11.28515625" style="54" hidden="1" customWidth="1"/>
    <col min="39" max="39" width="11.42578125" style="27" hidden="1" customWidth="1"/>
    <col min="40" max="40" width="11.42578125" style="54" hidden="1" customWidth="1"/>
    <col min="41" max="41" width="11.42578125" style="27" hidden="1" customWidth="1"/>
    <col min="42" max="42" width="11.42578125" style="54" hidden="1" customWidth="1"/>
    <col min="43" max="43" width="11.42578125" style="27" hidden="1" customWidth="1"/>
    <col min="44" max="44" width="11.42578125" style="54" hidden="1" customWidth="1"/>
    <col min="45" max="45" width="11.42578125" style="27" hidden="1" customWidth="1"/>
    <col min="46" max="46" width="11.42578125" style="54" hidden="1" customWidth="1"/>
    <col min="47" max="47" width="10.85546875" style="27" hidden="1" customWidth="1"/>
    <col min="48" max="48" width="11.42578125" style="54" hidden="1" customWidth="1"/>
    <col min="49" max="49" width="11.42578125" style="27" hidden="1" customWidth="1"/>
    <col min="50" max="50" width="11.42578125" style="54" hidden="1" customWidth="1"/>
    <col min="51" max="51" width="11.42578125" style="27" hidden="1" customWidth="1"/>
    <col min="52" max="52" width="11.42578125" style="54" hidden="1" customWidth="1"/>
    <col min="53" max="53" width="11.42578125" style="27" hidden="1" customWidth="1"/>
    <col min="54" max="54" width="11.42578125" style="54" hidden="1" customWidth="1"/>
    <col min="55" max="55" width="11.42578125" style="27" hidden="1" customWidth="1"/>
    <col min="56" max="56" width="11.42578125" style="54" hidden="1" customWidth="1"/>
    <col min="57" max="57" width="11.42578125" style="27" hidden="1" customWidth="1"/>
    <col min="58" max="58" width="11.42578125" style="54" hidden="1" customWidth="1"/>
    <col min="59" max="59" width="11.42578125" style="27" hidden="1" customWidth="1"/>
    <col min="60" max="60" width="11.42578125" style="54" hidden="1" customWidth="1"/>
    <col min="61" max="61" width="11.42578125" style="77" hidden="1" customWidth="1"/>
    <col min="62" max="62" width="11.42578125" style="54" hidden="1" customWidth="1"/>
    <col min="63" max="63" width="11.42578125" style="77" hidden="1" customWidth="1"/>
    <col min="64" max="64" width="11.42578125" style="54" customWidth="1"/>
    <col min="65" max="65" width="11.42578125" style="77" customWidth="1"/>
    <col min="66" max="66" width="14" style="27" customWidth="1"/>
    <col min="67" max="67" width="12.42578125" style="27" customWidth="1"/>
    <col min="68" max="68" width="11.42578125" style="127" hidden="1" customWidth="1"/>
    <col min="69" max="69" width="11.42578125" style="10" hidden="1" customWidth="1"/>
    <col min="70" max="70" width="0" style="10" hidden="1" customWidth="1"/>
    <col min="71" max="71" width="12.140625" style="10" hidden="1" customWidth="1"/>
    <col min="72" max="72" width="11.5703125" style="10" hidden="1" customWidth="1"/>
    <col min="73" max="73" width="11.85546875" style="10" hidden="1" customWidth="1"/>
    <col min="74" max="74" width="12.140625" style="10" hidden="1" customWidth="1"/>
    <col min="75" max="76" width="0" style="14" hidden="1" customWidth="1"/>
    <col min="77" max="114" width="11.42578125" style="14"/>
    <col min="115" max="16384" width="11.42578125" style="7"/>
  </cols>
  <sheetData>
    <row r="1" spans="1:114" s="14" customFormat="1" ht="30" customHeight="1" x14ac:dyDescent="0.35">
      <c r="A1" s="16" t="s">
        <v>18</v>
      </c>
      <c r="B1" s="12"/>
      <c r="C1" s="12"/>
      <c r="D1" s="12"/>
      <c r="E1" s="13"/>
      <c r="F1" s="13"/>
      <c r="G1" s="13"/>
      <c r="H1" s="13"/>
      <c r="I1" s="13"/>
      <c r="J1" s="49"/>
      <c r="K1" s="13"/>
      <c r="L1" s="49"/>
      <c r="M1" s="13"/>
      <c r="N1" s="49"/>
      <c r="O1" s="13"/>
      <c r="P1" s="49"/>
      <c r="Q1" s="49"/>
      <c r="R1" s="49"/>
      <c r="S1" s="13"/>
      <c r="T1" s="49"/>
      <c r="U1" s="13"/>
      <c r="V1" s="49"/>
      <c r="W1" s="13"/>
      <c r="X1" s="49"/>
      <c r="Y1" s="13"/>
      <c r="Z1" s="49"/>
      <c r="AA1" s="13"/>
      <c r="AB1" s="49"/>
      <c r="AC1" s="13"/>
      <c r="AD1" s="49"/>
      <c r="AE1" s="13"/>
      <c r="AF1" s="49"/>
      <c r="AG1" s="13"/>
      <c r="AH1" s="49"/>
      <c r="AI1" s="13"/>
      <c r="AJ1" s="12"/>
      <c r="AK1" s="13"/>
      <c r="AL1" s="49"/>
      <c r="AM1" s="13"/>
      <c r="AN1" s="49"/>
      <c r="AO1" s="13"/>
      <c r="AP1" s="49"/>
      <c r="AQ1" s="13"/>
      <c r="AR1" s="49"/>
      <c r="AS1" s="13"/>
      <c r="AT1" s="49"/>
      <c r="AU1" s="13"/>
      <c r="AV1" s="49"/>
      <c r="AW1" s="13"/>
      <c r="AX1" s="49"/>
      <c r="AY1" s="13"/>
      <c r="AZ1" s="49"/>
      <c r="BA1" s="13"/>
      <c r="BB1" s="49"/>
      <c r="BC1" s="13"/>
      <c r="BD1" s="49"/>
      <c r="BE1" s="13"/>
      <c r="BF1" s="49"/>
      <c r="BG1" s="13"/>
      <c r="BH1" s="49"/>
      <c r="BI1" s="48"/>
      <c r="BJ1" s="49"/>
      <c r="BK1" s="48"/>
      <c r="BL1" s="49"/>
      <c r="BM1" s="48"/>
      <c r="BN1" s="13"/>
      <c r="BO1" s="13"/>
      <c r="BP1" s="122"/>
      <c r="BQ1" s="9"/>
      <c r="BR1" s="9"/>
      <c r="BS1" s="9"/>
      <c r="BT1" s="9" t="s">
        <v>30</v>
      </c>
      <c r="BU1" s="9"/>
      <c r="BV1" s="9"/>
    </row>
    <row r="2" spans="1:114" s="14" customFormat="1" ht="26.25" customHeight="1" x14ac:dyDescent="0.35">
      <c r="A2" s="16" t="s">
        <v>19</v>
      </c>
      <c r="B2" s="12"/>
      <c r="C2" s="12"/>
      <c r="D2" s="12"/>
      <c r="E2" s="13"/>
      <c r="F2" s="13"/>
      <c r="G2" s="13"/>
      <c r="H2" s="13"/>
      <c r="I2" s="13"/>
      <c r="J2" s="49"/>
      <c r="K2" s="13"/>
      <c r="L2" s="49"/>
      <c r="M2" s="13"/>
      <c r="N2" s="49"/>
      <c r="O2" s="13"/>
      <c r="P2" s="49"/>
      <c r="Q2" s="13"/>
      <c r="R2" s="165"/>
      <c r="S2" s="13"/>
      <c r="T2" s="49"/>
      <c r="U2" s="13"/>
      <c r="V2" s="49"/>
      <c r="W2" s="13"/>
      <c r="X2" s="49"/>
      <c r="Y2" s="13"/>
      <c r="Z2" s="49"/>
      <c r="AA2" s="13"/>
      <c r="AB2" s="49"/>
      <c r="AC2" s="13"/>
      <c r="AD2" s="49"/>
      <c r="AE2" s="13"/>
      <c r="AF2" s="49"/>
      <c r="AG2" s="13"/>
      <c r="AH2" s="49"/>
      <c r="AI2" s="13"/>
      <c r="AJ2" s="12"/>
      <c r="AK2" s="13"/>
      <c r="AL2" s="49"/>
      <c r="AM2" s="13"/>
      <c r="AN2" s="49"/>
      <c r="AO2" s="13"/>
      <c r="AP2" s="49"/>
      <c r="AQ2" s="13"/>
      <c r="AR2" s="49"/>
      <c r="AS2" s="13"/>
      <c r="AT2" s="49"/>
      <c r="AU2" s="13"/>
      <c r="AV2" s="49"/>
      <c r="AW2" s="13"/>
      <c r="AX2" s="49"/>
      <c r="AY2" s="13"/>
      <c r="AZ2" s="49"/>
      <c r="BA2" s="13"/>
      <c r="BB2" s="49"/>
      <c r="BC2" s="13"/>
      <c r="BD2" s="49"/>
      <c r="BE2" s="13"/>
      <c r="BF2" s="49"/>
      <c r="BG2" s="13"/>
      <c r="BH2" s="49"/>
      <c r="BI2" s="48"/>
      <c r="BJ2" s="49"/>
      <c r="BK2" s="48"/>
      <c r="BL2" s="49"/>
      <c r="BM2" s="48"/>
      <c r="BN2" s="13" t="s">
        <v>55</v>
      </c>
      <c r="BO2" s="13"/>
      <c r="BP2" s="122"/>
      <c r="BQ2" s="9"/>
      <c r="BR2" s="9"/>
      <c r="BS2" s="9"/>
      <c r="BT2" s="9"/>
      <c r="BU2" s="9"/>
      <c r="BV2" s="9"/>
    </row>
    <row r="3" spans="1:114" s="14" customFormat="1" ht="16.5" customHeight="1" x14ac:dyDescent="0.35">
      <c r="A3" s="15"/>
      <c r="B3" s="12"/>
      <c r="C3" s="12"/>
      <c r="D3" s="12"/>
      <c r="E3" s="13"/>
      <c r="F3" s="13"/>
      <c r="G3" s="13"/>
      <c r="H3" s="13"/>
      <c r="I3" s="13"/>
      <c r="J3" s="49"/>
      <c r="K3" s="13"/>
      <c r="L3" s="49"/>
      <c r="M3" s="13"/>
      <c r="N3" s="49"/>
      <c r="O3" s="13"/>
      <c r="P3" s="49"/>
      <c r="Q3" s="161"/>
      <c r="R3" s="49"/>
      <c r="S3" s="162"/>
      <c r="T3" s="161"/>
      <c r="U3" s="13"/>
      <c r="V3" s="49"/>
      <c r="W3" s="13"/>
      <c r="X3" s="49"/>
      <c r="Y3" s="13"/>
      <c r="Z3" s="49"/>
      <c r="AA3" s="13"/>
      <c r="AB3" s="49"/>
      <c r="AC3" s="161"/>
      <c r="AD3" s="49"/>
      <c r="AE3" s="13"/>
      <c r="AF3" s="49"/>
      <c r="AG3" s="13"/>
      <c r="AH3" s="49"/>
      <c r="AI3" s="13"/>
      <c r="AJ3" s="12"/>
      <c r="AK3" s="13"/>
      <c r="AL3" s="49"/>
      <c r="AM3" s="13"/>
      <c r="AN3" s="49"/>
      <c r="AO3" s="13"/>
      <c r="AP3" s="49"/>
      <c r="AQ3" s="13"/>
      <c r="AR3" s="49"/>
      <c r="AS3" s="13"/>
      <c r="AT3" s="49"/>
      <c r="AU3" s="13"/>
      <c r="AV3" s="49"/>
      <c r="AW3" s="13"/>
      <c r="AX3" s="49"/>
      <c r="AY3" s="13"/>
      <c r="AZ3" s="49"/>
      <c r="BA3" s="13"/>
      <c r="BB3" s="49"/>
      <c r="BC3" s="13"/>
      <c r="BD3" s="49"/>
      <c r="BE3" s="13"/>
      <c r="BF3" s="49"/>
      <c r="BG3" s="13"/>
      <c r="BH3" s="49"/>
      <c r="BI3" s="48"/>
      <c r="BJ3" s="49"/>
      <c r="BK3" s="48"/>
      <c r="BL3" s="49"/>
      <c r="BM3" s="48"/>
      <c r="BN3" s="13"/>
      <c r="BO3" s="13"/>
      <c r="BP3" s="122"/>
      <c r="BQ3" s="9"/>
      <c r="BR3" s="9"/>
      <c r="BS3" s="9"/>
      <c r="BT3" s="9"/>
      <c r="BU3" s="9"/>
      <c r="BV3" s="9"/>
    </row>
    <row r="4" spans="1:114" s="118" customFormat="1" ht="24.75" customHeight="1" thickBot="1" x14ac:dyDescent="0.4">
      <c r="A4" s="175" t="s">
        <v>76</v>
      </c>
      <c r="B4" s="177"/>
      <c r="C4" s="12"/>
      <c r="D4" s="111"/>
      <c r="E4" s="112"/>
      <c r="F4" s="112"/>
      <c r="G4" s="112"/>
      <c r="H4" s="112"/>
      <c r="I4" s="112"/>
      <c r="J4" s="113"/>
      <c r="K4" s="114"/>
      <c r="L4" s="115"/>
      <c r="M4" s="116"/>
      <c r="N4" s="113"/>
      <c r="O4" s="112"/>
      <c r="P4" s="113"/>
      <c r="Q4" s="166"/>
      <c r="R4" s="113"/>
      <c r="S4" s="112"/>
      <c r="T4" s="113"/>
      <c r="U4" s="112"/>
      <c r="V4" s="113"/>
      <c r="W4" s="112"/>
      <c r="X4" s="113"/>
      <c r="Y4" s="112"/>
      <c r="Z4" s="113"/>
      <c r="AA4" s="112"/>
      <c r="AB4" s="113"/>
      <c r="AC4" s="112"/>
      <c r="AD4" s="113"/>
      <c r="AE4" s="112"/>
      <c r="AF4" s="113"/>
      <c r="AG4" s="112"/>
      <c r="AH4" s="113"/>
      <c r="AI4" s="112"/>
      <c r="AJ4" s="111"/>
      <c r="AK4" s="112"/>
      <c r="AL4" s="226"/>
      <c r="AM4" s="112"/>
      <c r="AN4" s="113"/>
      <c r="AO4" s="112"/>
      <c r="AP4" s="113"/>
      <c r="AQ4" s="114"/>
      <c r="AR4" s="115"/>
      <c r="AS4" s="116"/>
      <c r="AT4" s="113"/>
      <c r="AU4" s="112"/>
      <c r="AV4" s="113"/>
      <c r="AW4" s="112"/>
      <c r="AX4" s="113"/>
      <c r="AY4" s="112"/>
      <c r="AZ4" s="113"/>
      <c r="BA4" s="112"/>
      <c r="BB4" s="113"/>
      <c r="BC4" s="112"/>
      <c r="BD4" s="113"/>
      <c r="BE4" s="112"/>
      <c r="BF4" s="113"/>
      <c r="BG4" s="112"/>
      <c r="BH4" s="113"/>
      <c r="BI4" s="117"/>
      <c r="BJ4" s="113"/>
      <c r="BK4" s="117"/>
      <c r="BL4" s="113"/>
      <c r="BM4" s="117"/>
      <c r="BN4" s="112"/>
      <c r="BO4" s="112"/>
      <c r="BP4" s="123"/>
      <c r="BQ4" s="306"/>
      <c r="BR4" s="306"/>
      <c r="BS4" s="306"/>
      <c r="BT4" s="306"/>
      <c r="BU4" s="306"/>
      <c r="BV4" s="306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</row>
    <row r="5" spans="1:114" ht="16.5" customHeight="1" x14ac:dyDescent="0.25">
      <c r="A5" s="174" t="s">
        <v>0</v>
      </c>
      <c r="B5" s="176" t="s">
        <v>1</v>
      </c>
      <c r="C5" s="293" t="s">
        <v>24</v>
      </c>
      <c r="D5" s="307">
        <v>1</v>
      </c>
      <c r="E5" s="303"/>
      <c r="F5" s="303">
        <f>+D5+1</f>
        <v>2</v>
      </c>
      <c r="G5" s="303"/>
      <c r="H5" s="303">
        <f t="shared" ref="H5" si="0">+F5+1</f>
        <v>3</v>
      </c>
      <c r="I5" s="303"/>
      <c r="J5" s="303">
        <f t="shared" ref="J5" si="1">+H5+1</f>
        <v>4</v>
      </c>
      <c r="K5" s="303"/>
      <c r="L5" s="303">
        <f t="shared" ref="L5" si="2">+J5+1</f>
        <v>5</v>
      </c>
      <c r="M5" s="303"/>
      <c r="N5" s="303">
        <f t="shared" ref="N5" si="3">+L5+1</f>
        <v>6</v>
      </c>
      <c r="O5" s="303"/>
      <c r="P5" s="303">
        <f t="shared" ref="P5" si="4">+N5+1</f>
        <v>7</v>
      </c>
      <c r="Q5" s="303"/>
      <c r="R5" s="303">
        <f t="shared" ref="R5" si="5">+P5+1</f>
        <v>8</v>
      </c>
      <c r="S5" s="303"/>
      <c r="T5" s="303">
        <f t="shared" ref="T5" si="6">+R5+1</f>
        <v>9</v>
      </c>
      <c r="U5" s="303"/>
      <c r="V5" s="303">
        <f t="shared" ref="V5" si="7">+T5+1</f>
        <v>10</v>
      </c>
      <c r="W5" s="303"/>
      <c r="X5" s="303">
        <f t="shared" ref="X5" si="8">+V5+1</f>
        <v>11</v>
      </c>
      <c r="Y5" s="303"/>
      <c r="Z5" s="303">
        <f t="shared" ref="Z5" si="9">+X5+1</f>
        <v>12</v>
      </c>
      <c r="AA5" s="303"/>
      <c r="AB5" s="303">
        <f t="shared" ref="AB5" si="10">+Z5+1</f>
        <v>13</v>
      </c>
      <c r="AC5" s="303"/>
      <c r="AD5" s="303">
        <f t="shared" ref="AD5" si="11">+AB5+1</f>
        <v>14</v>
      </c>
      <c r="AE5" s="303"/>
      <c r="AF5" s="303">
        <f t="shared" ref="AF5" si="12">+AD5+1</f>
        <v>15</v>
      </c>
      <c r="AG5" s="303"/>
      <c r="AH5" s="303">
        <f t="shared" ref="AH5" si="13">+AF5+1</f>
        <v>16</v>
      </c>
      <c r="AI5" s="303"/>
      <c r="AJ5" s="303">
        <f>+AH5+1</f>
        <v>17</v>
      </c>
      <c r="AK5" s="303"/>
      <c r="AL5" s="303">
        <f>+AJ5+1</f>
        <v>18</v>
      </c>
      <c r="AM5" s="303"/>
      <c r="AN5" s="303">
        <f t="shared" ref="AN5" si="14">+AL5+1</f>
        <v>19</v>
      </c>
      <c r="AO5" s="303"/>
      <c r="AP5" s="303">
        <f t="shared" ref="AP5" si="15">+AN5+1</f>
        <v>20</v>
      </c>
      <c r="AQ5" s="303"/>
      <c r="AR5" s="303">
        <f t="shared" ref="AR5" si="16">+AP5+1</f>
        <v>21</v>
      </c>
      <c r="AS5" s="303"/>
      <c r="AT5" s="303">
        <f t="shared" ref="AT5" si="17">+AR5+1</f>
        <v>22</v>
      </c>
      <c r="AU5" s="303"/>
      <c r="AV5" s="303">
        <f t="shared" ref="AV5" si="18">+AT5+1</f>
        <v>23</v>
      </c>
      <c r="AW5" s="303"/>
      <c r="AX5" s="303">
        <f t="shared" ref="AX5" si="19">+AV5+1</f>
        <v>24</v>
      </c>
      <c r="AY5" s="303"/>
      <c r="AZ5" s="303">
        <f t="shared" ref="AZ5" si="20">+AX5+1</f>
        <v>25</v>
      </c>
      <c r="BA5" s="303"/>
      <c r="BB5" s="303">
        <f t="shared" ref="BB5" si="21">+AZ5+1</f>
        <v>26</v>
      </c>
      <c r="BC5" s="303"/>
      <c r="BD5" s="303">
        <f t="shared" ref="BD5" si="22">+BB5+1</f>
        <v>27</v>
      </c>
      <c r="BE5" s="303"/>
      <c r="BF5" s="303">
        <f t="shared" ref="BF5" si="23">+BD5+1</f>
        <v>28</v>
      </c>
      <c r="BG5" s="303"/>
      <c r="BH5" s="303">
        <f t="shared" ref="BH5" si="24">+BF5+1</f>
        <v>29</v>
      </c>
      <c r="BI5" s="303"/>
      <c r="BJ5" s="303">
        <f t="shared" ref="BJ5" si="25">+BH5+1</f>
        <v>30</v>
      </c>
      <c r="BK5" s="303"/>
      <c r="BL5" s="303">
        <f t="shared" ref="BL5" si="26">+BJ5+1</f>
        <v>31</v>
      </c>
      <c r="BM5" s="303"/>
      <c r="BN5" s="302" t="s">
        <v>22</v>
      </c>
      <c r="BO5" s="302" t="s">
        <v>23</v>
      </c>
      <c r="BP5" s="308" t="s">
        <v>29</v>
      </c>
      <c r="BQ5" s="134" t="s">
        <v>3</v>
      </c>
      <c r="BR5" s="119" t="s">
        <v>4</v>
      </c>
      <c r="BS5" s="119" t="s">
        <v>5</v>
      </c>
      <c r="BT5" s="119" t="s">
        <v>6</v>
      </c>
      <c r="BU5" s="119" t="s">
        <v>7</v>
      </c>
      <c r="BV5" s="119" t="s">
        <v>8</v>
      </c>
    </row>
    <row r="6" spans="1:114" s="22" customFormat="1" ht="16.5" customHeight="1" thickBot="1" x14ac:dyDescent="0.3">
      <c r="A6" s="304" t="s">
        <v>20</v>
      </c>
      <c r="B6" s="288"/>
      <c r="C6" s="294"/>
      <c r="D6" s="86" t="s">
        <v>21</v>
      </c>
      <c r="E6" s="78" t="s">
        <v>17</v>
      </c>
      <c r="F6" s="78" t="s">
        <v>21</v>
      </c>
      <c r="G6" s="78" t="s">
        <v>17</v>
      </c>
      <c r="H6" s="78" t="s">
        <v>21</v>
      </c>
      <c r="I6" s="78" t="s">
        <v>17</v>
      </c>
      <c r="J6" s="106" t="s">
        <v>21</v>
      </c>
      <c r="K6" s="78" t="s">
        <v>17</v>
      </c>
      <c r="L6" s="106" t="s">
        <v>21</v>
      </c>
      <c r="M6" s="78" t="s">
        <v>17</v>
      </c>
      <c r="N6" s="106" t="s">
        <v>21</v>
      </c>
      <c r="O6" s="78" t="s">
        <v>17</v>
      </c>
      <c r="P6" s="106" t="s">
        <v>21</v>
      </c>
      <c r="Q6" s="78" t="s">
        <v>17</v>
      </c>
      <c r="R6" s="106" t="s">
        <v>21</v>
      </c>
      <c r="S6" s="78" t="s">
        <v>17</v>
      </c>
      <c r="T6" s="106" t="s">
        <v>21</v>
      </c>
      <c r="U6" s="78" t="s">
        <v>17</v>
      </c>
      <c r="V6" s="106" t="s">
        <v>21</v>
      </c>
      <c r="W6" s="78" t="s">
        <v>17</v>
      </c>
      <c r="X6" s="106" t="s">
        <v>21</v>
      </c>
      <c r="Y6" s="78" t="s">
        <v>17</v>
      </c>
      <c r="Z6" s="106" t="s">
        <v>21</v>
      </c>
      <c r="AA6" s="78" t="s">
        <v>17</v>
      </c>
      <c r="AB6" s="106" t="s">
        <v>21</v>
      </c>
      <c r="AC6" s="78" t="s">
        <v>17</v>
      </c>
      <c r="AD6" s="106" t="s">
        <v>21</v>
      </c>
      <c r="AE6" s="78" t="s">
        <v>17</v>
      </c>
      <c r="AF6" s="106" t="s">
        <v>21</v>
      </c>
      <c r="AG6" s="78" t="s">
        <v>17</v>
      </c>
      <c r="AH6" s="106" t="s">
        <v>21</v>
      </c>
      <c r="AI6" s="78" t="s">
        <v>17</v>
      </c>
      <c r="AJ6" s="78" t="s">
        <v>21</v>
      </c>
      <c r="AK6" s="78" t="s">
        <v>17</v>
      </c>
      <c r="AL6" s="106" t="s">
        <v>21</v>
      </c>
      <c r="AM6" s="78" t="s">
        <v>17</v>
      </c>
      <c r="AN6" s="106" t="s">
        <v>21</v>
      </c>
      <c r="AO6" s="78" t="s">
        <v>17</v>
      </c>
      <c r="AP6" s="106" t="s">
        <v>21</v>
      </c>
      <c r="AQ6" s="78" t="s">
        <v>17</v>
      </c>
      <c r="AR6" s="106" t="s">
        <v>21</v>
      </c>
      <c r="AS6" s="78" t="s">
        <v>17</v>
      </c>
      <c r="AT6" s="106" t="s">
        <v>21</v>
      </c>
      <c r="AU6" s="78" t="s">
        <v>17</v>
      </c>
      <c r="AV6" s="106" t="s">
        <v>21</v>
      </c>
      <c r="AW6" s="78" t="s">
        <v>17</v>
      </c>
      <c r="AX6" s="106" t="s">
        <v>21</v>
      </c>
      <c r="AY6" s="78" t="s">
        <v>17</v>
      </c>
      <c r="AZ6" s="106" t="s">
        <v>21</v>
      </c>
      <c r="BA6" s="78" t="s">
        <v>17</v>
      </c>
      <c r="BB6" s="106" t="s">
        <v>21</v>
      </c>
      <c r="BC6" s="78" t="s">
        <v>17</v>
      </c>
      <c r="BD6" s="106" t="s">
        <v>21</v>
      </c>
      <c r="BE6" s="78" t="s">
        <v>17</v>
      </c>
      <c r="BF6" s="106" t="s">
        <v>21</v>
      </c>
      <c r="BG6" s="78" t="s">
        <v>17</v>
      </c>
      <c r="BH6" s="106" t="s">
        <v>21</v>
      </c>
      <c r="BI6" s="256" t="s">
        <v>17</v>
      </c>
      <c r="BJ6" s="106" t="s">
        <v>21</v>
      </c>
      <c r="BK6" s="256" t="s">
        <v>17</v>
      </c>
      <c r="BL6" s="106" t="s">
        <v>21</v>
      </c>
      <c r="BM6" s="256" t="s">
        <v>17</v>
      </c>
      <c r="BN6" s="298"/>
      <c r="BO6" s="298"/>
      <c r="BP6" s="300"/>
      <c r="BQ6" s="32"/>
      <c r="BR6" s="33"/>
      <c r="BS6" s="32"/>
      <c r="BT6" s="32"/>
      <c r="BU6" s="34"/>
      <c r="BV6" s="32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56"/>
      <c r="CO6" s="56"/>
      <c r="CP6" s="56"/>
      <c r="CQ6" s="56"/>
      <c r="CR6" s="56"/>
      <c r="CS6" s="56"/>
      <c r="CT6" s="56"/>
      <c r="CU6" s="56"/>
      <c r="CV6" s="56"/>
      <c r="CW6" s="56"/>
      <c r="CX6" s="56"/>
      <c r="CY6" s="56"/>
      <c r="CZ6" s="56"/>
      <c r="DA6" s="56"/>
      <c r="DB6" s="56"/>
      <c r="DC6" s="56"/>
      <c r="DD6" s="56"/>
      <c r="DE6" s="56"/>
      <c r="DF6" s="56"/>
      <c r="DG6" s="56"/>
      <c r="DH6" s="56"/>
      <c r="DI6" s="56"/>
      <c r="DJ6" s="56"/>
    </row>
    <row r="7" spans="1:114" ht="16.5" customHeight="1" x14ac:dyDescent="0.25">
      <c r="A7" s="60" t="s">
        <v>9</v>
      </c>
      <c r="B7" s="6" t="s">
        <v>53</v>
      </c>
      <c r="C7" s="46">
        <v>54</v>
      </c>
      <c r="D7" s="11"/>
      <c r="E7" s="3">
        <f t="shared" ref="E7:E10" si="27">+D7*C7</f>
        <v>0</v>
      </c>
      <c r="F7" s="11">
        <v>35</v>
      </c>
      <c r="G7" s="3">
        <f t="shared" ref="G7:G10" si="28">+F7*C7</f>
        <v>1890</v>
      </c>
      <c r="H7" s="45">
        <v>30</v>
      </c>
      <c r="I7" s="3">
        <f t="shared" ref="I7:I10" si="29">+H7*C7</f>
        <v>1620</v>
      </c>
      <c r="J7" s="45">
        <v>10</v>
      </c>
      <c r="K7" s="3">
        <f t="shared" ref="K7:K10" si="30">+J7*C7</f>
        <v>540</v>
      </c>
      <c r="L7" s="45">
        <v>15</v>
      </c>
      <c r="M7" s="3">
        <f t="shared" ref="M7:M49" si="31">+L7*C7</f>
        <v>810</v>
      </c>
      <c r="N7" s="45">
        <v>30</v>
      </c>
      <c r="O7" s="3">
        <f t="shared" ref="O7:O49" si="32">+N7*C7</f>
        <v>1620</v>
      </c>
      <c r="P7" s="45">
        <v>34</v>
      </c>
      <c r="Q7" s="3">
        <f t="shared" ref="Q7:Q49" si="33">+P7*C7</f>
        <v>1836</v>
      </c>
      <c r="R7" s="45">
        <v>34</v>
      </c>
      <c r="S7" s="3">
        <f t="shared" ref="S7:S49" si="34">+R7*C7</f>
        <v>1836</v>
      </c>
      <c r="T7" s="45">
        <v>34</v>
      </c>
      <c r="U7" s="3">
        <f t="shared" ref="U7:U10" si="35">+T7*C7</f>
        <v>1836</v>
      </c>
      <c r="V7" s="45">
        <v>26</v>
      </c>
      <c r="W7" s="3">
        <f t="shared" ref="W7:W10" si="36">+V7*C7</f>
        <v>1404</v>
      </c>
      <c r="X7" s="45">
        <v>26</v>
      </c>
      <c r="Y7" s="3">
        <f t="shared" ref="Y7:Y9" si="37">+X7*C7</f>
        <v>1404</v>
      </c>
      <c r="Z7" s="45">
        <v>18</v>
      </c>
      <c r="AA7" s="3">
        <f t="shared" ref="AA7:AA9" si="38">+Z7*C7</f>
        <v>972</v>
      </c>
      <c r="AB7" s="45">
        <v>41</v>
      </c>
      <c r="AC7" s="3">
        <f t="shared" ref="AC7:AC10" si="39">+AB7*C7</f>
        <v>2214</v>
      </c>
      <c r="AD7" s="45">
        <v>34</v>
      </c>
      <c r="AE7" s="3">
        <f t="shared" ref="AE7:AE10" si="40">+AD7*C7</f>
        <v>1836</v>
      </c>
      <c r="AF7" s="45">
        <v>23</v>
      </c>
      <c r="AG7" s="3">
        <f t="shared" ref="AG7:AG10" si="41">+AF7*C7</f>
        <v>1242</v>
      </c>
      <c r="AH7" s="45">
        <v>22</v>
      </c>
      <c r="AI7" s="3">
        <f t="shared" ref="AI7:AI10" si="42">+AH7*C7</f>
        <v>1188</v>
      </c>
      <c r="AJ7" s="11">
        <v>11</v>
      </c>
      <c r="AK7" s="3">
        <f t="shared" ref="AK7:AK10" si="43">+AJ7*C7</f>
        <v>594</v>
      </c>
      <c r="AL7" s="45">
        <v>44</v>
      </c>
      <c r="AM7" s="3">
        <f>+AL7*C7</f>
        <v>2376</v>
      </c>
      <c r="AN7" s="45">
        <v>27</v>
      </c>
      <c r="AO7" s="3">
        <f t="shared" ref="AO7:AO10" si="44">+AN7*C7</f>
        <v>1458</v>
      </c>
      <c r="AP7" s="45">
        <v>44</v>
      </c>
      <c r="AQ7" s="3">
        <f t="shared" ref="AQ7:AQ49" si="45">+AP7*C7</f>
        <v>2376</v>
      </c>
      <c r="AR7" s="45">
        <v>33</v>
      </c>
      <c r="AS7" s="3">
        <f t="shared" ref="AS7:AS10" si="46">+AR7*C7</f>
        <v>1782</v>
      </c>
      <c r="AT7" s="45">
        <v>28</v>
      </c>
      <c r="AU7" s="3">
        <f t="shared" ref="AU7:AU10" si="47">+AT7*C7</f>
        <v>1512</v>
      </c>
      <c r="AV7" s="45">
        <v>24</v>
      </c>
      <c r="AW7" s="3">
        <f t="shared" ref="AW7:AW10" si="48">+AV7*C7</f>
        <v>1296</v>
      </c>
      <c r="AX7" s="45">
        <v>18</v>
      </c>
      <c r="AY7" s="3">
        <f>+AX7*C7</f>
        <v>972</v>
      </c>
      <c r="AZ7" s="45">
        <v>14</v>
      </c>
      <c r="BA7" s="3">
        <f>+AZ7*C7</f>
        <v>756</v>
      </c>
      <c r="BB7" s="45">
        <v>9</v>
      </c>
      <c r="BC7" s="3">
        <f>+BB7*C7</f>
        <v>486</v>
      </c>
      <c r="BD7" s="45">
        <v>19</v>
      </c>
      <c r="BE7" s="3">
        <f>+BD7*C7</f>
        <v>1026</v>
      </c>
      <c r="BF7" s="45">
        <f>8+8</f>
        <v>16</v>
      </c>
      <c r="BG7" s="3">
        <f>+BF7*C7</f>
        <v>864</v>
      </c>
      <c r="BH7" s="45">
        <v>5</v>
      </c>
      <c r="BI7" s="74">
        <f>+BH7*C7</f>
        <v>270</v>
      </c>
      <c r="BJ7" s="45">
        <v>12</v>
      </c>
      <c r="BK7" s="74">
        <f>+BJ7*C7</f>
        <v>648</v>
      </c>
      <c r="BL7" s="45">
        <v>9</v>
      </c>
      <c r="BM7" s="74">
        <f>+BL7*C7</f>
        <v>486</v>
      </c>
      <c r="BN7" s="45">
        <f t="shared" ref="BN7:BO10" si="49">+D7+F7+H7+J7+L7+N7+P7+R7+T7+V7+X7+Z7+AB7+AD7+AF7+AH7+AJ7+AL7+AN7+AP7+AR7+AT7+AV7+AX7+AZ7+BB7+BD7+BF7+BH7+BJ7+BL7</f>
        <v>725</v>
      </c>
      <c r="BO7" s="88">
        <f t="shared" si="49"/>
        <v>39150</v>
      </c>
      <c r="BP7" s="124"/>
      <c r="BQ7" s="61">
        <v>1211</v>
      </c>
      <c r="BR7" s="4">
        <f t="shared" ref="BR7:BR49" si="50">BO7</f>
        <v>39150</v>
      </c>
      <c r="BS7" s="61">
        <v>87</v>
      </c>
      <c r="BT7" s="1">
        <f>BR7+BS7-BQ7</f>
        <v>38026</v>
      </c>
      <c r="BU7" s="5">
        <v>36472</v>
      </c>
      <c r="BV7" s="1">
        <f t="shared" ref="BV7:BV10" si="51">BT7-BU7</f>
        <v>1554</v>
      </c>
    </row>
    <row r="8" spans="1:114" ht="16.5" customHeight="1" x14ac:dyDescent="0.25">
      <c r="A8" s="60" t="s">
        <v>9</v>
      </c>
      <c r="B8" s="6" t="s">
        <v>53</v>
      </c>
      <c r="C8" s="46">
        <v>48</v>
      </c>
      <c r="D8" s="11"/>
      <c r="E8" s="3">
        <f t="shared" si="27"/>
        <v>0</v>
      </c>
      <c r="F8" s="11"/>
      <c r="G8" s="3">
        <f t="shared" si="28"/>
        <v>0</v>
      </c>
      <c r="H8" s="45"/>
      <c r="I8" s="3">
        <f t="shared" si="29"/>
        <v>0</v>
      </c>
      <c r="J8" s="45"/>
      <c r="K8" s="3">
        <f t="shared" si="30"/>
        <v>0</v>
      </c>
      <c r="L8" s="45"/>
      <c r="M8" s="3">
        <f t="shared" si="31"/>
        <v>0</v>
      </c>
      <c r="N8" s="45"/>
      <c r="O8" s="3">
        <f t="shared" si="32"/>
        <v>0</v>
      </c>
      <c r="P8" s="45"/>
      <c r="Q8" s="3">
        <f t="shared" si="33"/>
        <v>0</v>
      </c>
      <c r="R8" s="45">
        <v>6</v>
      </c>
      <c r="S8" s="3">
        <f t="shared" si="34"/>
        <v>288</v>
      </c>
      <c r="T8" s="45"/>
      <c r="U8" s="3">
        <f t="shared" si="35"/>
        <v>0</v>
      </c>
      <c r="V8" s="45"/>
      <c r="W8" s="3">
        <f t="shared" si="36"/>
        <v>0</v>
      </c>
      <c r="X8" s="45"/>
      <c r="Y8" s="3">
        <f t="shared" si="37"/>
        <v>0</v>
      </c>
      <c r="Z8" s="45"/>
      <c r="AA8" s="3">
        <f t="shared" si="38"/>
        <v>0</v>
      </c>
      <c r="AB8" s="45"/>
      <c r="AC8" s="3">
        <f t="shared" si="39"/>
        <v>0</v>
      </c>
      <c r="AD8" s="45"/>
      <c r="AE8" s="3">
        <f t="shared" si="40"/>
        <v>0</v>
      </c>
      <c r="AF8" s="45"/>
      <c r="AG8" s="3">
        <f t="shared" si="41"/>
        <v>0</v>
      </c>
      <c r="AH8" s="45"/>
      <c r="AI8" s="3">
        <f t="shared" si="42"/>
        <v>0</v>
      </c>
      <c r="AJ8" s="11"/>
      <c r="AK8" s="3">
        <f t="shared" si="43"/>
        <v>0</v>
      </c>
      <c r="AL8" s="45"/>
      <c r="AM8" s="3">
        <f t="shared" ref="AM8:AM10" si="52">+AL8*C8</f>
        <v>0</v>
      </c>
      <c r="AN8" s="45"/>
      <c r="AO8" s="3">
        <f t="shared" si="44"/>
        <v>0</v>
      </c>
      <c r="AP8" s="45"/>
      <c r="AQ8" s="3">
        <f t="shared" si="45"/>
        <v>0</v>
      </c>
      <c r="AR8" s="45">
        <v>3</v>
      </c>
      <c r="AS8" s="3">
        <f t="shared" si="46"/>
        <v>144</v>
      </c>
      <c r="AT8" s="45"/>
      <c r="AU8" s="3">
        <f t="shared" si="47"/>
        <v>0</v>
      </c>
      <c r="AV8" s="45"/>
      <c r="AW8" s="3">
        <f t="shared" si="48"/>
        <v>0</v>
      </c>
      <c r="AX8" s="45"/>
      <c r="AY8" s="3">
        <f t="shared" ref="AY8:AY49" si="53">+AX8*C8</f>
        <v>0</v>
      </c>
      <c r="AZ8" s="45"/>
      <c r="BA8" s="3">
        <f t="shared" ref="BA8:BA49" si="54">+AZ8*C8</f>
        <v>0</v>
      </c>
      <c r="BB8" s="45">
        <v>1</v>
      </c>
      <c r="BC8" s="3">
        <f t="shared" ref="BC8:BC10" si="55">+BB8*C8</f>
        <v>48</v>
      </c>
      <c r="BD8" s="45"/>
      <c r="BE8" s="3">
        <f t="shared" ref="BE8:BE10" si="56">+BD8*C8</f>
        <v>0</v>
      </c>
      <c r="BF8" s="45"/>
      <c r="BG8" s="3">
        <f t="shared" ref="BG8:BG10" si="57">+BF8*C8</f>
        <v>0</v>
      </c>
      <c r="BH8" s="45"/>
      <c r="BI8" s="74">
        <f t="shared" ref="BI8:BI10" si="58">+BH8*C8</f>
        <v>0</v>
      </c>
      <c r="BJ8" s="45"/>
      <c r="BK8" s="74">
        <f t="shared" ref="BK8:BK10" si="59">+BJ8*C8</f>
        <v>0</v>
      </c>
      <c r="BL8" s="45"/>
      <c r="BM8" s="74">
        <f t="shared" ref="BM8:BM10" si="60">+BL8*C8</f>
        <v>0</v>
      </c>
      <c r="BN8" s="45">
        <f t="shared" si="49"/>
        <v>10</v>
      </c>
      <c r="BO8" s="88">
        <f>+E8+G8+I8+K8+M8+O8+Q8+S8+U8+W8+Y8+AA8+AC8+AE8+AG8+AI8+AK8+AM8+AO8+AQ8+AS8+AU8+AW8+AY8+BA8+BC8+BE8+BG8+BI8+BK8+BM8</f>
        <v>480</v>
      </c>
      <c r="BP8" s="124"/>
      <c r="BQ8" s="61"/>
      <c r="BR8" s="4">
        <f t="shared" si="50"/>
        <v>480</v>
      </c>
      <c r="BS8" s="61"/>
      <c r="BT8" s="1">
        <f t="shared" ref="BT8:BT10" si="61">BR8+BS8-BQ8</f>
        <v>480</v>
      </c>
      <c r="BU8" s="5"/>
      <c r="BV8" s="1">
        <f t="shared" si="51"/>
        <v>480</v>
      </c>
    </row>
    <row r="9" spans="1:114" s="14" customFormat="1" ht="16.5" customHeight="1" x14ac:dyDescent="0.25">
      <c r="A9" s="60" t="s">
        <v>10</v>
      </c>
      <c r="B9" s="148">
        <v>19</v>
      </c>
      <c r="C9" s="46">
        <v>54</v>
      </c>
      <c r="D9" s="11">
        <v>2</v>
      </c>
      <c r="E9" s="3">
        <f t="shared" si="27"/>
        <v>108</v>
      </c>
      <c r="F9" s="11">
        <v>39</v>
      </c>
      <c r="G9" s="3">
        <f t="shared" si="28"/>
        <v>2106</v>
      </c>
      <c r="H9" s="45">
        <v>31</v>
      </c>
      <c r="I9" s="3">
        <f t="shared" si="29"/>
        <v>1674</v>
      </c>
      <c r="J9" s="45">
        <v>26</v>
      </c>
      <c r="K9" s="3">
        <f t="shared" si="30"/>
        <v>1404</v>
      </c>
      <c r="L9" s="45">
        <v>36</v>
      </c>
      <c r="M9" s="3">
        <f t="shared" si="31"/>
        <v>1944</v>
      </c>
      <c r="N9" s="45">
        <v>26</v>
      </c>
      <c r="O9" s="3">
        <f t="shared" si="32"/>
        <v>1404</v>
      </c>
      <c r="P9" s="45">
        <v>34</v>
      </c>
      <c r="Q9" s="3">
        <f t="shared" si="33"/>
        <v>1836</v>
      </c>
      <c r="R9" s="45">
        <v>24</v>
      </c>
      <c r="S9" s="3">
        <f t="shared" si="34"/>
        <v>1296</v>
      </c>
      <c r="T9" s="45">
        <v>12</v>
      </c>
      <c r="U9" s="3">
        <f t="shared" si="35"/>
        <v>648</v>
      </c>
      <c r="V9" s="45">
        <v>46</v>
      </c>
      <c r="W9" s="3">
        <f t="shared" si="36"/>
        <v>2484</v>
      </c>
      <c r="X9" s="45">
        <v>26</v>
      </c>
      <c r="Y9" s="3">
        <f t="shared" si="37"/>
        <v>1404</v>
      </c>
      <c r="Z9" s="45">
        <v>14</v>
      </c>
      <c r="AA9" s="3">
        <f t="shared" si="38"/>
        <v>756</v>
      </c>
      <c r="AB9" s="45">
        <v>24</v>
      </c>
      <c r="AC9" s="3">
        <f t="shared" si="39"/>
        <v>1296</v>
      </c>
      <c r="AD9" s="45">
        <v>20</v>
      </c>
      <c r="AE9" s="3">
        <f t="shared" si="40"/>
        <v>1080</v>
      </c>
      <c r="AF9" s="45">
        <v>19</v>
      </c>
      <c r="AG9" s="3">
        <f t="shared" si="41"/>
        <v>1026</v>
      </c>
      <c r="AH9" s="45">
        <v>16</v>
      </c>
      <c r="AI9" s="3">
        <f t="shared" si="42"/>
        <v>864</v>
      </c>
      <c r="AJ9" s="11">
        <v>1</v>
      </c>
      <c r="AK9" s="3">
        <f t="shared" si="43"/>
        <v>54</v>
      </c>
      <c r="AL9" s="45">
        <v>24</v>
      </c>
      <c r="AM9" s="3">
        <f t="shared" si="52"/>
        <v>1296</v>
      </c>
      <c r="AN9" s="45">
        <v>20</v>
      </c>
      <c r="AO9" s="3">
        <f t="shared" si="44"/>
        <v>1080</v>
      </c>
      <c r="AP9" s="45">
        <v>39</v>
      </c>
      <c r="AQ9" s="3">
        <f t="shared" si="45"/>
        <v>2106</v>
      </c>
      <c r="AR9" s="45">
        <v>17</v>
      </c>
      <c r="AS9" s="3">
        <f t="shared" si="46"/>
        <v>918</v>
      </c>
      <c r="AT9" s="45">
        <v>20</v>
      </c>
      <c r="AU9" s="3">
        <f t="shared" si="47"/>
        <v>1080</v>
      </c>
      <c r="AV9" s="45">
        <v>35</v>
      </c>
      <c r="AW9" s="3">
        <f t="shared" si="48"/>
        <v>1890</v>
      </c>
      <c r="AX9" s="45">
        <v>42</v>
      </c>
      <c r="AY9" s="3">
        <f t="shared" si="53"/>
        <v>2268</v>
      </c>
      <c r="AZ9" s="45">
        <v>16</v>
      </c>
      <c r="BA9" s="3">
        <f t="shared" si="54"/>
        <v>864</v>
      </c>
      <c r="BB9" s="45">
        <v>9</v>
      </c>
      <c r="BC9" s="3">
        <f t="shared" si="55"/>
        <v>486</v>
      </c>
      <c r="BD9" s="45">
        <v>37</v>
      </c>
      <c r="BE9" s="3">
        <f t="shared" si="56"/>
        <v>1998</v>
      </c>
      <c r="BF9" s="45">
        <f>34+5</f>
        <v>39</v>
      </c>
      <c r="BG9" s="3">
        <f t="shared" si="57"/>
        <v>2106</v>
      </c>
      <c r="BH9" s="45">
        <v>32</v>
      </c>
      <c r="BI9" s="74">
        <f t="shared" si="58"/>
        <v>1728</v>
      </c>
      <c r="BJ9" s="45">
        <v>40</v>
      </c>
      <c r="BK9" s="74">
        <f t="shared" si="59"/>
        <v>2160</v>
      </c>
      <c r="BL9" s="45">
        <f>88+4</f>
        <v>92</v>
      </c>
      <c r="BM9" s="74">
        <f t="shared" si="60"/>
        <v>4968</v>
      </c>
      <c r="BN9" s="45">
        <f t="shared" si="49"/>
        <v>858</v>
      </c>
      <c r="BO9" s="88">
        <f t="shared" si="49"/>
        <v>46332</v>
      </c>
      <c r="BP9" s="124"/>
      <c r="BQ9" s="61">
        <v>737.4</v>
      </c>
      <c r="BR9" s="4">
        <f t="shared" si="50"/>
        <v>46332</v>
      </c>
      <c r="BS9" s="61">
        <v>1442.8</v>
      </c>
      <c r="BT9" s="1">
        <f t="shared" si="61"/>
        <v>47037.4</v>
      </c>
      <c r="BU9" s="5">
        <v>35195</v>
      </c>
      <c r="BV9" s="1">
        <f t="shared" si="51"/>
        <v>11842.400000000001</v>
      </c>
      <c r="BW9" s="245">
        <f>SUM(BT7:BT8)</f>
        <v>38506</v>
      </c>
      <c r="BX9" s="158">
        <f>SUM(BV7:BV8)</f>
        <v>2034</v>
      </c>
    </row>
    <row r="10" spans="1:114" s="14" customFormat="1" ht="16.5" customHeight="1" thickBot="1" x14ac:dyDescent="0.3">
      <c r="A10" s="153" t="s">
        <v>10</v>
      </c>
      <c r="B10" s="6">
        <v>19</v>
      </c>
      <c r="C10" s="46">
        <v>48</v>
      </c>
      <c r="D10" s="11"/>
      <c r="E10" s="3">
        <f t="shared" si="27"/>
        <v>0</v>
      </c>
      <c r="F10" s="11"/>
      <c r="G10" s="3">
        <f t="shared" si="28"/>
        <v>0</v>
      </c>
      <c r="H10" s="45"/>
      <c r="I10" s="3">
        <f t="shared" si="29"/>
        <v>0</v>
      </c>
      <c r="J10" s="45"/>
      <c r="K10" s="3">
        <f t="shared" si="30"/>
        <v>0</v>
      </c>
      <c r="L10" s="45"/>
      <c r="M10" s="3">
        <f t="shared" si="31"/>
        <v>0</v>
      </c>
      <c r="N10" s="45"/>
      <c r="O10" s="3">
        <f t="shared" si="32"/>
        <v>0</v>
      </c>
      <c r="P10" s="45">
        <v>7</v>
      </c>
      <c r="Q10" s="3">
        <v>343</v>
      </c>
      <c r="R10" s="45"/>
      <c r="S10" s="3">
        <f t="shared" si="34"/>
        <v>0</v>
      </c>
      <c r="T10" s="45"/>
      <c r="U10" s="3">
        <f t="shared" si="35"/>
        <v>0</v>
      </c>
      <c r="V10" s="45"/>
      <c r="W10" s="3">
        <f t="shared" si="36"/>
        <v>0</v>
      </c>
      <c r="X10" s="45"/>
      <c r="Y10" s="3">
        <f>+X10*C10</f>
        <v>0</v>
      </c>
      <c r="Z10" s="45">
        <v>1</v>
      </c>
      <c r="AA10" s="3">
        <v>49</v>
      </c>
      <c r="AB10" s="45"/>
      <c r="AC10" s="3">
        <f t="shared" si="39"/>
        <v>0</v>
      </c>
      <c r="AD10" s="45"/>
      <c r="AE10" s="3">
        <f t="shared" si="40"/>
        <v>0</v>
      </c>
      <c r="AF10" s="45"/>
      <c r="AG10" s="3">
        <f t="shared" si="41"/>
        <v>0</v>
      </c>
      <c r="AH10" s="45"/>
      <c r="AI10" s="3">
        <f t="shared" si="42"/>
        <v>0</v>
      </c>
      <c r="AJ10" s="11"/>
      <c r="AK10" s="3">
        <f t="shared" si="43"/>
        <v>0</v>
      </c>
      <c r="AL10" s="45"/>
      <c r="AM10" s="3">
        <f t="shared" si="52"/>
        <v>0</v>
      </c>
      <c r="AN10" s="45"/>
      <c r="AO10" s="3">
        <f t="shared" si="44"/>
        <v>0</v>
      </c>
      <c r="AP10" s="45"/>
      <c r="AQ10" s="3">
        <f t="shared" si="45"/>
        <v>0</v>
      </c>
      <c r="AR10" s="45">
        <v>4</v>
      </c>
      <c r="AS10" s="3">
        <f t="shared" si="46"/>
        <v>192</v>
      </c>
      <c r="AT10" s="45"/>
      <c r="AU10" s="3">
        <f t="shared" si="47"/>
        <v>0</v>
      </c>
      <c r="AV10" s="45"/>
      <c r="AW10" s="3">
        <f t="shared" si="48"/>
        <v>0</v>
      </c>
      <c r="AX10" s="45"/>
      <c r="AY10" s="3">
        <f t="shared" si="53"/>
        <v>0</v>
      </c>
      <c r="AZ10" s="45"/>
      <c r="BA10" s="3">
        <f t="shared" si="54"/>
        <v>0</v>
      </c>
      <c r="BB10" s="45">
        <v>1</v>
      </c>
      <c r="BC10" s="3">
        <f t="shared" si="55"/>
        <v>48</v>
      </c>
      <c r="BD10" s="45"/>
      <c r="BE10" s="3">
        <f t="shared" si="56"/>
        <v>0</v>
      </c>
      <c r="BF10" s="45"/>
      <c r="BG10" s="3">
        <f t="shared" si="57"/>
        <v>0</v>
      </c>
      <c r="BH10" s="45"/>
      <c r="BI10" s="74">
        <f t="shared" si="58"/>
        <v>0</v>
      </c>
      <c r="BJ10" s="45"/>
      <c r="BK10" s="74">
        <f t="shared" si="59"/>
        <v>0</v>
      </c>
      <c r="BL10" s="45"/>
      <c r="BM10" s="74">
        <f t="shared" si="60"/>
        <v>0</v>
      </c>
      <c r="BN10" s="45">
        <f t="shared" si="49"/>
        <v>13</v>
      </c>
      <c r="BO10" s="88">
        <f t="shared" si="49"/>
        <v>632</v>
      </c>
      <c r="BP10" s="124"/>
      <c r="BQ10" s="61"/>
      <c r="BR10" s="4">
        <f t="shared" si="50"/>
        <v>632</v>
      </c>
      <c r="BS10" s="61"/>
      <c r="BT10" s="1">
        <f t="shared" si="61"/>
        <v>632</v>
      </c>
      <c r="BU10" s="5"/>
      <c r="BV10" s="1">
        <f t="shared" si="51"/>
        <v>632</v>
      </c>
      <c r="BW10" s="246">
        <f>SUM(BT9:BT10)</f>
        <v>47669.4</v>
      </c>
      <c r="BX10" s="158">
        <f>+BW10-BU9</f>
        <v>12474.400000000001</v>
      </c>
    </row>
    <row r="11" spans="1:114" ht="16.5" customHeight="1" thickBot="1" x14ac:dyDescent="0.3">
      <c r="A11" s="305" t="s">
        <v>11</v>
      </c>
      <c r="B11" s="290"/>
      <c r="C11" s="43"/>
      <c r="D11" s="132"/>
      <c r="E11" s="28"/>
      <c r="F11" s="132"/>
      <c r="G11" s="28"/>
      <c r="H11" s="47"/>
      <c r="I11" s="28"/>
      <c r="J11" s="47"/>
      <c r="K11" s="28"/>
      <c r="L11" s="47"/>
      <c r="M11" s="28"/>
      <c r="N11" s="47"/>
      <c r="O11" s="28"/>
      <c r="P11" s="47"/>
      <c r="Q11" s="28"/>
      <c r="R11" s="47"/>
      <c r="S11" s="28"/>
      <c r="T11" s="47"/>
      <c r="U11" s="28"/>
      <c r="V11" s="47"/>
      <c r="W11" s="28"/>
      <c r="X11" s="47"/>
      <c r="Y11" s="28"/>
      <c r="Z11" s="47"/>
      <c r="AA11" s="28"/>
      <c r="AB11" s="47"/>
      <c r="AC11" s="28"/>
      <c r="AD11" s="47"/>
      <c r="AE11" s="28"/>
      <c r="AF11" s="47"/>
      <c r="AG11" s="28"/>
      <c r="AH11" s="47"/>
      <c r="AI11" s="28"/>
      <c r="AJ11" s="106"/>
      <c r="AK11" s="28"/>
      <c r="AL11" s="47"/>
      <c r="AM11" s="28"/>
      <c r="AN11" s="47"/>
      <c r="AO11" s="28"/>
      <c r="AP11" s="47"/>
      <c r="AQ11" s="28"/>
      <c r="AR11" s="47"/>
      <c r="AS11" s="28"/>
      <c r="AT11" s="47"/>
      <c r="AU11" s="28"/>
      <c r="AV11" s="47"/>
      <c r="AW11" s="28"/>
      <c r="AX11" s="47"/>
      <c r="AY11" s="28"/>
      <c r="AZ11" s="47"/>
      <c r="BA11" s="28"/>
      <c r="BB11" s="47"/>
      <c r="BC11" s="28"/>
      <c r="BD11" s="47"/>
      <c r="BE11" s="28"/>
      <c r="BF11" s="47"/>
      <c r="BG11" s="28"/>
      <c r="BH11" s="47"/>
      <c r="BI11" s="28"/>
      <c r="BJ11" s="47"/>
      <c r="BK11" s="28"/>
      <c r="BL11" s="47"/>
      <c r="BM11" s="28"/>
      <c r="BN11" s="28"/>
      <c r="BO11" s="28"/>
      <c r="BP11" s="125"/>
      <c r="BQ11" s="33"/>
      <c r="BR11" s="35"/>
      <c r="BS11" s="33"/>
      <c r="BT11" s="36"/>
      <c r="BU11" s="36"/>
      <c r="BV11" s="37"/>
      <c r="BW11" s="247">
        <f>+BW9+W10</f>
        <v>38506</v>
      </c>
      <c r="BX11" s="159">
        <f>SUM(BX9:BX10)</f>
        <v>14508.400000000001</v>
      </c>
    </row>
    <row r="12" spans="1:114" ht="16.5" customHeight="1" x14ac:dyDescent="0.25">
      <c r="A12" s="133" t="s">
        <v>32</v>
      </c>
      <c r="B12" s="80">
        <v>168</v>
      </c>
      <c r="C12" s="81">
        <v>54</v>
      </c>
      <c r="D12" s="93"/>
      <c r="E12" s="3">
        <f t="shared" ref="E12:E18" si="62">+D12*C12</f>
        <v>0</v>
      </c>
      <c r="F12" s="93"/>
      <c r="G12" s="3">
        <f t="shared" ref="G12:G18" si="63">+F12*C12</f>
        <v>0</v>
      </c>
      <c r="H12" s="45">
        <v>25</v>
      </c>
      <c r="I12" s="3">
        <f t="shared" ref="I12:I18" si="64">+H12*C12</f>
        <v>1350</v>
      </c>
      <c r="J12" s="45"/>
      <c r="K12" s="3">
        <f t="shared" ref="K12:K18" si="65">+J12*C12</f>
        <v>0</v>
      </c>
      <c r="L12" s="45">
        <v>16</v>
      </c>
      <c r="M12" s="3">
        <f t="shared" si="31"/>
        <v>864</v>
      </c>
      <c r="N12" s="45"/>
      <c r="O12" s="3">
        <f t="shared" si="32"/>
        <v>0</v>
      </c>
      <c r="P12" s="45">
        <v>4</v>
      </c>
      <c r="Q12" s="3">
        <f t="shared" si="33"/>
        <v>216</v>
      </c>
      <c r="R12" s="45">
        <v>1</v>
      </c>
      <c r="S12" s="3">
        <f t="shared" si="34"/>
        <v>54</v>
      </c>
      <c r="T12" s="45">
        <v>4</v>
      </c>
      <c r="U12" s="3">
        <f>162+26.5</f>
        <v>188.5</v>
      </c>
      <c r="V12" s="45"/>
      <c r="W12" s="3">
        <f t="shared" ref="W12:W18" si="66">+V12*C12</f>
        <v>0</v>
      </c>
      <c r="X12" s="45"/>
      <c r="Y12" s="3">
        <f t="shared" ref="Y12:Y31" si="67">+X12*C12</f>
        <v>0</v>
      </c>
      <c r="Z12" s="45"/>
      <c r="AA12" s="3">
        <f t="shared" ref="AA12:AA18" si="68">+Z12*C12</f>
        <v>0</v>
      </c>
      <c r="AB12" s="45"/>
      <c r="AC12" s="3">
        <f t="shared" ref="AC12:AC18" si="69">+AB12*C12</f>
        <v>0</v>
      </c>
      <c r="AD12" s="45">
        <v>2</v>
      </c>
      <c r="AE12" s="3">
        <f t="shared" ref="AE12:AE18" si="70">+AD12*C12</f>
        <v>108</v>
      </c>
      <c r="AF12" s="45">
        <v>7</v>
      </c>
      <c r="AG12" s="3">
        <f t="shared" ref="AG12:AG18" si="71">+AF12*C12</f>
        <v>378</v>
      </c>
      <c r="AH12" s="45"/>
      <c r="AI12" s="3">
        <f t="shared" ref="AI12:AI18" si="72">+AH12*C12</f>
        <v>0</v>
      </c>
      <c r="AJ12" s="93">
        <v>6</v>
      </c>
      <c r="AK12" s="3">
        <f t="shared" ref="AK12:AK18" si="73">+AJ12*C12</f>
        <v>324</v>
      </c>
      <c r="AL12" s="45">
        <v>5</v>
      </c>
      <c r="AM12" s="3">
        <f t="shared" ref="AM12:AM17" si="74">+AL12*C12</f>
        <v>270</v>
      </c>
      <c r="AN12" s="45">
        <v>5</v>
      </c>
      <c r="AO12" s="3">
        <f t="shared" ref="AO12:AO18" si="75">+AN12*C12</f>
        <v>270</v>
      </c>
      <c r="AP12" s="45">
        <v>1</v>
      </c>
      <c r="AQ12" s="3">
        <f t="shared" si="45"/>
        <v>54</v>
      </c>
      <c r="AR12" s="45">
        <v>13</v>
      </c>
      <c r="AS12" s="3">
        <f t="shared" ref="AS12:AS18" si="76">+AR12*C12</f>
        <v>702</v>
      </c>
      <c r="AT12" s="45">
        <v>4</v>
      </c>
      <c r="AU12" s="3">
        <f t="shared" ref="AU12:AU18" si="77">+AT12*C12</f>
        <v>216</v>
      </c>
      <c r="AV12" s="45">
        <v>8</v>
      </c>
      <c r="AW12" s="3">
        <f t="shared" ref="AW12:AW18" si="78">+AV12*C12</f>
        <v>432</v>
      </c>
      <c r="AX12" s="45">
        <v>12</v>
      </c>
      <c r="AY12" s="3">
        <f t="shared" si="53"/>
        <v>648</v>
      </c>
      <c r="AZ12" s="45">
        <v>6</v>
      </c>
      <c r="BA12" s="3">
        <f t="shared" si="54"/>
        <v>324</v>
      </c>
      <c r="BB12" s="45">
        <v>6</v>
      </c>
      <c r="BC12" s="3">
        <f t="shared" ref="BC12:BC18" si="79">+BB12*C12</f>
        <v>324</v>
      </c>
      <c r="BD12" s="45">
        <v>8</v>
      </c>
      <c r="BE12" s="3">
        <f t="shared" ref="BE12:BE18" si="80">+BD12*C12</f>
        <v>432</v>
      </c>
      <c r="BF12" s="45">
        <v>5</v>
      </c>
      <c r="BG12" s="3">
        <f t="shared" ref="BG12:BG18" si="81">+BF12*C12</f>
        <v>270</v>
      </c>
      <c r="BH12" s="45">
        <v>11</v>
      </c>
      <c r="BI12" s="74">
        <f t="shared" ref="BI12:BI18" si="82">+BH12*C12</f>
        <v>594</v>
      </c>
      <c r="BJ12" s="45"/>
      <c r="BK12" s="74">
        <f t="shared" ref="BK12:BK18" si="83">+BJ12*C12</f>
        <v>0</v>
      </c>
      <c r="BL12" s="45">
        <f>13+1</f>
        <v>14</v>
      </c>
      <c r="BM12" s="74">
        <f t="shared" ref="BM12:BM18" si="84">+BL12*C12</f>
        <v>756</v>
      </c>
      <c r="BN12" s="45">
        <f>+D12+F12+H12+J12+L12+N12+P12+R12+T12+V12+X12+Z12+AB12+AD12+AF12+AH12+AJ12+AL12+AN12+AP12+AR12+AT12+AV12+AX12+AZ12+BB12+BD12+BF12+BH12+BJ12+BL12</f>
        <v>163</v>
      </c>
      <c r="BO12" s="88">
        <f t="shared" ref="BO12:BO18" si="85">+E12+G12+I12+K12+M12+O12+Q12+S12+U12+W12+Y12+AA12+AC12+AE12+AG12+AI12+AK12+AM12+AO12+AQ12+AS12+AU12+AW12+AY12+BA12+BC12+BE12+BG12+BI12+BK12+BM12</f>
        <v>8774.5</v>
      </c>
      <c r="BP12" s="124"/>
      <c r="BQ12" s="61">
        <v>914.68</v>
      </c>
      <c r="BR12" s="4">
        <f t="shared" ref="BR12:BR17" si="86">BO12</f>
        <v>8774.5</v>
      </c>
      <c r="BS12" s="61">
        <v>45</v>
      </c>
      <c r="BT12" s="1">
        <f t="shared" ref="BT12:BT17" si="87">BR12+BS12-BQ12</f>
        <v>7904.82</v>
      </c>
      <c r="BU12" s="5">
        <v>6925</v>
      </c>
      <c r="BV12" s="1">
        <f t="shared" ref="BV12" si="88">BT12-BU12</f>
        <v>979.81999999999971</v>
      </c>
    </row>
    <row r="13" spans="1:114" ht="16.5" customHeight="1" x14ac:dyDescent="0.25">
      <c r="A13" s="133" t="s">
        <v>32</v>
      </c>
      <c r="B13" s="80" t="s">
        <v>67</v>
      </c>
      <c r="C13" s="81">
        <v>54</v>
      </c>
      <c r="D13" s="93"/>
      <c r="E13" s="3">
        <f t="shared" si="62"/>
        <v>0</v>
      </c>
      <c r="F13" s="93"/>
      <c r="G13" s="3">
        <f t="shared" si="63"/>
        <v>0</v>
      </c>
      <c r="H13" s="45">
        <v>4</v>
      </c>
      <c r="I13" s="3">
        <f>162+48</f>
        <v>210</v>
      </c>
      <c r="J13" s="45">
        <v>6</v>
      </c>
      <c r="K13" s="3">
        <f t="shared" si="65"/>
        <v>324</v>
      </c>
      <c r="L13" s="45">
        <v>10</v>
      </c>
      <c r="M13" s="3">
        <f>48+486</f>
        <v>534</v>
      </c>
      <c r="N13" s="45">
        <v>15</v>
      </c>
      <c r="O13" s="3">
        <f t="shared" si="32"/>
        <v>810</v>
      </c>
      <c r="P13" s="45">
        <v>10</v>
      </c>
      <c r="Q13" s="3">
        <f t="shared" si="33"/>
        <v>540</v>
      </c>
      <c r="R13" s="45">
        <v>6</v>
      </c>
      <c r="S13" s="3">
        <f t="shared" si="34"/>
        <v>324</v>
      </c>
      <c r="T13" s="45">
        <v>9</v>
      </c>
      <c r="U13" s="3">
        <f t="shared" ref="U13:U18" si="89">+T13*C13</f>
        <v>486</v>
      </c>
      <c r="V13" s="45">
        <v>9</v>
      </c>
      <c r="W13" s="3">
        <f t="shared" si="66"/>
        <v>486</v>
      </c>
      <c r="X13" s="45"/>
      <c r="Y13" s="3">
        <f t="shared" si="67"/>
        <v>0</v>
      </c>
      <c r="Z13" s="45">
        <v>2</v>
      </c>
      <c r="AA13" s="3">
        <v>96</v>
      </c>
      <c r="AB13" s="45"/>
      <c r="AC13" s="3">
        <f t="shared" si="69"/>
        <v>0</v>
      </c>
      <c r="AD13" s="45"/>
      <c r="AE13" s="3">
        <f t="shared" si="70"/>
        <v>0</v>
      </c>
      <c r="AF13" s="45"/>
      <c r="AG13" s="3">
        <f t="shared" si="71"/>
        <v>0</v>
      </c>
      <c r="AH13" s="45"/>
      <c r="AI13" s="3">
        <f t="shared" si="72"/>
        <v>0</v>
      </c>
      <c r="AJ13" s="93">
        <v>2</v>
      </c>
      <c r="AK13" s="3">
        <f t="shared" si="73"/>
        <v>108</v>
      </c>
      <c r="AL13" s="45">
        <f>3+1</f>
        <v>4</v>
      </c>
      <c r="AM13" s="3">
        <f>144+17</f>
        <v>161</v>
      </c>
      <c r="AN13" s="45"/>
      <c r="AO13" s="3">
        <f t="shared" si="75"/>
        <v>0</v>
      </c>
      <c r="AP13" s="45"/>
      <c r="AQ13" s="3">
        <f t="shared" si="45"/>
        <v>0</v>
      </c>
      <c r="AR13" s="45"/>
      <c r="AS13" s="3">
        <f t="shared" si="76"/>
        <v>0</v>
      </c>
      <c r="AT13" s="45"/>
      <c r="AU13" s="3">
        <f t="shared" si="77"/>
        <v>0</v>
      </c>
      <c r="AV13" s="45"/>
      <c r="AW13" s="3">
        <f t="shared" si="78"/>
        <v>0</v>
      </c>
      <c r="AX13" s="45"/>
      <c r="AY13" s="3">
        <f t="shared" si="53"/>
        <v>0</v>
      </c>
      <c r="AZ13" s="45"/>
      <c r="BA13" s="3">
        <f t="shared" si="54"/>
        <v>0</v>
      </c>
      <c r="BB13" s="45"/>
      <c r="BC13" s="3">
        <f t="shared" si="79"/>
        <v>0</v>
      </c>
      <c r="BD13" s="45"/>
      <c r="BE13" s="3">
        <f t="shared" si="80"/>
        <v>0</v>
      </c>
      <c r="BF13" s="45"/>
      <c r="BG13" s="3">
        <f t="shared" si="81"/>
        <v>0</v>
      </c>
      <c r="BH13" s="45"/>
      <c r="BI13" s="74">
        <f t="shared" si="82"/>
        <v>0</v>
      </c>
      <c r="BJ13" s="45"/>
      <c r="BK13" s="74">
        <f t="shared" si="83"/>
        <v>0</v>
      </c>
      <c r="BL13" s="45"/>
      <c r="BM13" s="74">
        <f t="shared" si="84"/>
        <v>0</v>
      </c>
      <c r="BN13" s="45">
        <f t="shared" ref="BN13:BN17" si="90">+D13+F13+H13+J13+L13+N13+P13+R13+T13+V13+X13+Z13+AB13+AD13+AF13+AH13+AJ13+AL13+AN13+AP13+AR13+AT13+AV13+AX13+AZ13+BB13+BD13+BF13+BH13+BJ13+BL13</f>
        <v>77</v>
      </c>
      <c r="BO13" s="88">
        <f t="shared" si="85"/>
        <v>4079</v>
      </c>
      <c r="BP13" s="124"/>
      <c r="BQ13" s="61"/>
      <c r="BR13" s="4">
        <f t="shared" si="86"/>
        <v>4079</v>
      </c>
      <c r="BS13" s="61"/>
      <c r="BT13" s="1">
        <f t="shared" si="87"/>
        <v>4079</v>
      </c>
      <c r="BU13" s="5">
        <v>4646</v>
      </c>
      <c r="BV13" s="1">
        <f>BT13-BU13</f>
        <v>-567</v>
      </c>
    </row>
    <row r="14" spans="1:114" ht="16.5" customHeight="1" x14ac:dyDescent="0.25">
      <c r="A14" s="133" t="s">
        <v>32</v>
      </c>
      <c r="B14" s="80">
        <v>171</v>
      </c>
      <c r="C14" s="81">
        <v>54</v>
      </c>
      <c r="D14" s="93"/>
      <c r="E14" s="3"/>
      <c r="F14" s="93"/>
      <c r="G14" s="3"/>
      <c r="H14" s="45"/>
      <c r="I14" s="3"/>
      <c r="J14" s="45"/>
      <c r="K14" s="3"/>
      <c r="L14" s="45"/>
      <c r="M14" s="3"/>
      <c r="N14" s="45"/>
      <c r="O14" s="3"/>
      <c r="P14" s="45"/>
      <c r="Q14" s="3"/>
      <c r="R14" s="45"/>
      <c r="S14" s="3"/>
      <c r="T14" s="45"/>
      <c r="U14" s="3"/>
      <c r="V14" s="45"/>
      <c r="W14" s="3"/>
      <c r="X14" s="45"/>
      <c r="Y14" s="3"/>
      <c r="Z14" s="45"/>
      <c r="AA14" s="3"/>
      <c r="AB14" s="45"/>
      <c r="AC14" s="3"/>
      <c r="AD14" s="45"/>
      <c r="AE14" s="3"/>
      <c r="AF14" s="45"/>
      <c r="AG14" s="3"/>
      <c r="AH14" s="45"/>
      <c r="AI14" s="3"/>
      <c r="AJ14" s="93"/>
      <c r="AK14" s="3"/>
      <c r="AL14" s="45"/>
      <c r="AM14" s="3"/>
      <c r="AN14" s="45"/>
      <c r="AO14" s="3"/>
      <c r="AP14" s="45"/>
      <c r="AQ14" s="3"/>
      <c r="AR14" s="45"/>
      <c r="AS14" s="3"/>
      <c r="AT14" s="45"/>
      <c r="AU14" s="3"/>
      <c r="AV14" s="45"/>
      <c r="AW14" s="3"/>
      <c r="AX14" s="45"/>
      <c r="AY14" s="3"/>
      <c r="AZ14" s="45"/>
      <c r="BA14" s="3"/>
      <c r="BB14" s="45"/>
      <c r="BC14" s="3"/>
      <c r="BD14" s="45"/>
      <c r="BE14" s="3"/>
      <c r="BF14" s="45"/>
      <c r="BG14" s="3"/>
      <c r="BH14" s="45"/>
      <c r="BI14" s="74"/>
      <c r="BJ14" s="45"/>
      <c r="BK14" s="74"/>
      <c r="BL14" s="45">
        <v>22</v>
      </c>
      <c r="BM14" s="74">
        <f t="shared" si="84"/>
        <v>1188</v>
      </c>
      <c r="BN14" s="45">
        <f t="shared" si="90"/>
        <v>22</v>
      </c>
      <c r="BO14" s="88">
        <f t="shared" si="85"/>
        <v>1188</v>
      </c>
      <c r="BP14" s="124"/>
      <c r="BQ14" s="61"/>
      <c r="BR14" s="4">
        <f t="shared" si="86"/>
        <v>1188</v>
      </c>
      <c r="BS14" s="61">
        <v>577.86</v>
      </c>
      <c r="BT14" s="1">
        <f t="shared" si="87"/>
        <v>1765.8600000000001</v>
      </c>
      <c r="BU14" s="5">
        <v>4646</v>
      </c>
      <c r="BV14" s="1">
        <f>BT14-BU14</f>
        <v>-2880.14</v>
      </c>
    </row>
    <row r="15" spans="1:114" ht="16.5" customHeight="1" x14ac:dyDescent="0.25">
      <c r="A15" s="133" t="s">
        <v>74</v>
      </c>
      <c r="B15" s="80">
        <v>124</v>
      </c>
      <c r="C15" s="81">
        <v>54</v>
      </c>
      <c r="D15" s="93"/>
      <c r="E15" s="3"/>
      <c r="F15" s="93"/>
      <c r="G15" s="3"/>
      <c r="H15" s="45"/>
      <c r="I15" s="3"/>
      <c r="J15" s="45"/>
      <c r="K15" s="3"/>
      <c r="L15" s="45"/>
      <c r="M15" s="3"/>
      <c r="N15" s="45"/>
      <c r="O15" s="3"/>
      <c r="P15" s="45"/>
      <c r="Q15" s="3"/>
      <c r="R15" s="45">
        <v>5</v>
      </c>
      <c r="S15" s="3">
        <f t="shared" si="34"/>
        <v>270</v>
      </c>
      <c r="T15" s="45">
        <v>5</v>
      </c>
      <c r="U15" s="3">
        <f t="shared" si="89"/>
        <v>270</v>
      </c>
      <c r="V15" s="45">
        <v>13</v>
      </c>
      <c r="W15" s="3">
        <f t="shared" si="66"/>
        <v>702</v>
      </c>
      <c r="X15" s="45">
        <v>10</v>
      </c>
      <c r="Y15" s="3">
        <f t="shared" si="67"/>
        <v>540</v>
      </c>
      <c r="Z15" s="45">
        <v>6</v>
      </c>
      <c r="AA15" s="3">
        <f t="shared" si="68"/>
        <v>324</v>
      </c>
      <c r="AB15" s="45">
        <v>9</v>
      </c>
      <c r="AC15" s="3">
        <f t="shared" si="69"/>
        <v>486</v>
      </c>
      <c r="AD15" s="45">
        <v>9</v>
      </c>
      <c r="AE15" s="3">
        <f t="shared" si="70"/>
        <v>486</v>
      </c>
      <c r="AF15" s="45"/>
      <c r="AG15" s="3">
        <f t="shared" si="71"/>
        <v>0</v>
      </c>
      <c r="AH15" s="45"/>
      <c r="AI15" s="3">
        <f t="shared" si="72"/>
        <v>0</v>
      </c>
      <c r="AJ15" s="93">
        <v>22</v>
      </c>
      <c r="AK15" s="3">
        <f t="shared" si="73"/>
        <v>1188</v>
      </c>
      <c r="AL15" s="45">
        <v>10</v>
      </c>
      <c r="AM15" s="3">
        <f t="shared" si="74"/>
        <v>540</v>
      </c>
      <c r="AN15" s="45">
        <v>19</v>
      </c>
      <c r="AO15" s="3">
        <f t="shared" si="75"/>
        <v>1026</v>
      </c>
      <c r="AP15" s="45">
        <v>15</v>
      </c>
      <c r="AQ15" s="3">
        <f t="shared" si="45"/>
        <v>810</v>
      </c>
      <c r="AR15" s="45">
        <v>15</v>
      </c>
      <c r="AS15" s="3">
        <f t="shared" si="76"/>
        <v>810</v>
      </c>
      <c r="AT15" s="45">
        <f>2+3</f>
        <v>5</v>
      </c>
      <c r="AU15" s="3">
        <f t="shared" si="77"/>
        <v>270</v>
      </c>
      <c r="AV15" s="45">
        <v>2</v>
      </c>
      <c r="AW15" s="3">
        <f t="shared" si="78"/>
        <v>108</v>
      </c>
      <c r="AX15" s="45">
        <v>3</v>
      </c>
      <c r="AY15" s="3">
        <f>108+38</f>
        <v>146</v>
      </c>
      <c r="AZ15" s="45"/>
      <c r="BA15" s="3">
        <f t="shared" si="54"/>
        <v>0</v>
      </c>
      <c r="BB15" s="45"/>
      <c r="BC15" s="3">
        <f t="shared" si="79"/>
        <v>0</v>
      </c>
      <c r="BD15" s="45"/>
      <c r="BE15" s="3">
        <f t="shared" si="80"/>
        <v>0</v>
      </c>
      <c r="BF15" s="45"/>
      <c r="BG15" s="3">
        <f t="shared" si="81"/>
        <v>0</v>
      </c>
      <c r="BH15" s="45"/>
      <c r="BI15" s="74">
        <f t="shared" si="82"/>
        <v>0</v>
      </c>
      <c r="BJ15" s="45"/>
      <c r="BK15" s="74">
        <f t="shared" si="83"/>
        <v>0</v>
      </c>
      <c r="BL15" s="45"/>
      <c r="BM15" s="74">
        <f t="shared" si="84"/>
        <v>0</v>
      </c>
      <c r="BN15" s="45">
        <f t="shared" si="90"/>
        <v>148</v>
      </c>
      <c r="BO15" s="88">
        <f t="shared" si="85"/>
        <v>7976</v>
      </c>
      <c r="BP15" s="124"/>
      <c r="BQ15" s="61"/>
      <c r="BR15" s="4">
        <f t="shared" si="86"/>
        <v>7976</v>
      </c>
      <c r="BS15" s="61"/>
      <c r="BT15" s="1">
        <f t="shared" si="87"/>
        <v>7976</v>
      </c>
      <c r="BU15" s="5">
        <v>8038</v>
      </c>
      <c r="BV15" s="1">
        <f t="shared" ref="BV15:BV18" si="91">BT15-BU15</f>
        <v>-62</v>
      </c>
    </row>
    <row r="16" spans="1:114" ht="16.5" customHeight="1" x14ac:dyDescent="0.25">
      <c r="A16" s="133" t="s">
        <v>74</v>
      </c>
      <c r="B16" s="80">
        <v>125</v>
      </c>
      <c r="C16" s="81">
        <v>54</v>
      </c>
      <c r="D16" s="93"/>
      <c r="E16" s="3"/>
      <c r="F16" s="93"/>
      <c r="G16" s="3"/>
      <c r="H16" s="45"/>
      <c r="I16" s="3"/>
      <c r="J16" s="45"/>
      <c r="K16" s="3"/>
      <c r="L16" s="45"/>
      <c r="M16" s="3"/>
      <c r="N16" s="45"/>
      <c r="O16" s="3"/>
      <c r="P16" s="45"/>
      <c r="Q16" s="3"/>
      <c r="R16" s="45"/>
      <c r="S16" s="3"/>
      <c r="T16" s="45"/>
      <c r="U16" s="3"/>
      <c r="V16" s="45"/>
      <c r="W16" s="3"/>
      <c r="X16" s="45"/>
      <c r="Y16" s="3"/>
      <c r="Z16" s="45"/>
      <c r="AA16" s="3"/>
      <c r="AB16" s="45"/>
      <c r="AC16" s="3"/>
      <c r="AD16" s="45"/>
      <c r="AE16" s="3"/>
      <c r="AF16" s="45"/>
      <c r="AG16" s="3"/>
      <c r="AH16" s="45"/>
      <c r="AI16" s="3"/>
      <c r="AJ16" s="93"/>
      <c r="AK16" s="3"/>
      <c r="AL16" s="45"/>
      <c r="AM16" s="3"/>
      <c r="AN16" s="45"/>
      <c r="AO16" s="3"/>
      <c r="AP16" s="45"/>
      <c r="AQ16" s="3"/>
      <c r="AR16" s="45"/>
      <c r="AS16" s="3"/>
      <c r="AT16" s="45"/>
      <c r="AU16" s="3"/>
      <c r="AV16" s="45"/>
      <c r="AW16" s="3"/>
      <c r="AX16" s="45"/>
      <c r="AY16" s="3"/>
      <c r="AZ16" s="45"/>
      <c r="BA16" s="3"/>
      <c r="BB16" s="45"/>
      <c r="BC16" s="3"/>
      <c r="BD16" s="45"/>
      <c r="BE16" s="3"/>
      <c r="BF16" s="45"/>
      <c r="BG16" s="3"/>
      <c r="BH16" s="45"/>
      <c r="BI16" s="74"/>
      <c r="BJ16" s="45"/>
      <c r="BK16" s="74"/>
      <c r="BL16" s="45"/>
      <c r="BM16" s="74">
        <f t="shared" si="84"/>
        <v>0</v>
      </c>
      <c r="BN16" s="45">
        <f t="shared" si="90"/>
        <v>0</v>
      </c>
      <c r="BO16" s="88">
        <f t="shared" si="85"/>
        <v>0</v>
      </c>
      <c r="BP16" s="124"/>
      <c r="BQ16" s="61"/>
      <c r="BR16" s="4">
        <f t="shared" si="86"/>
        <v>0</v>
      </c>
      <c r="BS16" s="61">
        <v>690.02</v>
      </c>
      <c r="BT16" s="1">
        <f t="shared" si="87"/>
        <v>690.02</v>
      </c>
      <c r="BU16" s="5">
        <v>8038</v>
      </c>
      <c r="BV16" s="1">
        <f t="shared" si="91"/>
        <v>-7347.98</v>
      </c>
    </row>
    <row r="17" spans="1:114" ht="16.5" customHeight="1" x14ac:dyDescent="0.25">
      <c r="A17" s="133" t="s">
        <v>31</v>
      </c>
      <c r="B17" s="80">
        <v>36</v>
      </c>
      <c r="C17" s="81">
        <v>45</v>
      </c>
      <c r="D17" s="93"/>
      <c r="E17" s="3"/>
      <c r="F17" s="93"/>
      <c r="G17" s="3"/>
      <c r="H17" s="45"/>
      <c r="I17" s="3"/>
      <c r="J17" s="45"/>
      <c r="K17" s="3"/>
      <c r="L17" s="45"/>
      <c r="M17" s="3"/>
      <c r="N17" s="45"/>
      <c r="O17" s="3"/>
      <c r="P17" s="45"/>
      <c r="Q17" s="3"/>
      <c r="R17" s="45"/>
      <c r="S17" s="3"/>
      <c r="T17" s="45"/>
      <c r="U17" s="3"/>
      <c r="V17" s="45">
        <v>11</v>
      </c>
      <c r="W17" s="3">
        <f t="shared" si="66"/>
        <v>495</v>
      </c>
      <c r="X17" s="45">
        <v>10</v>
      </c>
      <c r="Y17" s="3">
        <f t="shared" si="67"/>
        <v>450</v>
      </c>
      <c r="Z17" s="45">
        <v>13</v>
      </c>
      <c r="AA17" s="3">
        <f t="shared" si="68"/>
        <v>585</v>
      </c>
      <c r="AB17" s="45">
        <v>5</v>
      </c>
      <c r="AC17" s="3">
        <f t="shared" si="69"/>
        <v>225</v>
      </c>
      <c r="AD17" s="45">
        <v>11</v>
      </c>
      <c r="AE17" s="3">
        <f t="shared" si="70"/>
        <v>495</v>
      </c>
      <c r="AF17" s="45">
        <v>1</v>
      </c>
      <c r="AG17" s="3">
        <f t="shared" si="71"/>
        <v>45</v>
      </c>
      <c r="AH17" s="45"/>
      <c r="AI17" s="3">
        <f t="shared" si="72"/>
        <v>0</v>
      </c>
      <c r="AJ17" s="93">
        <v>10</v>
      </c>
      <c r="AK17" s="3">
        <f t="shared" si="73"/>
        <v>450</v>
      </c>
      <c r="AL17" s="45"/>
      <c r="AM17" s="3">
        <f t="shared" si="74"/>
        <v>0</v>
      </c>
      <c r="AN17" s="45">
        <v>4</v>
      </c>
      <c r="AO17" s="3">
        <f t="shared" si="75"/>
        <v>180</v>
      </c>
      <c r="AP17" s="45">
        <v>12</v>
      </c>
      <c r="AQ17" s="3">
        <f t="shared" si="45"/>
        <v>540</v>
      </c>
      <c r="AR17" s="45">
        <v>21</v>
      </c>
      <c r="AS17" s="3">
        <f t="shared" si="76"/>
        <v>945</v>
      </c>
      <c r="AT17" s="45"/>
      <c r="AU17" s="3">
        <f t="shared" si="77"/>
        <v>0</v>
      </c>
      <c r="AV17" s="45">
        <v>12</v>
      </c>
      <c r="AW17" s="3">
        <f t="shared" si="78"/>
        <v>540</v>
      </c>
      <c r="AX17" s="45"/>
      <c r="AY17" s="3">
        <f t="shared" si="53"/>
        <v>0</v>
      </c>
      <c r="AZ17" s="45"/>
      <c r="BA17" s="3">
        <f t="shared" si="54"/>
        <v>0</v>
      </c>
      <c r="BB17" s="45"/>
      <c r="BC17" s="3">
        <f t="shared" si="79"/>
        <v>0</v>
      </c>
      <c r="BD17" s="45"/>
      <c r="BE17" s="3">
        <f t="shared" si="80"/>
        <v>0</v>
      </c>
      <c r="BF17" s="45">
        <v>1</v>
      </c>
      <c r="BG17" s="3">
        <f t="shared" si="81"/>
        <v>45</v>
      </c>
      <c r="BH17" s="45"/>
      <c r="BI17" s="74">
        <f t="shared" si="82"/>
        <v>0</v>
      </c>
      <c r="BJ17" s="45"/>
      <c r="BK17" s="74">
        <f t="shared" si="83"/>
        <v>0</v>
      </c>
      <c r="BL17" s="45">
        <v>3</v>
      </c>
      <c r="BM17" s="74">
        <f t="shared" si="84"/>
        <v>135</v>
      </c>
      <c r="BN17" s="45">
        <f t="shared" si="90"/>
        <v>114</v>
      </c>
      <c r="BO17" s="88">
        <f t="shared" si="85"/>
        <v>5130</v>
      </c>
      <c r="BP17" s="124"/>
      <c r="BQ17" s="61"/>
      <c r="BR17" s="4">
        <f t="shared" si="86"/>
        <v>5130</v>
      </c>
      <c r="BS17" s="61"/>
      <c r="BT17" s="1">
        <f t="shared" si="87"/>
        <v>5130</v>
      </c>
      <c r="BU17" s="5">
        <v>4859</v>
      </c>
      <c r="BV17" s="1">
        <f t="shared" si="91"/>
        <v>271</v>
      </c>
    </row>
    <row r="18" spans="1:114" ht="16.5" customHeight="1" x14ac:dyDescent="0.25">
      <c r="A18" s="133" t="s">
        <v>34</v>
      </c>
      <c r="B18" s="80" t="s">
        <v>35</v>
      </c>
      <c r="C18" s="81">
        <v>48</v>
      </c>
      <c r="D18" s="93">
        <v>12</v>
      </c>
      <c r="E18" s="3">
        <f t="shared" si="62"/>
        <v>576</v>
      </c>
      <c r="F18" s="93">
        <v>3</v>
      </c>
      <c r="G18" s="3">
        <f t="shared" si="63"/>
        <v>144</v>
      </c>
      <c r="H18" s="45">
        <v>10</v>
      </c>
      <c r="I18" s="3">
        <f t="shared" si="64"/>
        <v>480</v>
      </c>
      <c r="J18" s="45"/>
      <c r="K18" s="3">
        <f t="shared" si="65"/>
        <v>0</v>
      </c>
      <c r="L18" s="45">
        <v>5</v>
      </c>
      <c r="M18" s="3">
        <f t="shared" si="31"/>
        <v>240</v>
      </c>
      <c r="N18" s="45">
        <v>5</v>
      </c>
      <c r="O18" s="3">
        <f t="shared" si="32"/>
        <v>240</v>
      </c>
      <c r="P18" s="45">
        <v>6</v>
      </c>
      <c r="Q18" s="3">
        <f t="shared" si="33"/>
        <v>288</v>
      </c>
      <c r="R18" s="45">
        <v>8</v>
      </c>
      <c r="S18" s="3">
        <f t="shared" si="34"/>
        <v>384</v>
      </c>
      <c r="T18" s="45">
        <v>8</v>
      </c>
      <c r="U18" s="3">
        <f t="shared" si="89"/>
        <v>384</v>
      </c>
      <c r="V18" s="45">
        <v>9</v>
      </c>
      <c r="W18" s="3">
        <f t="shared" si="66"/>
        <v>432</v>
      </c>
      <c r="X18" s="45"/>
      <c r="Y18" s="3">
        <f t="shared" si="67"/>
        <v>0</v>
      </c>
      <c r="Z18" s="45">
        <v>7</v>
      </c>
      <c r="AA18" s="3">
        <f t="shared" si="68"/>
        <v>336</v>
      </c>
      <c r="AB18" s="45">
        <v>4</v>
      </c>
      <c r="AC18" s="3">
        <f t="shared" si="69"/>
        <v>192</v>
      </c>
      <c r="AD18" s="45"/>
      <c r="AE18" s="3">
        <f t="shared" si="70"/>
        <v>0</v>
      </c>
      <c r="AF18" s="45"/>
      <c r="AG18" s="3">
        <f t="shared" si="71"/>
        <v>0</v>
      </c>
      <c r="AH18" s="45"/>
      <c r="AI18" s="3">
        <f t="shared" si="72"/>
        <v>0</v>
      </c>
      <c r="AJ18" s="93"/>
      <c r="AK18" s="3">
        <f t="shared" si="73"/>
        <v>0</v>
      </c>
      <c r="AL18" s="45">
        <f>2+1</f>
        <v>3</v>
      </c>
      <c r="AM18" s="3">
        <f>96+13.5</f>
        <v>109.5</v>
      </c>
      <c r="AN18" s="45"/>
      <c r="AO18" s="3">
        <f t="shared" si="75"/>
        <v>0</v>
      </c>
      <c r="AP18" s="45"/>
      <c r="AQ18" s="3">
        <f t="shared" si="45"/>
        <v>0</v>
      </c>
      <c r="AR18" s="45"/>
      <c r="AS18" s="3">
        <f t="shared" si="76"/>
        <v>0</v>
      </c>
      <c r="AT18" s="45"/>
      <c r="AU18" s="3">
        <f t="shared" si="77"/>
        <v>0</v>
      </c>
      <c r="AV18" s="45"/>
      <c r="AW18" s="3">
        <f t="shared" si="78"/>
        <v>0</v>
      </c>
      <c r="AX18" s="45"/>
      <c r="AY18" s="3">
        <f t="shared" si="53"/>
        <v>0</v>
      </c>
      <c r="AZ18" s="45"/>
      <c r="BA18" s="3">
        <f t="shared" si="54"/>
        <v>0</v>
      </c>
      <c r="BB18" s="45"/>
      <c r="BC18" s="3">
        <f t="shared" si="79"/>
        <v>0</v>
      </c>
      <c r="BD18" s="45"/>
      <c r="BE18" s="3">
        <f t="shared" si="80"/>
        <v>0</v>
      </c>
      <c r="BF18" s="45"/>
      <c r="BG18" s="3">
        <f t="shared" si="81"/>
        <v>0</v>
      </c>
      <c r="BH18" s="45"/>
      <c r="BI18" s="74">
        <f t="shared" si="82"/>
        <v>0</v>
      </c>
      <c r="BJ18" s="45"/>
      <c r="BK18" s="74">
        <f t="shared" si="83"/>
        <v>0</v>
      </c>
      <c r="BL18" s="45"/>
      <c r="BM18" s="74">
        <f t="shared" si="84"/>
        <v>0</v>
      </c>
      <c r="BN18" s="45">
        <f>+D18+F18+H18+J18+L18+N18+P18+R18+T18+V18+X18+Z18+AB18+AD18+AF18+AH18+AJ18+AL18+AN18+AP18+AR18+AT18+AV18+AX18+AZ18+BB18+BD18+BF18+BH18+BJ18+BL18</f>
        <v>80</v>
      </c>
      <c r="BO18" s="88">
        <f t="shared" si="85"/>
        <v>3805.5</v>
      </c>
      <c r="BP18" s="124"/>
      <c r="BQ18" s="61">
        <v>440.2</v>
      </c>
      <c r="BR18" s="4">
        <f t="shared" si="50"/>
        <v>3805.5</v>
      </c>
      <c r="BS18" s="61"/>
      <c r="BT18" s="1">
        <f>BR18+BS18-BQ18</f>
        <v>3365.3</v>
      </c>
      <c r="BU18" s="5">
        <v>3311</v>
      </c>
      <c r="BV18" s="1">
        <f t="shared" si="91"/>
        <v>54.300000000000182</v>
      </c>
    </row>
    <row r="19" spans="1:114" s="59" customFormat="1" ht="16.5" customHeight="1" x14ac:dyDescent="0.3">
      <c r="A19" s="305" t="s">
        <v>61</v>
      </c>
      <c r="B19" s="290"/>
      <c r="C19" s="43"/>
      <c r="D19" s="132"/>
      <c r="E19" s="68"/>
      <c r="F19" s="132" t="s">
        <v>30</v>
      </c>
      <c r="G19" s="28"/>
      <c r="H19" s="47"/>
      <c r="I19" s="28"/>
      <c r="J19" s="47"/>
      <c r="K19" s="28"/>
      <c r="L19" s="47"/>
      <c r="M19" s="28"/>
      <c r="N19" s="47"/>
      <c r="O19" s="28"/>
      <c r="P19" s="47"/>
      <c r="Q19" s="28"/>
      <c r="R19" s="47"/>
      <c r="S19" s="28"/>
      <c r="T19" s="47"/>
      <c r="U19" s="28"/>
      <c r="V19" s="47"/>
      <c r="W19" s="28"/>
      <c r="X19" s="47"/>
      <c r="Y19" s="28"/>
      <c r="Z19" s="47"/>
      <c r="AA19" s="28"/>
      <c r="AB19" s="47"/>
      <c r="AC19" s="28"/>
      <c r="AD19" s="47"/>
      <c r="AE19" s="28"/>
      <c r="AF19" s="47"/>
      <c r="AG19" s="28"/>
      <c r="AH19" s="47"/>
      <c r="AI19" s="28"/>
      <c r="AJ19" s="132"/>
      <c r="AK19" s="68"/>
      <c r="AL19" s="47"/>
      <c r="AM19" s="28"/>
      <c r="AN19" s="47"/>
      <c r="AO19" s="28"/>
      <c r="AP19" s="47"/>
      <c r="AQ19" s="28"/>
      <c r="AR19" s="47"/>
      <c r="AS19" s="28"/>
      <c r="AT19" s="47"/>
      <c r="AU19" s="28"/>
      <c r="AV19" s="47"/>
      <c r="AW19" s="28"/>
      <c r="AX19" s="47"/>
      <c r="AY19" s="28"/>
      <c r="AZ19" s="47"/>
      <c r="BA19" s="28"/>
      <c r="BB19" s="47"/>
      <c r="BC19" s="28"/>
      <c r="BD19" s="47"/>
      <c r="BE19" s="28"/>
      <c r="BF19" s="47"/>
      <c r="BG19" s="28"/>
      <c r="BH19" s="47"/>
      <c r="BI19" s="28"/>
      <c r="BJ19" s="47"/>
      <c r="BK19" s="28"/>
      <c r="BL19" s="47"/>
      <c r="BM19" s="28"/>
      <c r="BN19" s="28"/>
      <c r="BO19" s="28"/>
      <c r="BP19" s="125"/>
      <c r="BQ19" s="33"/>
      <c r="BR19" s="35"/>
      <c r="BS19" s="33"/>
      <c r="BT19" s="37"/>
      <c r="BU19" s="37"/>
      <c r="BV19" s="37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</row>
    <row r="20" spans="1:114" s="14" customFormat="1" ht="16.5" customHeight="1" x14ac:dyDescent="0.3">
      <c r="A20" s="94" t="s">
        <v>88</v>
      </c>
      <c r="B20" s="80">
        <v>2</v>
      </c>
      <c r="C20" s="81">
        <v>60</v>
      </c>
      <c r="D20" s="93"/>
      <c r="E20" s="212"/>
      <c r="F20" s="93"/>
      <c r="G20" s="3"/>
      <c r="H20" s="45"/>
      <c r="I20" s="3"/>
      <c r="J20" s="45"/>
      <c r="K20" s="3"/>
      <c r="L20" s="45"/>
      <c r="M20" s="3"/>
      <c r="N20" s="45"/>
      <c r="O20" s="3"/>
      <c r="P20" s="45"/>
      <c r="Q20" s="3"/>
      <c r="R20" s="45"/>
      <c r="S20" s="3"/>
      <c r="T20" s="45"/>
      <c r="U20" s="3"/>
      <c r="V20" s="45"/>
      <c r="W20" s="3"/>
      <c r="X20" s="45"/>
      <c r="Y20" s="3"/>
      <c r="Z20" s="45"/>
      <c r="AA20" s="3"/>
      <c r="AB20" s="45"/>
      <c r="AC20" s="3"/>
      <c r="AD20" s="45">
        <v>16</v>
      </c>
      <c r="AE20" s="3">
        <f t="shared" ref="AE20:AE31" si="92">+AD20*C20</f>
        <v>960</v>
      </c>
      <c r="AF20" s="45">
        <v>19</v>
      </c>
      <c r="AG20" s="3">
        <f t="shared" ref="AG20:AG30" si="93">+AF20*C20</f>
        <v>1140</v>
      </c>
      <c r="AH20" s="45">
        <v>8</v>
      </c>
      <c r="AI20" s="3">
        <f t="shared" ref="AI20:AI31" si="94">+AH20*C20</f>
        <v>480</v>
      </c>
      <c r="AJ20" s="93">
        <v>16</v>
      </c>
      <c r="AK20" s="3">
        <f t="shared" ref="AK20:AK31" si="95">+AJ20*C20</f>
        <v>960</v>
      </c>
      <c r="AL20" s="45">
        <v>21</v>
      </c>
      <c r="AM20" s="3">
        <f t="shared" ref="AM20:AM31" si="96">+AL20*C20</f>
        <v>1260</v>
      </c>
      <c r="AN20" s="45"/>
      <c r="AO20" s="3">
        <f t="shared" ref="AO20:AO31" si="97">+AN20*C20</f>
        <v>0</v>
      </c>
      <c r="AP20" s="45"/>
      <c r="AQ20" s="3">
        <f t="shared" si="45"/>
        <v>0</v>
      </c>
      <c r="AR20" s="45"/>
      <c r="AS20" s="3">
        <f t="shared" ref="AS20:AS31" si="98">+AR20*C20</f>
        <v>0</v>
      </c>
      <c r="AT20" s="45"/>
      <c r="AU20" s="3">
        <f t="shared" ref="AU20:AU31" si="99">+AT20*C20</f>
        <v>0</v>
      </c>
      <c r="AV20" s="45"/>
      <c r="AW20" s="3">
        <f t="shared" ref="AW20:AW31" si="100">+AV20*C20</f>
        <v>0</v>
      </c>
      <c r="AX20" s="45">
        <v>1</v>
      </c>
      <c r="AY20" s="3">
        <v>10</v>
      </c>
      <c r="AZ20" s="45"/>
      <c r="BA20" s="3">
        <f t="shared" si="54"/>
        <v>0</v>
      </c>
      <c r="BB20" s="45"/>
      <c r="BC20" s="3">
        <f t="shared" ref="BC20:BC31" si="101">+BB20*C20</f>
        <v>0</v>
      </c>
      <c r="BD20" s="45"/>
      <c r="BE20" s="3">
        <f t="shared" ref="BE20:BE31" si="102">+BD20*C20</f>
        <v>0</v>
      </c>
      <c r="BF20" s="45"/>
      <c r="BG20" s="3">
        <f t="shared" ref="BG20:BG31" si="103">+BF20*C20</f>
        <v>0</v>
      </c>
      <c r="BH20" s="45"/>
      <c r="BI20" s="74">
        <f t="shared" ref="BI20:BI31" si="104">+BH20*C20</f>
        <v>0</v>
      </c>
      <c r="BJ20" s="45"/>
      <c r="BK20" s="74">
        <f t="shared" ref="BK20:BK31" si="105">+BJ20*C20</f>
        <v>0</v>
      </c>
      <c r="BL20" s="45"/>
      <c r="BM20" s="74">
        <f t="shared" ref="BM20:BM31" si="106">+BL20*C20</f>
        <v>0</v>
      </c>
      <c r="BN20" s="45">
        <f t="shared" ref="BN20:BO31" si="107">+D20+F20+H20+J20+L20+N20+P20+R20+T20+V20+X20+Z20+AB20+AD20+AF20+AH20+AJ20+AL20+AN20+AP20+AR20+AT20+AV20+AX20+AZ20+BB20+BD20+BF20+BH20+BJ20+BL20</f>
        <v>81</v>
      </c>
      <c r="BO20" s="88">
        <f t="shared" si="107"/>
        <v>4810</v>
      </c>
      <c r="BP20" s="124"/>
      <c r="BQ20" s="61"/>
      <c r="BR20" s="4">
        <f t="shared" ref="BR20:BR25" si="108">BO20</f>
        <v>4810</v>
      </c>
      <c r="BS20" s="61"/>
      <c r="BT20" s="1">
        <f t="shared" ref="BT20:BT31" si="109">BR20+BS20-BQ20</f>
        <v>4810</v>
      </c>
      <c r="BU20" s="5">
        <v>5226</v>
      </c>
      <c r="BV20" s="1">
        <f t="shared" ref="BV20:BV25" si="110">BT20-BU20</f>
        <v>-416</v>
      </c>
    </row>
    <row r="21" spans="1:114" s="14" customFormat="1" ht="16.5" customHeight="1" x14ac:dyDescent="0.3">
      <c r="A21" s="94" t="s">
        <v>32</v>
      </c>
      <c r="B21" s="80">
        <v>170</v>
      </c>
      <c r="C21" s="81">
        <v>60</v>
      </c>
      <c r="D21" s="93"/>
      <c r="E21" s="212"/>
      <c r="F21" s="93"/>
      <c r="G21" s="3"/>
      <c r="H21" s="45"/>
      <c r="I21" s="3"/>
      <c r="J21" s="45"/>
      <c r="K21" s="3"/>
      <c r="L21" s="45"/>
      <c r="M21" s="3"/>
      <c r="N21" s="45"/>
      <c r="O21" s="3"/>
      <c r="P21" s="45"/>
      <c r="Q21" s="3"/>
      <c r="R21" s="45"/>
      <c r="S21" s="3"/>
      <c r="T21" s="45">
        <v>5</v>
      </c>
      <c r="U21" s="3">
        <f>5*48</f>
        <v>240</v>
      </c>
      <c r="V21" s="45">
        <v>12</v>
      </c>
      <c r="W21" s="3">
        <f t="shared" ref="W21:W30" si="111">+V21*C21</f>
        <v>720</v>
      </c>
      <c r="X21" s="45"/>
      <c r="Y21" s="3">
        <f t="shared" si="67"/>
        <v>0</v>
      </c>
      <c r="Z21" s="45">
        <v>15</v>
      </c>
      <c r="AA21" s="3">
        <f t="shared" ref="AA21:AA31" si="112">+Z21*C21</f>
        <v>900</v>
      </c>
      <c r="AB21" s="45">
        <v>8</v>
      </c>
      <c r="AC21" s="3">
        <f t="shared" ref="AC21:AC31" si="113">+AB21*C21</f>
        <v>480</v>
      </c>
      <c r="AD21" s="45"/>
      <c r="AE21" s="3">
        <f t="shared" si="92"/>
        <v>0</v>
      </c>
      <c r="AF21" s="45"/>
      <c r="AG21" s="3">
        <f t="shared" si="93"/>
        <v>0</v>
      </c>
      <c r="AH21" s="45"/>
      <c r="AI21" s="3">
        <f t="shared" si="94"/>
        <v>0</v>
      </c>
      <c r="AJ21" s="93"/>
      <c r="AK21" s="3">
        <f t="shared" si="95"/>
        <v>0</v>
      </c>
      <c r="AL21" s="45">
        <v>5</v>
      </c>
      <c r="AM21" s="3">
        <f t="shared" si="96"/>
        <v>300</v>
      </c>
      <c r="AN21" s="45"/>
      <c r="AO21" s="3">
        <f t="shared" si="97"/>
        <v>0</v>
      </c>
      <c r="AP21" s="45"/>
      <c r="AQ21" s="3">
        <f t="shared" si="45"/>
        <v>0</v>
      </c>
      <c r="AR21" s="45">
        <v>8</v>
      </c>
      <c r="AS21" s="3">
        <f t="shared" si="98"/>
        <v>480</v>
      </c>
      <c r="AT21" s="45">
        <v>6</v>
      </c>
      <c r="AU21" s="3">
        <f t="shared" si="99"/>
        <v>360</v>
      </c>
      <c r="AV21" s="45">
        <v>42</v>
      </c>
      <c r="AW21" s="3">
        <f t="shared" si="100"/>
        <v>2520</v>
      </c>
      <c r="AX21" s="45">
        <v>40</v>
      </c>
      <c r="AY21" s="3">
        <f t="shared" si="53"/>
        <v>2400</v>
      </c>
      <c r="AZ21" s="45">
        <v>30</v>
      </c>
      <c r="BA21" s="3">
        <f t="shared" si="54"/>
        <v>1800</v>
      </c>
      <c r="BB21" s="45">
        <v>17</v>
      </c>
      <c r="BC21" s="3">
        <f t="shared" si="101"/>
        <v>1020</v>
      </c>
      <c r="BD21" s="45">
        <v>27</v>
      </c>
      <c r="BE21" s="3">
        <f t="shared" si="102"/>
        <v>1620</v>
      </c>
      <c r="BF21" s="45">
        <v>25</v>
      </c>
      <c r="BG21" s="3">
        <f t="shared" si="103"/>
        <v>1500</v>
      </c>
      <c r="BH21" s="45">
        <v>25</v>
      </c>
      <c r="BI21" s="74">
        <f t="shared" si="104"/>
        <v>1500</v>
      </c>
      <c r="BJ21" s="45">
        <v>30</v>
      </c>
      <c r="BK21" s="74">
        <f t="shared" si="105"/>
        <v>1800</v>
      </c>
      <c r="BL21" s="45">
        <v>29</v>
      </c>
      <c r="BM21" s="74">
        <f>1680+10</f>
        <v>1690</v>
      </c>
      <c r="BN21" s="45">
        <f t="shared" si="107"/>
        <v>324</v>
      </c>
      <c r="BO21" s="88">
        <f t="shared" si="107"/>
        <v>19330</v>
      </c>
      <c r="BP21" s="124"/>
      <c r="BQ21" s="61"/>
      <c r="BR21" s="4">
        <f t="shared" si="108"/>
        <v>19330</v>
      </c>
      <c r="BS21" s="61"/>
      <c r="BT21" s="1">
        <f t="shared" si="109"/>
        <v>19330</v>
      </c>
      <c r="BU21" s="5">
        <v>11574</v>
      </c>
      <c r="BV21" s="1">
        <f t="shared" si="110"/>
        <v>7756</v>
      </c>
    </row>
    <row r="22" spans="1:114" s="14" customFormat="1" ht="16.5" customHeight="1" x14ac:dyDescent="0.3">
      <c r="A22" s="94" t="s">
        <v>77</v>
      </c>
      <c r="B22" s="121">
        <v>88</v>
      </c>
      <c r="C22" s="81">
        <v>48</v>
      </c>
      <c r="D22" s="93"/>
      <c r="E22" s="212"/>
      <c r="F22" s="93"/>
      <c r="G22" s="3"/>
      <c r="H22" s="45"/>
      <c r="I22" s="3"/>
      <c r="J22" s="45"/>
      <c r="K22" s="3"/>
      <c r="L22" s="45"/>
      <c r="M22" s="3"/>
      <c r="N22" s="45"/>
      <c r="O22" s="3"/>
      <c r="P22" s="45"/>
      <c r="Q22" s="3"/>
      <c r="R22" s="45"/>
      <c r="S22" s="3"/>
      <c r="T22" s="45"/>
      <c r="U22" s="3"/>
      <c r="V22" s="45"/>
      <c r="W22" s="3"/>
      <c r="X22" s="45"/>
      <c r="Y22" s="3"/>
      <c r="Z22" s="45"/>
      <c r="AA22" s="3"/>
      <c r="AB22" s="45"/>
      <c r="AC22" s="3"/>
      <c r="AD22" s="45"/>
      <c r="AE22" s="3">
        <f t="shared" si="92"/>
        <v>0</v>
      </c>
      <c r="AF22" s="45"/>
      <c r="AG22" s="3">
        <f t="shared" si="93"/>
        <v>0</v>
      </c>
      <c r="AH22" s="45"/>
      <c r="AI22" s="3">
        <f t="shared" si="94"/>
        <v>0</v>
      </c>
      <c r="AJ22" s="93"/>
      <c r="AK22" s="3">
        <f t="shared" si="95"/>
        <v>0</v>
      </c>
      <c r="AL22" s="45"/>
      <c r="AM22" s="3"/>
      <c r="AN22" s="45">
        <v>13</v>
      </c>
      <c r="AO22" s="3">
        <f t="shared" si="97"/>
        <v>624</v>
      </c>
      <c r="AP22" s="45">
        <v>29</v>
      </c>
      <c r="AQ22" s="3">
        <f t="shared" si="45"/>
        <v>1392</v>
      </c>
      <c r="AR22" s="45">
        <v>33</v>
      </c>
      <c r="AS22" s="3">
        <f t="shared" si="98"/>
        <v>1584</v>
      </c>
      <c r="AT22" s="45">
        <v>17</v>
      </c>
      <c r="AU22" s="3">
        <f t="shared" si="99"/>
        <v>816</v>
      </c>
      <c r="AV22" s="45">
        <v>8</v>
      </c>
      <c r="AW22" s="3">
        <f t="shared" si="100"/>
        <v>384</v>
      </c>
      <c r="AX22" s="45">
        <v>9</v>
      </c>
      <c r="AY22" s="3">
        <f t="shared" si="53"/>
        <v>432</v>
      </c>
      <c r="AZ22" s="45"/>
      <c r="BA22" s="3">
        <f t="shared" si="54"/>
        <v>0</v>
      </c>
      <c r="BB22" s="45"/>
      <c r="BC22" s="3">
        <f t="shared" si="101"/>
        <v>0</v>
      </c>
      <c r="BD22" s="45"/>
      <c r="BE22" s="3">
        <f t="shared" si="102"/>
        <v>0</v>
      </c>
      <c r="BF22" s="45"/>
      <c r="BG22" s="3">
        <f t="shared" si="103"/>
        <v>0</v>
      </c>
      <c r="BH22" s="45">
        <v>1</v>
      </c>
      <c r="BI22" s="74">
        <v>80</v>
      </c>
      <c r="BJ22" s="45"/>
      <c r="BK22" s="74">
        <f t="shared" si="105"/>
        <v>0</v>
      </c>
      <c r="BL22" s="45"/>
      <c r="BM22" s="74">
        <f t="shared" si="106"/>
        <v>0</v>
      </c>
      <c r="BN22" s="45">
        <f t="shared" si="107"/>
        <v>110</v>
      </c>
      <c r="BO22" s="88">
        <f t="shared" si="107"/>
        <v>5312</v>
      </c>
      <c r="BP22" s="124"/>
      <c r="BQ22" s="61"/>
      <c r="BR22" s="4">
        <f t="shared" si="108"/>
        <v>5312</v>
      </c>
      <c r="BS22" s="61"/>
      <c r="BT22" s="1">
        <f t="shared" si="109"/>
        <v>5312</v>
      </c>
      <c r="BU22" s="5">
        <v>4903</v>
      </c>
      <c r="BV22" s="1">
        <f t="shared" si="110"/>
        <v>409</v>
      </c>
    </row>
    <row r="23" spans="1:114" s="14" customFormat="1" ht="16.5" customHeight="1" x14ac:dyDescent="0.3">
      <c r="A23" s="94" t="s">
        <v>86</v>
      </c>
      <c r="B23" s="121">
        <v>11</v>
      </c>
      <c r="C23" s="81">
        <v>48</v>
      </c>
      <c r="D23" s="93"/>
      <c r="E23" s="212"/>
      <c r="F23" s="93"/>
      <c r="G23" s="3"/>
      <c r="H23" s="45"/>
      <c r="I23" s="3"/>
      <c r="J23" s="45"/>
      <c r="K23" s="3"/>
      <c r="L23" s="45"/>
      <c r="M23" s="3"/>
      <c r="N23" s="45"/>
      <c r="O23" s="3"/>
      <c r="P23" s="45"/>
      <c r="Q23" s="3"/>
      <c r="R23" s="45"/>
      <c r="S23" s="3"/>
      <c r="T23" s="45"/>
      <c r="U23" s="3"/>
      <c r="V23" s="45">
        <v>18</v>
      </c>
      <c r="W23" s="3">
        <f t="shared" si="111"/>
        <v>864</v>
      </c>
      <c r="X23" s="45"/>
      <c r="Y23" s="3">
        <f t="shared" si="67"/>
        <v>0</v>
      </c>
      <c r="Z23" s="45">
        <v>7</v>
      </c>
      <c r="AA23" s="3">
        <f t="shared" si="112"/>
        <v>336</v>
      </c>
      <c r="AB23" s="45">
        <v>9</v>
      </c>
      <c r="AC23" s="3">
        <f t="shared" si="113"/>
        <v>432</v>
      </c>
      <c r="AD23" s="45">
        <v>4</v>
      </c>
      <c r="AE23" s="3">
        <f>144+40</f>
        <v>184</v>
      </c>
      <c r="AF23" s="45"/>
      <c r="AG23" s="3">
        <f t="shared" si="93"/>
        <v>0</v>
      </c>
      <c r="AH23" s="45"/>
      <c r="AI23" s="3">
        <f t="shared" si="94"/>
        <v>0</v>
      </c>
      <c r="AJ23" s="93"/>
      <c r="AK23" s="3">
        <f t="shared" si="95"/>
        <v>0</v>
      </c>
      <c r="AL23" s="45"/>
      <c r="AM23" s="3">
        <f t="shared" si="96"/>
        <v>0</v>
      </c>
      <c r="AN23" s="45"/>
      <c r="AO23" s="3">
        <f t="shared" si="97"/>
        <v>0</v>
      </c>
      <c r="AP23" s="45"/>
      <c r="AQ23" s="3">
        <f t="shared" si="45"/>
        <v>0</v>
      </c>
      <c r="AR23" s="45"/>
      <c r="AS23" s="3">
        <f t="shared" si="98"/>
        <v>0</v>
      </c>
      <c r="AT23" s="45"/>
      <c r="AU23" s="3">
        <f t="shared" si="99"/>
        <v>0</v>
      </c>
      <c r="AV23" s="45"/>
      <c r="AW23" s="3">
        <f t="shared" si="100"/>
        <v>0</v>
      </c>
      <c r="AX23" s="45"/>
      <c r="AY23" s="3">
        <f t="shared" si="53"/>
        <v>0</v>
      </c>
      <c r="AZ23" s="45"/>
      <c r="BA23" s="3">
        <f t="shared" si="54"/>
        <v>0</v>
      </c>
      <c r="BB23" s="45"/>
      <c r="BC23" s="3">
        <f t="shared" si="101"/>
        <v>0</v>
      </c>
      <c r="BD23" s="45"/>
      <c r="BE23" s="3">
        <f t="shared" si="102"/>
        <v>0</v>
      </c>
      <c r="BF23" s="45"/>
      <c r="BG23" s="3">
        <f t="shared" si="103"/>
        <v>0</v>
      </c>
      <c r="BH23" s="45"/>
      <c r="BI23" s="74">
        <f t="shared" si="104"/>
        <v>0</v>
      </c>
      <c r="BJ23" s="45"/>
      <c r="BK23" s="74">
        <f t="shared" si="105"/>
        <v>0</v>
      </c>
      <c r="BL23" s="45"/>
      <c r="BM23" s="74">
        <f t="shared" si="106"/>
        <v>0</v>
      </c>
      <c r="BN23" s="45">
        <f t="shared" si="107"/>
        <v>38</v>
      </c>
      <c r="BO23" s="88">
        <f t="shared" si="107"/>
        <v>1816</v>
      </c>
      <c r="BP23" s="124"/>
      <c r="BQ23" s="61"/>
      <c r="BR23" s="4">
        <f t="shared" si="108"/>
        <v>1816</v>
      </c>
      <c r="BS23" s="61"/>
      <c r="BT23" s="1">
        <f t="shared" si="109"/>
        <v>1816</v>
      </c>
      <c r="BU23" s="5">
        <v>1895</v>
      </c>
      <c r="BV23" s="1">
        <f t="shared" si="110"/>
        <v>-79</v>
      </c>
    </row>
    <row r="24" spans="1:114" s="14" customFormat="1" ht="16.5" customHeight="1" x14ac:dyDescent="0.3">
      <c r="A24" s="94" t="s">
        <v>80</v>
      </c>
      <c r="B24" s="121">
        <v>53</v>
      </c>
      <c r="C24" s="81">
        <v>48</v>
      </c>
      <c r="D24" s="93"/>
      <c r="E24" s="212"/>
      <c r="F24" s="93"/>
      <c r="G24" s="3"/>
      <c r="H24" s="45"/>
      <c r="I24" s="3"/>
      <c r="J24" s="45"/>
      <c r="K24" s="3"/>
      <c r="L24" s="45"/>
      <c r="M24" s="3"/>
      <c r="N24" s="45"/>
      <c r="O24" s="3"/>
      <c r="P24" s="45"/>
      <c r="Q24" s="3"/>
      <c r="R24" s="45"/>
      <c r="S24" s="3"/>
      <c r="T24" s="45"/>
      <c r="U24" s="3"/>
      <c r="V24" s="45"/>
      <c r="W24" s="3"/>
      <c r="X24" s="45"/>
      <c r="Y24" s="3"/>
      <c r="Z24" s="45"/>
      <c r="AA24" s="3"/>
      <c r="AB24" s="45"/>
      <c r="AC24" s="3"/>
      <c r="AD24" s="45"/>
      <c r="AE24" s="3"/>
      <c r="AF24" s="45"/>
      <c r="AG24" s="3">
        <f t="shared" si="93"/>
        <v>0</v>
      </c>
      <c r="AH24" s="45"/>
      <c r="AI24" s="3">
        <f t="shared" si="94"/>
        <v>0</v>
      </c>
      <c r="AJ24" s="93"/>
      <c r="AK24" s="3">
        <f t="shared" si="95"/>
        <v>0</v>
      </c>
      <c r="AL24" s="45"/>
      <c r="AM24" s="3"/>
      <c r="AN24" s="45"/>
      <c r="AO24" s="3">
        <f t="shared" si="97"/>
        <v>0</v>
      </c>
      <c r="AP24" s="45"/>
      <c r="AQ24" s="3">
        <f t="shared" si="45"/>
        <v>0</v>
      </c>
      <c r="AR24" s="45">
        <v>8</v>
      </c>
      <c r="AS24" s="3">
        <f t="shared" si="98"/>
        <v>384</v>
      </c>
      <c r="AT24" s="45">
        <v>5</v>
      </c>
      <c r="AU24" s="3">
        <f t="shared" si="99"/>
        <v>240</v>
      </c>
      <c r="AV24" s="45">
        <v>7</v>
      </c>
      <c r="AW24" s="3">
        <f t="shared" si="100"/>
        <v>336</v>
      </c>
      <c r="AX24" s="45"/>
      <c r="AY24" s="3">
        <f t="shared" si="53"/>
        <v>0</v>
      </c>
      <c r="AZ24" s="45"/>
      <c r="BA24" s="3">
        <f t="shared" si="54"/>
        <v>0</v>
      </c>
      <c r="BB24" s="45"/>
      <c r="BC24" s="3">
        <f t="shared" si="101"/>
        <v>0</v>
      </c>
      <c r="BD24" s="45">
        <f>1+1</f>
        <v>2</v>
      </c>
      <c r="BE24" s="3">
        <f>48+22</f>
        <v>70</v>
      </c>
      <c r="BF24" s="45"/>
      <c r="BG24" s="3">
        <f t="shared" si="103"/>
        <v>0</v>
      </c>
      <c r="BH24" s="45"/>
      <c r="BI24" s="74">
        <f t="shared" si="104"/>
        <v>0</v>
      </c>
      <c r="BJ24" s="45"/>
      <c r="BK24" s="74">
        <f t="shared" si="105"/>
        <v>0</v>
      </c>
      <c r="BL24" s="45"/>
      <c r="BM24" s="74">
        <f t="shared" si="106"/>
        <v>0</v>
      </c>
      <c r="BN24" s="45">
        <f t="shared" si="107"/>
        <v>22</v>
      </c>
      <c r="BO24" s="88">
        <f t="shared" si="107"/>
        <v>1030</v>
      </c>
      <c r="BP24" s="124"/>
      <c r="BQ24" s="61"/>
      <c r="BR24" s="4">
        <f t="shared" si="108"/>
        <v>1030</v>
      </c>
      <c r="BS24" s="61"/>
      <c r="BT24" s="1">
        <f t="shared" si="109"/>
        <v>1030</v>
      </c>
      <c r="BU24" s="5">
        <v>346</v>
      </c>
      <c r="BV24" s="1">
        <f t="shared" si="110"/>
        <v>684</v>
      </c>
    </row>
    <row r="25" spans="1:114" s="14" customFormat="1" ht="16.5" customHeight="1" x14ac:dyDescent="0.3">
      <c r="A25" s="94" t="s">
        <v>87</v>
      </c>
      <c r="B25" s="121">
        <v>184</v>
      </c>
      <c r="C25" s="81">
        <v>48</v>
      </c>
      <c r="D25" s="93"/>
      <c r="E25" s="212"/>
      <c r="F25" s="93"/>
      <c r="G25" s="3"/>
      <c r="H25" s="45"/>
      <c r="I25" s="3"/>
      <c r="J25" s="45"/>
      <c r="K25" s="3"/>
      <c r="L25" s="45"/>
      <c r="M25" s="3"/>
      <c r="N25" s="45"/>
      <c r="O25" s="3"/>
      <c r="P25" s="45"/>
      <c r="Q25" s="3"/>
      <c r="R25" s="45"/>
      <c r="S25" s="3"/>
      <c r="T25" s="45"/>
      <c r="U25" s="3"/>
      <c r="V25" s="45"/>
      <c r="W25" s="3"/>
      <c r="X25" s="45"/>
      <c r="Y25" s="3">
        <f t="shared" si="67"/>
        <v>0</v>
      </c>
      <c r="Z25" s="45"/>
      <c r="AA25" s="3"/>
      <c r="AB25" s="45">
        <v>12</v>
      </c>
      <c r="AC25" s="3">
        <f t="shared" si="113"/>
        <v>576</v>
      </c>
      <c r="AD25" s="45">
        <v>15</v>
      </c>
      <c r="AE25" s="3">
        <f t="shared" si="92"/>
        <v>720</v>
      </c>
      <c r="AF25" s="45">
        <v>24</v>
      </c>
      <c r="AG25" s="3">
        <f t="shared" si="93"/>
        <v>1152</v>
      </c>
      <c r="AH25" s="45">
        <v>10</v>
      </c>
      <c r="AI25" s="3">
        <f t="shared" si="94"/>
        <v>480</v>
      </c>
      <c r="AJ25" s="93">
        <v>19</v>
      </c>
      <c r="AK25" s="3">
        <f t="shared" si="95"/>
        <v>912</v>
      </c>
      <c r="AL25" s="45">
        <v>7</v>
      </c>
      <c r="AM25" s="3">
        <f t="shared" si="96"/>
        <v>336</v>
      </c>
      <c r="AN25" s="45">
        <v>12</v>
      </c>
      <c r="AO25" s="3">
        <f t="shared" si="97"/>
        <v>576</v>
      </c>
      <c r="AP25" s="45"/>
      <c r="AQ25" s="3">
        <f t="shared" si="45"/>
        <v>0</v>
      </c>
      <c r="AR25" s="45"/>
      <c r="AS25" s="3">
        <f t="shared" si="98"/>
        <v>0</v>
      </c>
      <c r="AT25" s="45"/>
      <c r="AU25" s="3">
        <f t="shared" si="99"/>
        <v>0</v>
      </c>
      <c r="AV25" s="45"/>
      <c r="AW25" s="3">
        <f t="shared" si="100"/>
        <v>0</v>
      </c>
      <c r="AX25" s="45"/>
      <c r="AY25" s="3">
        <f t="shared" si="53"/>
        <v>0</v>
      </c>
      <c r="AZ25" s="45"/>
      <c r="BA25" s="3">
        <f t="shared" si="54"/>
        <v>0</v>
      </c>
      <c r="BB25" s="45"/>
      <c r="BC25" s="3">
        <f t="shared" si="101"/>
        <v>0</v>
      </c>
      <c r="BD25" s="45"/>
      <c r="BE25" s="3">
        <f t="shared" si="102"/>
        <v>0</v>
      </c>
      <c r="BF25" s="45"/>
      <c r="BG25" s="3">
        <f t="shared" si="103"/>
        <v>0</v>
      </c>
      <c r="BH25" s="45"/>
      <c r="BI25" s="74">
        <f t="shared" si="104"/>
        <v>0</v>
      </c>
      <c r="BJ25" s="45"/>
      <c r="BK25" s="74">
        <f t="shared" si="105"/>
        <v>0</v>
      </c>
      <c r="BL25" s="45"/>
      <c r="BM25" s="74">
        <f t="shared" si="106"/>
        <v>0</v>
      </c>
      <c r="BN25" s="45">
        <f t="shared" si="107"/>
        <v>99</v>
      </c>
      <c r="BO25" s="88">
        <f t="shared" si="107"/>
        <v>4752</v>
      </c>
      <c r="BP25" s="124"/>
      <c r="BQ25" s="61"/>
      <c r="BR25" s="4">
        <f t="shared" si="108"/>
        <v>4752</v>
      </c>
      <c r="BS25" s="61"/>
      <c r="BT25" s="1">
        <f t="shared" si="109"/>
        <v>4752</v>
      </c>
      <c r="BU25" s="5">
        <v>4989</v>
      </c>
      <c r="BV25" s="1">
        <f t="shared" si="110"/>
        <v>-237</v>
      </c>
    </row>
    <row r="26" spans="1:114" ht="16.5" customHeight="1" x14ac:dyDescent="0.25">
      <c r="A26" s="94" t="s">
        <v>51</v>
      </c>
      <c r="B26" s="121" t="s">
        <v>52</v>
      </c>
      <c r="C26" s="81">
        <v>48</v>
      </c>
      <c r="D26" s="93"/>
      <c r="E26" s="3">
        <f t="shared" ref="E26:E29" si="114">+D26*C26</f>
        <v>0</v>
      </c>
      <c r="F26" s="93"/>
      <c r="G26" s="3">
        <f t="shared" ref="G26:G29" si="115">+F26*C26</f>
        <v>0</v>
      </c>
      <c r="H26" s="45"/>
      <c r="I26" s="3">
        <f t="shared" ref="I26:I29" si="116">+H26*C26</f>
        <v>0</v>
      </c>
      <c r="J26" s="45"/>
      <c r="K26" s="3">
        <f t="shared" ref="K26:K29" si="117">+J26*C26</f>
        <v>0</v>
      </c>
      <c r="L26" s="45"/>
      <c r="M26" s="3">
        <f t="shared" si="31"/>
        <v>0</v>
      </c>
      <c r="N26" s="45"/>
      <c r="O26" s="3">
        <f t="shared" si="32"/>
        <v>0</v>
      </c>
      <c r="P26" s="45"/>
      <c r="Q26" s="3">
        <f t="shared" si="33"/>
        <v>0</v>
      </c>
      <c r="R26" s="45"/>
      <c r="S26" s="3">
        <f t="shared" si="34"/>
        <v>0</v>
      </c>
      <c r="T26" s="45"/>
      <c r="U26" s="3">
        <f t="shared" ref="U26:U29" si="118">+T26*C26</f>
        <v>0</v>
      </c>
      <c r="V26" s="45"/>
      <c r="W26" s="3">
        <f t="shared" si="111"/>
        <v>0</v>
      </c>
      <c r="X26" s="45"/>
      <c r="Y26" s="3">
        <f t="shared" si="67"/>
        <v>0</v>
      </c>
      <c r="Z26" s="45">
        <v>2</v>
      </c>
      <c r="AA26" s="3">
        <f t="shared" si="112"/>
        <v>96</v>
      </c>
      <c r="AB26" s="45"/>
      <c r="AC26" s="3">
        <f t="shared" si="113"/>
        <v>0</v>
      </c>
      <c r="AD26" s="45">
        <v>3</v>
      </c>
      <c r="AE26" s="3">
        <f>94+101</f>
        <v>195</v>
      </c>
      <c r="AF26" s="45">
        <v>5</v>
      </c>
      <c r="AG26" s="3">
        <f>437-291</f>
        <v>146</v>
      </c>
      <c r="AH26" s="45"/>
      <c r="AI26" s="3">
        <f t="shared" si="94"/>
        <v>0</v>
      </c>
      <c r="AJ26" s="93"/>
      <c r="AK26" s="3">
        <f t="shared" si="95"/>
        <v>0</v>
      </c>
      <c r="AL26" s="45"/>
      <c r="AM26" s="3">
        <f t="shared" si="96"/>
        <v>0</v>
      </c>
      <c r="AN26" s="45"/>
      <c r="AO26" s="3">
        <f t="shared" si="97"/>
        <v>0</v>
      </c>
      <c r="AP26" s="45"/>
      <c r="AQ26" s="3">
        <f t="shared" si="45"/>
        <v>0</v>
      </c>
      <c r="AR26" s="45"/>
      <c r="AS26" s="3">
        <f t="shared" si="98"/>
        <v>0</v>
      </c>
      <c r="AT26" s="45"/>
      <c r="AU26" s="3">
        <f t="shared" si="99"/>
        <v>0</v>
      </c>
      <c r="AV26" s="45"/>
      <c r="AW26" s="3">
        <f t="shared" si="100"/>
        <v>0</v>
      </c>
      <c r="AX26" s="45"/>
      <c r="AY26" s="3">
        <f t="shared" si="53"/>
        <v>0</v>
      </c>
      <c r="AZ26" s="45"/>
      <c r="BA26" s="3">
        <f t="shared" si="54"/>
        <v>0</v>
      </c>
      <c r="BB26" s="45"/>
      <c r="BC26" s="3">
        <f t="shared" si="101"/>
        <v>0</v>
      </c>
      <c r="BD26" s="45"/>
      <c r="BE26" s="3">
        <f t="shared" si="102"/>
        <v>0</v>
      </c>
      <c r="BF26" s="45"/>
      <c r="BG26" s="3">
        <f t="shared" si="103"/>
        <v>0</v>
      </c>
      <c r="BH26" s="45"/>
      <c r="BI26" s="74">
        <f t="shared" si="104"/>
        <v>0</v>
      </c>
      <c r="BJ26" s="45"/>
      <c r="BK26" s="74">
        <f t="shared" si="105"/>
        <v>0</v>
      </c>
      <c r="BL26" s="45"/>
      <c r="BM26" s="74">
        <f t="shared" si="106"/>
        <v>0</v>
      </c>
      <c r="BN26" s="45">
        <f t="shared" si="107"/>
        <v>10</v>
      </c>
      <c r="BO26" s="88">
        <f t="shared" si="107"/>
        <v>437</v>
      </c>
      <c r="BP26" s="124"/>
      <c r="BQ26" s="61">
        <v>12</v>
      </c>
      <c r="BR26" s="4">
        <f t="shared" si="50"/>
        <v>437</v>
      </c>
      <c r="BS26" s="61"/>
      <c r="BT26" s="1">
        <f t="shared" si="109"/>
        <v>425</v>
      </c>
      <c r="BU26" s="5"/>
      <c r="BV26" s="1">
        <f>BT26-BU26</f>
        <v>425</v>
      </c>
    </row>
    <row r="27" spans="1:114" ht="16.5" customHeight="1" x14ac:dyDescent="0.25">
      <c r="A27" s="133" t="s">
        <v>68</v>
      </c>
      <c r="B27" s="80">
        <v>47</v>
      </c>
      <c r="C27" s="81">
        <v>48</v>
      </c>
      <c r="D27" s="93"/>
      <c r="E27" s="3">
        <f t="shared" si="114"/>
        <v>0</v>
      </c>
      <c r="F27" s="93"/>
      <c r="G27" s="3">
        <f t="shared" si="115"/>
        <v>0</v>
      </c>
      <c r="H27" s="45">
        <v>4</v>
      </c>
      <c r="I27" s="3">
        <f t="shared" si="116"/>
        <v>192</v>
      </c>
      <c r="J27" s="45"/>
      <c r="K27" s="3">
        <f t="shared" si="117"/>
        <v>0</v>
      </c>
      <c r="L27" s="45"/>
      <c r="M27" s="3">
        <f t="shared" si="31"/>
        <v>0</v>
      </c>
      <c r="N27" s="45">
        <v>10</v>
      </c>
      <c r="O27" s="3">
        <f t="shared" si="32"/>
        <v>480</v>
      </c>
      <c r="P27" s="45">
        <v>20</v>
      </c>
      <c r="Q27" s="3">
        <f t="shared" si="33"/>
        <v>960</v>
      </c>
      <c r="R27" s="45">
        <v>10</v>
      </c>
      <c r="S27" s="3">
        <f t="shared" si="34"/>
        <v>480</v>
      </c>
      <c r="T27" s="45">
        <v>12</v>
      </c>
      <c r="U27" s="3">
        <f t="shared" si="118"/>
        <v>576</v>
      </c>
      <c r="V27" s="45">
        <v>11</v>
      </c>
      <c r="W27" s="3">
        <f t="shared" si="111"/>
        <v>528</v>
      </c>
      <c r="X27" s="45"/>
      <c r="Y27" s="3">
        <f t="shared" si="67"/>
        <v>0</v>
      </c>
      <c r="Z27" s="45">
        <v>9</v>
      </c>
      <c r="AA27" s="3">
        <f t="shared" si="112"/>
        <v>432</v>
      </c>
      <c r="AB27" s="45">
        <v>10</v>
      </c>
      <c r="AC27" s="3">
        <f t="shared" si="113"/>
        <v>480</v>
      </c>
      <c r="AD27" s="45">
        <v>17</v>
      </c>
      <c r="AE27" s="3">
        <f t="shared" si="92"/>
        <v>816</v>
      </c>
      <c r="AF27" s="45">
        <v>3</v>
      </c>
      <c r="AG27" s="3">
        <f>96+20</f>
        <v>116</v>
      </c>
      <c r="AH27" s="45"/>
      <c r="AI27" s="3">
        <f t="shared" si="94"/>
        <v>0</v>
      </c>
      <c r="AJ27" s="93"/>
      <c r="AK27" s="3">
        <f t="shared" si="95"/>
        <v>0</v>
      </c>
      <c r="AL27" s="45"/>
      <c r="AM27" s="3">
        <f t="shared" si="96"/>
        <v>0</v>
      </c>
      <c r="AN27" s="45"/>
      <c r="AO27" s="3">
        <f t="shared" si="97"/>
        <v>0</v>
      </c>
      <c r="AP27" s="45"/>
      <c r="AQ27" s="3">
        <f t="shared" si="45"/>
        <v>0</v>
      </c>
      <c r="AR27" s="45"/>
      <c r="AS27" s="3">
        <f t="shared" si="98"/>
        <v>0</v>
      </c>
      <c r="AT27" s="45"/>
      <c r="AU27" s="3">
        <f t="shared" si="99"/>
        <v>0</v>
      </c>
      <c r="AV27" s="45"/>
      <c r="AW27" s="3">
        <f t="shared" si="100"/>
        <v>0</v>
      </c>
      <c r="AX27" s="45"/>
      <c r="AY27" s="3">
        <f t="shared" si="53"/>
        <v>0</v>
      </c>
      <c r="AZ27" s="45"/>
      <c r="BA27" s="3">
        <f t="shared" si="54"/>
        <v>0</v>
      </c>
      <c r="BB27" s="45"/>
      <c r="BC27" s="3">
        <f t="shared" si="101"/>
        <v>0</v>
      </c>
      <c r="BD27" s="45"/>
      <c r="BE27" s="3">
        <f t="shared" si="102"/>
        <v>0</v>
      </c>
      <c r="BF27" s="45"/>
      <c r="BG27" s="3">
        <f t="shared" si="103"/>
        <v>0</v>
      </c>
      <c r="BH27" s="45"/>
      <c r="BI27" s="74">
        <f t="shared" si="104"/>
        <v>0</v>
      </c>
      <c r="BJ27" s="45"/>
      <c r="BK27" s="74">
        <f t="shared" si="105"/>
        <v>0</v>
      </c>
      <c r="BL27" s="45"/>
      <c r="BM27" s="74">
        <f t="shared" si="106"/>
        <v>0</v>
      </c>
      <c r="BN27" s="45">
        <f t="shared" si="107"/>
        <v>106</v>
      </c>
      <c r="BO27" s="88">
        <f t="shared" si="107"/>
        <v>5060</v>
      </c>
      <c r="BP27" s="124"/>
      <c r="BQ27" s="61"/>
      <c r="BR27" s="4">
        <f t="shared" si="50"/>
        <v>5060</v>
      </c>
      <c r="BS27" s="61"/>
      <c r="BT27" s="1">
        <f t="shared" si="109"/>
        <v>5060</v>
      </c>
      <c r="BU27" s="5">
        <v>4496</v>
      </c>
      <c r="BV27" s="1">
        <f>BT27-BU27</f>
        <v>564</v>
      </c>
    </row>
    <row r="28" spans="1:114" ht="16.5" customHeight="1" x14ac:dyDescent="0.25">
      <c r="A28" s="133" t="s">
        <v>56</v>
      </c>
      <c r="B28" s="80">
        <v>4</v>
      </c>
      <c r="C28" s="81">
        <v>48</v>
      </c>
      <c r="D28" s="93"/>
      <c r="E28" s="3"/>
      <c r="F28" s="93"/>
      <c r="G28" s="3"/>
      <c r="H28" s="45"/>
      <c r="I28" s="3"/>
      <c r="J28" s="45"/>
      <c r="K28" s="3"/>
      <c r="L28" s="45"/>
      <c r="M28" s="3"/>
      <c r="N28" s="45"/>
      <c r="O28" s="3"/>
      <c r="P28" s="45"/>
      <c r="Q28" s="3"/>
      <c r="R28" s="45"/>
      <c r="S28" s="3"/>
      <c r="T28" s="45"/>
      <c r="U28" s="3"/>
      <c r="V28" s="45"/>
      <c r="W28" s="3"/>
      <c r="X28" s="45"/>
      <c r="Y28" s="3"/>
      <c r="Z28" s="45"/>
      <c r="AA28" s="3"/>
      <c r="AB28" s="45"/>
      <c r="AC28" s="3"/>
      <c r="AD28" s="45"/>
      <c r="AE28" s="3"/>
      <c r="AF28" s="45"/>
      <c r="AG28" s="3"/>
      <c r="AH28" s="45"/>
      <c r="AI28" s="3"/>
      <c r="AJ28" s="93"/>
      <c r="AK28" s="3"/>
      <c r="AL28" s="45"/>
      <c r="AM28" s="3"/>
      <c r="AN28" s="45"/>
      <c r="AO28" s="3"/>
      <c r="AP28" s="45"/>
      <c r="AQ28" s="3"/>
      <c r="AR28" s="45"/>
      <c r="AS28" s="3"/>
      <c r="AT28" s="45"/>
      <c r="AU28" s="3"/>
      <c r="AV28" s="45"/>
      <c r="AW28" s="3"/>
      <c r="AX28" s="45"/>
      <c r="AY28" s="3"/>
      <c r="AZ28" s="45"/>
      <c r="BA28" s="3"/>
      <c r="BB28" s="45"/>
      <c r="BC28" s="3"/>
      <c r="BD28" s="45"/>
      <c r="BE28" s="3"/>
      <c r="BF28" s="45"/>
      <c r="BG28" s="3"/>
      <c r="BH28" s="45">
        <v>3</v>
      </c>
      <c r="BI28" s="74">
        <f>96+10</f>
        <v>106</v>
      </c>
      <c r="BJ28" s="45"/>
      <c r="BK28" s="74"/>
      <c r="BL28" s="45"/>
      <c r="BM28" s="74">
        <f t="shared" si="106"/>
        <v>0</v>
      </c>
      <c r="BN28" s="45">
        <f t="shared" si="107"/>
        <v>3</v>
      </c>
      <c r="BO28" s="88">
        <f t="shared" si="107"/>
        <v>106</v>
      </c>
      <c r="BP28" s="124"/>
      <c r="BQ28" s="61"/>
      <c r="BR28" s="4">
        <f t="shared" si="50"/>
        <v>106</v>
      </c>
      <c r="BS28" s="61"/>
      <c r="BT28" s="1">
        <f t="shared" si="109"/>
        <v>106</v>
      </c>
      <c r="BU28" s="5"/>
      <c r="BV28" s="1">
        <f t="shared" ref="BV28:BV29" si="119">BT28-BU28</f>
        <v>106</v>
      </c>
    </row>
    <row r="29" spans="1:114" ht="16.5" customHeight="1" x14ac:dyDescent="0.25">
      <c r="A29" s="133" t="s">
        <v>56</v>
      </c>
      <c r="B29" s="80">
        <v>6</v>
      </c>
      <c r="C29" s="81">
        <v>48</v>
      </c>
      <c r="D29" s="93"/>
      <c r="E29" s="3">
        <f t="shared" si="114"/>
        <v>0</v>
      </c>
      <c r="F29" s="93"/>
      <c r="G29" s="3">
        <f t="shared" si="115"/>
        <v>0</v>
      </c>
      <c r="H29" s="45"/>
      <c r="I29" s="3">
        <f t="shared" si="116"/>
        <v>0</v>
      </c>
      <c r="J29" s="45">
        <v>12</v>
      </c>
      <c r="K29" s="3">
        <f t="shared" si="117"/>
        <v>576</v>
      </c>
      <c r="L29" s="45"/>
      <c r="M29" s="3">
        <f t="shared" si="31"/>
        <v>0</v>
      </c>
      <c r="N29" s="45">
        <v>12</v>
      </c>
      <c r="O29" s="3">
        <f t="shared" si="32"/>
        <v>576</v>
      </c>
      <c r="P29" s="45"/>
      <c r="Q29" s="3">
        <f t="shared" si="33"/>
        <v>0</v>
      </c>
      <c r="R29" s="45">
        <v>12</v>
      </c>
      <c r="S29" s="3">
        <f t="shared" si="34"/>
        <v>576</v>
      </c>
      <c r="T29" s="45"/>
      <c r="U29" s="3">
        <f t="shared" si="118"/>
        <v>0</v>
      </c>
      <c r="V29" s="45"/>
      <c r="W29" s="3">
        <f t="shared" si="111"/>
        <v>0</v>
      </c>
      <c r="X29" s="45"/>
      <c r="Y29" s="3">
        <f t="shared" si="67"/>
        <v>0</v>
      </c>
      <c r="Z29" s="45">
        <v>12</v>
      </c>
      <c r="AA29" s="3">
        <f t="shared" si="112"/>
        <v>576</v>
      </c>
      <c r="AB29" s="45"/>
      <c r="AC29" s="3">
        <f t="shared" si="113"/>
        <v>0</v>
      </c>
      <c r="AD29" s="45"/>
      <c r="AE29" s="3">
        <f t="shared" si="92"/>
        <v>0</v>
      </c>
      <c r="AF29" s="45"/>
      <c r="AG29" s="3">
        <f t="shared" si="93"/>
        <v>0</v>
      </c>
      <c r="AH29" s="45"/>
      <c r="AI29" s="3">
        <f t="shared" si="94"/>
        <v>0</v>
      </c>
      <c r="AJ29" s="93">
        <v>7</v>
      </c>
      <c r="AK29" s="3">
        <f t="shared" si="95"/>
        <v>336</v>
      </c>
      <c r="AL29" s="45"/>
      <c r="AM29" s="3">
        <f t="shared" si="96"/>
        <v>0</v>
      </c>
      <c r="AN29" s="45"/>
      <c r="AO29" s="3">
        <f t="shared" si="97"/>
        <v>0</v>
      </c>
      <c r="AP29" s="45"/>
      <c r="AQ29" s="3">
        <f t="shared" si="45"/>
        <v>0</v>
      </c>
      <c r="AR29" s="45">
        <v>5</v>
      </c>
      <c r="AS29" s="3">
        <f t="shared" si="98"/>
        <v>240</v>
      </c>
      <c r="AT29" s="45"/>
      <c r="AU29" s="3">
        <f t="shared" si="99"/>
        <v>0</v>
      </c>
      <c r="AV29" s="45"/>
      <c r="AW29" s="3">
        <f t="shared" si="100"/>
        <v>0</v>
      </c>
      <c r="AX29" s="45"/>
      <c r="AY29" s="3">
        <f t="shared" si="53"/>
        <v>0</v>
      </c>
      <c r="AZ29" s="45"/>
      <c r="BA29" s="3">
        <f t="shared" si="54"/>
        <v>0</v>
      </c>
      <c r="BB29" s="45"/>
      <c r="BC29" s="3">
        <f t="shared" si="101"/>
        <v>0</v>
      </c>
      <c r="BD29" s="45"/>
      <c r="BE29" s="3">
        <f t="shared" si="102"/>
        <v>0</v>
      </c>
      <c r="BF29" s="45"/>
      <c r="BG29" s="3">
        <f t="shared" si="103"/>
        <v>0</v>
      </c>
      <c r="BH29" s="45"/>
      <c r="BI29" s="74">
        <f t="shared" si="104"/>
        <v>0</v>
      </c>
      <c r="BJ29" s="45"/>
      <c r="BK29" s="74">
        <f t="shared" si="105"/>
        <v>0</v>
      </c>
      <c r="BL29" s="45"/>
      <c r="BM29" s="74">
        <f t="shared" si="106"/>
        <v>0</v>
      </c>
      <c r="BN29" s="45">
        <f t="shared" si="107"/>
        <v>60</v>
      </c>
      <c r="BO29" s="88">
        <f t="shared" si="107"/>
        <v>2880</v>
      </c>
      <c r="BP29" s="124"/>
      <c r="BQ29" s="61">
        <v>371.68</v>
      </c>
      <c r="BR29" s="4">
        <f t="shared" si="50"/>
        <v>2880</v>
      </c>
      <c r="BS29" s="61"/>
      <c r="BT29" s="1">
        <f t="shared" si="109"/>
        <v>2508.3200000000002</v>
      </c>
      <c r="BU29" s="5">
        <v>2515</v>
      </c>
      <c r="BV29" s="1">
        <f t="shared" si="119"/>
        <v>-6.6799999999998363</v>
      </c>
    </row>
    <row r="30" spans="1:114" ht="16.5" customHeight="1" x14ac:dyDescent="0.25">
      <c r="A30" s="94" t="s">
        <v>78</v>
      </c>
      <c r="B30" s="80">
        <v>1</v>
      </c>
      <c r="C30" s="81">
        <v>48</v>
      </c>
      <c r="D30" s="93"/>
      <c r="E30" s="3"/>
      <c r="F30" s="93"/>
      <c r="G30" s="3"/>
      <c r="H30" s="45"/>
      <c r="I30" s="3"/>
      <c r="J30" s="45"/>
      <c r="K30" s="3"/>
      <c r="L30" s="45"/>
      <c r="M30" s="3"/>
      <c r="N30" s="45"/>
      <c r="O30" s="3"/>
      <c r="P30" s="45"/>
      <c r="Q30" s="3"/>
      <c r="R30" s="45"/>
      <c r="S30" s="3"/>
      <c r="T30" s="45"/>
      <c r="U30" s="3"/>
      <c r="V30" s="45">
        <v>12</v>
      </c>
      <c r="W30" s="3">
        <f t="shared" si="111"/>
        <v>576</v>
      </c>
      <c r="X30" s="45"/>
      <c r="Y30" s="3">
        <f t="shared" si="67"/>
        <v>0</v>
      </c>
      <c r="Z30" s="45"/>
      <c r="AA30" s="3">
        <f t="shared" si="112"/>
        <v>0</v>
      </c>
      <c r="AB30" s="45"/>
      <c r="AC30" s="3">
        <f t="shared" si="113"/>
        <v>0</v>
      </c>
      <c r="AD30" s="45"/>
      <c r="AE30" s="3">
        <f t="shared" si="92"/>
        <v>0</v>
      </c>
      <c r="AF30" s="45">
        <v>10</v>
      </c>
      <c r="AG30" s="3">
        <f t="shared" si="93"/>
        <v>480</v>
      </c>
      <c r="AH30" s="45"/>
      <c r="AI30" s="3">
        <f t="shared" si="94"/>
        <v>0</v>
      </c>
      <c r="AJ30" s="93"/>
      <c r="AK30" s="3">
        <f t="shared" si="95"/>
        <v>0</v>
      </c>
      <c r="AL30" s="45"/>
      <c r="AM30" s="3">
        <f t="shared" si="96"/>
        <v>0</v>
      </c>
      <c r="AN30" s="45"/>
      <c r="AO30" s="3">
        <f t="shared" si="97"/>
        <v>0</v>
      </c>
      <c r="AP30" s="45"/>
      <c r="AQ30" s="3">
        <f t="shared" si="45"/>
        <v>0</v>
      </c>
      <c r="AR30" s="45"/>
      <c r="AS30" s="3">
        <f t="shared" si="98"/>
        <v>0</v>
      </c>
      <c r="AT30" s="45">
        <v>9</v>
      </c>
      <c r="AU30" s="3">
        <f t="shared" si="99"/>
        <v>432</v>
      </c>
      <c r="AV30" s="45"/>
      <c r="AW30" s="3">
        <f t="shared" si="100"/>
        <v>0</v>
      </c>
      <c r="AX30" s="45"/>
      <c r="AY30" s="3">
        <f t="shared" si="53"/>
        <v>0</v>
      </c>
      <c r="AZ30" s="45"/>
      <c r="BA30" s="3">
        <f t="shared" si="54"/>
        <v>0</v>
      </c>
      <c r="BB30" s="45">
        <v>5</v>
      </c>
      <c r="BC30" s="3">
        <f t="shared" si="101"/>
        <v>240</v>
      </c>
      <c r="BD30" s="45"/>
      <c r="BE30" s="3">
        <f t="shared" si="102"/>
        <v>0</v>
      </c>
      <c r="BF30" s="45"/>
      <c r="BG30" s="3">
        <f t="shared" si="103"/>
        <v>0</v>
      </c>
      <c r="BH30" s="45"/>
      <c r="BI30" s="74">
        <f t="shared" si="104"/>
        <v>0</v>
      </c>
      <c r="BJ30" s="45"/>
      <c r="BK30" s="74">
        <f t="shared" si="105"/>
        <v>0</v>
      </c>
      <c r="BL30" s="45">
        <v>12</v>
      </c>
      <c r="BM30" s="74">
        <f t="shared" si="106"/>
        <v>576</v>
      </c>
      <c r="BN30" s="45">
        <f t="shared" si="107"/>
        <v>48</v>
      </c>
      <c r="BO30" s="88">
        <f t="shared" si="107"/>
        <v>2304</v>
      </c>
      <c r="BP30" s="124"/>
      <c r="BQ30" s="61"/>
      <c r="BR30" s="4">
        <f t="shared" si="50"/>
        <v>2304</v>
      </c>
      <c r="BS30" s="61">
        <v>262.72000000000003</v>
      </c>
      <c r="BT30" s="1">
        <f t="shared" si="109"/>
        <v>2566.7200000000003</v>
      </c>
      <c r="BU30" s="5">
        <v>2170</v>
      </c>
      <c r="BV30" s="1">
        <f>BT30-BU30</f>
        <v>396.72000000000025</v>
      </c>
    </row>
    <row r="31" spans="1:114" ht="16.5" customHeight="1" x14ac:dyDescent="0.25">
      <c r="A31" s="94" t="s">
        <v>95</v>
      </c>
      <c r="B31" s="80">
        <v>3</v>
      </c>
      <c r="C31" s="81">
        <v>48</v>
      </c>
      <c r="D31" s="93"/>
      <c r="E31" s="3"/>
      <c r="F31" s="93"/>
      <c r="G31" s="3"/>
      <c r="H31" s="45"/>
      <c r="I31" s="3"/>
      <c r="J31" s="45"/>
      <c r="K31" s="3"/>
      <c r="L31" s="45"/>
      <c r="M31" s="3"/>
      <c r="N31" s="45"/>
      <c r="O31" s="3"/>
      <c r="P31" s="45"/>
      <c r="Q31" s="3"/>
      <c r="R31" s="45"/>
      <c r="S31" s="3"/>
      <c r="T31" s="45"/>
      <c r="U31" s="3"/>
      <c r="V31" s="45"/>
      <c r="W31" s="3"/>
      <c r="X31" s="45"/>
      <c r="Y31" s="3">
        <f t="shared" si="67"/>
        <v>0</v>
      </c>
      <c r="Z31" s="45"/>
      <c r="AA31" s="3">
        <f t="shared" si="112"/>
        <v>0</v>
      </c>
      <c r="AB31" s="45"/>
      <c r="AC31" s="3">
        <f t="shared" si="113"/>
        <v>0</v>
      </c>
      <c r="AD31" s="45"/>
      <c r="AE31" s="3">
        <f t="shared" si="92"/>
        <v>0</v>
      </c>
      <c r="AF31" s="45"/>
      <c r="AG31" s="3"/>
      <c r="AH31" s="45"/>
      <c r="AI31" s="3">
        <f t="shared" si="94"/>
        <v>0</v>
      </c>
      <c r="AJ31" s="93"/>
      <c r="AK31" s="3">
        <f t="shared" si="95"/>
        <v>0</v>
      </c>
      <c r="AL31" s="45"/>
      <c r="AM31" s="3">
        <f t="shared" si="96"/>
        <v>0</v>
      </c>
      <c r="AN31" s="45"/>
      <c r="AO31" s="3">
        <f t="shared" si="97"/>
        <v>0</v>
      </c>
      <c r="AP31" s="45"/>
      <c r="AQ31" s="3">
        <f t="shared" si="45"/>
        <v>0</v>
      </c>
      <c r="AR31" s="45"/>
      <c r="AS31" s="3">
        <f t="shared" si="98"/>
        <v>0</v>
      </c>
      <c r="AT31" s="45">
        <v>9</v>
      </c>
      <c r="AU31" s="3">
        <f t="shared" si="99"/>
        <v>432</v>
      </c>
      <c r="AV31" s="45"/>
      <c r="AW31" s="3">
        <f t="shared" si="100"/>
        <v>0</v>
      </c>
      <c r="AX31" s="45"/>
      <c r="AY31" s="3">
        <f t="shared" si="53"/>
        <v>0</v>
      </c>
      <c r="AZ31" s="45"/>
      <c r="BA31" s="3">
        <f t="shared" si="54"/>
        <v>0</v>
      </c>
      <c r="BB31" s="45"/>
      <c r="BC31" s="3">
        <f t="shared" si="101"/>
        <v>0</v>
      </c>
      <c r="BD31" s="45"/>
      <c r="BE31" s="3">
        <f t="shared" si="102"/>
        <v>0</v>
      </c>
      <c r="BF31" s="45"/>
      <c r="BG31" s="3">
        <f t="shared" si="103"/>
        <v>0</v>
      </c>
      <c r="BH31" s="45"/>
      <c r="BI31" s="74">
        <f t="shared" si="104"/>
        <v>0</v>
      </c>
      <c r="BJ31" s="45"/>
      <c r="BK31" s="74">
        <f t="shared" si="105"/>
        <v>0</v>
      </c>
      <c r="BL31" s="45">
        <v>24</v>
      </c>
      <c r="BM31" s="74">
        <f t="shared" si="106"/>
        <v>1152</v>
      </c>
      <c r="BN31" s="45">
        <f t="shared" si="107"/>
        <v>33</v>
      </c>
      <c r="BO31" s="88">
        <f t="shared" si="107"/>
        <v>1584</v>
      </c>
      <c r="BP31" s="124"/>
      <c r="BQ31" s="61"/>
      <c r="BR31" s="4">
        <f t="shared" si="50"/>
        <v>1584</v>
      </c>
      <c r="BS31" s="61">
        <v>413.6</v>
      </c>
      <c r="BT31" s="1">
        <f t="shared" si="109"/>
        <v>1997.6</v>
      </c>
      <c r="BU31" s="5">
        <v>903</v>
      </c>
      <c r="BV31" s="1">
        <f t="shared" ref="BV31" si="120">BT31-BU31</f>
        <v>1094.5999999999999</v>
      </c>
    </row>
    <row r="32" spans="1:114" s="71" customFormat="1" ht="16.5" customHeight="1" x14ac:dyDescent="0.25">
      <c r="A32" s="305" t="s">
        <v>12</v>
      </c>
      <c r="B32" s="290"/>
      <c r="C32" s="43"/>
      <c r="D32" s="132"/>
      <c r="E32" s="69"/>
      <c r="F32" s="132"/>
      <c r="G32" s="28"/>
      <c r="H32" s="70"/>
      <c r="I32" s="69"/>
      <c r="J32" s="70"/>
      <c r="K32" s="69"/>
      <c r="L32" s="70"/>
      <c r="M32" s="69"/>
      <c r="N32" s="70"/>
      <c r="O32" s="69"/>
      <c r="P32" s="70"/>
      <c r="Q32" s="69"/>
      <c r="R32" s="70"/>
      <c r="S32" s="69"/>
      <c r="T32" s="70"/>
      <c r="U32" s="69"/>
      <c r="V32" s="70"/>
      <c r="W32" s="69"/>
      <c r="X32" s="70"/>
      <c r="Y32" s="69"/>
      <c r="Z32" s="70"/>
      <c r="AA32" s="69"/>
      <c r="AB32" s="70"/>
      <c r="AC32" s="69"/>
      <c r="AD32" s="70"/>
      <c r="AE32" s="69"/>
      <c r="AF32" s="70"/>
      <c r="AG32" s="69"/>
      <c r="AH32" s="70"/>
      <c r="AI32" s="70"/>
      <c r="AJ32" s="106"/>
      <c r="AK32" s="69"/>
      <c r="AL32" s="70"/>
      <c r="AM32" s="69"/>
      <c r="AN32" s="70"/>
      <c r="AO32" s="69"/>
      <c r="AP32" s="70"/>
      <c r="AQ32" s="69"/>
      <c r="AR32" s="70"/>
      <c r="AS32" s="69"/>
      <c r="AT32" s="70"/>
      <c r="AU32" s="69"/>
      <c r="AV32" s="70"/>
      <c r="AW32" s="69"/>
      <c r="AX32" s="70"/>
      <c r="AY32" s="69"/>
      <c r="AZ32" s="70"/>
      <c r="BA32" s="69"/>
      <c r="BB32" s="70"/>
      <c r="BC32" s="69"/>
      <c r="BD32" s="70"/>
      <c r="BE32" s="69"/>
      <c r="BF32" s="70"/>
      <c r="BG32" s="69"/>
      <c r="BH32" s="70"/>
      <c r="BI32" s="69"/>
      <c r="BJ32" s="70"/>
      <c r="BK32" s="69"/>
      <c r="BL32" s="70"/>
      <c r="BM32" s="69"/>
      <c r="BN32" s="69"/>
      <c r="BO32" s="69"/>
      <c r="BP32" s="126"/>
      <c r="BQ32" s="35"/>
      <c r="BR32" s="38"/>
      <c r="BS32" s="35"/>
      <c r="BT32" s="39"/>
      <c r="BU32" s="39"/>
      <c r="BV32" s="39"/>
      <c r="BW32" s="62"/>
      <c r="BX32" s="62"/>
      <c r="BY32" s="62"/>
      <c r="BZ32" s="62"/>
      <c r="CA32" s="62"/>
      <c r="CB32" s="62"/>
      <c r="CC32" s="62"/>
      <c r="CD32" s="62"/>
      <c r="CE32" s="62"/>
      <c r="CF32" s="62"/>
      <c r="CG32" s="62"/>
      <c r="CH32" s="62"/>
      <c r="CI32" s="62"/>
      <c r="CJ32" s="62"/>
      <c r="CK32" s="62"/>
      <c r="CL32" s="62"/>
      <c r="CM32" s="62"/>
      <c r="CN32" s="62"/>
      <c r="CO32" s="62"/>
      <c r="CP32" s="62"/>
      <c r="CQ32" s="62"/>
      <c r="CR32" s="62"/>
      <c r="CS32" s="62"/>
      <c r="CT32" s="62"/>
      <c r="CU32" s="62"/>
      <c r="CV32" s="62"/>
      <c r="CW32" s="62"/>
      <c r="CX32" s="62"/>
      <c r="CY32" s="62"/>
      <c r="CZ32" s="62"/>
      <c r="DA32" s="62"/>
      <c r="DB32" s="62"/>
      <c r="DC32" s="62"/>
      <c r="DD32" s="62"/>
      <c r="DE32" s="62"/>
      <c r="DF32" s="62"/>
      <c r="DG32" s="62"/>
      <c r="DH32" s="62"/>
      <c r="DI32" s="62"/>
      <c r="DJ32" s="62"/>
    </row>
    <row r="33" spans="1:74" s="62" customFormat="1" ht="16.5" customHeight="1" x14ac:dyDescent="0.25">
      <c r="A33" s="94" t="s">
        <v>92</v>
      </c>
      <c r="B33" s="80">
        <v>55</v>
      </c>
      <c r="C33" s="81">
        <v>42</v>
      </c>
      <c r="D33" s="93"/>
      <c r="E33" s="227"/>
      <c r="F33" s="93"/>
      <c r="G33" s="3"/>
      <c r="H33" s="228"/>
      <c r="I33" s="227"/>
      <c r="J33" s="228"/>
      <c r="K33" s="227"/>
      <c r="L33" s="228"/>
      <c r="M33" s="227"/>
      <c r="N33" s="228"/>
      <c r="O33" s="227"/>
      <c r="P33" s="228"/>
      <c r="Q33" s="227"/>
      <c r="R33" s="228"/>
      <c r="S33" s="227"/>
      <c r="T33" s="228"/>
      <c r="U33" s="227"/>
      <c r="V33" s="228"/>
      <c r="W33" s="227"/>
      <c r="X33" s="228"/>
      <c r="Y33" s="227"/>
      <c r="Z33" s="228"/>
      <c r="AA33" s="227"/>
      <c r="AB33" s="228"/>
      <c r="AC33" s="227"/>
      <c r="AD33" s="228"/>
      <c r="AE33" s="227"/>
      <c r="AF33" s="228"/>
      <c r="AG33" s="227"/>
      <c r="AH33" s="228"/>
      <c r="AI33" s="228"/>
      <c r="AJ33" s="79"/>
      <c r="AK33" s="227"/>
      <c r="AL33" s="228"/>
      <c r="AM33" s="227"/>
      <c r="AN33" s="45">
        <v>35</v>
      </c>
      <c r="AO33" s="3">
        <f>+AN33*C33</f>
        <v>1470</v>
      </c>
      <c r="AP33" s="228"/>
      <c r="AQ33" s="3">
        <f t="shared" si="45"/>
        <v>0</v>
      </c>
      <c r="AR33" s="45">
        <v>44</v>
      </c>
      <c r="AS33" s="3">
        <f t="shared" ref="AS33:AS36" si="121">+AR33*C33</f>
        <v>1848</v>
      </c>
      <c r="AT33" s="228"/>
      <c r="AU33" s="3">
        <f t="shared" ref="AU33:AU36" si="122">+AT33*C33</f>
        <v>0</v>
      </c>
      <c r="AV33" s="45">
        <v>42</v>
      </c>
      <c r="AW33" s="3">
        <f t="shared" ref="AW33:AW36" si="123">+AV33*C33</f>
        <v>1764</v>
      </c>
      <c r="AX33" s="45">
        <v>2</v>
      </c>
      <c r="AY33" s="3">
        <f t="shared" si="53"/>
        <v>84</v>
      </c>
      <c r="AZ33" s="45">
        <v>40</v>
      </c>
      <c r="BA33" s="3">
        <f t="shared" si="54"/>
        <v>1680</v>
      </c>
      <c r="BB33" s="45">
        <v>17</v>
      </c>
      <c r="BC33" s="3">
        <f t="shared" ref="BC33:BC36" si="124">+BB33*C33</f>
        <v>714</v>
      </c>
      <c r="BD33" s="45">
        <v>6</v>
      </c>
      <c r="BE33" s="3">
        <f t="shared" ref="BE33:BE36" si="125">+BD33*C33</f>
        <v>252</v>
      </c>
      <c r="BF33" s="45">
        <v>4</v>
      </c>
      <c r="BG33" s="3">
        <f t="shared" ref="BG33:BG36" si="126">+BF33*C33</f>
        <v>168</v>
      </c>
      <c r="BH33" s="45">
        <f>6+1</f>
        <v>7</v>
      </c>
      <c r="BI33" s="74">
        <f>252+10.5</f>
        <v>262.5</v>
      </c>
      <c r="BJ33" s="228"/>
      <c r="BK33" s="74">
        <f t="shared" ref="BK33:BK36" si="127">+BJ33*C33</f>
        <v>0</v>
      </c>
      <c r="BL33" s="228"/>
      <c r="BM33" s="74">
        <f t="shared" ref="BM33:BM36" si="128">+BL33*C33</f>
        <v>0</v>
      </c>
      <c r="BN33" s="45">
        <f t="shared" ref="BN33:BO36" si="129">+D33+F33+H33+J33+L33+N33+P33+R33+T33+V33+X33+Z33+AB33+AD33+AF33+AH33+AJ33+AL33+AN33+AP33+AR33+AT33+AV33+AX33+AZ33+BB33+BD33+BF33+BH33+BJ33+BL33</f>
        <v>197</v>
      </c>
      <c r="BO33" s="88">
        <f t="shared" si="129"/>
        <v>8242.5</v>
      </c>
      <c r="BP33" s="124"/>
      <c r="BQ33" s="61"/>
      <c r="BR33" s="4">
        <f t="shared" ref="BR33:BR35" si="130">BO33</f>
        <v>8242.5</v>
      </c>
      <c r="BS33" s="61"/>
      <c r="BT33" s="1">
        <f t="shared" ref="BT33:BT35" si="131">BR33+BS33-BQ33</f>
        <v>8242.5</v>
      </c>
      <c r="BU33" s="5">
        <v>7634</v>
      </c>
      <c r="BV33" s="1">
        <f t="shared" ref="BV33:BV36" si="132">BT33-BU33</f>
        <v>608.5</v>
      </c>
    </row>
    <row r="34" spans="1:74" s="62" customFormat="1" ht="16.5" customHeight="1" x14ac:dyDescent="0.25">
      <c r="A34" s="133" t="s">
        <v>92</v>
      </c>
      <c r="B34" s="80">
        <v>89</v>
      </c>
      <c r="C34" s="81">
        <v>43.2</v>
      </c>
      <c r="D34" s="93"/>
      <c r="E34" s="227"/>
      <c r="F34" s="93"/>
      <c r="G34" s="3"/>
      <c r="H34" s="228"/>
      <c r="I34" s="227"/>
      <c r="J34" s="228"/>
      <c r="K34" s="227"/>
      <c r="L34" s="228"/>
      <c r="M34" s="227"/>
      <c r="N34" s="228"/>
      <c r="O34" s="227"/>
      <c r="P34" s="228"/>
      <c r="Q34" s="227"/>
      <c r="R34" s="228"/>
      <c r="S34" s="227"/>
      <c r="T34" s="228"/>
      <c r="U34" s="227"/>
      <c r="V34" s="228"/>
      <c r="W34" s="227"/>
      <c r="X34" s="228"/>
      <c r="Y34" s="227"/>
      <c r="Z34" s="228"/>
      <c r="AA34" s="227"/>
      <c r="AB34" s="228"/>
      <c r="AC34" s="227"/>
      <c r="AD34" s="228"/>
      <c r="AE34" s="227"/>
      <c r="AF34" s="228"/>
      <c r="AG34" s="227"/>
      <c r="AH34" s="228"/>
      <c r="AI34" s="228"/>
      <c r="AJ34" s="79"/>
      <c r="AK34" s="227"/>
      <c r="AL34" s="228"/>
      <c r="AM34" s="227"/>
      <c r="AN34" s="45"/>
      <c r="AO34" s="3"/>
      <c r="AP34" s="228"/>
      <c r="AQ34" s="3">
        <f t="shared" si="45"/>
        <v>0</v>
      </c>
      <c r="AR34" s="45"/>
      <c r="AS34" s="3"/>
      <c r="AT34" s="228"/>
      <c r="AU34" s="3">
        <f t="shared" si="122"/>
        <v>0</v>
      </c>
      <c r="AV34" s="45"/>
      <c r="AW34" s="3"/>
      <c r="AX34" s="45"/>
      <c r="AY34" s="3"/>
      <c r="AZ34" s="45"/>
      <c r="BA34" s="3"/>
      <c r="BB34" s="45"/>
      <c r="BC34" s="3"/>
      <c r="BD34" s="45"/>
      <c r="BE34" s="3"/>
      <c r="BF34" s="45"/>
      <c r="BG34" s="3"/>
      <c r="BH34" s="45">
        <v>51</v>
      </c>
      <c r="BI34" s="74">
        <f t="shared" ref="BI34" si="133">+BH34*C34</f>
        <v>2203.2000000000003</v>
      </c>
      <c r="BJ34" s="45">
        <v>43</v>
      </c>
      <c r="BK34" s="74">
        <f t="shared" si="127"/>
        <v>1857.6000000000001</v>
      </c>
      <c r="BL34" s="228"/>
      <c r="BM34" s="74">
        <f t="shared" si="128"/>
        <v>0</v>
      </c>
      <c r="BN34" s="45">
        <f t="shared" si="129"/>
        <v>94</v>
      </c>
      <c r="BO34" s="88">
        <f t="shared" si="129"/>
        <v>4060.8</v>
      </c>
      <c r="BP34" s="124"/>
      <c r="BQ34" s="61"/>
      <c r="BR34" s="4">
        <f t="shared" si="130"/>
        <v>4060.8</v>
      </c>
      <c r="BS34" s="61"/>
      <c r="BT34" s="1">
        <f t="shared" si="131"/>
        <v>4060.8</v>
      </c>
      <c r="BU34" s="5"/>
      <c r="BV34" s="1">
        <f t="shared" si="132"/>
        <v>4060.8</v>
      </c>
    </row>
    <row r="35" spans="1:74" s="62" customFormat="1" ht="16.5" customHeight="1" x14ac:dyDescent="0.25">
      <c r="A35" s="133" t="s">
        <v>97</v>
      </c>
      <c r="B35" s="80">
        <v>64</v>
      </c>
      <c r="C35" s="81">
        <v>45.36</v>
      </c>
      <c r="D35" s="93"/>
      <c r="E35" s="227"/>
      <c r="F35" s="93"/>
      <c r="G35" s="3"/>
      <c r="H35" s="228"/>
      <c r="I35" s="227"/>
      <c r="J35" s="228"/>
      <c r="K35" s="227"/>
      <c r="L35" s="228"/>
      <c r="M35" s="227"/>
      <c r="N35" s="228"/>
      <c r="O35" s="227"/>
      <c r="P35" s="228"/>
      <c r="Q35" s="227"/>
      <c r="R35" s="228"/>
      <c r="S35" s="227"/>
      <c r="T35" s="228"/>
      <c r="U35" s="227"/>
      <c r="V35" s="228"/>
      <c r="W35" s="227"/>
      <c r="X35" s="228"/>
      <c r="Y35" s="227"/>
      <c r="Z35" s="228"/>
      <c r="AA35" s="227"/>
      <c r="AB35" s="228"/>
      <c r="AC35" s="227"/>
      <c r="AD35" s="228"/>
      <c r="AE35" s="227"/>
      <c r="AF35" s="228"/>
      <c r="AG35" s="227"/>
      <c r="AH35" s="228"/>
      <c r="AI35" s="228"/>
      <c r="AJ35" s="79"/>
      <c r="AK35" s="227"/>
      <c r="AL35" s="228"/>
      <c r="AM35" s="227"/>
      <c r="AN35" s="45"/>
      <c r="AO35" s="3"/>
      <c r="AP35" s="228"/>
      <c r="AQ35" s="3">
        <f t="shared" si="45"/>
        <v>0</v>
      </c>
      <c r="AR35" s="45"/>
      <c r="AS35" s="3"/>
      <c r="AT35" s="228"/>
      <c r="AU35" s="3">
        <f t="shared" si="122"/>
        <v>0</v>
      </c>
      <c r="AV35" s="45">
        <v>23</v>
      </c>
      <c r="AW35" s="3">
        <f t="shared" si="123"/>
        <v>1043.28</v>
      </c>
      <c r="AX35" s="45">
        <v>47</v>
      </c>
      <c r="AY35" s="3">
        <f t="shared" si="53"/>
        <v>2131.92</v>
      </c>
      <c r="AZ35" s="45">
        <v>27</v>
      </c>
      <c r="BA35" s="3">
        <f t="shared" si="54"/>
        <v>1224.72</v>
      </c>
      <c r="BB35" s="45">
        <v>16</v>
      </c>
      <c r="BC35" s="3">
        <f t="shared" si="124"/>
        <v>725.76</v>
      </c>
      <c r="BD35" s="45">
        <v>48</v>
      </c>
      <c r="BE35" s="3">
        <f t="shared" si="125"/>
        <v>2177.2799999999997</v>
      </c>
      <c r="BF35" s="45">
        <v>14</v>
      </c>
      <c r="BG35" s="3">
        <f t="shared" si="126"/>
        <v>635.04</v>
      </c>
      <c r="BH35" s="45">
        <f>5+1</f>
        <v>6</v>
      </c>
      <c r="BI35" s="74">
        <f>226.8+11.34</f>
        <v>238.14000000000001</v>
      </c>
      <c r="BJ35" s="228"/>
      <c r="BK35" s="74">
        <f t="shared" si="127"/>
        <v>0</v>
      </c>
      <c r="BL35" s="228"/>
      <c r="BM35" s="74">
        <f t="shared" si="128"/>
        <v>0</v>
      </c>
      <c r="BN35" s="45">
        <f t="shared" si="129"/>
        <v>181</v>
      </c>
      <c r="BO35" s="88">
        <f t="shared" si="129"/>
        <v>8176.14</v>
      </c>
      <c r="BP35" s="124"/>
      <c r="BQ35" s="61"/>
      <c r="BR35" s="4">
        <f t="shared" si="130"/>
        <v>8176.14</v>
      </c>
      <c r="BS35" s="61"/>
      <c r="BT35" s="1">
        <f t="shared" si="131"/>
        <v>8176.14</v>
      </c>
      <c r="BU35" s="5">
        <v>7222</v>
      </c>
      <c r="BV35" s="1">
        <f t="shared" si="132"/>
        <v>954.14000000000033</v>
      </c>
    </row>
    <row r="36" spans="1:74" s="150" customFormat="1" ht="16.5" customHeight="1" x14ac:dyDescent="0.25">
      <c r="A36" s="133" t="s">
        <v>54</v>
      </c>
      <c r="B36" s="80">
        <v>18</v>
      </c>
      <c r="C36" s="81">
        <v>45.36</v>
      </c>
      <c r="D36" s="93"/>
      <c r="E36" s="3">
        <f>+D36*C36</f>
        <v>0</v>
      </c>
      <c r="F36" s="93"/>
      <c r="G36" s="3">
        <f>+F36*C36</f>
        <v>0</v>
      </c>
      <c r="H36" s="45"/>
      <c r="I36" s="3">
        <f>+H36*C36</f>
        <v>0</v>
      </c>
      <c r="J36" s="45"/>
      <c r="K36" s="3">
        <f>+J36*C36</f>
        <v>0</v>
      </c>
      <c r="L36" s="45">
        <v>48</v>
      </c>
      <c r="M36" s="3">
        <f t="shared" si="31"/>
        <v>2177.2799999999997</v>
      </c>
      <c r="N36" s="45">
        <v>13</v>
      </c>
      <c r="O36" s="3">
        <f t="shared" si="32"/>
        <v>589.67999999999995</v>
      </c>
      <c r="P36" s="45">
        <v>14</v>
      </c>
      <c r="Q36" s="3">
        <f t="shared" si="33"/>
        <v>635.04</v>
      </c>
      <c r="R36" s="45">
        <v>10</v>
      </c>
      <c r="S36" s="3">
        <f t="shared" si="34"/>
        <v>453.6</v>
      </c>
      <c r="T36" s="45">
        <v>7</v>
      </c>
      <c r="U36" s="3">
        <f>+T36*C36</f>
        <v>317.52</v>
      </c>
      <c r="V36" s="45"/>
      <c r="W36" s="3">
        <f>+V36*C36</f>
        <v>0</v>
      </c>
      <c r="X36" s="45"/>
      <c r="Y36" s="3">
        <f>+X36*C36</f>
        <v>0</v>
      </c>
      <c r="Z36" s="45">
        <v>16</v>
      </c>
      <c r="AA36" s="3">
        <f>+Z36*C36</f>
        <v>725.76</v>
      </c>
      <c r="AB36" s="45"/>
      <c r="AC36" s="3">
        <f>+AB36*C36</f>
        <v>0</v>
      </c>
      <c r="AD36" s="45"/>
      <c r="AE36" s="3">
        <f>+AD36*C36</f>
        <v>0</v>
      </c>
      <c r="AF36" s="45">
        <v>17</v>
      </c>
      <c r="AG36" s="3">
        <f>+AF36*C36</f>
        <v>771.12</v>
      </c>
      <c r="AH36" s="45"/>
      <c r="AI36" s="3">
        <f>+AH36*C36</f>
        <v>0</v>
      </c>
      <c r="AJ36" s="93"/>
      <c r="AK36" s="3">
        <f>+AJ36*C36</f>
        <v>0</v>
      </c>
      <c r="AL36" s="45"/>
      <c r="AM36" s="3">
        <f>+AL36*C36</f>
        <v>0</v>
      </c>
      <c r="AN36" s="45">
        <v>6</v>
      </c>
      <c r="AO36" s="3">
        <f>226.8+35.91</f>
        <v>262.71000000000004</v>
      </c>
      <c r="AP36" s="45"/>
      <c r="AQ36" s="3">
        <f t="shared" si="45"/>
        <v>0</v>
      </c>
      <c r="AR36" s="45"/>
      <c r="AS36" s="3">
        <f t="shared" si="121"/>
        <v>0</v>
      </c>
      <c r="AT36" s="45"/>
      <c r="AU36" s="3">
        <f t="shared" si="122"/>
        <v>0</v>
      </c>
      <c r="AV36" s="45"/>
      <c r="AW36" s="3">
        <f t="shared" si="123"/>
        <v>0</v>
      </c>
      <c r="AX36" s="45"/>
      <c r="AY36" s="3">
        <f t="shared" si="53"/>
        <v>0</v>
      </c>
      <c r="AZ36" s="45"/>
      <c r="BA36" s="3">
        <f t="shared" si="54"/>
        <v>0</v>
      </c>
      <c r="BB36" s="45"/>
      <c r="BC36" s="3">
        <f t="shared" si="124"/>
        <v>0</v>
      </c>
      <c r="BD36" s="45"/>
      <c r="BE36" s="3">
        <f t="shared" si="125"/>
        <v>0</v>
      </c>
      <c r="BF36" s="45"/>
      <c r="BG36" s="3">
        <f t="shared" si="126"/>
        <v>0</v>
      </c>
      <c r="BH36" s="45"/>
      <c r="BI36" s="74">
        <f t="shared" ref="BI36" si="134">+BH36*C36</f>
        <v>0</v>
      </c>
      <c r="BJ36" s="45"/>
      <c r="BK36" s="74">
        <f t="shared" si="127"/>
        <v>0</v>
      </c>
      <c r="BL36" s="45"/>
      <c r="BM36" s="74">
        <f t="shared" si="128"/>
        <v>0</v>
      </c>
      <c r="BN36" s="45">
        <f>+D36+F36+H36+J36+L36+N36+P36+R36+T36+V36+X36+Z36+AB36+AD36+AF36+AH36+AJ36+AL36+AN36+AP36+AR36+AT36+AV36+AX36+AZ36+BB36+BD36+BF36+BH36+BJ36+BL36</f>
        <v>131</v>
      </c>
      <c r="BO36" s="88">
        <f t="shared" si="129"/>
        <v>5932.7099999999991</v>
      </c>
      <c r="BP36" s="149"/>
      <c r="BQ36" s="61">
        <v>405.24</v>
      </c>
      <c r="BR36" s="4">
        <f t="shared" si="50"/>
        <v>5932.7099999999991</v>
      </c>
      <c r="BS36" s="61"/>
      <c r="BT36" s="1">
        <f>BR36+BS36-BQ36</f>
        <v>5527.4699999999993</v>
      </c>
      <c r="BU36" s="5">
        <v>5720</v>
      </c>
      <c r="BV36" s="1">
        <f t="shared" si="132"/>
        <v>-192.53000000000065</v>
      </c>
    </row>
    <row r="37" spans="1:74" ht="16.5" customHeight="1" x14ac:dyDescent="0.25">
      <c r="A37" s="301" t="s">
        <v>13</v>
      </c>
      <c r="B37" s="292"/>
      <c r="C37" s="95"/>
      <c r="D37" s="132"/>
      <c r="E37" s="28"/>
      <c r="F37" s="132"/>
      <c r="G37" s="28"/>
      <c r="H37" s="47"/>
      <c r="I37" s="28"/>
      <c r="J37" s="47"/>
      <c r="K37" s="28"/>
      <c r="L37" s="47"/>
      <c r="M37" s="28"/>
      <c r="N37" s="47"/>
      <c r="O37" s="28"/>
      <c r="P37" s="47"/>
      <c r="Q37" s="28"/>
      <c r="R37" s="47"/>
      <c r="S37" s="28"/>
      <c r="T37" s="47"/>
      <c r="U37" s="28"/>
      <c r="V37" s="47"/>
      <c r="W37" s="28"/>
      <c r="X37" s="47"/>
      <c r="Y37" s="28"/>
      <c r="Z37" s="47"/>
      <c r="AA37" s="28"/>
      <c r="AB37" s="47"/>
      <c r="AC37" s="28"/>
      <c r="AD37" s="47"/>
      <c r="AE37" s="28"/>
      <c r="AF37" s="47"/>
      <c r="AG37" s="28"/>
      <c r="AH37" s="47"/>
      <c r="AI37" s="28"/>
      <c r="AJ37" s="96"/>
      <c r="AK37" s="28"/>
      <c r="AL37" s="47"/>
      <c r="AM37" s="28"/>
      <c r="AN37" s="47"/>
      <c r="AO37" s="28"/>
      <c r="AP37" s="28"/>
      <c r="AQ37" s="28"/>
      <c r="AR37" s="47"/>
      <c r="AS37" s="28"/>
      <c r="AT37" s="47"/>
      <c r="AU37" s="28"/>
      <c r="AV37" s="47"/>
      <c r="AW37" s="28"/>
      <c r="AX37" s="47"/>
      <c r="AY37" s="28"/>
      <c r="AZ37" s="47"/>
      <c r="BA37" s="28"/>
      <c r="BB37" s="47"/>
      <c r="BC37" s="28"/>
      <c r="BD37" s="47"/>
      <c r="BE37" s="28"/>
      <c r="BF37" s="47"/>
      <c r="BG37" s="28"/>
      <c r="BH37" s="47"/>
      <c r="BI37" s="28"/>
      <c r="BJ37" s="47"/>
      <c r="BK37" s="28"/>
      <c r="BL37" s="47"/>
      <c r="BM37" s="28"/>
      <c r="BN37" s="28"/>
      <c r="BO37" s="28"/>
      <c r="BP37" s="125"/>
      <c r="BQ37" s="35"/>
      <c r="BR37" s="35"/>
      <c r="BS37" s="35"/>
      <c r="BT37" s="37"/>
      <c r="BU37" s="37"/>
      <c r="BV37" s="37"/>
    </row>
    <row r="38" spans="1:74" ht="16.5" customHeight="1" x14ac:dyDescent="0.25">
      <c r="A38" s="94" t="s">
        <v>57</v>
      </c>
      <c r="B38" s="80" t="s">
        <v>83</v>
      </c>
      <c r="C38" s="81">
        <v>48</v>
      </c>
      <c r="D38" s="93"/>
      <c r="E38" s="3"/>
      <c r="F38" s="93"/>
      <c r="G38" s="3"/>
      <c r="H38" s="45"/>
      <c r="I38" s="3"/>
      <c r="J38" s="45"/>
      <c r="K38" s="3"/>
      <c r="L38" s="45"/>
      <c r="M38" s="3"/>
      <c r="N38" s="45"/>
      <c r="O38" s="3"/>
      <c r="P38" s="45">
        <v>13</v>
      </c>
      <c r="Q38" s="3">
        <f t="shared" si="33"/>
        <v>624</v>
      </c>
      <c r="R38" s="45">
        <v>8</v>
      </c>
      <c r="S38" s="3">
        <f t="shared" si="34"/>
        <v>384</v>
      </c>
      <c r="T38" s="45"/>
      <c r="U38" s="3">
        <f t="shared" ref="U38:U49" si="135">+T38*C38</f>
        <v>0</v>
      </c>
      <c r="V38" s="45">
        <v>3</v>
      </c>
      <c r="W38" s="3">
        <f>3*48</f>
        <v>144</v>
      </c>
      <c r="X38" s="45"/>
      <c r="Y38" s="3">
        <f t="shared" ref="Y38:Y49" si="136">+X38*C38</f>
        <v>0</v>
      </c>
      <c r="Z38" s="45"/>
      <c r="AA38" s="3">
        <f t="shared" ref="AA38:AA49" si="137">+Z38*C38</f>
        <v>0</v>
      </c>
      <c r="AB38" s="45"/>
      <c r="AC38" s="3">
        <f t="shared" ref="AC38:AC49" si="138">+AB38*C38</f>
        <v>0</v>
      </c>
      <c r="AD38" s="45"/>
      <c r="AE38" s="3">
        <f t="shared" ref="AE38:AE49" si="139">+AD38*C38</f>
        <v>0</v>
      </c>
      <c r="AF38" s="45"/>
      <c r="AG38" s="3">
        <f t="shared" ref="AG38:AG48" si="140">+AF38*C38</f>
        <v>0</v>
      </c>
      <c r="AH38" s="45"/>
      <c r="AI38" s="3">
        <f t="shared" ref="AI38:AI49" si="141">+AH38*C38</f>
        <v>0</v>
      </c>
      <c r="AJ38" s="151"/>
      <c r="AK38" s="3">
        <f t="shared" ref="AK38:AK49" si="142">+AJ38*C38</f>
        <v>0</v>
      </c>
      <c r="AL38" s="45">
        <v>15</v>
      </c>
      <c r="AM38" s="3">
        <f t="shared" ref="AM38:AM49" si="143">+AL38*C38</f>
        <v>720</v>
      </c>
      <c r="AN38" s="45">
        <v>3</v>
      </c>
      <c r="AO38" s="3">
        <f>48+20+48</f>
        <v>116</v>
      </c>
      <c r="AP38" s="3"/>
      <c r="AQ38" s="3">
        <f t="shared" si="45"/>
        <v>0</v>
      </c>
      <c r="AR38" s="45"/>
      <c r="AS38" s="3">
        <f t="shared" ref="AS38:AS49" si="144">+AR38*C38</f>
        <v>0</v>
      </c>
      <c r="AT38" s="45"/>
      <c r="AU38" s="3">
        <f t="shared" ref="AU38:AU49" si="145">+AT38*C38</f>
        <v>0</v>
      </c>
      <c r="AV38" s="45"/>
      <c r="AW38" s="3">
        <f t="shared" ref="AW38:AW49" si="146">+AV38*C38</f>
        <v>0</v>
      </c>
      <c r="AX38" s="45"/>
      <c r="AY38" s="3">
        <f t="shared" si="53"/>
        <v>0</v>
      </c>
      <c r="AZ38" s="45"/>
      <c r="BA38" s="3">
        <f t="shared" si="54"/>
        <v>0</v>
      </c>
      <c r="BB38" s="45"/>
      <c r="BC38" s="3">
        <f t="shared" ref="BC38:BC49" si="147">+BB38*C38</f>
        <v>0</v>
      </c>
      <c r="BD38" s="45"/>
      <c r="BE38" s="3">
        <f t="shared" ref="BE38:BE49" si="148">+BD38*C38</f>
        <v>0</v>
      </c>
      <c r="BF38" s="45"/>
      <c r="BG38" s="3">
        <f t="shared" ref="BG38:BG49" si="149">+BF38*C38</f>
        <v>0</v>
      </c>
      <c r="BH38" s="45"/>
      <c r="BI38" s="74">
        <f t="shared" ref="BI38:BI49" si="150">+BH38*C38</f>
        <v>0</v>
      </c>
      <c r="BJ38" s="45"/>
      <c r="BK38" s="74">
        <f t="shared" ref="BK38:BK49" si="151">+BJ38*C38</f>
        <v>0</v>
      </c>
      <c r="BL38" s="45"/>
      <c r="BM38" s="74">
        <f t="shared" ref="BM38:BM49" si="152">+BL38*C38</f>
        <v>0</v>
      </c>
      <c r="BN38" s="45">
        <f t="shared" ref="BN38:BO49" si="153">+D38+F38+H38+J38+L38+N38+P38+R38+T38+V38+X38+Z38+AB38+AD38+AF38+AH38+AJ38+AL38+AN38+AP38+AR38+AT38+AV38+AX38+AZ38+BB38+BD38+BF38+BH38+BJ38+BL38</f>
        <v>42</v>
      </c>
      <c r="BO38" s="88">
        <f t="shared" si="153"/>
        <v>1988</v>
      </c>
      <c r="BP38" s="124"/>
      <c r="BQ38" s="61"/>
      <c r="BR38" s="4">
        <f t="shared" ref="BR38" si="154">BO38</f>
        <v>1988</v>
      </c>
      <c r="BS38" s="61"/>
      <c r="BT38" s="1">
        <f t="shared" ref="BT38" si="155">BR38+BS38-BQ38</f>
        <v>1988</v>
      </c>
      <c r="BU38" s="5">
        <f>1373+989</f>
        <v>2362</v>
      </c>
      <c r="BV38" s="1">
        <f t="shared" ref="BV38:BV47" si="156">BT38-BU38</f>
        <v>-374</v>
      </c>
    </row>
    <row r="39" spans="1:74" ht="16.5" customHeight="1" x14ac:dyDescent="0.25">
      <c r="A39" s="133" t="s">
        <v>57</v>
      </c>
      <c r="B39" s="80">
        <v>16</v>
      </c>
      <c r="C39" s="46">
        <v>48</v>
      </c>
      <c r="D39" s="93">
        <v>2</v>
      </c>
      <c r="E39" s="3">
        <f t="shared" ref="E39:E49" si="157">+D39*C39</f>
        <v>96</v>
      </c>
      <c r="F39" s="93">
        <v>11</v>
      </c>
      <c r="G39" s="3">
        <f t="shared" ref="G39:G49" si="158">+F39*C39</f>
        <v>528</v>
      </c>
      <c r="H39" s="45">
        <v>3</v>
      </c>
      <c r="I39" s="3">
        <f t="shared" ref="I39:I49" si="159">+H39*C39</f>
        <v>144</v>
      </c>
      <c r="J39" s="45">
        <v>1</v>
      </c>
      <c r="K39" s="3">
        <f t="shared" ref="K39:K49" si="160">+J39*C39</f>
        <v>48</v>
      </c>
      <c r="L39" s="45">
        <v>2</v>
      </c>
      <c r="M39" s="3">
        <f>48+47.5</f>
        <v>95.5</v>
      </c>
      <c r="N39" s="45"/>
      <c r="O39" s="3">
        <f t="shared" si="32"/>
        <v>0</v>
      </c>
      <c r="P39" s="45"/>
      <c r="Q39" s="3">
        <f t="shared" si="33"/>
        <v>0</v>
      </c>
      <c r="R39" s="45"/>
      <c r="S39" s="3">
        <f t="shared" si="34"/>
        <v>0</v>
      </c>
      <c r="T39" s="45"/>
      <c r="U39" s="3">
        <f t="shared" si="135"/>
        <v>0</v>
      </c>
      <c r="V39" s="45"/>
      <c r="W39" s="3">
        <f t="shared" ref="W39:W49" si="161">+V39*C39</f>
        <v>0</v>
      </c>
      <c r="X39" s="45"/>
      <c r="Y39" s="3">
        <f t="shared" si="136"/>
        <v>0</v>
      </c>
      <c r="Z39" s="45"/>
      <c r="AA39" s="3">
        <f t="shared" si="137"/>
        <v>0</v>
      </c>
      <c r="AB39" s="45"/>
      <c r="AC39" s="3">
        <f t="shared" si="138"/>
        <v>0</v>
      </c>
      <c r="AD39" s="45"/>
      <c r="AE39" s="3">
        <f t="shared" si="139"/>
        <v>0</v>
      </c>
      <c r="AF39" s="45"/>
      <c r="AG39" s="3">
        <f t="shared" si="140"/>
        <v>0</v>
      </c>
      <c r="AH39" s="45"/>
      <c r="AI39" s="3">
        <f t="shared" si="141"/>
        <v>0</v>
      </c>
      <c r="AJ39" s="151"/>
      <c r="AK39" s="3">
        <f t="shared" si="142"/>
        <v>0</v>
      </c>
      <c r="AL39" s="45"/>
      <c r="AM39" s="3">
        <f t="shared" si="143"/>
        <v>0</v>
      </c>
      <c r="AN39" s="45"/>
      <c r="AO39" s="3">
        <f t="shared" ref="AO39:AO48" si="162">+AN39*C39</f>
        <v>0</v>
      </c>
      <c r="AP39" s="45"/>
      <c r="AQ39" s="3">
        <f t="shared" si="45"/>
        <v>0</v>
      </c>
      <c r="AR39" s="45"/>
      <c r="AS39" s="3">
        <f t="shared" si="144"/>
        <v>0</v>
      </c>
      <c r="AT39" s="45"/>
      <c r="AU39" s="3">
        <f t="shared" si="145"/>
        <v>0</v>
      </c>
      <c r="AV39" s="45"/>
      <c r="AW39" s="3">
        <f t="shared" si="146"/>
        <v>0</v>
      </c>
      <c r="AX39" s="45"/>
      <c r="AY39" s="3">
        <f t="shared" si="53"/>
        <v>0</v>
      </c>
      <c r="AZ39" s="45"/>
      <c r="BA39" s="3">
        <f t="shared" si="54"/>
        <v>0</v>
      </c>
      <c r="BB39" s="45"/>
      <c r="BC39" s="3">
        <f t="shared" si="147"/>
        <v>0</v>
      </c>
      <c r="BD39" s="45"/>
      <c r="BE39" s="3">
        <f t="shared" si="148"/>
        <v>0</v>
      </c>
      <c r="BF39" s="45"/>
      <c r="BG39" s="3">
        <f t="shared" si="149"/>
        <v>0</v>
      </c>
      <c r="BH39" s="45"/>
      <c r="BI39" s="74">
        <f t="shared" si="150"/>
        <v>0</v>
      </c>
      <c r="BJ39" s="45"/>
      <c r="BK39" s="74">
        <f t="shared" si="151"/>
        <v>0</v>
      </c>
      <c r="BL39" s="45"/>
      <c r="BM39" s="74">
        <f t="shared" si="152"/>
        <v>0</v>
      </c>
      <c r="BN39" s="45">
        <f t="shared" si="153"/>
        <v>19</v>
      </c>
      <c r="BO39" s="88">
        <f t="shared" si="153"/>
        <v>911.5</v>
      </c>
      <c r="BP39" s="124"/>
      <c r="BQ39" s="61">
        <v>295.58</v>
      </c>
      <c r="BR39" s="4">
        <f t="shared" si="50"/>
        <v>911.5</v>
      </c>
      <c r="BS39" s="61"/>
      <c r="BT39" s="1">
        <f>BR39+BS39-BQ39</f>
        <v>615.92000000000007</v>
      </c>
      <c r="BU39" s="5">
        <v>462</v>
      </c>
      <c r="BV39" s="1">
        <f t="shared" si="156"/>
        <v>153.92000000000007</v>
      </c>
    </row>
    <row r="40" spans="1:74" ht="16.5" customHeight="1" x14ac:dyDescent="0.25">
      <c r="A40" s="133" t="s">
        <v>96</v>
      </c>
      <c r="B40" s="80">
        <v>3</v>
      </c>
      <c r="C40" s="46">
        <v>48</v>
      </c>
      <c r="D40" s="93"/>
      <c r="E40" s="3"/>
      <c r="F40" s="93"/>
      <c r="G40" s="3"/>
      <c r="H40" s="45"/>
      <c r="I40" s="3"/>
      <c r="J40" s="45"/>
      <c r="K40" s="3"/>
      <c r="L40" s="45"/>
      <c r="M40" s="3"/>
      <c r="N40" s="45"/>
      <c r="O40" s="3"/>
      <c r="P40" s="45"/>
      <c r="Q40" s="3"/>
      <c r="R40" s="45"/>
      <c r="S40" s="3"/>
      <c r="T40" s="45"/>
      <c r="U40" s="3"/>
      <c r="V40" s="45"/>
      <c r="W40" s="3"/>
      <c r="X40" s="45"/>
      <c r="Y40" s="3"/>
      <c r="Z40" s="45"/>
      <c r="AA40" s="3"/>
      <c r="AB40" s="45"/>
      <c r="AC40" s="3"/>
      <c r="AD40" s="45"/>
      <c r="AE40" s="3"/>
      <c r="AF40" s="45"/>
      <c r="AG40" s="3"/>
      <c r="AH40" s="45"/>
      <c r="AI40" s="3"/>
      <c r="AJ40" s="151"/>
      <c r="AK40" s="3"/>
      <c r="AL40" s="45"/>
      <c r="AM40" s="3"/>
      <c r="AN40" s="45"/>
      <c r="AO40" s="3"/>
      <c r="AP40" s="45"/>
      <c r="AQ40" s="3">
        <f t="shared" si="45"/>
        <v>0</v>
      </c>
      <c r="AR40" s="45"/>
      <c r="AS40" s="3">
        <f t="shared" si="144"/>
        <v>0</v>
      </c>
      <c r="AT40" s="45">
        <f>10+1</f>
        <v>11</v>
      </c>
      <c r="AU40" s="3">
        <f>480+14</f>
        <v>494</v>
      </c>
      <c r="AV40" s="45"/>
      <c r="AW40" s="3">
        <f t="shared" si="146"/>
        <v>0</v>
      </c>
      <c r="AX40" s="45"/>
      <c r="AY40" s="3">
        <f t="shared" si="53"/>
        <v>0</v>
      </c>
      <c r="AZ40" s="45"/>
      <c r="BA40" s="3">
        <f t="shared" si="54"/>
        <v>0</v>
      </c>
      <c r="BB40" s="45"/>
      <c r="BC40" s="3">
        <f t="shared" si="147"/>
        <v>0</v>
      </c>
      <c r="BD40" s="45"/>
      <c r="BE40" s="3">
        <f t="shared" si="148"/>
        <v>0</v>
      </c>
      <c r="BF40" s="45"/>
      <c r="BG40" s="3">
        <f t="shared" si="149"/>
        <v>0</v>
      </c>
      <c r="BH40" s="45"/>
      <c r="BI40" s="74">
        <f t="shared" si="150"/>
        <v>0</v>
      </c>
      <c r="BJ40" s="45"/>
      <c r="BK40" s="74">
        <f t="shared" si="151"/>
        <v>0</v>
      </c>
      <c r="BL40" s="45"/>
      <c r="BM40" s="74">
        <f t="shared" si="152"/>
        <v>0</v>
      </c>
      <c r="BN40" s="45">
        <f t="shared" si="153"/>
        <v>11</v>
      </c>
      <c r="BO40" s="88">
        <f t="shared" si="153"/>
        <v>494</v>
      </c>
      <c r="BP40" s="124"/>
      <c r="BQ40" s="61"/>
      <c r="BR40" s="4">
        <f t="shared" si="50"/>
        <v>494</v>
      </c>
      <c r="BS40" s="61"/>
      <c r="BT40" s="1">
        <f t="shared" ref="BT40:BT47" si="163">BR40+BS40-BQ40</f>
        <v>494</v>
      </c>
      <c r="BU40" s="5">
        <v>1336</v>
      </c>
      <c r="BV40" s="1">
        <f t="shared" si="156"/>
        <v>-842</v>
      </c>
    </row>
    <row r="41" spans="1:74" ht="16.5" customHeight="1" x14ac:dyDescent="0.25">
      <c r="A41" s="133" t="s">
        <v>102</v>
      </c>
      <c r="B41" s="80">
        <v>73</v>
      </c>
      <c r="C41" s="46">
        <v>48</v>
      </c>
      <c r="D41" s="93"/>
      <c r="E41" s="3"/>
      <c r="F41" s="93"/>
      <c r="G41" s="3"/>
      <c r="H41" s="45"/>
      <c r="I41" s="3"/>
      <c r="J41" s="45"/>
      <c r="K41" s="3"/>
      <c r="L41" s="45"/>
      <c r="M41" s="3"/>
      <c r="N41" s="45"/>
      <c r="O41" s="3"/>
      <c r="P41" s="45"/>
      <c r="Q41" s="3"/>
      <c r="R41" s="45"/>
      <c r="S41" s="3"/>
      <c r="T41" s="45"/>
      <c r="U41" s="3"/>
      <c r="V41" s="45"/>
      <c r="W41" s="3"/>
      <c r="X41" s="45"/>
      <c r="Y41" s="3"/>
      <c r="Z41" s="45"/>
      <c r="AA41" s="3"/>
      <c r="AB41" s="45"/>
      <c r="AC41" s="3"/>
      <c r="AD41" s="45"/>
      <c r="AE41" s="3"/>
      <c r="AF41" s="45"/>
      <c r="AG41" s="3"/>
      <c r="AH41" s="45"/>
      <c r="AI41" s="3"/>
      <c r="AJ41" s="151"/>
      <c r="AK41" s="3"/>
      <c r="AL41" s="45"/>
      <c r="AM41" s="3"/>
      <c r="AN41" s="45"/>
      <c r="AO41" s="3"/>
      <c r="AP41" s="45"/>
      <c r="AQ41" s="3"/>
      <c r="AR41" s="45"/>
      <c r="AS41" s="3"/>
      <c r="AT41" s="45"/>
      <c r="AU41" s="3"/>
      <c r="AV41" s="45"/>
      <c r="AW41" s="3"/>
      <c r="AX41" s="45"/>
      <c r="AY41" s="3"/>
      <c r="AZ41" s="45"/>
      <c r="BA41" s="3"/>
      <c r="BB41" s="45"/>
      <c r="BC41" s="3"/>
      <c r="BD41" s="45"/>
      <c r="BE41" s="3"/>
      <c r="BF41" s="45"/>
      <c r="BG41" s="3"/>
      <c r="BH41" s="45"/>
      <c r="BI41" s="74"/>
      <c r="BJ41" s="45"/>
      <c r="BK41" s="74"/>
      <c r="BL41" s="45">
        <v>21</v>
      </c>
      <c r="BM41" s="74">
        <f t="shared" si="152"/>
        <v>1008</v>
      </c>
      <c r="BN41" s="45">
        <f t="shared" si="153"/>
        <v>21</v>
      </c>
      <c r="BO41" s="88">
        <f t="shared" si="153"/>
        <v>1008</v>
      </c>
      <c r="BP41" s="124"/>
      <c r="BQ41" s="61"/>
      <c r="BR41" s="4">
        <f t="shared" si="50"/>
        <v>1008</v>
      </c>
      <c r="BS41" s="61">
        <v>363.8</v>
      </c>
      <c r="BT41" s="1">
        <f t="shared" si="163"/>
        <v>1371.8</v>
      </c>
      <c r="BU41" s="5">
        <v>1336</v>
      </c>
      <c r="BV41" s="1">
        <f t="shared" si="156"/>
        <v>35.799999999999955</v>
      </c>
    </row>
    <row r="42" spans="1:74" ht="16.5" customHeight="1" x14ac:dyDescent="0.25">
      <c r="A42" s="133" t="s">
        <v>103</v>
      </c>
      <c r="B42" s="80">
        <v>43</v>
      </c>
      <c r="C42" s="46">
        <v>48</v>
      </c>
      <c r="D42" s="93"/>
      <c r="E42" s="3"/>
      <c r="F42" s="93"/>
      <c r="G42" s="3"/>
      <c r="H42" s="45"/>
      <c r="I42" s="3"/>
      <c r="J42" s="45"/>
      <c r="K42" s="3"/>
      <c r="L42" s="45"/>
      <c r="M42" s="3"/>
      <c r="N42" s="45"/>
      <c r="O42" s="3"/>
      <c r="P42" s="45"/>
      <c r="Q42" s="3"/>
      <c r="R42" s="45"/>
      <c r="S42" s="3"/>
      <c r="T42" s="45"/>
      <c r="U42" s="3"/>
      <c r="V42" s="45"/>
      <c r="W42" s="3"/>
      <c r="X42" s="45"/>
      <c r="Y42" s="3"/>
      <c r="Z42" s="45"/>
      <c r="AA42" s="3"/>
      <c r="AB42" s="45"/>
      <c r="AC42" s="3"/>
      <c r="AD42" s="45"/>
      <c r="AE42" s="3"/>
      <c r="AF42" s="45"/>
      <c r="AG42" s="3"/>
      <c r="AH42" s="45"/>
      <c r="AI42" s="3"/>
      <c r="AJ42" s="151"/>
      <c r="AK42" s="3"/>
      <c r="AL42" s="45"/>
      <c r="AM42" s="3"/>
      <c r="AN42" s="45"/>
      <c r="AO42" s="3"/>
      <c r="AP42" s="45"/>
      <c r="AQ42" s="3"/>
      <c r="AR42" s="45"/>
      <c r="AS42" s="3"/>
      <c r="AT42" s="45"/>
      <c r="AU42" s="3"/>
      <c r="AV42" s="45"/>
      <c r="AW42" s="3"/>
      <c r="AX42" s="45"/>
      <c r="AY42" s="3"/>
      <c r="AZ42" s="45"/>
      <c r="BA42" s="3"/>
      <c r="BB42" s="45"/>
      <c r="BC42" s="3"/>
      <c r="BD42" s="45"/>
      <c r="BE42" s="3"/>
      <c r="BF42" s="45"/>
      <c r="BG42" s="3"/>
      <c r="BH42" s="45"/>
      <c r="BI42" s="74"/>
      <c r="BJ42" s="45"/>
      <c r="BK42" s="74"/>
      <c r="BL42" s="45">
        <v>21</v>
      </c>
      <c r="BM42" s="74">
        <f t="shared" si="152"/>
        <v>1008</v>
      </c>
      <c r="BN42" s="45">
        <f t="shared" si="153"/>
        <v>21</v>
      </c>
      <c r="BO42" s="88">
        <f t="shared" si="153"/>
        <v>1008</v>
      </c>
      <c r="BP42" s="124"/>
      <c r="BQ42" s="61"/>
      <c r="BR42" s="4">
        <f t="shared" si="50"/>
        <v>1008</v>
      </c>
      <c r="BS42" s="61"/>
      <c r="BT42" s="1">
        <f t="shared" si="163"/>
        <v>1008</v>
      </c>
      <c r="BU42" s="5">
        <v>1336</v>
      </c>
      <c r="BV42" s="1">
        <f t="shared" si="156"/>
        <v>-328</v>
      </c>
    </row>
    <row r="43" spans="1:74" ht="16.5" customHeight="1" x14ac:dyDescent="0.25">
      <c r="A43" s="133" t="s">
        <v>80</v>
      </c>
      <c r="B43" s="80">
        <v>51</v>
      </c>
      <c r="C43" s="46">
        <v>28.38</v>
      </c>
      <c r="D43" s="93"/>
      <c r="E43" s="3"/>
      <c r="F43" s="93"/>
      <c r="G43" s="3"/>
      <c r="H43" s="45"/>
      <c r="I43" s="3"/>
      <c r="J43" s="45"/>
      <c r="K43" s="3"/>
      <c r="L43" s="45"/>
      <c r="M43" s="3"/>
      <c r="N43" s="45"/>
      <c r="O43" s="3"/>
      <c r="P43" s="45"/>
      <c r="Q43" s="3"/>
      <c r="R43" s="45"/>
      <c r="S43" s="3"/>
      <c r="T43" s="45"/>
      <c r="U43" s="3"/>
      <c r="V43" s="45"/>
      <c r="W43" s="3"/>
      <c r="X43" s="45"/>
      <c r="Y43" s="3"/>
      <c r="Z43" s="45">
        <v>1</v>
      </c>
      <c r="AA43" s="3">
        <f t="shared" si="137"/>
        <v>28.38</v>
      </c>
      <c r="AB43" s="45"/>
      <c r="AC43" s="3">
        <f t="shared" si="138"/>
        <v>0</v>
      </c>
      <c r="AD43" s="45"/>
      <c r="AE43" s="3">
        <f t="shared" si="139"/>
        <v>0</v>
      </c>
      <c r="AF43" s="45"/>
      <c r="AG43" s="3">
        <f t="shared" si="140"/>
        <v>0</v>
      </c>
      <c r="AH43" s="45"/>
      <c r="AI43" s="3">
        <f t="shared" si="141"/>
        <v>0</v>
      </c>
      <c r="AJ43" s="151"/>
      <c r="AK43" s="3">
        <f t="shared" si="142"/>
        <v>0</v>
      </c>
      <c r="AL43" s="45"/>
      <c r="AM43" s="3">
        <f t="shared" si="143"/>
        <v>0</v>
      </c>
      <c r="AN43" s="45"/>
      <c r="AO43" s="3">
        <f t="shared" si="162"/>
        <v>0</v>
      </c>
      <c r="AP43" s="45"/>
      <c r="AQ43" s="3">
        <f t="shared" si="45"/>
        <v>0</v>
      </c>
      <c r="AR43" s="45"/>
      <c r="AS43" s="3">
        <f t="shared" si="144"/>
        <v>0</v>
      </c>
      <c r="AT43" s="45"/>
      <c r="AU43" s="3">
        <f t="shared" si="145"/>
        <v>0</v>
      </c>
      <c r="AV43" s="45"/>
      <c r="AW43" s="3">
        <f t="shared" si="146"/>
        <v>0</v>
      </c>
      <c r="AX43" s="45"/>
      <c r="AY43" s="3">
        <f t="shared" si="53"/>
        <v>0</v>
      </c>
      <c r="AZ43" s="45"/>
      <c r="BA43" s="3">
        <f t="shared" si="54"/>
        <v>0</v>
      </c>
      <c r="BB43" s="45"/>
      <c r="BC43" s="3">
        <f t="shared" si="147"/>
        <v>0</v>
      </c>
      <c r="BD43" s="45"/>
      <c r="BE43" s="3">
        <f t="shared" si="148"/>
        <v>0</v>
      </c>
      <c r="BF43" s="45"/>
      <c r="BG43" s="3">
        <f t="shared" si="149"/>
        <v>0</v>
      </c>
      <c r="BH43" s="45"/>
      <c r="BI43" s="74">
        <f t="shared" si="150"/>
        <v>0</v>
      </c>
      <c r="BJ43" s="45"/>
      <c r="BK43" s="74">
        <f t="shared" si="151"/>
        <v>0</v>
      </c>
      <c r="BL43" s="45"/>
      <c r="BM43" s="74">
        <f t="shared" si="152"/>
        <v>0</v>
      </c>
      <c r="BN43" s="45">
        <f t="shared" si="153"/>
        <v>1</v>
      </c>
      <c r="BO43" s="88">
        <f t="shared" si="153"/>
        <v>28.38</v>
      </c>
      <c r="BP43" s="124"/>
      <c r="BQ43" s="61"/>
      <c r="BR43" s="4">
        <f t="shared" si="50"/>
        <v>28.38</v>
      </c>
      <c r="BS43" s="61"/>
      <c r="BT43" s="1">
        <f t="shared" si="163"/>
        <v>28.38</v>
      </c>
      <c r="BU43" s="5"/>
      <c r="BV43" s="1">
        <f t="shared" si="156"/>
        <v>28.38</v>
      </c>
    </row>
    <row r="44" spans="1:74" ht="16.5" customHeight="1" x14ac:dyDescent="0.25">
      <c r="A44" s="133" t="s">
        <v>80</v>
      </c>
      <c r="B44" s="80">
        <v>52</v>
      </c>
      <c r="C44" s="46">
        <v>60</v>
      </c>
      <c r="D44" s="93"/>
      <c r="E44" s="3"/>
      <c r="F44" s="93"/>
      <c r="G44" s="3"/>
      <c r="H44" s="45"/>
      <c r="I44" s="3"/>
      <c r="J44" s="45"/>
      <c r="K44" s="3"/>
      <c r="L44" s="45"/>
      <c r="M44" s="3"/>
      <c r="N44" s="45"/>
      <c r="O44" s="3"/>
      <c r="P44" s="45"/>
      <c r="Q44" s="3"/>
      <c r="R44" s="45"/>
      <c r="S44" s="3"/>
      <c r="T44" s="45"/>
      <c r="U44" s="3"/>
      <c r="V44" s="45"/>
      <c r="W44" s="3"/>
      <c r="X44" s="45"/>
      <c r="Y44" s="3"/>
      <c r="Z44" s="45">
        <v>2</v>
      </c>
      <c r="AA44" s="3">
        <f>60+6.5</f>
        <v>66.5</v>
      </c>
      <c r="AB44" s="45"/>
      <c r="AC44" s="3">
        <f t="shared" si="138"/>
        <v>0</v>
      </c>
      <c r="AD44" s="45"/>
      <c r="AE44" s="3">
        <f t="shared" si="139"/>
        <v>0</v>
      </c>
      <c r="AF44" s="45"/>
      <c r="AG44" s="3">
        <f t="shared" si="140"/>
        <v>0</v>
      </c>
      <c r="AH44" s="45"/>
      <c r="AI44" s="3">
        <f t="shared" si="141"/>
        <v>0</v>
      </c>
      <c r="AJ44" s="151"/>
      <c r="AK44" s="3">
        <f t="shared" si="142"/>
        <v>0</v>
      </c>
      <c r="AL44" s="45"/>
      <c r="AM44" s="3">
        <f t="shared" si="143"/>
        <v>0</v>
      </c>
      <c r="AN44" s="45"/>
      <c r="AO44" s="3">
        <f t="shared" si="162"/>
        <v>0</v>
      </c>
      <c r="AP44" s="45"/>
      <c r="AQ44" s="3">
        <f t="shared" si="45"/>
        <v>0</v>
      </c>
      <c r="AR44" s="45"/>
      <c r="AS44" s="3">
        <f t="shared" si="144"/>
        <v>0</v>
      </c>
      <c r="AT44" s="45"/>
      <c r="AU44" s="3">
        <f t="shared" si="145"/>
        <v>0</v>
      </c>
      <c r="AV44" s="45"/>
      <c r="AW44" s="3">
        <f t="shared" si="146"/>
        <v>0</v>
      </c>
      <c r="AX44" s="45"/>
      <c r="AY44" s="3">
        <f t="shared" si="53"/>
        <v>0</v>
      </c>
      <c r="AZ44" s="45"/>
      <c r="BA44" s="3">
        <f t="shared" si="54"/>
        <v>0</v>
      </c>
      <c r="BB44" s="45"/>
      <c r="BC44" s="3">
        <f t="shared" si="147"/>
        <v>0</v>
      </c>
      <c r="BD44" s="45"/>
      <c r="BE44" s="3">
        <f t="shared" si="148"/>
        <v>0</v>
      </c>
      <c r="BF44" s="45"/>
      <c r="BG44" s="3">
        <f t="shared" si="149"/>
        <v>0</v>
      </c>
      <c r="BH44" s="45"/>
      <c r="BI44" s="74">
        <f t="shared" si="150"/>
        <v>0</v>
      </c>
      <c r="BJ44" s="45"/>
      <c r="BK44" s="74">
        <f t="shared" si="151"/>
        <v>0</v>
      </c>
      <c r="BL44" s="45"/>
      <c r="BM44" s="74">
        <f t="shared" si="152"/>
        <v>0</v>
      </c>
      <c r="BN44" s="45">
        <f t="shared" si="153"/>
        <v>2</v>
      </c>
      <c r="BO44" s="88">
        <f t="shared" si="153"/>
        <v>66.5</v>
      </c>
      <c r="BP44" s="124"/>
      <c r="BQ44" s="61"/>
      <c r="BR44" s="4">
        <f t="shared" si="50"/>
        <v>66.5</v>
      </c>
      <c r="BS44" s="61"/>
      <c r="BT44" s="1">
        <f t="shared" si="163"/>
        <v>66.5</v>
      </c>
      <c r="BU44" s="5"/>
      <c r="BV44" s="1">
        <f t="shared" si="156"/>
        <v>66.5</v>
      </c>
    </row>
    <row r="45" spans="1:74" ht="16.5" customHeight="1" x14ac:dyDescent="0.25">
      <c r="A45" s="133" t="s">
        <v>100</v>
      </c>
      <c r="B45" s="80">
        <v>35</v>
      </c>
      <c r="C45" s="46">
        <v>60.48</v>
      </c>
      <c r="D45" s="93"/>
      <c r="E45" s="3"/>
      <c r="F45" s="93"/>
      <c r="G45" s="3"/>
      <c r="H45" s="45"/>
      <c r="I45" s="3"/>
      <c r="J45" s="45"/>
      <c r="K45" s="3"/>
      <c r="L45" s="45"/>
      <c r="M45" s="3"/>
      <c r="N45" s="45"/>
      <c r="O45" s="3"/>
      <c r="P45" s="45"/>
      <c r="Q45" s="3"/>
      <c r="R45" s="45"/>
      <c r="S45" s="3"/>
      <c r="T45" s="45"/>
      <c r="U45" s="3"/>
      <c r="V45" s="45"/>
      <c r="W45" s="3"/>
      <c r="X45" s="45"/>
      <c r="Y45" s="3"/>
      <c r="Z45" s="45"/>
      <c r="AA45" s="3"/>
      <c r="AB45" s="45"/>
      <c r="AC45" s="3">
        <f t="shared" si="138"/>
        <v>0</v>
      </c>
      <c r="AD45" s="45"/>
      <c r="AE45" s="3">
        <f t="shared" si="139"/>
        <v>0</v>
      </c>
      <c r="AF45" s="45"/>
      <c r="AG45" s="3">
        <f t="shared" si="140"/>
        <v>0</v>
      </c>
      <c r="AH45" s="45"/>
      <c r="AI45" s="3">
        <f t="shared" si="141"/>
        <v>0</v>
      </c>
      <c r="AJ45" s="151"/>
      <c r="AK45" s="3">
        <f t="shared" si="142"/>
        <v>0</v>
      </c>
      <c r="AL45" s="45"/>
      <c r="AM45" s="3">
        <f t="shared" si="143"/>
        <v>0</v>
      </c>
      <c r="AN45" s="45"/>
      <c r="AO45" s="3"/>
      <c r="AP45" s="45"/>
      <c r="AQ45" s="3">
        <f t="shared" si="45"/>
        <v>0</v>
      </c>
      <c r="AR45" s="45"/>
      <c r="AS45" s="3">
        <f t="shared" si="144"/>
        <v>0</v>
      </c>
      <c r="AT45" s="45"/>
      <c r="AU45" s="3">
        <f t="shared" si="145"/>
        <v>0</v>
      </c>
      <c r="AV45" s="45"/>
      <c r="AW45" s="3">
        <f t="shared" si="146"/>
        <v>0</v>
      </c>
      <c r="AX45" s="45"/>
      <c r="AY45" s="3">
        <f t="shared" si="53"/>
        <v>0</v>
      </c>
      <c r="AZ45" s="45">
        <v>3</v>
      </c>
      <c r="BA45" s="3">
        <f t="shared" si="54"/>
        <v>181.44</v>
      </c>
      <c r="BB45" s="45">
        <v>17</v>
      </c>
      <c r="BC45" s="3">
        <f t="shared" si="147"/>
        <v>1028.1599999999999</v>
      </c>
      <c r="BD45" s="45">
        <v>13</v>
      </c>
      <c r="BE45" s="3">
        <f t="shared" si="148"/>
        <v>786.24</v>
      </c>
      <c r="BF45" s="45">
        <v>17</v>
      </c>
      <c r="BG45" s="3">
        <f t="shared" si="149"/>
        <v>1028.1599999999999</v>
      </c>
      <c r="BH45" s="45"/>
      <c r="BI45" s="74">
        <f t="shared" si="150"/>
        <v>0</v>
      </c>
      <c r="BJ45" s="45"/>
      <c r="BK45" s="74">
        <f t="shared" si="151"/>
        <v>0</v>
      </c>
      <c r="BL45" s="45"/>
      <c r="BM45" s="74">
        <f t="shared" si="152"/>
        <v>0</v>
      </c>
      <c r="BN45" s="45">
        <f t="shared" si="153"/>
        <v>50</v>
      </c>
      <c r="BO45" s="88">
        <f t="shared" si="153"/>
        <v>3024</v>
      </c>
      <c r="BP45" s="124"/>
      <c r="BQ45" s="61"/>
      <c r="BR45" s="4">
        <f t="shared" si="50"/>
        <v>3024</v>
      </c>
      <c r="BS45" s="61"/>
      <c r="BT45" s="1">
        <f t="shared" si="163"/>
        <v>3024</v>
      </c>
      <c r="BU45" s="5">
        <v>1700</v>
      </c>
      <c r="BV45" s="1">
        <f t="shared" si="156"/>
        <v>1324</v>
      </c>
    </row>
    <row r="46" spans="1:74" ht="16.5" customHeight="1" x14ac:dyDescent="0.25">
      <c r="A46" s="133" t="s">
        <v>66</v>
      </c>
      <c r="B46" s="80">
        <v>34</v>
      </c>
      <c r="C46" s="46">
        <v>48</v>
      </c>
      <c r="D46" s="93">
        <v>3</v>
      </c>
      <c r="E46" s="3">
        <f t="shared" si="157"/>
        <v>144</v>
      </c>
      <c r="F46" s="93">
        <v>2</v>
      </c>
      <c r="G46" s="3">
        <f t="shared" si="158"/>
        <v>96</v>
      </c>
      <c r="H46" s="45"/>
      <c r="I46" s="3">
        <f t="shared" si="159"/>
        <v>0</v>
      </c>
      <c r="J46" s="45">
        <v>6</v>
      </c>
      <c r="K46" s="3">
        <f t="shared" si="160"/>
        <v>288</v>
      </c>
      <c r="L46" s="45"/>
      <c r="M46" s="3">
        <f t="shared" si="31"/>
        <v>0</v>
      </c>
      <c r="N46" s="45">
        <v>3</v>
      </c>
      <c r="O46" s="3">
        <f t="shared" si="32"/>
        <v>144</v>
      </c>
      <c r="P46" s="45"/>
      <c r="Q46" s="3">
        <f t="shared" si="33"/>
        <v>0</v>
      </c>
      <c r="R46" s="45">
        <v>3</v>
      </c>
      <c r="S46" s="3">
        <f t="shared" si="34"/>
        <v>144</v>
      </c>
      <c r="T46" s="45"/>
      <c r="U46" s="3">
        <f t="shared" si="135"/>
        <v>0</v>
      </c>
      <c r="V46" s="45"/>
      <c r="W46" s="3"/>
      <c r="X46" s="45"/>
      <c r="Y46" s="3">
        <f t="shared" si="136"/>
        <v>0</v>
      </c>
      <c r="Z46" s="45"/>
      <c r="AA46" s="3">
        <f t="shared" si="137"/>
        <v>0</v>
      </c>
      <c r="AB46" s="45"/>
      <c r="AC46" s="3">
        <f t="shared" si="138"/>
        <v>0</v>
      </c>
      <c r="AD46" s="45"/>
      <c r="AE46" s="3">
        <f t="shared" si="139"/>
        <v>0</v>
      </c>
      <c r="AF46" s="45"/>
      <c r="AG46" s="3">
        <f t="shared" si="140"/>
        <v>0</v>
      </c>
      <c r="AH46" s="45"/>
      <c r="AI46" s="3">
        <f t="shared" si="141"/>
        <v>0</v>
      </c>
      <c r="AJ46" s="151"/>
      <c r="AK46" s="3">
        <f t="shared" si="142"/>
        <v>0</v>
      </c>
      <c r="AL46" s="45"/>
      <c r="AM46" s="3">
        <f t="shared" si="143"/>
        <v>0</v>
      </c>
      <c r="AN46" s="45"/>
      <c r="AO46" s="3">
        <f t="shared" si="162"/>
        <v>0</v>
      </c>
      <c r="AP46" s="45"/>
      <c r="AQ46" s="3">
        <f t="shared" si="45"/>
        <v>0</v>
      </c>
      <c r="AR46" s="45">
        <v>3</v>
      </c>
      <c r="AS46" s="3">
        <f t="shared" si="144"/>
        <v>144</v>
      </c>
      <c r="AT46" s="45"/>
      <c r="AU46" s="3">
        <f t="shared" si="145"/>
        <v>0</v>
      </c>
      <c r="AV46" s="45">
        <v>12</v>
      </c>
      <c r="AW46" s="3">
        <f t="shared" si="146"/>
        <v>576</v>
      </c>
      <c r="AX46" s="45">
        <v>2</v>
      </c>
      <c r="AY46" s="3">
        <f t="shared" si="53"/>
        <v>96</v>
      </c>
      <c r="AZ46" s="45"/>
      <c r="BA46" s="3">
        <f t="shared" si="54"/>
        <v>0</v>
      </c>
      <c r="BB46" s="45">
        <v>5</v>
      </c>
      <c r="BC46" s="3">
        <f t="shared" si="147"/>
        <v>240</v>
      </c>
      <c r="BD46" s="45">
        <v>3</v>
      </c>
      <c r="BE46" s="3">
        <f t="shared" si="148"/>
        <v>144</v>
      </c>
      <c r="BF46" s="45"/>
      <c r="BG46" s="3">
        <f t="shared" si="149"/>
        <v>0</v>
      </c>
      <c r="BH46" s="45">
        <v>2</v>
      </c>
      <c r="BI46" s="74">
        <f t="shared" si="150"/>
        <v>96</v>
      </c>
      <c r="BJ46" s="45"/>
      <c r="BK46" s="74">
        <f t="shared" si="151"/>
        <v>0</v>
      </c>
      <c r="BL46" s="45">
        <f>2+1</f>
        <v>3</v>
      </c>
      <c r="BM46" s="74">
        <f>96+32.2</f>
        <v>128.19999999999999</v>
      </c>
      <c r="BN46" s="45">
        <f t="shared" si="153"/>
        <v>47</v>
      </c>
      <c r="BO46" s="88">
        <f t="shared" si="153"/>
        <v>2240.1999999999998</v>
      </c>
      <c r="BP46" s="124"/>
      <c r="BQ46" s="61">
        <v>140.78</v>
      </c>
      <c r="BR46" s="4">
        <f t="shared" si="50"/>
        <v>2240.1999999999998</v>
      </c>
      <c r="BS46" s="61"/>
      <c r="BT46" s="1">
        <f t="shared" si="163"/>
        <v>2099.4199999999996</v>
      </c>
      <c r="BU46" s="5">
        <f>928+1373</f>
        <v>2301</v>
      </c>
      <c r="BV46" s="1">
        <f t="shared" si="156"/>
        <v>-201.58000000000038</v>
      </c>
    </row>
    <row r="47" spans="1:74" ht="16.5" customHeight="1" x14ac:dyDescent="0.25">
      <c r="A47" s="133" t="s">
        <v>84</v>
      </c>
      <c r="B47" s="80" t="s">
        <v>85</v>
      </c>
      <c r="C47" s="46">
        <v>50</v>
      </c>
      <c r="D47" s="93"/>
      <c r="E47" s="3"/>
      <c r="F47" s="93"/>
      <c r="G47" s="3"/>
      <c r="H47" s="45"/>
      <c r="I47" s="3"/>
      <c r="J47" s="45"/>
      <c r="K47" s="3"/>
      <c r="L47" s="45"/>
      <c r="M47" s="3"/>
      <c r="N47" s="45"/>
      <c r="O47" s="3"/>
      <c r="P47" s="45"/>
      <c r="Q47" s="3"/>
      <c r="R47" s="45">
        <v>3</v>
      </c>
      <c r="S47" s="3">
        <f>50+21.4</f>
        <v>71.400000000000006</v>
      </c>
      <c r="T47" s="45"/>
      <c r="U47" s="3"/>
      <c r="V47" s="45"/>
      <c r="W47" s="3"/>
      <c r="X47" s="45"/>
      <c r="Y47" s="3"/>
      <c r="Z47" s="45"/>
      <c r="AA47" s="3">
        <f t="shared" si="137"/>
        <v>0</v>
      </c>
      <c r="AB47" s="45"/>
      <c r="AC47" s="3">
        <f t="shared" si="138"/>
        <v>0</v>
      </c>
      <c r="AD47" s="45"/>
      <c r="AE47" s="3">
        <f t="shared" si="139"/>
        <v>0</v>
      </c>
      <c r="AF47" s="45"/>
      <c r="AG47" s="3">
        <f t="shared" si="140"/>
        <v>0</v>
      </c>
      <c r="AH47" s="45"/>
      <c r="AI47" s="3">
        <f t="shared" si="141"/>
        <v>0</v>
      </c>
      <c r="AJ47" s="151"/>
      <c r="AK47" s="3">
        <f t="shared" si="142"/>
        <v>0</v>
      </c>
      <c r="AL47" s="45"/>
      <c r="AM47" s="3">
        <f t="shared" si="143"/>
        <v>0</v>
      </c>
      <c r="AN47" s="45"/>
      <c r="AO47" s="3">
        <f t="shared" si="162"/>
        <v>0</v>
      </c>
      <c r="AP47" s="45"/>
      <c r="AQ47" s="3">
        <f t="shared" si="45"/>
        <v>0</v>
      </c>
      <c r="AR47" s="45"/>
      <c r="AS47" s="3">
        <f t="shared" si="144"/>
        <v>0</v>
      </c>
      <c r="AT47" s="45"/>
      <c r="AU47" s="3">
        <f t="shared" si="145"/>
        <v>0</v>
      </c>
      <c r="AV47" s="45"/>
      <c r="AW47" s="3">
        <f t="shared" si="146"/>
        <v>0</v>
      </c>
      <c r="AX47" s="45"/>
      <c r="AY47" s="3">
        <f t="shared" si="53"/>
        <v>0</v>
      </c>
      <c r="AZ47" s="45"/>
      <c r="BA47" s="3">
        <f t="shared" si="54"/>
        <v>0</v>
      </c>
      <c r="BB47" s="45"/>
      <c r="BC47" s="3">
        <f t="shared" si="147"/>
        <v>0</v>
      </c>
      <c r="BD47" s="45"/>
      <c r="BE47" s="3">
        <f t="shared" si="148"/>
        <v>0</v>
      </c>
      <c r="BF47" s="45"/>
      <c r="BG47" s="3">
        <f t="shared" si="149"/>
        <v>0</v>
      </c>
      <c r="BH47" s="45"/>
      <c r="BI47" s="74">
        <f t="shared" si="150"/>
        <v>0</v>
      </c>
      <c r="BJ47" s="45"/>
      <c r="BK47" s="74">
        <f t="shared" si="151"/>
        <v>0</v>
      </c>
      <c r="BL47" s="45"/>
      <c r="BM47" s="74">
        <f t="shared" si="152"/>
        <v>0</v>
      </c>
      <c r="BN47" s="45">
        <f t="shared" si="153"/>
        <v>3</v>
      </c>
      <c r="BO47" s="88">
        <f t="shared" si="153"/>
        <v>71.400000000000006</v>
      </c>
      <c r="BP47" s="124"/>
      <c r="BQ47" s="61"/>
      <c r="BR47" s="4">
        <f t="shared" si="50"/>
        <v>71.400000000000006</v>
      </c>
      <c r="BS47" s="61"/>
      <c r="BT47" s="1">
        <f t="shared" si="163"/>
        <v>71.400000000000006</v>
      </c>
      <c r="BU47" s="5"/>
      <c r="BV47" s="1">
        <f t="shared" si="156"/>
        <v>71.400000000000006</v>
      </c>
    </row>
    <row r="48" spans="1:74" ht="16.5" customHeight="1" x14ac:dyDescent="0.25">
      <c r="A48" s="60" t="s">
        <v>51</v>
      </c>
      <c r="B48" s="6">
        <v>46</v>
      </c>
      <c r="C48" s="46">
        <v>48</v>
      </c>
      <c r="D48" s="11"/>
      <c r="E48" s="3">
        <f t="shared" si="157"/>
        <v>0</v>
      </c>
      <c r="F48" s="45"/>
      <c r="G48" s="3">
        <f t="shared" si="158"/>
        <v>0</v>
      </c>
      <c r="H48" s="45"/>
      <c r="I48" s="3">
        <f t="shared" si="159"/>
        <v>0</v>
      </c>
      <c r="J48" s="45"/>
      <c r="K48" s="3">
        <f t="shared" si="160"/>
        <v>0</v>
      </c>
      <c r="L48" s="45">
        <v>37</v>
      </c>
      <c r="M48" s="3">
        <f t="shared" si="31"/>
        <v>1776</v>
      </c>
      <c r="N48" s="45"/>
      <c r="O48" s="3">
        <f t="shared" si="32"/>
        <v>0</v>
      </c>
      <c r="P48" s="45">
        <v>35</v>
      </c>
      <c r="Q48" s="3">
        <f t="shared" si="33"/>
        <v>1680</v>
      </c>
      <c r="R48" s="45">
        <v>17</v>
      </c>
      <c r="S48" s="3">
        <f t="shared" si="34"/>
        <v>816</v>
      </c>
      <c r="T48" s="45"/>
      <c r="U48" s="3">
        <f t="shared" si="135"/>
        <v>0</v>
      </c>
      <c r="V48" s="45"/>
      <c r="W48" s="3">
        <f t="shared" si="161"/>
        <v>0</v>
      </c>
      <c r="X48" s="45">
        <v>15</v>
      </c>
      <c r="Y48" s="3">
        <f t="shared" si="136"/>
        <v>720</v>
      </c>
      <c r="Z48" s="45">
        <v>16</v>
      </c>
      <c r="AA48" s="3">
        <f t="shared" si="137"/>
        <v>768</v>
      </c>
      <c r="AB48" s="45"/>
      <c r="AC48" s="3">
        <f t="shared" si="138"/>
        <v>0</v>
      </c>
      <c r="AD48" s="45"/>
      <c r="AE48" s="3">
        <f t="shared" si="139"/>
        <v>0</v>
      </c>
      <c r="AF48" s="45"/>
      <c r="AG48" s="3">
        <f t="shared" si="140"/>
        <v>0</v>
      </c>
      <c r="AH48" s="45"/>
      <c r="AI48" s="3">
        <f t="shared" si="141"/>
        <v>0</v>
      </c>
      <c r="AJ48" s="11">
        <v>17</v>
      </c>
      <c r="AK48" s="3">
        <f t="shared" si="142"/>
        <v>816</v>
      </c>
      <c r="AL48" s="45">
        <v>1</v>
      </c>
      <c r="AM48" s="3">
        <f t="shared" si="143"/>
        <v>48</v>
      </c>
      <c r="AN48" s="45"/>
      <c r="AO48" s="3">
        <f t="shared" si="162"/>
        <v>0</v>
      </c>
      <c r="AP48" s="45"/>
      <c r="AQ48" s="3">
        <f t="shared" si="45"/>
        <v>0</v>
      </c>
      <c r="AR48" s="45"/>
      <c r="AS48" s="3">
        <f t="shared" si="144"/>
        <v>0</v>
      </c>
      <c r="AT48" s="45"/>
      <c r="AU48" s="3">
        <f t="shared" si="145"/>
        <v>0</v>
      </c>
      <c r="AV48" s="45"/>
      <c r="AW48" s="3">
        <f t="shared" si="146"/>
        <v>0</v>
      </c>
      <c r="AX48" s="45"/>
      <c r="AY48" s="3">
        <f t="shared" si="53"/>
        <v>0</v>
      </c>
      <c r="AZ48" s="45"/>
      <c r="BA48" s="3">
        <f t="shared" si="54"/>
        <v>0</v>
      </c>
      <c r="BB48" s="45"/>
      <c r="BC48" s="3">
        <f t="shared" si="147"/>
        <v>0</v>
      </c>
      <c r="BD48" s="45"/>
      <c r="BE48" s="3">
        <f t="shared" si="148"/>
        <v>0</v>
      </c>
      <c r="BF48" s="45">
        <f>29+3</f>
        <v>32</v>
      </c>
      <c r="BG48" s="3">
        <f t="shared" si="149"/>
        <v>1536</v>
      </c>
      <c r="BH48" s="45"/>
      <c r="BI48" s="74">
        <f t="shared" si="150"/>
        <v>0</v>
      </c>
      <c r="BJ48" s="45">
        <v>93</v>
      </c>
      <c r="BK48" s="74">
        <f t="shared" si="151"/>
        <v>4464</v>
      </c>
      <c r="BL48" s="45">
        <f>68+28</f>
        <v>96</v>
      </c>
      <c r="BM48" s="74">
        <f t="shared" si="152"/>
        <v>4608</v>
      </c>
      <c r="BN48" s="45">
        <f t="shared" si="153"/>
        <v>359</v>
      </c>
      <c r="BO48" s="88">
        <f t="shared" si="153"/>
        <v>17232</v>
      </c>
      <c r="BP48" s="124"/>
      <c r="BQ48" s="61">
        <v>672</v>
      </c>
      <c r="BR48" s="4">
        <f t="shared" si="50"/>
        <v>17232</v>
      </c>
      <c r="BS48" s="61">
        <v>1261</v>
      </c>
      <c r="BT48" s="1">
        <f>BR48+BS48-BQ48</f>
        <v>17821</v>
      </c>
      <c r="BU48" s="5">
        <v>8363</v>
      </c>
      <c r="BV48" s="1">
        <f>BT48-BU48</f>
        <v>9458</v>
      </c>
    </row>
    <row r="49" spans="1:120" ht="16.5" customHeight="1" x14ac:dyDescent="0.25">
      <c r="A49" s="60" t="s">
        <v>26</v>
      </c>
      <c r="B49" s="6" t="s">
        <v>27</v>
      </c>
      <c r="C49" s="46"/>
      <c r="D49" s="11"/>
      <c r="E49" s="3">
        <f t="shared" si="157"/>
        <v>0</v>
      </c>
      <c r="F49" s="45"/>
      <c r="G49" s="3">
        <f t="shared" si="158"/>
        <v>0</v>
      </c>
      <c r="H49" s="45"/>
      <c r="I49" s="3">
        <f t="shared" si="159"/>
        <v>0</v>
      </c>
      <c r="J49" s="45"/>
      <c r="K49" s="3">
        <f t="shared" si="160"/>
        <v>0</v>
      </c>
      <c r="L49" s="45"/>
      <c r="M49" s="3">
        <f t="shared" si="31"/>
        <v>0</v>
      </c>
      <c r="N49" s="45"/>
      <c r="O49" s="3">
        <f t="shared" si="32"/>
        <v>0</v>
      </c>
      <c r="P49" s="45"/>
      <c r="Q49" s="3">
        <f t="shared" si="33"/>
        <v>0</v>
      </c>
      <c r="R49" s="45"/>
      <c r="S49" s="3">
        <f t="shared" si="34"/>
        <v>0</v>
      </c>
      <c r="T49" s="45"/>
      <c r="U49" s="3">
        <f t="shared" si="135"/>
        <v>0</v>
      </c>
      <c r="V49" s="45"/>
      <c r="W49" s="3">
        <f t="shared" si="161"/>
        <v>0</v>
      </c>
      <c r="X49" s="45"/>
      <c r="Y49" s="3">
        <f t="shared" si="136"/>
        <v>0</v>
      </c>
      <c r="Z49" s="45"/>
      <c r="AA49" s="3">
        <f t="shared" si="137"/>
        <v>0</v>
      </c>
      <c r="AB49" s="45"/>
      <c r="AC49" s="3">
        <f t="shared" si="138"/>
        <v>0</v>
      </c>
      <c r="AD49" s="45"/>
      <c r="AE49" s="3">
        <f t="shared" si="139"/>
        <v>0</v>
      </c>
      <c r="AF49" s="45"/>
      <c r="AG49" s="3"/>
      <c r="AH49" s="45"/>
      <c r="AI49" s="3">
        <f t="shared" si="141"/>
        <v>0</v>
      </c>
      <c r="AJ49" s="11"/>
      <c r="AK49" s="3">
        <f t="shared" si="142"/>
        <v>0</v>
      </c>
      <c r="AL49" s="45"/>
      <c r="AM49" s="3">
        <f t="shared" si="143"/>
        <v>0</v>
      </c>
      <c r="AN49" s="45"/>
      <c r="AO49" s="3"/>
      <c r="AP49" s="45"/>
      <c r="AQ49" s="3">
        <f t="shared" si="45"/>
        <v>0</v>
      </c>
      <c r="AR49" s="45"/>
      <c r="AS49" s="3">
        <f t="shared" si="144"/>
        <v>0</v>
      </c>
      <c r="AT49" s="45"/>
      <c r="AU49" s="3">
        <f t="shared" si="145"/>
        <v>0</v>
      </c>
      <c r="AV49" s="45"/>
      <c r="AW49" s="3">
        <f t="shared" si="146"/>
        <v>0</v>
      </c>
      <c r="AX49" s="45"/>
      <c r="AY49" s="3">
        <f t="shared" si="53"/>
        <v>0</v>
      </c>
      <c r="AZ49" s="45"/>
      <c r="BA49" s="3">
        <f t="shared" si="54"/>
        <v>0</v>
      </c>
      <c r="BB49" s="45"/>
      <c r="BC49" s="3">
        <f t="shared" si="147"/>
        <v>0</v>
      </c>
      <c r="BD49" s="45"/>
      <c r="BE49" s="3">
        <f t="shared" si="148"/>
        <v>0</v>
      </c>
      <c r="BF49" s="45"/>
      <c r="BG49" s="3">
        <f t="shared" si="149"/>
        <v>0</v>
      </c>
      <c r="BH49" s="45"/>
      <c r="BI49" s="74">
        <f t="shared" si="150"/>
        <v>0</v>
      </c>
      <c r="BJ49" s="45"/>
      <c r="BK49" s="74">
        <f t="shared" si="151"/>
        <v>0</v>
      </c>
      <c r="BL49" s="45"/>
      <c r="BM49" s="74">
        <f t="shared" si="152"/>
        <v>0</v>
      </c>
      <c r="BN49" s="45">
        <f t="shared" si="153"/>
        <v>0</v>
      </c>
      <c r="BO49" s="88">
        <f t="shared" si="153"/>
        <v>0</v>
      </c>
      <c r="BP49" s="124"/>
      <c r="BQ49" s="61"/>
      <c r="BR49" s="4">
        <f t="shared" si="50"/>
        <v>0</v>
      </c>
      <c r="BS49" s="61"/>
      <c r="BT49" s="1">
        <f t="shared" ref="BT49" si="164">BR49+BS49-BQ49</f>
        <v>0</v>
      </c>
      <c r="BU49" s="5"/>
      <c r="BV49" s="1">
        <f t="shared" ref="BV49" si="165">BT49-BU49</f>
        <v>0</v>
      </c>
    </row>
    <row r="50" spans="1:120" s="22" customFormat="1" ht="20.25" customHeight="1" thickBot="1" x14ac:dyDescent="0.3">
      <c r="A50" s="40" t="s">
        <v>2</v>
      </c>
      <c r="B50" s="41"/>
      <c r="C50" s="41"/>
      <c r="D50" s="50">
        <f t="shared" ref="D50:BO50" si="166">SUM(D7:D49)</f>
        <v>19</v>
      </c>
      <c r="E50" s="42">
        <f t="shared" si="166"/>
        <v>924</v>
      </c>
      <c r="F50" s="42">
        <f t="shared" si="166"/>
        <v>90</v>
      </c>
      <c r="G50" s="42">
        <f t="shared" si="166"/>
        <v>4764</v>
      </c>
      <c r="H50" s="42">
        <f t="shared" si="166"/>
        <v>107</v>
      </c>
      <c r="I50" s="42">
        <f t="shared" si="166"/>
        <v>5670</v>
      </c>
      <c r="J50" s="42">
        <f t="shared" si="166"/>
        <v>61</v>
      </c>
      <c r="K50" s="42">
        <f t="shared" si="166"/>
        <v>3180</v>
      </c>
      <c r="L50" s="50">
        <f t="shared" si="166"/>
        <v>169</v>
      </c>
      <c r="M50" s="42">
        <f t="shared" si="166"/>
        <v>8440.7799999999988</v>
      </c>
      <c r="N50" s="50">
        <f t="shared" si="166"/>
        <v>114</v>
      </c>
      <c r="O50" s="42">
        <f t="shared" si="166"/>
        <v>5863.68</v>
      </c>
      <c r="P50" s="42">
        <f t="shared" si="166"/>
        <v>177</v>
      </c>
      <c r="Q50" s="42">
        <f t="shared" si="166"/>
        <v>8958.0400000000009</v>
      </c>
      <c r="R50" s="50">
        <f t="shared" si="166"/>
        <v>147</v>
      </c>
      <c r="S50" s="42">
        <f t="shared" si="166"/>
        <v>7377</v>
      </c>
      <c r="T50" s="42">
        <f t="shared" si="166"/>
        <v>96</v>
      </c>
      <c r="U50" s="42">
        <f t="shared" si="166"/>
        <v>4946.0200000000004</v>
      </c>
      <c r="V50" s="42">
        <f t="shared" si="166"/>
        <v>170</v>
      </c>
      <c r="W50" s="42">
        <f t="shared" si="166"/>
        <v>8835</v>
      </c>
      <c r="X50" s="42">
        <f t="shared" si="166"/>
        <v>87</v>
      </c>
      <c r="Y50" s="42">
        <f t="shared" si="166"/>
        <v>4518</v>
      </c>
      <c r="Z50" s="42">
        <f t="shared" si="166"/>
        <v>141</v>
      </c>
      <c r="AA50" s="42">
        <f t="shared" si="166"/>
        <v>7046.64</v>
      </c>
      <c r="AB50" s="42">
        <f t="shared" si="166"/>
        <v>122</v>
      </c>
      <c r="AC50" s="42">
        <f t="shared" si="166"/>
        <v>6381</v>
      </c>
      <c r="AD50" s="42">
        <f t="shared" si="166"/>
        <v>131</v>
      </c>
      <c r="AE50" s="42">
        <f t="shared" si="166"/>
        <v>6880</v>
      </c>
      <c r="AF50" s="42">
        <f t="shared" si="166"/>
        <v>128</v>
      </c>
      <c r="AG50" s="42">
        <f t="shared" si="166"/>
        <v>6496.12</v>
      </c>
      <c r="AH50" s="42">
        <f t="shared" si="166"/>
        <v>56</v>
      </c>
      <c r="AI50" s="42">
        <f t="shared" si="166"/>
        <v>3012</v>
      </c>
      <c r="AJ50" s="42">
        <f t="shared" si="166"/>
        <v>111</v>
      </c>
      <c r="AK50" s="42">
        <f t="shared" si="166"/>
        <v>5742</v>
      </c>
      <c r="AL50" s="42">
        <f t="shared" si="166"/>
        <v>139</v>
      </c>
      <c r="AM50" s="42">
        <f t="shared" si="166"/>
        <v>7416.5</v>
      </c>
      <c r="AN50" s="42">
        <f t="shared" si="166"/>
        <v>144</v>
      </c>
      <c r="AO50" s="42">
        <f t="shared" si="166"/>
        <v>7062.71</v>
      </c>
      <c r="AP50" s="50">
        <f t="shared" si="166"/>
        <v>140</v>
      </c>
      <c r="AQ50" s="42">
        <f t="shared" si="166"/>
        <v>7278</v>
      </c>
      <c r="AR50" s="50">
        <f t="shared" si="166"/>
        <v>207</v>
      </c>
      <c r="AS50" s="42">
        <f t="shared" si="166"/>
        <v>10173</v>
      </c>
      <c r="AT50" s="50">
        <f t="shared" si="166"/>
        <v>114</v>
      </c>
      <c r="AU50" s="42">
        <f t="shared" si="166"/>
        <v>5852</v>
      </c>
      <c r="AV50" s="50">
        <f t="shared" si="166"/>
        <v>215</v>
      </c>
      <c r="AW50" s="42">
        <f t="shared" si="166"/>
        <v>10889.28</v>
      </c>
      <c r="AX50" s="50">
        <f t="shared" si="166"/>
        <v>176</v>
      </c>
      <c r="AY50" s="42">
        <f t="shared" si="166"/>
        <v>9187.92</v>
      </c>
      <c r="AZ50" s="50">
        <f t="shared" si="166"/>
        <v>136</v>
      </c>
      <c r="BA50" s="42">
        <f t="shared" si="166"/>
        <v>6830.16</v>
      </c>
      <c r="BB50" s="50">
        <f t="shared" si="166"/>
        <v>103</v>
      </c>
      <c r="BC50" s="42">
        <f t="shared" si="166"/>
        <v>5359.92</v>
      </c>
      <c r="BD50" s="50">
        <f t="shared" si="166"/>
        <v>163</v>
      </c>
      <c r="BE50" s="42">
        <f t="shared" si="166"/>
        <v>8505.52</v>
      </c>
      <c r="BF50" s="50">
        <f t="shared" si="166"/>
        <v>153</v>
      </c>
      <c r="BG50" s="42">
        <f t="shared" si="166"/>
        <v>8152.2</v>
      </c>
      <c r="BH50" s="50">
        <f t="shared" si="166"/>
        <v>143</v>
      </c>
      <c r="BI50" s="42">
        <f t="shared" si="166"/>
        <v>7077.8400000000011</v>
      </c>
      <c r="BJ50" s="50">
        <f t="shared" si="166"/>
        <v>218</v>
      </c>
      <c r="BK50" s="42">
        <f t="shared" si="166"/>
        <v>10929.6</v>
      </c>
      <c r="BL50" s="50">
        <f t="shared" si="166"/>
        <v>346</v>
      </c>
      <c r="BM50" s="42">
        <f t="shared" si="166"/>
        <v>17703.2</v>
      </c>
      <c r="BN50" s="50">
        <f t="shared" si="166"/>
        <v>4323</v>
      </c>
      <c r="BO50" s="50">
        <f t="shared" si="166"/>
        <v>221452.13</v>
      </c>
      <c r="BP50" s="98"/>
      <c r="BQ50" s="99">
        <f t="shared" ref="BQ50:BV50" si="167">SUM(BQ7:BQ49)</f>
        <v>5200.5599999999995</v>
      </c>
      <c r="BR50" s="99">
        <f t="shared" si="167"/>
        <v>221452.13</v>
      </c>
      <c r="BS50" s="99">
        <f t="shared" si="167"/>
        <v>5143.7999999999993</v>
      </c>
      <c r="BT50" s="99">
        <f t="shared" si="167"/>
        <v>221395.37000000005</v>
      </c>
      <c r="BU50" s="99">
        <f t="shared" si="167"/>
        <v>190919</v>
      </c>
      <c r="BV50" s="248">
        <f t="shared" si="167"/>
        <v>30476.370000000003</v>
      </c>
      <c r="BW50" s="56"/>
      <c r="BX50" s="56"/>
      <c r="BY50" s="56"/>
      <c r="BZ50" s="56"/>
      <c r="CA50" s="56"/>
      <c r="CB50" s="56"/>
      <c r="CC50" s="56"/>
      <c r="CD50" s="56"/>
      <c r="CE50" s="56"/>
      <c r="CF50" s="56"/>
      <c r="CG50" s="56"/>
      <c r="CH50" s="56"/>
      <c r="CI50" s="56"/>
      <c r="CJ50" s="56"/>
      <c r="CK50" s="56"/>
      <c r="CL50" s="56"/>
      <c r="CM50" s="56"/>
      <c r="CN50" s="56"/>
      <c r="CO50" s="56"/>
      <c r="CP50" s="56"/>
      <c r="CQ50" s="56"/>
      <c r="CR50" s="56"/>
      <c r="CS50" s="56"/>
      <c r="CT50" s="56"/>
      <c r="CU50" s="56"/>
      <c r="CV50" s="56"/>
      <c r="CW50" s="56"/>
      <c r="CX50" s="56"/>
      <c r="CY50" s="56"/>
      <c r="CZ50" s="56"/>
      <c r="DA50" s="56"/>
      <c r="DB50" s="56"/>
      <c r="DC50" s="56"/>
      <c r="DD50" s="56"/>
      <c r="DE50" s="56"/>
      <c r="DF50" s="56"/>
      <c r="DG50" s="56"/>
      <c r="DH50" s="56"/>
      <c r="DI50" s="56"/>
      <c r="DJ50" s="56"/>
    </row>
    <row r="51" spans="1:120" ht="16.5" customHeight="1" x14ac:dyDescent="0.25">
      <c r="A51" s="23"/>
      <c r="B51" s="23"/>
      <c r="C51" s="23"/>
      <c r="D51" s="23"/>
      <c r="E51" s="18"/>
      <c r="F51" s="18"/>
      <c r="G51" s="18"/>
      <c r="H51" s="19"/>
      <c r="I51" s="18"/>
      <c r="J51" s="51" t="s">
        <v>14</v>
      </c>
      <c r="K51" s="18"/>
      <c r="L51" s="58"/>
      <c r="M51" s="20"/>
      <c r="N51" s="58"/>
      <c r="O51" s="20"/>
      <c r="P51" s="55"/>
      <c r="Q51" s="20"/>
      <c r="R51" s="58"/>
      <c r="S51" s="20"/>
      <c r="T51" s="58"/>
      <c r="U51" s="20"/>
      <c r="V51" s="58"/>
      <c r="W51" s="19"/>
      <c r="X51" s="58"/>
      <c r="Y51" s="20"/>
      <c r="Z51" s="58"/>
      <c r="AA51" s="20"/>
      <c r="AB51" s="58"/>
      <c r="AC51" s="20"/>
      <c r="AD51" s="58"/>
      <c r="AE51" s="20"/>
      <c r="AF51" s="58"/>
      <c r="AG51" s="20"/>
      <c r="AH51" s="58"/>
      <c r="AI51" s="20"/>
      <c r="AJ51" s="23"/>
      <c r="AK51" s="18"/>
      <c r="AL51" s="51"/>
      <c r="AM51" s="18"/>
      <c r="AN51" s="55"/>
      <c r="AO51" s="18"/>
      <c r="AP51" s="51" t="s">
        <v>14</v>
      </c>
      <c r="AQ51" s="18"/>
      <c r="AR51" s="58"/>
      <c r="AS51" s="20"/>
      <c r="AT51" s="58"/>
      <c r="AU51" s="20"/>
      <c r="AV51" s="55"/>
      <c r="AW51" s="20"/>
      <c r="AX51" s="58"/>
      <c r="AY51" s="20"/>
      <c r="AZ51" s="58"/>
      <c r="BA51" s="20"/>
      <c r="BB51" s="58"/>
      <c r="BC51" s="19"/>
      <c r="BD51" s="58"/>
      <c r="BE51" s="20"/>
      <c r="BF51" s="58"/>
      <c r="BG51" s="20"/>
      <c r="BH51" s="58"/>
      <c r="BI51" s="20"/>
      <c r="BJ51" s="58"/>
      <c r="BK51" s="20"/>
      <c r="BL51" s="58"/>
      <c r="BM51" s="20"/>
      <c r="BN51" s="20"/>
      <c r="BO51" s="20"/>
      <c r="BP51" s="25"/>
      <c r="BQ51" s="17">
        <f>+BQ50-BQ52</f>
        <v>0</v>
      </c>
      <c r="BR51" s="17">
        <f>+BR50-BR52</f>
        <v>0</v>
      </c>
      <c r="BS51" s="17">
        <f t="shared" ref="BS51:BV51" si="168">+BS50-BS52</f>
        <v>0</v>
      </c>
      <c r="BT51" s="17">
        <f t="shared" si="168"/>
        <v>0</v>
      </c>
      <c r="BU51" s="17" t="s">
        <v>30</v>
      </c>
      <c r="BV51" s="17">
        <f t="shared" si="168"/>
        <v>0</v>
      </c>
    </row>
    <row r="52" spans="1:120" ht="16.5" customHeight="1" x14ac:dyDescent="0.25">
      <c r="A52" s="23"/>
      <c r="B52" s="23"/>
      <c r="C52" s="23"/>
      <c r="D52" s="23"/>
      <c r="E52" s="18"/>
      <c r="F52" s="18"/>
      <c r="G52" s="18"/>
      <c r="H52" s="18"/>
      <c r="I52" s="18"/>
      <c r="J52" s="51"/>
      <c r="K52" s="18"/>
      <c r="L52" s="58"/>
      <c r="M52" s="20"/>
      <c r="N52" s="58"/>
      <c r="O52" s="20"/>
      <c r="P52" s="58"/>
      <c r="Q52" s="20"/>
      <c r="R52" s="58"/>
      <c r="S52" s="21"/>
      <c r="T52" s="58"/>
      <c r="U52" s="20"/>
      <c r="V52" s="58"/>
      <c r="W52" s="20"/>
      <c r="X52" s="58"/>
      <c r="Y52" s="20"/>
      <c r="Z52" s="58"/>
      <c r="AA52" s="20"/>
      <c r="AB52" s="58"/>
      <c r="AC52" s="20"/>
      <c r="AD52" s="58"/>
      <c r="AE52" s="20"/>
      <c r="AF52" s="58"/>
      <c r="AG52" s="20"/>
      <c r="AH52" s="58"/>
      <c r="AI52" s="20"/>
      <c r="AJ52" s="23"/>
      <c r="AK52" s="18"/>
      <c r="AL52" s="51"/>
      <c r="AM52" s="18"/>
      <c r="AN52" s="51"/>
      <c r="AO52" s="18"/>
      <c r="AP52" s="51"/>
      <c r="AQ52" s="18"/>
      <c r="AR52" s="58"/>
      <c r="AS52" s="20"/>
      <c r="AT52" s="58"/>
      <c r="AU52" s="20"/>
      <c r="AV52" s="58"/>
      <c r="AW52" s="20"/>
      <c r="AX52" s="58"/>
      <c r="AY52" s="21"/>
      <c r="AZ52" s="58"/>
      <c r="BA52" s="20"/>
      <c r="BB52" s="58"/>
      <c r="BC52" s="20"/>
      <c r="BD52" s="58"/>
      <c r="BE52" s="20"/>
      <c r="BF52" s="58"/>
      <c r="BG52" s="20"/>
      <c r="BH52" s="58"/>
      <c r="BI52" s="20"/>
      <c r="BJ52" s="58"/>
      <c r="BK52" s="20"/>
      <c r="BL52" s="58"/>
      <c r="BM52" s="20"/>
      <c r="BN52" s="20" t="s">
        <v>30</v>
      </c>
      <c r="BO52" s="20"/>
      <c r="BP52" s="25"/>
      <c r="BQ52" s="24">
        <f t="shared" ref="BQ52:BV52" si="169">SUM(BQ7:BQ49)</f>
        <v>5200.5599999999995</v>
      </c>
      <c r="BR52" s="120">
        <f t="shared" si="169"/>
        <v>221452.13</v>
      </c>
      <c r="BS52" s="24">
        <f t="shared" si="169"/>
        <v>5143.7999999999993</v>
      </c>
      <c r="BT52" s="24">
        <f t="shared" si="169"/>
        <v>221395.37000000005</v>
      </c>
      <c r="BU52" s="24">
        <f t="shared" si="169"/>
        <v>190919</v>
      </c>
      <c r="BV52" s="24">
        <f t="shared" si="169"/>
        <v>30476.370000000003</v>
      </c>
    </row>
    <row r="53" spans="1:120" ht="16.5" customHeight="1" thickBot="1" x14ac:dyDescent="0.3">
      <c r="A53" s="23"/>
      <c r="B53" s="23"/>
      <c r="C53" s="23"/>
      <c r="D53" s="23"/>
      <c r="E53" s="18"/>
      <c r="F53" s="18"/>
      <c r="G53" s="18"/>
      <c r="H53" s="18"/>
      <c r="I53" s="18"/>
      <c r="J53" s="51"/>
      <c r="K53" s="18"/>
      <c r="L53" s="58"/>
      <c r="M53" s="20"/>
      <c r="N53" s="58"/>
      <c r="O53" s="20"/>
      <c r="P53" s="58"/>
      <c r="Q53" s="20"/>
      <c r="R53" s="58"/>
      <c r="S53" s="21"/>
      <c r="T53" s="58"/>
      <c r="U53" s="20"/>
      <c r="V53" s="58"/>
      <c r="W53" s="20"/>
      <c r="X53" s="58"/>
      <c r="Y53" s="20"/>
      <c r="Z53" s="58"/>
      <c r="AA53" s="20"/>
      <c r="AB53" s="58"/>
      <c r="AC53" s="20"/>
      <c r="AD53" s="58"/>
      <c r="AE53" s="20"/>
      <c r="AF53" s="58"/>
      <c r="AG53" s="20"/>
      <c r="AH53" s="58"/>
      <c r="AI53" s="20"/>
      <c r="AJ53" s="23"/>
      <c r="AK53" s="18"/>
      <c r="AL53" s="51"/>
      <c r="AM53" s="18"/>
      <c r="AN53" s="51"/>
      <c r="AO53" s="18"/>
      <c r="AP53" s="51"/>
      <c r="AQ53" s="18"/>
      <c r="AR53" s="58"/>
      <c r="AS53" s="20"/>
      <c r="AT53" s="58"/>
      <c r="AU53" s="20"/>
      <c r="AV53" s="58"/>
      <c r="AW53" s="20"/>
      <c r="AX53" s="58"/>
      <c r="AY53" s="21"/>
      <c r="AZ53" s="58"/>
      <c r="BA53" s="20"/>
      <c r="BB53" s="58"/>
      <c r="BC53" s="20"/>
      <c r="BD53" s="58"/>
      <c r="BE53" s="20"/>
      <c r="BF53" s="58"/>
      <c r="BG53" s="20"/>
      <c r="BH53" s="58"/>
      <c r="BI53" s="20"/>
      <c r="BJ53" s="58"/>
      <c r="BK53" s="20"/>
      <c r="BL53" s="58"/>
      <c r="BM53" s="20"/>
      <c r="BN53" s="20"/>
      <c r="BO53" s="258"/>
      <c r="BP53" s="25"/>
      <c r="BQ53" s="29"/>
      <c r="BR53" s="30"/>
      <c r="BS53" s="30"/>
      <c r="BT53" s="29"/>
      <c r="BU53" s="30"/>
      <c r="BV53" s="30"/>
    </row>
    <row r="54" spans="1:120" s="63" customFormat="1" ht="16.5" hidden="1" customHeight="1" x14ac:dyDescent="0.25">
      <c r="A54" s="283" t="s">
        <v>25</v>
      </c>
      <c r="B54" s="284"/>
      <c r="C54" s="285"/>
      <c r="D54" s="85"/>
      <c r="E54" s="28"/>
      <c r="F54" s="28"/>
      <c r="G54" s="28"/>
      <c r="H54" s="28"/>
      <c r="I54" s="28"/>
      <c r="J54" s="47"/>
      <c r="K54" s="28"/>
      <c r="L54" s="65"/>
      <c r="M54" s="66"/>
      <c r="N54" s="65"/>
      <c r="O54" s="66"/>
      <c r="P54" s="65"/>
      <c r="Q54" s="66"/>
      <c r="R54" s="65"/>
      <c r="S54" s="67"/>
      <c r="T54" s="65"/>
      <c r="U54" s="66"/>
      <c r="V54" s="65"/>
      <c r="W54" s="66"/>
      <c r="X54" s="65"/>
      <c r="Y54" s="66"/>
      <c r="Z54" s="65"/>
      <c r="AA54" s="66"/>
      <c r="AB54" s="65"/>
      <c r="AC54" s="66"/>
      <c r="AD54" s="65"/>
      <c r="AE54" s="66"/>
      <c r="AF54" s="65"/>
      <c r="AG54" s="66"/>
      <c r="AH54" s="65"/>
      <c r="AI54" s="66"/>
      <c r="AJ54" s="72"/>
      <c r="AK54" s="28"/>
      <c r="AL54" s="47"/>
      <c r="AM54" s="28"/>
      <c r="AN54" s="47"/>
      <c r="AO54" s="28"/>
      <c r="AP54" s="47"/>
      <c r="AQ54" s="28"/>
      <c r="AR54" s="65"/>
      <c r="AS54" s="66"/>
      <c r="AT54" s="65"/>
      <c r="AU54" s="66"/>
      <c r="AV54" s="65"/>
      <c r="AW54" s="66"/>
      <c r="AX54" s="65"/>
      <c r="AY54" s="67"/>
      <c r="AZ54" s="65"/>
      <c r="BA54" s="66"/>
      <c r="BB54" s="65"/>
      <c r="BC54" s="66"/>
      <c r="BD54" s="65"/>
      <c r="BE54" s="66"/>
      <c r="BF54" s="65"/>
      <c r="BG54" s="66"/>
      <c r="BH54" s="65"/>
      <c r="BI54" s="66"/>
      <c r="BJ54" s="65"/>
      <c r="BK54" s="66"/>
      <c r="BL54" s="65"/>
      <c r="BM54" s="66"/>
      <c r="BN54" s="66"/>
      <c r="BO54" s="66"/>
      <c r="BP54" s="25"/>
      <c r="BQ54" s="29"/>
      <c r="BR54" s="30"/>
      <c r="BS54" s="30"/>
      <c r="BT54" s="29"/>
      <c r="BU54" s="30"/>
      <c r="BV54" s="30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7"/>
      <c r="DL54" s="7"/>
      <c r="DM54" s="7"/>
      <c r="DN54" s="7"/>
      <c r="DO54" s="7"/>
      <c r="DP54" s="7"/>
    </row>
    <row r="55" spans="1:120" ht="16.5" hidden="1" customHeight="1" x14ac:dyDescent="0.25">
      <c r="A55" s="129" t="s">
        <v>9</v>
      </c>
      <c r="B55" s="84" t="s">
        <v>28</v>
      </c>
      <c r="C55" s="76">
        <v>48</v>
      </c>
      <c r="D55" s="82"/>
      <c r="E55" s="3"/>
      <c r="F55" s="3"/>
      <c r="G55" s="3"/>
      <c r="H55" s="3"/>
      <c r="I55" s="3"/>
      <c r="J55" s="45"/>
      <c r="K55" s="3"/>
      <c r="L55" s="83"/>
      <c r="M55" s="57"/>
      <c r="N55" s="45"/>
      <c r="O55" s="3"/>
      <c r="P55" s="83"/>
      <c r="Q55" s="57"/>
      <c r="R55" s="83"/>
      <c r="S55" s="255"/>
      <c r="T55" s="83"/>
      <c r="U55" s="97"/>
      <c r="V55" s="97"/>
      <c r="W55" s="57"/>
      <c r="X55" s="83"/>
      <c r="Y55" s="97"/>
      <c r="Z55" s="83"/>
      <c r="AA55" s="97"/>
      <c r="AB55" s="45"/>
      <c r="AC55" s="3"/>
      <c r="AD55" s="83"/>
      <c r="AE55" s="57"/>
      <c r="AF55" s="83"/>
      <c r="AG55" s="57"/>
      <c r="AH55" s="45"/>
      <c r="AI55" s="97"/>
      <c r="AJ55" s="82"/>
      <c r="AK55" s="3"/>
      <c r="AL55" s="45"/>
      <c r="AM55" s="3"/>
      <c r="AN55" s="45"/>
      <c r="AO55" s="3"/>
      <c r="AP55" s="45"/>
      <c r="AQ55" s="97"/>
      <c r="AR55" s="83"/>
      <c r="AS55" s="97"/>
      <c r="AT55" s="83"/>
      <c r="AU55" s="97"/>
      <c r="AV55" s="83"/>
      <c r="AW55" s="97"/>
      <c r="AX55" s="83"/>
      <c r="AY55" s="97"/>
      <c r="AZ55" s="83"/>
      <c r="BA55" s="57"/>
      <c r="BB55" s="83"/>
      <c r="BC55" s="97"/>
      <c r="BD55" s="83"/>
      <c r="BE55" s="97"/>
      <c r="BF55" s="83"/>
      <c r="BG55" s="97"/>
      <c r="BH55" s="83"/>
      <c r="BI55" s="57"/>
      <c r="BJ55" s="45"/>
      <c r="BK55" s="97"/>
      <c r="BL55" s="83"/>
      <c r="BM55" s="57"/>
      <c r="BN55" s="44">
        <f t="shared" ref="BN55:BO56" si="170">+D55+F55+H55+J55+L55+N55+P55+R55+T55+V55+X55+Z55+AB55+AD55+AF55+AH55+AJ55+AL55+AN55+AP55+AR55+AT55+AV55+AX55+AZ55+BB55+BD55+BF55+BH55+BJ55+BL55</f>
        <v>0</v>
      </c>
      <c r="BO55" s="87">
        <f t="shared" si="170"/>
        <v>0</v>
      </c>
      <c r="BP55" s="25"/>
      <c r="BQ55" s="29"/>
      <c r="BR55" s="30"/>
      <c r="BS55" s="30"/>
      <c r="BT55" s="29"/>
      <c r="BU55" s="30"/>
      <c r="BV55" s="30"/>
    </row>
    <row r="56" spans="1:120" ht="16.5" hidden="1" customHeight="1" x14ac:dyDescent="0.25">
      <c r="A56" s="130" t="s">
        <v>31</v>
      </c>
      <c r="B56" s="131"/>
      <c r="C56" s="128">
        <v>47.5</v>
      </c>
      <c r="D56" s="82"/>
      <c r="E56" s="3"/>
      <c r="F56" s="3"/>
      <c r="G56" s="3"/>
      <c r="H56" s="3"/>
      <c r="I56" s="3"/>
      <c r="J56" s="45"/>
      <c r="K56" s="3"/>
      <c r="L56" s="83"/>
      <c r="M56" s="57"/>
      <c r="N56" s="45"/>
      <c r="O56" s="3"/>
      <c r="P56" s="83"/>
      <c r="Q56" s="57"/>
      <c r="R56" s="83"/>
      <c r="S56" s="255"/>
      <c r="T56" s="83"/>
      <c r="U56" s="97"/>
      <c r="V56" s="97"/>
      <c r="W56" s="57"/>
      <c r="X56" s="45"/>
      <c r="Y56" s="97"/>
      <c r="Z56" s="83"/>
      <c r="AA56" s="97"/>
      <c r="AB56" s="45"/>
      <c r="AC56" s="3"/>
      <c r="AD56" s="83"/>
      <c r="AE56" s="57"/>
      <c r="AF56" s="83"/>
      <c r="AG56" s="57"/>
      <c r="AH56" s="45"/>
      <c r="AI56" s="97"/>
      <c r="AJ56" s="82"/>
      <c r="AK56" s="3"/>
      <c r="AL56" s="45"/>
      <c r="AM56" s="3"/>
      <c r="AN56" s="45"/>
      <c r="AO56" s="3"/>
      <c r="AP56" s="45"/>
      <c r="AQ56" s="97"/>
      <c r="AR56" s="83"/>
      <c r="AS56" s="97"/>
      <c r="AT56" s="83"/>
      <c r="AU56" s="97"/>
      <c r="AV56" s="83"/>
      <c r="AW56" s="97"/>
      <c r="AX56" s="83"/>
      <c r="AY56" s="97"/>
      <c r="AZ56" s="83"/>
      <c r="BA56" s="57"/>
      <c r="BB56" s="83"/>
      <c r="BC56" s="97"/>
      <c r="BD56" s="83"/>
      <c r="BE56" s="97"/>
      <c r="BF56" s="83"/>
      <c r="BG56" s="97"/>
      <c r="BH56" s="83"/>
      <c r="BI56" s="57"/>
      <c r="BJ56" s="45"/>
      <c r="BK56" s="97"/>
      <c r="BL56" s="83"/>
      <c r="BM56" s="57"/>
      <c r="BN56" s="44">
        <f t="shared" si="170"/>
        <v>0</v>
      </c>
      <c r="BO56" s="87">
        <f t="shared" si="170"/>
        <v>0</v>
      </c>
      <c r="BP56" s="25"/>
      <c r="BQ56" s="29"/>
      <c r="BR56" s="30"/>
      <c r="BS56" s="30"/>
      <c r="BT56" s="29"/>
      <c r="BU56" s="30"/>
      <c r="BV56" s="30"/>
    </row>
    <row r="57" spans="1:120" s="63" customFormat="1" ht="16.5" customHeight="1" thickBot="1" x14ac:dyDescent="0.3">
      <c r="A57" s="283" t="s">
        <v>15</v>
      </c>
      <c r="B57" s="285"/>
      <c r="C57" s="86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110"/>
      <c r="V57" s="110"/>
      <c r="W57" s="64"/>
      <c r="X57" s="64"/>
      <c r="Y57" s="110"/>
      <c r="Z57" s="64"/>
      <c r="AA57" s="64"/>
      <c r="AB57" s="64"/>
      <c r="AC57" s="64"/>
      <c r="AD57" s="64"/>
      <c r="AE57" s="64"/>
      <c r="AF57" s="64"/>
      <c r="AG57" s="64"/>
      <c r="AH57" s="108"/>
      <c r="AI57" s="110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108"/>
      <c r="AX57" s="64"/>
      <c r="AY57" s="109"/>
      <c r="AZ57" s="64"/>
      <c r="BA57" s="64"/>
      <c r="BB57" s="64"/>
      <c r="BC57" s="64"/>
      <c r="BD57" s="64"/>
      <c r="BE57" s="110"/>
      <c r="BF57" s="64"/>
      <c r="BG57" s="64"/>
      <c r="BH57" s="64"/>
      <c r="BI57" s="64"/>
      <c r="BJ57" s="108"/>
      <c r="BK57" s="110"/>
      <c r="BL57" s="64"/>
      <c r="BM57" s="64"/>
      <c r="BN57" s="257"/>
      <c r="BO57" s="257"/>
      <c r="BP57" s="122"/>
      <c r="BQ57" s="9"/>
      <c r="BR57" s="9"/>
      <c r="BS57" s="9"/>
      <c r="BT57" s="9"/>
      <c r="BU57" s="25"/>
      <c r="BV57" s="9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7"/>
      <c r="DL57" s="7"/>
      <c r="DM57" s="7"/>
      <c r="DN57" s="7"/>
      <c r="DO57" s="7"/>
      <c r="DP57" s="7"/>
    </row>
    <row r="58" spans="1:120" ht="16.5" customHeight="1" x14ac:dyDescent="0.25">
      <c r="A58" s="172" t="s">
        <v>64</v>
      </c>
      <c r="B58" s="173" t="s">
        <v>65</v>
      </c>
      <c r="C58" s="169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97"/>
      <c r="V58" s="97"/>
      <c r="W58" s="100"/>
      <c r="X58" s="100"/>
      <c r="Y58" s="97"/>
      <c r="Z58" s="100"/>
      <c r="AA58" s="100"/>
      <c r="AB58" s="100"/>
      <c r="AC58" s="100"/>
      <c r="AD58" s="100"/>
      <c r="AE58" s="100"/>
      <c r="AF58" s="255">
        <v>40</v>
      </c>
      <c r="AG58" s="255">
        <v>2040</v>
      </c>
      <c r="AH58" s="255"/>
      <c r="AI58" s="97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255"/>
      <c r="AX58" s="100"/>
      <c r="AY58" s="31"/>
      <c r="AZ58" s="100"/>
      <c r="BA58" s="100"/>
      <c r="BB58" s="100"/>
      <c r="BC58" s="100"/>
      <c r="BD58" s="100"/>
      <c r="BE58" s="97"/>
      <c r="BF58" s="100"/>
      <c r="BG58" s="100"/>
      <c r="BH58" s="100"/>
      <c r="BI58" s="100"/>
      <c r="BJ58" s="255"/>
      <c r="BK58" s="97"/>
      <c r="BL58" s="100"/>
      <c r="BM58" s="100"/>
      <c r="BN58" s="170"/>
      <c r="BO58" s="171"/>
      <c r="BP58" s="122"/>
      <c r="BQ58" s="9"/>
      <c r="BR58" s="9"/>
      <c r="BS58" s="9"/>
      <c r="BT58" s="9"/>
      <c r="BU58" s="25"/>
      <c r="BV58" s="9"/>
    </row>
    <row r="59" spans="1:120" ht="16.5" customHeight="1" x14ac:dyDescent="0.25">
      <c r="A59" s="129" t="s">
        <v>59</v>
      </c>
      <c r="B59" s="84" t="s">
        <v>60</v>
      </c>
      <c r="C59" s="101">
        <v>45</v>
      </c>
      <c r="D59" s="100"/>
      <c r="E59" s="100"/>
      <c r="F59" s="100"/>
      <c r="G59" s="100"/>
      <c r="H59" s="100"/>
      <c r="I59" s="100"/>
      <c r="J59" s="255">
        <v>18</v>
      </c>
      <c r="K59" s="255">
        <f>+J59*C59</f>
        <v>810</v>
      </c>
      <c r="L59" s="100"/>
      <c r="M59" s="100"/>
      <c r="N59" s="100"/>
      <c r="O59" s="100"/>
      <c r="P59" s="255">
        <v>6</v>
      </c>
      <c r="Q59" s="255">
        <f>+P59*C59</f>
        <v>270</v>
      </c>
      <c r="R59" s="100"/>
      <c r="S59" s="100"/>
      <c r="T59" s="100"/>
      <c r="U59" s="97"/>
      <c r="V59" s="97"/>
      <c r="W59" s="100"/>
      <c r="X59" s="100"/>
      <c r="Y59" s="97"/>
      <c r="Z59" s="255"/>
      <c r="AA59" s="97">
        <f>+Z59*C59</f>
        <v>0</v>
      </c>
      <c r="AB59" s="255"/>
      <c r="AC59" s="255">
        <f>+AB59*C59</f>
        <v>0</v>
      </c>
      <c r="AD59" s="100"/>
      <c r="AE59" s="100"/>
      <c r="AF59" s="255">
        <v>3</v>
      </c>
      <c r="AG59" s="255">
        <f>+AF59*C59</f>
        <v>135</v>
      </c>
      <c r="AH59" s="255"/>
      <c r="AI59" s="97"/>
      <c r="AJ59" s="100"/>
      <c r="AK59" s="100"/>
      <c r="AL59" s="100"/>
      <c r="AM59" s="100"/>
      <c r="AN59" s="100"/>
      <c r="AO59" s="100"/>
      <c r="AP59" s="100"/>
      <c r="AQ59" s="100"/>
      <c r="AR59" s="100"/>
      <c r="AS59" s="100"/>
      <c r="AT59" s="100"/>
      <c r="AU59" s="100"/>
      <c r="AV59" s="100"/>
      <c r="AW59" s="255"/>
      <c r="AX59" s="100"/>
      <c r="AY59" s="31"/>
      <c r="AZ59" s="255"/>
      <c r="BA59" s="107"/>
      <c r="BB59" s="255"/>
      <c r="BC59" s="97"/>
      <c r="BD59" s="100"/>
      <c r="BE59" s="97"/>
      <c r="BF59" s="255"/>
      <c r="BG59" s="97"/>
      <c r="BH59" s="255">
        <v>36</v>
      </c>
      <c r="BI59" s="255">
        <f>+BH59*C59</f>
        <v>1620</v>
      </c>
      <c r="BJ59" s="255"/>
      <c r="BK59" s="97"/>
      <c r="BL59" s="100"/>
      <c r="BM59" s="100"/>
      <c r="BN59" s="44">
        <f>+D59+F59+H59+J59+L59+N59+P59+R59+T59+V59+X59+Z59+AB59+AD59+AF59+AH59+AJ59+AL59+AN59+AP59+AR59+AT59+AV59+AX59+AZ59+BB59+BD59+BF59+BH59+BJ59+BL59</f>
        <v>63</v>
      </c>
      <c r="BO59" s="87">
        <f t="shared" ref="BO59:BO60" si="171">+E59+G59+I59+K59+M59+O59+Q59+S59+U59+W59+Y59+AA59+AC59+AE59+AG59+AI59+AK59+AM59+AO59+AQ59+AS59+AU59+AW59+AY59+BA59+BC59+BE59+BG59+BI59+BK59+BM59</f>
        <v>2835</v>
      </c>
      <c r="BP59" s="122"/>
      <c r="BQ59" s="9"/>
      <c r="BR59" s="9"/>
      <c r="BS59" s="9"/>
      <c r="BT59" s="9"/>
      <c r="BU59" s="25"/>
      <c r="BV59" s="9"/>
    </row>
    <row r="60" spans="1:120" ht="16.5" customHeight="1" x14ac:dyDescent="0.25">
      <c r="A60" s="129" t="s">
        <v>62</v>
      </c>
      <c r="B60" s="84" t="s">
        <v>63</v>
      </c>
      <c r="C60" s="101">
        <v>60</v>
      </c>
      <c r="D60" s="100"/>
      <c r="E60" s="100"/>
      <c r="F60" s="100"/>
      <c r="G60" s="100"/>
      <c r="H60" s="100"/>
      <c r="I60" s="100"/>
      <c r="J60" s="255"/>
      <c r="K60" s="255"/>
      <c r="L60" s="100"/>
      <c r="M60" s="100"/>
      <c r="N60" s="100"/>
      <c r="O60" s="100"/>
      <c r="P60" s="255"/>
      <c r="Q60" s="255"/>
      <c r="R60" s="100"/>
      <c r="S60" s="100"/>
      <c r="T60" s="100"/>
      <c r="U60" s="97"/>
      <c r="V60" s="97"/>
      <c r="W60" s="100"/>
      <c r="X60" s="255">
        <v>18</v>
      </c>
      <c r="Y60" s="97">
        <f>+X60*C60</f>
        <v>1080</v>
      </c>
      <c r="Z60" s="255"/>
      <c r="AA60" s="97"/>
      <c r="AB60" s="255"/>
      <c r="AC60" s="255"/>
      <c r="AD60" s="100"/>
      <c r="AE60" s="100"/>
      <c r="AF60" s="100"/>
      <c r="AG60" s="100"/>
      <c r="AH60" s="255"/>
      <c r="AI60" s="97"/>
      <c r="AJ60" s="100"/>
      <c r="AK60" s="100"/>
      <c r="AL60" s="100"/>
      <c r="AM60" s="100"/>
      <c r="AN60" s="100"/>
      <c r="AO60" s="100"/>
      <c r="AP60" s="100"/>
      <c r="AQ60" s="100"/>
      <c r="AR60" s="100"/>
      <c r="AS60" s="100"/>
      <c r="AT60" s="100"/>
      <c r="AU60" s="100"/>
      <c r="AV60" s="100"/>
      <c r="AW60" s="255"/>
      <c r="AX60" s="100"/>
      <c r="AY60" s="31"/>
      <c r="AZ60" s="255"/>
      <c r="BA60" s="107"/>
      <c r="BB60" s="255"/>
      <c r="BC60" s="97"/>
      <c r="BD60" s="100"/>
      <c r="BE60" s="97"/>
      <c r="BF60" s="255"/>
      <c r="BG60" s="97"/>
      <c r="BH60" s="100"/>
      <c r="BI60" s="100"/>
      <c r="BJ60" s="255"/>
      <c r="BK60" s="97"/>
      <c r="BL60" s="100"/>
      <c r="BM60" s="100"/>
      <c r="BN60" s="44">
        <f>+D60+F60+H60+J60+L60+N60+P60+R60+T60+V60+X60+Z60+AB60+AD60+AF60+AH60+AJ60+AL60+AN60+AP60+AR60+AT60+AV60+AX60+AZ60+BB60+BD60+BF60+BH60+BJ60+BL60</f>
        <v>18</v>
      </c>
      <c r="BO60" s="87">
        <f t="shared" si="171"/>
        <v>1080</v>
      </c>
      <c r="BP60" s="122"/>
      <c r="BQ60" s="9"/>
      <c r="BR60" s="9"/>
      <c r="BS60" s="9"/>
      <c r="BT60" s="9"/>
      <c r="BU60" s="25"/>
      <c r="BV60" s="9"/>
    </row>
    <row r="61" spans="1:120" ht="16.5" customHeight="1" x14ac:dyDescent="0.25">
      <c r="A61" s="102" t="s">
        <v>2</v>
      </c>
      <c r="B61" s="102"/>
      <c r="C61" s="103"/>
      <c r="D61" s="104">
        <f t="shared" ref="D61:W61" si="172">SUM(D55:D59)</f>
        <v>0</v>
      </c>
      <c r="E61" s="104">
        <f t="shared" si="172"/>
        <v>0</v>
      </c>
      <c r="F61" s="104">
        <f t="shared" si="172"/>
        <v>0</v>
      </c>
      <c r="G61" s="104">
        <f t="shared" si="172"/>
        <v>0</v>
      </c>
      <c r="H61" s="104">
        <f t="shared" si="172"/>
        <v>0</v>
      </c>
      <c r="I61" s="104">
        <f t="shared" si="172"/>
        <v>0</v>
      </c>
      <c r="J61" s="104">
        <f t="shared" si="172"/>
        <v>18</v>
      </c>
      <c r="K61" s="104">
        <f t="shared" si="172"/>
        <v>810</v>
      </c>
      <c r="L61" s="104">
        <f t="shared" si="172"/>
        <v>0</v>
      </c>
      <c r="M61" s="104">
        <f t="shared" si="172"/>
        <v>0</v>
      </c>
      <c r="N61" s="104">
        <f t="shared" si="172"/>
        <v>0</v>
      </c>
      <c r="O61" s="104">
        <f t="shared" si="172"/>
        <v>0</v>
      </c>
      <c r="P61" s="104">
        <f t="shared" si="172"/>
        <v>6</v>
      </c>
      <c r="Q61" s="104">
        <f t="shared" si="172"/>
        <v>270</v>
      </c>
      <c r="R61" s="105">
        <f t="shared" si="172"/>
        <v>0</v>
      </c>
      <c r="S61" s="104">
        <f t="shared" si="172"/>
        <v>0</v>
      </c>
      <c r="T61" s="104">
        <f t="shared" si="172"/>
        <v>0</v>
      </c>
      <c r="U61" s="104">
        <f t="shared" si="172"/>
        <v>0</v>
      </c>
      <c r="V61" s="104">
        <f t="shared" si="172"/>
        <v>0</v>
      </c>
      <c r="W61" s="104">
        <f t="shared" si="172"/>
        <v>0</v>
      </c>
      <c r="X61" s="104">
        <f>SUM(X57:X60)</f>
        <v>18</v>
      </c>
      <c r="Y61" s="104">
        <f>SUM(Y57:Y60)</f>
        <v>1080</v>
      </c>
      <c r="Z61" s="105">
        <f>SUM(Z57:Z59)</f>
        <v>0</v>
      </c>
      <c r="AA61" s="104">
        <f>SUM(AA57:AA59)</f>
        <v>0</v>
      </c>
      <c r="AB61" s="105">
        <f>SUM(AB57:AB59)</f>
        <v>0</v>
      </c>
      <c r="AC61" s="104">
        <f>SUM(AC55:AC59)</f>
        <v>0</v>
      </c>
      <c r="AD61" s="105">
        <f t="shared" ref="AD61:BM61" si="173">SUM(AD57:AD59)</f>
        <v>0</v>
      </c>
      <c r="AE61" s="104">
        <f t="shared" si="173"/>
        <v>0</v>
      </c>
      <c r="AF61" s="105">
        <f t="shared" si="173"/>
        <v>43</v>
      </c>
      <c r="AG61" s="104">
        <f t="shared" si="173"/>
        <v>2175</v>
      </c>
      <c r="AH61" s="105">
        <f t="shared" si="173"/>
        <v>0</v>
      </c>
      <c r="AI61" s="104">
        <f t="shared" si="173"/>
        <v>0</v>
      </c>
      <c r="AJ61" s="105">
        <f t="shared" si="173"/>
        <v>0</v>
      </c>
      <c r="AK61" s="104">
        <f t="shared" si="173"/>
        <v>0</v>
      </c>
      <c r="AL61" s="105">
        <f t="shared" si="173"/>
        <v>0</v>
      </c>
      <c r="AM61" s="104">
        <f t="shared" si="173"/>
        <v>0</v>
      </c>
      <c r="AN61" s="105">
        <f t="shared" si="173"/>
        <v>0</v>
      </c>
      <c r="AO61" s="154">
        <f t="shared" si="173"/>
        <v>0</v>
      </c>
      <c r="AP61" s="105">
        <f t="shared" si="173"/>
        <v>0</v>
      </c>
      <c r="AQ61" s="104">
        <f t="shared" si="173"/>
        <v>0</v>
      </c>
      <c r="AR61" s="105">
        <f t="shared" si="173"/>
        <v>0</v>
      </c>
      <c r="AS61" s="104">
        <f t="shared" si="173"/>
        <v>0</v>
      </c>
      <c r="AT61" s="105">
        <f t="shared" si="173"/>
        <v>0</v>
      </c>
      <c r="AU61" s="104">
        <f t="shared" si="173"/>
        <v>0</v>
      </c>
      <c r="AV61" s="105">
        <f t="shared" si="173"/>
        <v>0</v>
      </c>
      <c r="AW61" s="105">
        <f t="shared" si="173"/>
        <v>0</v>
      </c>
      <c r="AX61" s="105">
        <f t="shared" si="173"/>
        <v>0</v>
      </c>
      <c r="AY61" s="105">
        <f t="shared" si="173"/>
        <v>0</v>
      </c>
      <c r="AZ61" s="105">
        <f t="shared" si="173"/>
        <v>0</v>
      </c>
      <c r="BA61" s="105">
        <f t="shared" si="173"/>
        <v>0</v>
      </c>
      <c r="BB61" s="105">
        <f t="shared" si="173"/>
        <v>0</v>
      </c>
      <c r="BC61" s="105">
        <f t="shared" si="173"/>
        <v>0</v>
      </c>
      <c r="BD61" s="105">
        <f t="shared" si="173"/>
        <v>0</v>
      </c>
      <c r="BE61" s="105">
        <f t="shared" si="173"/>
        <v>0</v>
      </c>
      <c r="BF61" s="105">
        <f t="shared" si="173"/>
        <v>0</v>
      </c>
      <c r="BG61" s="105">
        <f t="shared" si="173"/>
        <v>0</v>
      </c>
      <c r="BH61" s="105">
        <f t="shared" si="173"/>
        <v>36</v>
      </c>
      <c r="BI61" s="105">
        <f t="shared" si="173"/>
        <v>1620</v>
      </c>
      <c r="BJ61" s="105">
        <f t="shared" si="173"/>
        <v>0</v>
      </c>
      <c r="BK61" s="105">
        <f t="shared" si="173"/>
        <v>0</v>
      </c>
      <c r="BL61" s="105">
        <f t="shared" si="173"/>
        <v>0</v>
      </c>
      <c r="BM61" s="105">
        <f t="shared" si="173"/>
        <v>0</v>
      </c>
      <c r="BN61" s="105">
        <f>SUM(BN57:BN60)</f>
        <v>81</v>
      </c>
      <c r="BO61" s="105">
        <f>SUM(BO57:BO60)</f>
        <v>3915</v>
      </c>
      <c r="BP61" s="19"/>
    </row>
    <row r="62" spans="1:120" ht="16.5" customHeight="1" x14ac:dyDescent="0.25">
      <c r="A62" s="73"/>
      <c r="B62" s="73"/>
      <c r="C62" s="73"/>
      <c r="D62" s="73"/>
      <c r="E62" s="3"/>
      <c r="F62" s="3"/>
      <c r="G62" s="3"/>
      <c r="H62" s="3"/>
      <c r="I62" s="3"/>
      <c r="J62" s="45"/>
      <c r="K62" s="3"/>
      <c r="L62" s="53"/>
      <c r="M62" s="2"/>
      <c r="N62" s="53"/>
      <c r="O62" s="2"/>
      <c r="P62" s="53"/>
      <c r="Q62" s="2"/>
      <c r="R62" s="53"/>
      <c r="S62" s="2"/>
      <c r="T62" s="53"/>
      <c r="U62" s="2"/>
      <c r="V62" s="53"/>
      <c r="W62" s="2"/>
      <c r="X62" s="53"/>
      <c r="Y62" s="2"/>
      <c r="Z62" s="53"/>
      <c r="AA62" s="2"/>
      <c r="AB62" s="53"/>
      <c r="AC62" s="2"/>
      <c r="AD62" s="53"/>
      <c r="AE62" s="2"/>
      <c r="AF62" s="53"/>
      <c r="AG62" s="2"/>
      <c r="AH62" s="53"/>
      <c r="AI62" s="2"/>
      <c r="AJ62" s="73"/>
      <c r="AK62" s="8"/>
      <c r="AL62" s="52"/>
      <c r="AM62" s="8"/>
      <c r="AN62" s="52"/>
      <c r="AO62" s="8"/>
      <c r="AP62" s="52"/>
      <c r="AQ62" s="8"/>
      <c r="AR62" s="53"/>
      <c r="AS62" s="2"/>
      <c r="AT62" s="53"/>
      <c r="AU62" s="2"/>
      <c r="AV62" s="53"/>
      <c r="AW62" s="2"/>
      <c r="AX62" s="53"/>
      <c r="AY62" s="2"/>
      <c r="AZ62" s="53"/>
      <c r="BA62" s="2"/>
      <c r="BB62" s="53"/>
      <c r="BC62" s="2"/>
      <c r="BD62" s="53"/>
      <c r="BE62" s="2"/>
      <c r="BF62" s="53"/>
      <c r="BG62" s="2"/>
      <c r="BH62" s="53"/>
      <c r="BI62" s="57"/>
      <c r="BJ62" s="53"/>
      <c r="BK62" s="57"/>
      <c r="BL62" s="53"/>
      <c r="BM62" s="57"/>
      <c r="BN62" s="2"/>
      <c r="BO62" s="3"/>
      <c r="BP62" s="122"/>
    </row>
    <row r="63" spans="1:120" ht="16.5" customHeight="1" x14ac:dyDescent="0.25">
      <c r="A63" s="73"/>
      <c r="B63" s="73"/>
      <c r="C63" s="73"/>
      <c r="D63" s="73"/>
      <c r="E63" s="3"/>
      <c r="F63" s="3"/>
      <c r="G63" s="3"/>
      <c r="H63" s="3"/>
      <c r="I63" s="3"/>
      <c r="J63" s="45"/>
      <c r="K63" s="3"/>
      <c r="L63" s="53"/>
      <c r="M63" s="2"/>
      <c r="N63" s="53"/>
      <c r="O63" s="2"/>
      <c r="P63" s="53"/>
      <c r="Q63" s="2"/>
      <c r="R63" s="53"/>
      <c r="S63" s="2"/>
      <c r="T63" s="53"/>
      <c r="U63" s="2"/>
      <c r="V63" s="53"/>
      <c r="W63" s="2"/>
      <c r="X63" s="53"/>
      <c r="Y63" s="2"/>
      <c r="Z63" s="53"/>
      <c r="AA63" s="2"/>
      <c r="AB63" s="53"/>
      <c r="AC63" s="2"/>
      <c r="AD63" s="53"/>
      <c r="AE63" s="2"/>
      <c r="AF63" s="53"/>
      <c r="AG63" s="2"/>
      <c r="AH63" s="53"/>
      <c r="AI63" s="2"/>
      <c r="AJ63" s="73"/>
      <c r="AK63" s="8"/>
      <c r="AL63" s="52"/>
      <c r="AM63" s="8"/>
      <c r="AN63" s="52"/>
      <c r="AO63" s="8"/>
      <c r="AP63" s="52"/>
      <c r="AQ63" s="8"/>
      <c r="AR63" s="53"/>
      <c r="AS63" s="2"/>
      <c r="AT63" s="53"/>
      <c r="AU63" s="2"/>
      <c r="AV63" s="53"/>
      <c r="AW63" s="2"/>
      <c r="AX63" s="53"/>
      <c r="AY63" s="2"/>
      <c r="AZ63" s="53"/>
      <c r="BA63" s="2"/>
      <c r="BB63" s="53"/>
      <c r="BC63" s="2"/>
      <c r="BD63" s="53"/>
      <c r="BE63" s="2"/>
      <c r="BF63" s="53"/>
      <c r="BG63" s="2"/>
      <c r="BH63" s="53"/>
      <c r="BI63" s="57"/>
      <c r="BJ63" s="53"/>
      <c r="BK63" s="57"/>
      <c r="BL63" s="53"/>
      <c r="BM63" s="57"/>
      <c r="BN63" s="2"/>
      <c r="BO63" s="8"/>
      <c r="BP63" s="122"/>
    </row>
    <row r="64" spans="1:120" ht="16.5" customHeight="1" x14ac:dyDescent="0.25">
      <c r="A64" s="89" t="s">
        <v>16</v>
      </c>
      <c r="B64" s="89"/>
      <c r="C64" s="89"/>
      <c r="D64" s="90">
        <f t="shared" ref="D64:BO64" si="174">D61+D50</f>
        <v>19</v>
      </c>
      <c r="E64" s="91">
        <f t="shared" si="174"/>
        <v>924</v>
      </c>
      <c r="F64" s="91">
        <f t="shared" si="174"/>
        <v>90</v>
      </c>
      <c r="G64" s="91">
        <f t="shared" si="174"/>
        <v>4764</v>
      </c>
      <c r="H64" s="91">
        <f t="shared" si="174"/>
        <v>107</v>
      </c>
      <c r="I64" s="91">
        <f t="shared" si="174"/>
        <v>5670</v>
      </c>
      <c r="J64" s="90">
        <f t="shared" si="174"/>
        <v>79</v>
      </c>
      <c r="K64" s="90">
        <f t="shared" si="174"/>
        <v>3990</v>
      </c>
      <c r="L64" s="92">
        <f t="shared" si="174"/>
        <v>169</v>
      </c>
      <c r="M64" s="90">
        <f t="shared" si="174"/>
        <v>8440.7799999999988</v>
      </c>
      <c r="N64" s="92">
        <f t="shared" si="174"/>
        <v>114</v>
      </c>
      <c r="O64" s="90">
        <f t="shared" si="174"/>
        <v>5863.68</v>
      </c>
      <c r="P64" s="92">
        <f t="shared" si="174"/>
        <v>183</v>
      </c>
      <c r="Q64" s="90">
        <f t="shared" si="174"/>
        <v>9228.0400000000009</v>
      </c>
      <c r="R64" s="92">
        <f t="shared" si="174"/>
        <v>147</v>
      </c>
      <c r="S64" s="90">
        <f t="shared" si="174"/>
        <v>7377</v>
      </c>
      <c r="T64" s="92">
        <f t="shared" si="174"/>
        <v>96</v>
      </c>
      <c r="U64" s="90">
        <f t="shared" si="174"/>
        <v>4946.0200000000004</v>
      </c>
      <c r="V64" s="92">
        <f t="shared" si="174"/>
        <v>170</v>
      </c>
      <c r="W64" s="90">
        <f t="shared" si="174"/>
        <v>8835</v>
      </c>
      <c r="X64" s="92">
        <f t="shared" si="174"/>
        <v>105</v>
      </c>
      <c r="Y64" s="90">
        <f t="shared" si="174"/>
        <v>5598</v>
      </c>
      <c r="Z64" s="92">
        <f t="shared" si="174"/>
        <v>141</v>
      </c>
      <c r="AA64" s="90">
        <f t="shared" si="174"/>
        <v>7046.64</v>
      </c>
      <c r="AB64" s="92">
        <f t="shared" si="174"/>
        <v>122</v>
      </c>
      <c r="AC64" s="90">
        <f t="shared" si="174"/>
        <v>6381</v>
      </c>
      <c r="AD64" s="92">
        <f t="shared" si="174"/>
        <v>131</v>
      </c>
      <c r="AE64" s="90">
        <f t="shared" si="174"/>
        <v>6880</v>
      </c>
      <c r="AF64" s="92">
        <f t="shared" si="174"/>
        <v>171</v>
      </c>
      <c r="AG64" s="90">
        <f t="shared" si="174"/>
        <v>8671.119999999999</v>
      </c>
      <c r="AH64" s="92">
        <f t="shared" si="174"/>
        <v>56</v>
      </c>
      <c r="AI64" s="90">
        <f t="shared" si="174"/>
        <v>3012</v>
      </c>
      <c r="AJ64" s="90">
        <f t="shared" si="174"/>
        <v>111</v>
      </c>
      <c r="AK64" s="90">
        <f t="shared" si="174"/>
        <v>5742</v>
      </c>
      <c r="AL64" s="92">
        <f t="shared" si="174"/>
        <v>139</v>
      </c>
      <c r="AM64" s="90">
        <f t="shared" si="174"/>
        <v>7416.5</v>
      </c>
      <c r="AN64" s="92">
        <f t="shared" si="174"/>
        <v>144</v>
      </c>
      <c r="AO64" s="90">
        <f t="shared" si="174"/>
        <v>7062.71</v>
      </c>
      <c r="AP64" s="92">
        <f t="shared" si="174"/>
        <v>140</v>
      </c>
      <c r="AQ64" s="90">
        <f t="shared" si="174"/>
        <v>7278</v>
      </c>
      <c r="AR64" s="92">
        <f t="shared" si="174"/>
        <v>207</v>
      </c>
      <c r="AS64" s="90">
        <f t="shared" si="174"/>
        <v>10173</v>
      </c>
      <c r="AT64" s="92">
        <f t="shared" si="174"/>
        <v>114</v>
      </c>
      <c r="AU64" s="90">
        <f t="shared" si="174"/>
        <v>5852</v>
      </c>
      <c r="AV64" s="92">
        <f t="shared" si="174"/>
        <v>215</v>
      </c>
      <c r="AW64" s="90">
        <f t="shared" si="174"/>
        <v>10889.28</v>
      </c>
      <c r="AX64" s="92">
        <f t="shared" si="174"/>
        <v>176</v>
      </c>
      <c r="AY64" s="90">
        <f t="shared" si="174"/>
        <v>9187.92</v>
      </c>
      <c r="AZ64" s="92">
        <f t="shared" si="174"/>
        <v>136</v>
      </c>
      <c r="BA64" s="90">
        <f t="shared" si="174"/>
        <v>6830.16</v>
      </c>
      <c r="BB64" s="92">
        <f t="shared" si="174"/>
        <v>103</v>
      </c>
      <c r="BC64" s="90">
        <f t="shared" si="174"/>
        <v>5359.92</v>
      </c>
      <c r="BD64" s="92">
        <f t="shared" si="174"/>
        <v>163</v>
      </c>
      <c r="BE64" s="90">
        <f t="shared" si="174"/>
        <v>8505.52</v>
      </c>
      <c r="BF64" s="92">
        <f t="shared" si="174"/>
        <v>153</v>
      </c>
      <c r="BG64" s="90">
        <f t="shared" si="174"/>
        <v>8152.2</v>
      </c>
      <c r="BH64" s="92">
        <f t="shared" si="174"/>
        <v>179</v>
      </c>
      <c r="BI64" s="90">
        <f t="shared" si="174"/>
        <v>8697.84</v>
      </c>
      <c r="BJ64" s="92">
        <f t="shared" si="174"/>
        <v>218</v>
      </c>
      <c r="BK64" s="90">
        <f t="shared" si="174"/>
        <v>10929.6</v>
      </c>
      <c r="BL64" s="92">
        <f t="shared" si="174"/>
        <v>346</v>
      </c>
      <c r="BM64" s="90">
        <f t="shared" si="174"/>
        <v>17703.2</v>
      </c>
      <c r="BN64" s="92">
        <f t="shared" si="174"/>
        <v>4404</v>
      </c>
      <c r="BO64" s="90">
        <f t="shared" si="174"/>
        <v>225367.13</v>
      </c>
      <c r="BP64" s="122"/>
    </row>
    <row r="68" spans="4:9" ht="16.5" customHeight="1" thickBot="1" x14ac:dyDescent="0.3"/>
    <row r="69" spans="4:9" ht="16.5" customHeight="1" x14ac:dyDescent="0.25">
      <c r="D69" s="139" t="s">
        <v>36</v>
      </c>
      <c r="E69" s="146" t="s">
        <v>37</v>
      </c>
      <c r="F69" s="146" t="s">
        <v>38</v>
      </c>
      <c r="G69" s="146" t="s">
        <v>49</v>
      </c>
      <c r="H69" s="146" t="s">
        <v>39</v>
      </c>
      <c r="I69" s="147" t="s">
        <v>40</v>
      </c>
    </row>
    <row r="70" spans="4:9" ht="16.5" customHeight="1" x14ac:dyDescent="0.25">
      <c r="D70" s="140">
        <v>1</v>
      </c>
      <c r="E70" s="137" t="s">
        <v>41</v>
      </c>
      <c r="F70" s="138">
        <v>1</v>
      </c>
      <c r="G70" s="137">
        <v>2188.91</v>
      </c>
      <c r="H70" s="137">
        <f>1029+32</f>
        <v>1061</v>
      </c>
      <c r="I70" s="141">
        <f>+H70-G70</f>
        <v>-1127.9099999999999</v>
      </c>
    </row>
    <row r="71" spans="4:9" ht="16.5" customHeight="1" x14ac:dyDescent="0.25">
      <c r="D71" s="140">
        <v>2</v>
      </c>
      <c r="E71" s="137" t="s">
        <v>43</v>
      </c>
      <c r="F71" s="138" t="s">
        <v>33</v>
      </c>
      <c r="G71" s="137">
        <v>704.25</v>
      </c>
      <c r="H71" s="137"/>
      <c r="I71" s="141">
        <f t="shared" ref="I71:I75" si="175">+H71-G71</f>
        <v>-704.25</v>
      </c>
    </row>
    <row r="72" spans="4:9" ht="16.5" customHeight="1" x14ac:dyDescent="0.25">
      <c r="D72" s="140">
        <v>3</v>
      </c>
      <c r="E72" s="137" t="s">
        <v>42</v>
      </c>
      <c r="F72" s="138" t="s">
        <v>48</v>
      </c>
      <c r="G72" s="137">
        <v>2474.75</v>
      </c>
      <c r="H72" s="137">
        <f>1200+542.4</f>
        <v>1742.4</v>
      </c>
      <c r="I72" s="141">
        <f t="shared" si="175"/>
        <v>-732.34999999999991</v>
      </c>
    </row>
    <row r="73" spans="4:9" ht="16.5" customHeight="1" x14ac:dyDescent="0.25">
      <c r="D73" s="140">
        <v>4</v>
      </c>
      <c r="E73" s="137" t="s">
        <v>44</v>
      </c>
      <c r="F73" s="138">
        <v>2</v>
      </c>
      <c r="G73" s="137">
        <v>2</v>
      </c>
      <c r="H73" s="137"/>
      <c r="I73" s="141">
        <f t="shared" si="175"/>
        <v>-2</v>
      </c>
    </row>
    <row r="74" spans="4:9" ht="16.5" customHeight="1" x14ac:dyDescent="0.25">
      <c r="D74" s="140">
        <v>5</v>
      </c>
      <c r="E74" s="137" t="s">
        <v>45</v>
      </c>
      <c r="F74" s="138">
        <v>2</v>
      </c>
      <c r="G74" s="137">
        <v>45.7</v>
      </c>
      <c r="H74" s="137"/>
      <c r="I74" s="141">
        <f t="shared" si="175"/>
        <v>-45.7</v>
      </c>
    </row>
    <row r="75" spans="4:9" ht="16.5" customHeight="1" x14ac:dyDescent="0.25">
      <c r="D75" s="140">
        <v>6</v>
      </c>
      <c r="E75" s="137" t="s">
        <v>46</v>
      </c>
      <c r="F75" s="138" t="s">
        <v>47</v>
      </c>
      <c r="G75" s="137">
        <v>95.5</v>
      </c>
      <c r="H75" s="137">
        <v>94.5</v>
      </c>
      <c r="I75" s="141">
        <f t="shared" si="175"/>
        <v>-1</v>
      </c>
    </row>
    <row r="76" spans="4:9" ht="16.5" customHeight="1" thickBot="1" x14ac:dyDescent="0.3">
      <c r="D76" s="142"/>
      <c r="E76" s="295" t="s">
        <v>50</v>
      </c>
      <c r="F76" s="296"/>
      <c r="G76" s="143">
        <f>SUM(G70:G75)</f>
        <v>5511.11</v>
      </c>
      <c r="H76" s="143"/>
      <c r="I76" s="144">
        <f>SUM(I70:I75)</f>
        <v>-2613.2099999999996</v>
      </c>
    </row>
    <row r="77" spans="4:9" ht="16.5" customHeight="1" x14ac:dyDescent="0.25">
      <c r="D77" s="145"/>
      <c r="E77" s="13"/>
      <c r="F77" s="13"/>
      <c r="G77" s="13"/>
      <c r="H77" s="13"/>
      <c r="I77" s="13"/>
    </row>
    <row r="78" spans="4:9" ht="16.5" customHeight="1" x14ac:dyDescent="0.25">
      <c r="D78" s="12"/>
      <c r="E78" s="13"/>
      <c r="F78" s="13"/>
      <c r="G78" s="13"/>
      <c r="H78" s="13"/>
      <c r="I78" s="13"/>
    </row>
    <row r="79" spans="4:9" ht="16.5" customHeight="1" x14ac:dyDescent="0.25">
      <c r="D79" s="12"/>
      <c r="E79" s="13"/>
      <c r="F79" s="13"/>
      <c r="G79" s="13"/>
      <c r="H79" s="13"/>
      <c r="I79" s="13"/>
    </row>
  </sheetData>
  <mergeCells count="44">
    <mergeCell ref="BQ4:BV4"/>
    <mergeCell ref="C5:C6"/>
    <mergeCell ref="D5:E5"/>
    <mergeCell ref="F5:G5"/>
    <mergeCell ref="H5:I5"/>
    <mergeCell ref="J5:K5"/>
    <mergeCell ref="L5:M5"/>
    <mergeCell ref="N5:O5"/>
    <mergeCell ref="P5:Q5"/>
    <mergeCell ref="R5:S5"/>
    <mergeCell ref="BP5:BP6"/>
    <mergeCell ref="BF5:BG5"/>
    <mergeCell ref="BH5:BI5"/>
    <mergeCell ref="BJ5:BK5"/>
    <mergeCell ref="BL5:BM5"/>
    <mergeCell ref="BN5:BN6"/>
    <mergeCell ref="A6:B6"/>
    <mergeCell ref="A11:B11"/>
    <mergeCell ref="A19:B19"/>
    <mergeCell ref="A32:B32"/>
    <mergeCell ref="BD5:BE5"/>
    <mergeCell ref="AB5:AC5"/>
    <mergeCell ref="AD5:AE5"/>
    <mergeCell ref="AR5:AS5"/>
    <mergeCell ref="AT5:AU5"/>
    <mergeCell ref="AV5:AW5"/>
    <mergeCell ref="AX5:AY5"/>
    <mergeCell ref="AZ5:BA5"/>
    <mergeCell ref="A37:B37"/>
    <mergeCell ref="A54:C54"/>
    <mergeCell ref="A57:B57"/>
    <mergeCell ref="E76:F76"/>
    <mergeCell ref="BO5:BO6"/>
    <mergeCell ref="BB5:BC5"/>
    <mergeCell ref="AF5:AG5"/>
    <mergeCell ref="AH5:AI5"/>
    <mergeCell ref="AJ5:AK5"/>
    <mergeCell ref="AL5:AM5"/>
    <mergeCell ref="AN5:AO5"/>
    <mergeCell ref="AP5:AQ5"/>
    <mergeCell ref="T5:U5"/>
    <mergeCell ref="V5:W5"/>
    <mergeCell ref="X5:Y5"/>
    <mergeCell ref="Z5:AA5"/>
  </mergeCells>
  <pageMargins left="0.7" right="0.7" top="0.75" bottom="0.75" header="0.3" footer="0.3"/>
  <pageSetup paperSize="9" scale="14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60"/>
  <sheetViews>
    <sheetView workbookViewId="0">
      <selection sqref="A1:XFD1048576"/>
    </sheetView>
  </sheetViews>
  <sheetFormatPr defaultColWidth="11.42578125" defaultRowHeight="15.75" x14ac:dyDescent="0.25"/>
  <cols>
    <col min="1" max="1" width="12.5703125" style="26" customWidth="1"/>
    <col min="2" max="2" width="11.85546875" style="26" customWidth="1"/>
    <col min="3" max="3" width="11.42578125" style="26" customWidth="1"/>
    <col min="4" max="4" width="11.28515625" style="26" hidden="1" customWidth="1"/>
    <col min="5" max="5" width="12.140625" style="27" hidden="1" customWidth="1"/>
    <col min="6" max="9" width="11.28515625" style="27" hidden="1" customWidth="1"/>
    <col min="10" max="10" width="11.28515625" style="54" hidden="1" customWidth="1"/>
    <col min="11" max="11" width="11.28515625" style="27" hidden="1" customWidth="1"/>
    <col min="12" max="12" width="11.28515625" style="54" hidden="1" customWidth="1"/>
    <col min="13" max="13" width="11.28515625" style="27" hidden="1" customWidth="1"/>
    <col min="14" max="14" width="11.28515625" style="54" hidden="1" customWidth="1"/>
    <col min="15" max="15" width="11.28515625" style="27" hidden="1" customWidth="1"/>
    <col min="16" max="16" width="11.28515625" style="54" hidden="1" customWidth="1"/>
    <col min="17" max="17" width="11.28515625" style="27" hidden="1" customWidth="1"/>
    <col min="18" max="18" width="11.28515625" style="54" customWidth="1"/>
    <col min="19" max="19" width="11.28515625" style="27" customWidth="1"/>
    <col min="20" max="20" width="11.28515625" style="54" customWidth="1"/>
    <col min="21" max="21" width="11.28515625" style="27" customWidth="1"/>
    <col min="22" max="22" width="11.28515625" style="54" customWidth="1"/>
    <col min="23" max="23" width="11.28515625" style="27" customWidth="1"/>
    <col min="24" max="24" width="11.28515625" style="54" customWidth="1"/>
    <col min="25" max="25" width="11.28515625" style="27" customWidth="1"/>
    <col min="26" max="26" width="11.28515625" style="54" customWidth="1"/>
    <col min="27" max="27" width="11.28515625" style="27" customWidth="1"/>
    <col min="28" max="28" width="11.28515625" style="54" customWidth="1"/>
    <col min="29" max="29" width="11.28515625" style="27" customWidth="1"/>
    <col min="30" max="30" width="11.28515625" style="54" customWidth="1"/>
    <col min="31" max="31" width="11.28515625" style="27" customWidth="1"/>
    <col min="32" max="32" width="11.28515625" style="54" customWidth="1"/>
    <col min="33" max="33" width="11.28515625" style="27" customWidth="1"/>
    <col min="34" max="34" width="11.28515625" style="54" customWidth="1"/>
    <col min="35" max="35" width="11.28515625" style="27" customWidth="1"/>
    <col min="36" max="36" width="11.28515625" style="26" customWidth="1"/>
    <col min="37" max="37" width="11.28515625" style="27" customWidth="1"/>
    <col min="38" max="38" width="11.28515625" style="54" customWidth="1"/>
    <col min="39" max="39" width="11.42578125" style="27" customWidth="1"/>
    <col min="40" max="40" width="11.42578125" style="54" customWidth="1"/>
    <col min="41" max="41" width="11.42578125" style="27" customWidth="1"/>
    <col min="42" max="42" width="11.42578125" style="54" customWidth="1"/>
    <col min="43" max="43" width="11.42578125" style="27" customWidth="1"/>
    <col min="44" max="44" width="11.42578125" style="54" customWidth="1"/>
    <col min="45" max="45" width="11.42578125" style="27" customWidth="1"/>
    <col min="46" max="46" width="11.42578125" style="54" customWidth="1"/>
    <col min="47" max="47" width="10.85546875" style="27" customWidth="1"/>
    <col min="48" max="48" width="11.42578125" style="54" customWidth="1"/>
    <col min="49" max="49" width="11.42578125" style="27" customWidth="1"/>
    <col min="50" max="50" width="11.42578125" style="54" customWidth="1"/>
    <col min="51" max="51" width="11.42578125" style="27" customWidth="1"/>
    <col min="52" max="52" width="11.42578125" style="54" customWidth="1"/>
    <col min="53" max="53" width="11.42578125" style="27" customWidth="1"/>
    <col min="54" max="54" width="11.42578125" style="54" customWidth="1"/>
    <col min="55" max="55" width="11.42578125" style="27" customWidth="1"/>
    <col min="56" max="56" width="11.42578125" style="54" customWidth="1"/>
    <col min="57" max="57" width="11.42578125" style="27" customWidth="1"/>
    <col min="58" max="58" width="11.42578125" style="54" customWidth="1"/>
    <col min="59" max="59" width="11.42578125" style="27" customWidth="1"/>
    <col min="60" max="60" width="11.42578125" style="54" customWidth="1"/>
    <col min="61" max="61" width="11.42578125" style="77" customWidth="1"/>
    <col min="62" max="62" width="11.42578125" style="54" customWidth="1"/>
    <col min="63" max="63" width="11.42578125" style="77" customWidth="1"/>
    <col min="64" max="64" width="11.42578125" style="54" customWidth="1"/>
    <col min="65" max="65" width="11.42578125" style="77" customWidth="1"/>
    <col min="66" max="66" width="14" style="27" customWidth="1"/>
    <col min="67" max="67" width="12.42578125" style="27" customWidth="1"/>
    <col min="68" max="68" width="11.42578125" style="127" customWidth="1"/>
    <col min="69" max="69" width="11.42578125" style="10" customWidth="1"/>
    <col min="70" max="70" width="11.42578125" style="10"/>
    <col min="71" max="71" width="12.140625" style="10" customWidth="1"/>
    <col min="72" max="72" width="11.5703125" style="10" bestFit="1" customWidth="1"/>
    <col min="73" max="73" width="11.85546875" style="10" customWidth="1"/>
    <col min="74" max="74" width="12.140625" style="10" customWidth="1"/>
    <col min="75" max="114" width="11.42578125" style="14"/>
    <col min="115" max="16384" width="11.42578125" style="7"/>
  </cols>
  <sheetData>
    <row r="1" spans="1:114" s="14" customFormat="1" ht="30" customHeight="1" x14ac:dyDescent="0.35">
      <c r="A1" s="16" t="s">
        <v>18</v>
      </c>
      <c r="B1" s="12"/>
      <c r="C1" s="12"/>
      <c r="D1" s="12"/>
      <c r="E1" s="13"/>
      <c r="F1" s="13"/>
      <c r="G1" s="13"/>
      <c r="H1" s="13"/>
      <c r="I1" s="13"/>
      <c r="J1" s="49"/>
      <c r="K1" s="13"/>
      <c r="L1" s="49"/>
      <c r="M1" s="13"/>
      <c r="N1" s="49"/>
      <c r="O1" s="13"/>
      <c r="P1" s="49"/>
      <c r="Q1" s="49"/>
      <c r="R1" s="49"/>
      <c r="S1" s="13"/>
      <c r="T1" s="49"/>
      <c r="U1" s="13"/>
      <c r="V1" s="49"/>
      <c r="W1" s="13"/>
      <c r="X1" s="49"/>
      <c r="Y1" s="13"/>
      <c r="Z1" s="49"/>
      <c r="AA1" s="13"/>
      <c r="AB1" s="49"/>
      <c r="AC1" s="13"/>
      <c r="AD1" s="49"/>
      <c r="AE1" s="13"/>
      <c r="AF1" s="49"/>
      <c r="AG1" s="13"/>
      <c r="AH1" s="49"/>
      <c r="AI1" s="13"/>
      <c r="AJ1" s="12"/>
      <c r="AK1" s="13"/>
      <c r="AL1" s="49"/>
      <c r="AM1" s="13"/>
      <c r="AN1" s="49"/>
      <c r="AO1" s="13"/>
      <c r="AP1" s="49"/>
      <c r="AQ1" s="13"/>
      <c r="AR1" s="49"/>
      <c r="AS1" s="13"/>
      <c r="AT1" s="49"/>
      <c r="AU1" s="13"/>
      <c r="AV1" s="49"/>
      <c r="AW1" s="13"/>
      <c r="AX1" s="49"/>
      <c r="AY1" s="13"/>
      <c r="AZ1" s="49"/>
      <c r="BA1" s="13"/>
      <c r="BB1" s="49"/>
      <c r="BC1" s="13"/>
      <c r="BD1" s="49"/>
      <c r="BE1" s="13"/>
      <c r="BF1" s="49"/>
      <c r="BG1" s="13"/>
      <c r="BH1" s="49"/>
      <c r="BI1" s="48"/>
      <c r="BJ1" s="49"/>
      <c r="BK1" s="48"/>
      <c r="BL1" s="49"/>
      <c r="BM1" s="48"/>
      <c r="BN1" s="13"/>
      <c r="BO1" s="13"/>
      <c r="BP1" s="122"/>
      <c r="BQ1" s="9"/>
      <c r="BR1" s="9"/>
      <c r="BS1" s="9"/>
      <c r="BT1" s="9" t="s">
        <v>30</v>
      </c>
      <c r="BU1" s="9"/>
      <c r="BV1" s="9"/>
    </row>
    <row r="2" spans="1:114" s="14" customFormat="1" ht="26.25" customHeight="1" x14ac:dyDescent="0.35">
      <c r="A2" s="16" t="s">
        <v>19</v>
      </c>
      <c r="B2" s="12"/>
      <c r="C2" s="12"/>
      <c r="D2" s="12"/>
      <c r="E2" s="13"/>
      <c r="F2" s="13"/>
      <c r="G2" s="13"/>
      <c r="H2" s="13"/>
      <c r="I2" s="13"/>
      <c r="J2" s="49"/>
      <c r="K2" s="13"/>
      <c r="L2" s="49"/>
      <c r="M2" s="13"/>
      <c r="N2" s="49"/>
      <c r="O2" s="13"/>
      <c r="P2" s="49"/>
      <c r="Q2" s="13"/>
      <c r="R2" s="165"/>
      <c r="S2" s="13"/>
      <c r="T2" s="49"/>
      <c r="U2" s="13"/>
      <c r="V2" s="49"/>
      <c r="W2" s="13"/>
      <c r="X2" s="49"/>
      <c r="Y2" s="13"/>
      <c r="Z2" s="49"/>
      <c r="AA2" s="13"/>
      <c r="AB2" s="49"/>
      <c r="AC2" s="13"/>
      <c r="AD2" s="49"/>
      <c r="AE2" s="13"/>
      <c r="AF2" s="49"/>
      <c r="AG2" s="13"/>
      <c r="AH2" s="49"/>
      <c r="AI2" s="13"/>
      <c r="AJ2" s="12"/>
      <c r="AK2" s="13"/>
      <c r="AL2" s="49"/>
      <c r="AM2" s="13"/>
      <c r="AN2" s="49"/>
      <c r="AO2" s="13"/>
      <c r="AP2" s="49"/>
      <c r="AQ2" s="13"/>
      <c r="AR2" s="49"/>
      <c r="AS2" s="13"/>
      <c r="AT2" s="49"/>
      <c r="AU2" s="13"/>
      <c r="AV2" s="49"/>
      <c r="AW2" s="13"/>
      <c r="AX2" s="49"/>
      <c r="AY2" s="13"/>
      <c r="AZ2" s="49"/>
      <c r="BA2" s="13"/>
      <c r="BB2" s="49"/>
      <c r="BC2" s="13"/>
      <c r="BD2" s="49"/>
      <c r="BE2" s="13"/>
      <c r="BF2" s="49"/>
      <c r="BG2" s="13"/>
      <c r="BH2" s="49"/>
      <c r="BI2" s="48"/>
      <c r="BJ2" s="49"/>
      <c r="BK2" s="48"/>
      <c r="BL2" s="49"/>
      <c r="BM2" s="48"/>
      <c r="BN2" s="13"/>
      <c r="BO2" s="13"/>
      <c r="BP2" s="122"/>
      <c r="BQ2" s="9">
        <f>2430+2418</f>
        <v>4848</v>
      </c>
      <c r="BR2" s="9"/>
      <c r="BS2" s="9"/>
      <c r="BT2" s="9"/>
      <c r="BU2" s="9"/>
      <c r="BV2" s="9"/>
    </row>
    <row r="3" spans="1:114" s="14" customFormat="1" ht="16.5" customHeight="1" x14ac:dyDescent="0.35">
      <c r="A3" s="15"/>
      <c r="B3" s="12"/>
      <c r="C3" s="12"/>
      <c r="D3" s="12"/>
      <c r="E3" s="13"/>
      <c r="F3" s="13"/>
      <c r="G3" s="13"/>
      <c r="H3" s="13"/>
      <c r="I3" s="13"/>
      <c r="J3" s="49"/>
      <c r="K3" s="13"/>
      <c r="L3" s="49"/>
      <c r="M3" s="13"/>
      <c r="N3" s="49"/>
      <c r="O3" s="13"/>
      <c r="P3" s="49"/>
      <c r="Q3" s="161"/>
      <c r="R3" s="49"/>
      <c r="S3" s="162"/>
      <c r="T3" s="161"/>
      <c r="U3" s="13"/>
      <c r="V3" s="49"/>
      <c r="W3" s="13"/>
      <c r="X3" s="49"/>
      <c r="Y3" s="13"/>
      <c r="Z3" s="49"/>
      <c r="AA3" s="13"/>
      <c r="AB3" s="49"/>
      <c r="AC3" s="13"/>
      <c r="AD3" s="49"/>
      <c r="AE3" s="13"/>
      <c r="AF3" s="49"/>
      <c r="AG3" s="13"/>
      <c r="AH3" s="49"/>
      <c r="AI3" s="13"/>
      <c r="AJ3" s="12"/>
      <c r="AK3" s="13"/>
      <c r="AL3" s="49"/>
      <c r="AM3" s="13"/>
      <c r="AN3" s="49"/>
      <c r="AO3" s="13"/>
      <c r="AP3" s="49"/>
      <c r="AQ3" s="13"/>
      <c r="AR3" s="49"/>
      <c r="AS3" s="13"/>
      <c r="AT3" s="49"/>
      <c r="AU3" s="13"/>
      <c r="AV3" s="49"/>
      <c r="AW3" s="13"/>
      <c r="AX3" s="49"/>
      <c r="AY3" s="13"/>
      <c r="AZ3" s="49"/>
      <c r="BA3" s="13"/>
      <c r="BB3" s="49"/>
      <c r="BC3" s="13"/>
      <c r="BD3" s="49"/>
      <c r="BE3" s="13"/>
      <c r="BF3" s="49"/>
      <c r="BG3" s="13"/>
      <c r="BH3" s="49"/>
      <c r="BI3" s="48"/>
      <c r="BJ3" s="49"/>
      <c r="BK3" s="48"/>
      <c r="BL3" s="49"/>
      <c r="BM3" s="48"/>
      <c r="BN3" s="13"/>
      <c r="BO3" s="13"/>
      <c r="BP3" s="122"/>
      <c r="BQ3" s="9"/>
      <c r="BR3" s="9"/>
      <c r="BS3" s="9"/>
      <c r="BT3" s="9"/>
      <c r="BU3" s="9"/>
      <c r="BV3" s="9"/>
    </row>
    <row r="4" spans="1:114" s="118" customFormat="1" ht="24.75" customHeight="1" thickBot="1" x14ac:dyDescent="0.4">
      <c r="A4" s="175" t="s">
        <v>76</v>
      </c>
      <c r="B4" s="177"/>
      <c r="C4" s="12"/>
      <c r="D4" s="111"/>
      <c r="E4" s="112"/>
      <c r="F4" s="112"/>
      <c r="G4" s="112"/>
      <c r="H4" s="112"/>
      <c r="I4" s="112"/>
      <c r="J4" s="113"/>
      <c r="K4" s="114"/>
      <c r="L4" s="115"/>
      <c r="M4" s="116"/>
      <c r="N4" s="113"/>
      <c r="O4" s="112"/>
      <c r="P4" s="113"/>
      <c r="Q4" s="166"/>
      <c r="R4" s="113"/>
      <c r="S4" s="112"/>
      <c r="T4" s="113"/>
      <c r="U4" s="112"/>
      <c r="V4" s="113"/>
      <c r="W4" s="112"/>
      <c r="X4" s="113"/>
      <c r="Y4" s="112"/>
      <c r="Z4" s="113"/>
      <c r="AA4" s="112"/>
      <c r="AB4" s="113"/>
      <c r="AC4" s="112"/>
      <c r="AD4" s="113"/>
      <c r="AE4" s="112"/>
      <c r="AF4" s="113"/>
      <c r="AG4" s="112"/>
      <c r="AH4" s="113"/>
      <c r="AI4" s="112"/>
      <c r="AJ4" s="111"/>
      <c r="AK4" s="112"/>
      <c r="AL4" s="113"/>
      <c r="AM4" s="112"/>
      <c r="AN4" s="113"/>
      <c r="AO4" s="112"/>
      <c r="AP4" s="113"/>
      <c r="AQ4" s="114"/>
      <c r="AR4" s="115"/>
      <c r="AS4" s="116"/>
      <c r="AT4" s="113"/>
      <c r="AU4" s="112"/>
      <c r="AV4" s="113"/>
      <c r="AW4" s="112"/>
      <c r="AX4" s="113"/>
      <c r="AY4" s="112"/>
      <c r="AZ4" s="113"/>
      <c r="BA4" s="112"/>
      <c r="BB4" s="113"/>
      <c r="BC4" s="112"/>
      <c r="BD4" s="113"/>
      <c r="BE4" s="112"/>
      <c r="BF4" s="113"/>
      <c r="BG4" s="112"/>
      <c r="BH4" s="113"/>
      <c r="BI4" s="117"/>
      <c r="BJ4" s="113"/>
      <c r="BK4" s="117"/>
      <c r="BL4" s="113"/>
      <c r="BM4" s="117"/>
      <c r="BN4" s="112"/>
      <c r="BO4" s="112"/>
      <c r="BP4" s="123"/>
      <c r="BQ4" s="306"/>
      <c r="BR4" s="306"/>
      <c r="BS4" s="306"/>
      <c r="BT4" s="306"/>
      <c r="BU4" s="306"/>
      <c r="BV4" s="306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</row>
    <row r="5" spans="1:114" ht="16.5" customHeight="1" x14ac:dyDescent="0.25">
      <c r="A5" s="174" t="s">
        <v>0</v>
      </c>
      <c r="B5" s="176" t="s">
        <v>1</v>
      </c>
      <c r="C5" s="293" t="s">
        <v>24</v>
      </c>
      <c r="D5" s="307">
        <v>1</v>
      </c>
      <c r="E5" s="303"/>
      <c r="F5" s="303">
        <f>+D5+1</f>
        <v>2</v>
      </c>
      <c r="G5" s="303"/>
      <c r="H5" s="303">
        <f t="shared" ref="H5" si="0">+F5+1</f>
        <v>3</v>
      </c>
      <c r="I5" s="303"/>
      <c r="J5" s="303">
        <f t="shared" ref="J5" si="1">+H5+1</f>
        <v>4</v>
      </c>
      <c r="K5" s="303"/>
      <c r="L5" s="303">
        <f t="shared" ref="L5" si="2">+J5+1</f>
        <v>5</v>
      </c>
      <c r="M5" s="303"/>
      <c r="N5" s="303">
        <f t="shared" ref="N5" si="3">+L5+1</f>
        <v>6</v>
      </c>
      <c r="O5" s="303"/>
      <c r="P5" s="303">
        <f t="shared" ref="P5" si="4">+N5+1</f>
        <v>7</v>
      </c>
      <c r="Q5" s="303"/>
      <c r="R5" s="303">
        <f t="shared" ref="R5" si="5">+P5+1</f>
        <v>8</v>
      </c>
      <c r="S5" s="303"/>
      <c r="T5" s="303">
        <f t="shared" ref="T5" si="6">+R5+1</f>
        <v>9</v>
      </c>
      <c r="U5" s="303"/>
      <c r="V5" s="303">
        <f t="shared" ref="V5" si="7">+T5+1</f>
        <v>10</v>
      </c>
      <c r="W5" s="303"/>
      <c r="X5" s="303">
        <f t="shared" ref="X5" si="8">+V5+1</f>
        <v>11</v>
      </c>
      <c r="Y5" s="303"/>
      <c r="Z5" s="303">
        <f t="shared" ref="Z5" si="9">+X5+1</f>
        <v>12</v>
      </c>
      <c r="AA5" s="303"/>
      <c r="AB5" s="303">
        <f t="shared" ref="AB5" si="10">+Z5+1</f>
        <v>13</v>
      </c>
      <c r="AC5" s="303"/>
      <c r="AD5" s="303">
        <f t="shared" ref="AD5" si="11">+AB5+1</f>
        <v>14</v>
      </c>
      <c r="AE5" s="303"/>
      <c r="AF5" s="303">
        <f t="shared" ref="AF5" si="12">+AD5+1</f>
        <v>15</v>
      </c>
      <c r="AG5" s="303"/>
      <c r="AH5" s="303">
        <f t="shared" ref="AH5" si="13">+AF5+1</f>
        <v>16</v>
      </c>
      <c r="AI5" s="303"/>
      <c r="AJ5" s="303">
        <f>+AH5+1</f>
        <v>17</v>
      </c>
      <c r="AK5" s="303"/>
      <c r="AL5" s="303">
        <f>+AJ5+1</f>
        <v>18</v>
      </c>
      <c r="AM5" s="303"/>
      <c r="AN5" s="303">
        <f t="shared" ref="AN5" si="14">+AL5+1</f>
        <v>19</v>
      </c>
      <c r="AO5" s="303"/>
      <c r="AP5" s="303">
        <f t="shared" ref="AP5" si="15">+AN5+1</f>
        <v>20</v>
      </c>
      <c r="AQ5" s="303"/>
      <c r="AR5" s="303">
        <f t="shared" ref="AR5" si="16">+AP5+1</f>
        <v>21</v>
      </c>
      <c r="AS5" s="303"/>
      <c r="AT5" s="303">
        <f t="shared" ref="AT5" si="17">+AR5+1</f>
        <v>22</v>
      </c>
      <c r="AU5" s="303"/>
      <c r="AV5" s="303">
        <f t="shared" ref="AV5" si="18">+AT5+1</f>
        <v>23</v>
      </c>
      <c r="AW5" s="303"/>
      <c r="AX5" s="303">
        <f t="shared" ref="AX5" si="19">+AV5+1</f>
        <v>24</v>
      </c>
      <c r="AY5" s="303"/>
      <c r="AZ5" s="303">
        <f t="shared" ref="AZ5" si="20">+AX5+1</f>
        <v>25</v>
      </c>
      <c r="BA5" s="303"/>
      <c r="BB5" s="303">
        <f t="shared" ref="BB5" si="21">+AZ5+1</f>
        <v>26</v>
      </c>
      <c r="BC5" s="303"/>
      <c r="BD5" s="303">
        <f t="shared" ref="BD5" si="22">+BB5+1</f>
        <v>27</v>
      </c>
      <c r="BE5" s="303"/>
      <c r="BF5" s="303">
        <f t="shared" ref="BF5" si="23">+BD5+1</f>
        <v>28</v>
      </c>
      <c r="BG5" s="303"/>
      <c r="BH5" s="303">
        <f t="shared" ref="BH5" si="24">+BF5+1</f>
        <v>29</v>
      </c>
      <c r="BI5" s="303"/>
      <c r="BJ5" s="303">
        <f t="shared" ref="BJ5" si="25">+BH5+1</f>
        <v>30</v>
      </c>
      <c r="BK5" s="303"/>
      <c r="BL5" s="303">
        <f t="shared" ref="BL5" si="26">+BJ5+1</f>
        <v>31</v>
      </c>
      <c r="BM5" s="303"/>
      <c r="BN5" s="302" t="s">
        <v>22</v>
      </c>
      <c r="BO5" s="302" t="s">
        <v>23</v>
      </c>
      <c r="BP5" s="308" t="s">
        <v>29</v>
      </c>
      <c r="BQ5" s="134" t="s">
        <v>3</v>
      </c>
      <c r="BR5" s="119" t="s">
        <v>4</v>
      </c>
      <c r="BS5" s="119" t="s">
        <v>5</v>
      </c>
      <c r="BT5" s="119" t="s">
        <v>6</v>
      </c>
      <c r="BU5" s="119" t="s">
        <v>7</v>
      </c>
      <c r="BV5" s="119" t="s">
        <v>8</v>
      </c>
    </row>
    <row r="6" spans="1:114" s="22" customFormat="1" ht="16.5" customHeight="1" thickBot="1" x14ac:dyDescent="0.3">
      <c r="A6" s="304" t="s">
        <v>20</v>
      </c>
      <c r="B6" s="288"/>
      <c r="C6" s="294"/>
      <c r="D6" s="86" t="s">
        <v>21</v>
      </c>
      <c r="E6" s="78" t="s">
        <v>17</v>
      </c>
      <c r="F6" s="78" t="s">
        <v>21</v>
      </c>
      <c r="G6" s="78" t="s">
        <v>17</v>
      </c>
      <c r="H6" s="78" t="s">
        <v>21</v>
      </c>
      <c r="I6" s="78" t="s">
        <v>17</v>
      </c>
      <c r="J6" s="106" t="s">
        <v>21</v>
      </c>
      <c r="K6" s="78" t="s">
        <v>17</v>
      </c>
      <c r="L6" s="106" t="s">
        <v>21</v>
      </c>
      <c r="M6" s="78" t="s">
        <v>17</v>
      </c>
      <c r="N6" s="106" t="s">
        <v>21</v>
      </c>
      <c r="O6" s="78" t="s">
        <v>17</v>
      </c>
      <c r="P6" s="106" t="s">
        <v>21</v>
      </c>
      <c r="Q6" s="78" t="s">
        <v>17</v>
      </c>
      <c r="R6" s="106" t="s">
        <v>21</v>
      </c>
      <c r="S6" s="78" t="s">
        <v>17</v>
      </c>
      <c r="T6" s="106" t="s">
        <v>21</v>
      </c>
      <c r="U6" s="78" t="s">
        <v>17</v>
      </c>
      <c r="V6" s="106" t="s">
        <v>21</v>
      </c>
      <c r="W6" s="78" t="s">
        <v>17</v>
      </c>
      <c r="X6" s="106" t="s">
        <v>21</v>
      </c>
      <c r="Y6" s="78" t="s">
        <v>17</v>
      </c>
      <c r="Z6" s="106" t="s">
        <v>21</v>
      </c>
      <c r="AA6" s="78" t="s">
        <v>17</v>
      </c>
      <c r="AB6" s="106" t="s">
        <v>21</v>
      </c>
      <c r="AC6" s="78" t="s">
        <v>17</v>
      </c>
      <c r="AD6" s="106" t="s">
        <v>21</v>
      </c>
      <c r="AE6" s="78" t="s">
        <v>17</v>
      </c>
      <c r="AF6" s="106" t="s">
        <v>21</v>
      </c>
      <c r="AG6" s="78" t="s">
        <v>17</v>
      </c>
      <c r="AH6" s="106" t="s">
        <v>21</v>
      </c>
      <c r="AI6" s="78" t="s">
        <v>17</v>
      </c>
      <c r="AJ6" s="78" t="s">
        <v>21</v>
      </c>
      <c r="AK6" s="78" t="s">
        <v>17</v>
      </c>
      <c r="AL6" s="106" t="s">
        <v>21</v>
      </c>
      <c r="AM6" s="78" t="s">
        <v>17</v>
      </c>
      <c r="AN6" s="106" t="s">
        <v>21</v>
      </c>
      <c r="AO6" s="78" t="s">
        <v>17</v>
      </c>
      <c r="AP6" s="106" t="s">
        <v>21</v>
      </c>
      <c r="AQ6" s="78" t="s">
        <v>17</v>
      </c>
      <c r="AR6" s="106" t="s">
        <v>21</v>
      </c>
      <c r="AS6" s="78" t="s">
        <v>17</v>
      </c>
      <c r="AT6" s="106" t="s">
        <v>21</v>
      </c>
      <c r="AU6" s="78" t="s">
        <v>17</v>
      </c>
      <c r="AV6" s="106" t="s">
        <v>21</v>
      </c>
      <c r="AW6" s="78" t="s">
        <v>17</v>
      </c>
      <c r="AX6" s="106" t="s">
        <v>21</v>
      </c>
      <c r="AY6" s="78" t="s">
        <v>17</v>
      </c>
      <c r="AZ6" s="106" t="s">
        <v>21</v>
      </c>
      <c r="BA6" s="78" t="s">
        <v>17</v>
      </c>
      <c r="BB6" s="106" t="s">
        <v>21</v>
      </c>
      <c r="BC6" s="78" t="s">
        <v>17</v>
      </c>
      <c r="BD6" s="106" t="s">
        <v>21</v>
      </c>
      <c r="BE6" s="78" t="s">
        <v>17</v>
      </c>
      <c r="BF6" s="106" t="s">
        <v>21</v>
      </c>
      <c r="BG6" s="78" t="s">
        <v>17</v>
      </c>
      <c r="BH6" s="106" t="s">
        <v>21</v>
      </c>
      <c r="BI6" s="208" t="s">
        <v>17</v>
      </c>
      <c r="BJ6" s="106" t="s">
        <v>21</v>
      </c>
      <c r="BK6" s="208" t="s">
        <v>17</v>
      </c>
      <c r="BL6" s="106" t="s">
        <v>21</v>
      </c>
      <c r="BM6" s="208" t="s">
        <v>17</v>
      </c>
      <c r="BN6" s="298"/>
      <c r="BO6" s="298"/>
      <c r="BP6" s="300"/>
      <c r="BQ6" s="32"/>
      <c r="BR6" s="33"/>
      <c r="BS6" s="32"/>
      <c r="BT6" s="32"/>
      <c r="BU6" s="34"/>
      <c r="BV6" s="32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56"/>
      <c r="CO6" s="56"/>
      <c r="CP6" s="56"/>
      <c r="CQ6" s="56"/>
      <c r="CR6" s="56"/>
      <c r="CS6" s="56"/>
      <c r="CT6" s="56"/>
      <c r="CU6" s="56"/>
      <c r="CV6" s="56"/>
      <c r="CW6" s="56"/>
      <c r="CX6" s="56"/>
      <c r="CY6" s="56"/>
      <c r="CZ6" s="56"/>
      <c r="DA6" s="56"/>
      <c r="DB6" s="56"/>
      <c r="DC6" s="56"/>
      <c r="DD6" s="56"/>
      <c r="DE6" s="56"/>
      <c r="DF6" s="56"/>
      <c r="DG6" s="56"/>
      <c r="DH6" s="56"/>
      <c r="DI6" s="56"/>
      <c r="DJ6" s="56"/>
    </row>
    <row r="7" spans="1:114" ht="16.5" customHeight="1" x14ac:dyDescent="0.25">
      <c r="A7" s="129" t="s">
        <v>9</v>
      </c>
      <c r="B7" s="75">
        <v>86</v>
      </c>
      <c r="C7" s="76">
        <v>54</v>
      </c>
      <c r="D7" s="11"/>
      <c r="E7" s="3">
        <f>+D7*C7</f>
        <v>0</v>
      </c>
      <c r="F7" s="11"/>
      <c r="G7" s="3">
        <f>+F7*C7</f>
        <v>0</v>
      </c>
      <c r="H7" s="45"/>
      <c r="I7" s="3">
        <f>+H7*C7</f>
        <v>0</v>
      </c>
      <c r="J7" s="45"/>
      <c r="K7" s="3">
        <f>+J7*C7</f>
        <v>0</v>
      </c>
      <c r="L7" s="45"/>
      <c r="M7" s="3">
        <f>+L7*C7</f>
        <v>0</v>
      </c>
      <c r="N7" s="45"/>
      <c r="O7" s="3">
        <f>+N7*C7</f>
        <v>0</v>
      </c>
      <c r="P7" s="45"/>
      <c r="Q7" s="3">
        <f>+P7*C7</f>
        <v>0</v>
      </c>
      <c r="R7" s="45"/>
      <c r="S7" s="3">
        <f>+R7*C7</f>
        <v>0</v>
      </c>
      <c r="T7" s="45"/>
      <c r="U7" s="3">
        <f>+T7*C7</f>
        <v>0</v>
      </c>
      <c r="V7" s="45"/>
      <c r="W7" s="3">
        <f>+V7*C7</f>
        <v>0</v>
      </c>
      <c r="X7" s="45"/>
      <c r="Y7" s="3">
        <f>+X7*C7</f>
        <v>0</v>
      </c>
      <c r="Z7" s="45"/>
      <c r="AA7" s="3"/>
      <c r="AB7" s="45"/>
      <c r="AC7" s="3"/>
      <c r="AD7" s="45"/>
      <c r="AE7" s="3"/>
      <c r="AF7" s="45"/>
      <c r="AG7" s="3"/>
      <c r="AH7" s="45"/>
      <c r="AI7" s="3"/>
      <c r="AJ7" s="11"/>
      <c r="AK7" s="3"/>
      <c r="AL7" s="45"/>
      <c r="AM7" s="3"/>
      <c r="AN7" s="45"/>
      <c r="AO7" s="3"/>
      <c r="AP7" s="45"/>
      <c r="AQ7" s="3"/>
      <c r="AR7" s="45"/>
      <c r="AS7" s="3"/>
      <c r="AT7" s="45"/>
      <c r="AU7" s="3"/>
      <c r="AV7" s="45"/>
      <c r="AW7" s="3"/>
      <c r="AX7" s="45"/>
      <c r="AY7" s="3"/>
      <c r="AZ7" s="45"/>
      <c r="BA7" s="3"/>
      <c r="BB7" s="45"/>
      <c r="BC7" s="3"/>
      <c r="BD7" s="45"/>
      <c r="BE7" s="3"/>
      <c r="BF7" s="45"/>
      <c r="BG7" s="3"/>
      <c r="BH7" s="45"/>
      <c r="BI7" s="74"/>
      <c r="BJ7" s="45"/>
      <c r="BK7" s="74"/>
      <c r="BL7" s="45"/>
      <c r="BM7" s="74"/>
      <c r="BN7" s="45">
        <f t="shared" ref="BN7:BO12" si="27">+D7+F7+H7+J7+L7+N7+P7+R7+T7+V7+X7+Z7+AB7+AD7+AF7+AH7+AJ7+AL7+AN7+AP7+AR7+AT7+AV7+AX7+AZ7+BB7+BD7+BF7+BH7+BJ7+BL7</f>
        <v>0</v>
      </c>
      <c r="BO7" s="88">
        <f t="shared" si="27"/>
        <v>0</v>
      </c>
      <c r="BP7" s="124"/>
      <c r="BQ7" s="61">
        <v>1211</v>
      </c>
      <c r="BR7" s="4">
        <f>BO7</f>
        <v>0</v>
      </c>
      <c r="BS7" s="61"/>
      <c r="BT7" s="1">
        <f t="shared" ref="BT7:BT12" si="28">BR7+BS7-BQ7</f>
        <v>-1211</v>
      </c>
      <c r="BU7" s="5"/>
      <c r="BV7" s="1">
        <f t="shared" ref="BV7:BV12" si="29">BT7-BU7</f>
        <v>-1211</v>
      </c>
      <c r="BW7" s="14" t="s">
        <v>55</v>
      </c>
    </row>
    <row r="8" spans="1:114" ht="16.5" customHeight="1" x14ac:dyDescent="0.25">
      <c r="A8" s="60" t="s">
        <v>9</v>
      </c>
      <c r="B8" s="6">
        <v>86</v>
      </c>
      <c r="C8" s="46">
        <v>48</v>
      </c>
      <c r="D8" s="11"/>
      <c r="E8" s="3">
        <f t="shared" ref="E8:E12" si="30">+D8*C8</f>
        <v>0</v>
      </c>
      <c r="F8" s="11"/>
      <c r="G8" s="3">
        <f t="shared" ref="G8:G12" si="31">+F8*C8</f>
        <v>0</v>
      </c>
      <c r="H8" s="45"/>
      <c r="I8" s="3">
        <f t="shared" ref="I8:I12" si="32">+H8*C8</f>
        <v>0</v>
      </c>
      <c r="J8" s="45"/>
      <c r="K8" s="3">
        <f t="shared" ref="K8:K12" si="33">+J8*C8</f>
        <v>0</v>
      </c>
      <c r="L8" s="45"/>
      <c r="M8" s="3">
        <f t="shared" ref="M8:M30" si="34">+L8*C8</f>
        <v>0</v>
      </c>
      <c r="N8" s="45"/>
      <c r="O8" s="3">
        <f t="shared" ref="O8:O30" si="35">+N8*C8</f>
        <v>0</v>
      </c>
      <c r="P8" s="45"/>
      <c r="Q8" s="3">
        <f t="shared" ref="Q8:Q30" si="36">+P8*C8</f>
        <v>0</v>
      </c>
      <c r="R8" s="45"/>
      <c r="S8" s="3">
        <f t="shared" ref="S8:S30" si="37">+R8*C8</f>
        <v>0</v>
      </c>
      <c r="T8" s="45"/>
      <c r="U8" s="3">
        <f t="shared" ref="U8:U12" si="38">+T8*C8</f>
        <v>0</v>
      </c>
      <c r="V8" s="45"/>
      <c r="W8" s="3">
        <f t="shared" ref="W8:W12" si="39">+V8*C8</f>
        <v>0</v>
      </c>
      <c r="X8" s="45"/>
      <c r="Y8" s="3">
        <f t="shared" ref="Y8:Y11" si="40">+X8*C8</f>
        <v>0</v>
      </c>
      <c r="Z8" s="45"/>
      <c r="AA8" s="3"/>
      <c r="AB8" s="45"/>
      <c r="AC8" s="3"/>
      <c r="AD8" s="45"/>
      <c r="AE8" s="3"/>
      <c r="AF8" s="45"/>
      <c r="AG8" s="3"/>
      <c r="AH8" s="45"/>
      <c r="AI8" s="3"/>
      <c r="AJ8" s="11"/>
      <c r="AK8" s="3"/>
      <c r="AL8" s="45"/>
      <c r="AM8" s="3"/>
      <c r="AN8" s="45"/>
      <c r="AO8" s="3"/>
      <c r="AP8" s="45"/>
      <c r="AQ8" s="3"/>
      <c r="AR8" s="45"/>
      <c r="AS8" s="3"/>
      <c r="AT8" s="45"/>
      <c r="AU8" s="3"/>
      <c r="AV8" s="45"/>
      <c r="AW8" s="3"/>
      <c r="AX8" s="45"/>
      <c r="AY8" s="3"/>
      <c r="AZ8" s="45"/>
      <c r="BA8" s="3"/>
      <c r="BB8" s="45"/>
      <c r="BC8" s="3"/>
      <c r="BD8" s="45"/>
      <c r="BE8" s="3"/>
      <c r="BF8" s="45"/>
      <c r="BG8" s="3"/>
      <c r="BH8" s="45"/>
      <c r="BI8" s="74"/>
      <c r="BJ8" s="45"/>
      <c r="BK8" s="74"/>
      <c r="BL8" s="45"/>
      <c r="BM8" s="74"/>
      <c r="BN8" s="45">
        <f t="shared" si="27"/>
        <v>0</v>
      </c>
      <c r="BO8" s="88">
        <f t="shared" si="27"/>
        <v>0</v>
      </c>
      <c r="BP8" s="124"/>
      <c r="BQ8" s="61"/>
      <c r="BR8" s="4">
        <f t="shared" ref="BR8:BR30" si="41">BO8</f>
        <v>0</v>
      </c>
      <c r="BS8" s="61"/>
      <c r="BT8" s="1">
        <f t="shared" si="28"/>
        <v>0</v>
      </c>
      <c r="BU8" s="5"/>
      <c r="BV8" s="1">
        <f t="shared" si="29"/>
        <v>0</v>
      </c>
      <c r="BW8" s="14" t="s">
        <v>55</v>
      </c>
    </row>
    <row r="9" spans="1:114" ht="16.5" customHeight="1" x14ac:dyDescent="0.25">
      <c r="A9" s="60" t="s">
        <v>9</v>
      </c>
      <c r="B9" s="6" t="s">
        <v>53</v>
      </c>
      <c r="C9" s="46">
        <v>54</v>
      </c>
      <c r="D9" s="11"/>
      <c r="E9" s="3">
        <f t="shared" si="30"/>
        <v>0</v>
      </c>
      <c r="F9" s="11">
        <v>35</v>
      </c>
      <c r="G9" s="3">
        <f t="shared" si="31"/>
        <v>1890</v>
      </c>
      <c r="H9" s="45">
        <v>30</v>
      </c>
      <c r="I9" s="3">
        <f t="shared" si="32"/>
        <v>1620</v>
      </c>
      <c r="J9" s="45">
        <v>22</v>
      </c>
      <c r="K9" s="3">
        <f t="shared" si="33"/>
        <v>1188</v>
      </c>
      <c r="L9" s="45">
        <v>15</v>
      </c>
      <c r="M9" s="3">
        <f t="shared" si="34"/>
        <v>810</v>
      </c>
      <c r="N9" s="45">
        <v>30</v>
      </c>
      <c r="O9" s="3">
        <f t="shared" si="35"/>
        <v>1620</v>
      </c>
      <c r="P9" s="45">
        <v>34</v>
      </c>
      <c r="Q9" s="3">
        <f t="shared" si="36"/>
        <v>1836</v>
      </c>
      <c r="R9" s="45">
        <v>34</v>
      </c>
      <c r="S9" s="3">
        <f t="shared" si="37"/>
        <v>1836</v>
      </c>
      <c r="T9" s="45">
        <v>34</v>
      </c>
      <c r="U9" s="3">
        <f t="shared" si="38"/>
        <v>1836</v>
      </c>
      <c r="V9" s="45"/>
      <c r="W9" s="3">
        <f t="shared" si="39"/>
        <v>0</v>
      </c>
      <c r="X9" s="45"/>
      <c r="Y9" s="3">
        <f t="shared" si="40"/>
        <v>0</v>
      </c>
      <c r="Z9" s="45"/>
      <c r="AA9" s="3"/>
      <c r="AB9" s="45"/>
      <c r="AC9" s="3"/>
      <c r="AD9" s="45"/>
      <c r="AE9" s="3"/>
      <c r="AF9" s="45"/>
      <c r="AG9" s="3"/>
      <c r="AH9" s="45"/>
      <c r="AI9" s="3"/>
      <c r="AJ9" s="11"/>
      <c r="AK9" s="3"/>
      <c r="AL9" s="45"/>
      <c r="AM9" s="3"/>
      <c r="AN9" s="45"/>
      <c r="AO9" s="3"/>
      <c r="AP9" s="45"/>
      <c r="AQ9" s="3"/>
      <c r="AR9" s="45"/>
      <c r="AS9" s="3"/>
      <c r="AT9" s="45"/>
      <c r="AU9" s="3"/>
      <c r="AV9" s="45"/>
      <c r="AW9" s="3"/>
      <c r="AX9" s="45"/>
      <c r="AY9" s="3"/>
      <c r="AZ9" s="45"/>
      <c r="BA9" s="3"/>
      <c r="BB9" s="45"/>
      <c r="BC9" s="3"/>
      <c r="BD9" s="45"/>
      <c r="BE9" s="3"/>
      <c r="BF9" s="45"/>
      <c r="BG9" s="3"/>
      <c r="BH9" s="45"/>
      <c r="BI9" s="74"/>
      <c r="BJ9" s="45"/>
      <c r="BK9" s="74"/>
      <c r="BL9" s="45"/>
      <c r="BM9" s="74"/>
      <c r="BN9" s="45">
        <f t="shared" si="27"/>
        <v>234</v>
      </c>
      <c r="BO9" s="88">
        <f t="shared" si="27"/>
        <v>12636</v>
      </c>
      <c r="BP9" s="124"/>
      <c r="BQ9" s="61"/>
      <c r="BR9" s="4">
        <f t="shared" si="41"/>
        <v>12636</v>
      </c>
      <c r="BS9" s="61"/>
      <c r="BT9" s="1">
        <f t="shared" si="28"/>
        <v>12636</v>
      </c>
      <c r="BU9" s="5"/>
      <c r="BV9" s="1">
        <f t="shared" si="29"/>
        <v>12636</v>
      </c>
    </row>
    <row r="10" spans="1:114" ht="16.5" customHeight="1" x14ac:dyDescent="0.25">
      <c r="A10" s="60" t="s">
        <v>9</v>
      </c>
      <c r="B10" s="6" t="s">
        <v>53</v>
      </c>
      <c r="C10" s="46">
        <v>48</v>
      </c>
      <c r="D10" s="11"/>
      <c r="E10" s="3">
        <f t="shared" si="30"/>
        <v>0</v>
      </c>
      <c r="F10" s="11"/>
      <c r="G10" s="3">
        <f t="shared" si="31"/>
        <v>0</v>
      </c>
      <c r="H10" s="45"/>
      <c r="I10" s="3">
        <f t="shared" si="32"/>
        <v>0</v>
      </c>
      <c r="J10" s="45"/>
      <c r="K10" s="3">
        <f t="shared" si="33"/>
        <v>0</v>
      </c>
      <c r="L10" s="45"/>
      <c r="M10" s="3">
        <f t="shared" si="34"/>
        <v>0</v>
      </c>
      <c r="N10" s="45"/>
      <c r="O10" s="3">
        <f t="shared" si="35"/>
        <v>0</v>
      </c>
      <c r="P10" s="45"/>
      <c r="Q10" s="3">
        <f t="shared" si="36"/>
        <v>0</v>
      </c>
      <c r="R10" s="45">
        <v>6</v>
      </c>
      <c r="S10" s="3">
        <f t="shared" si="37"/>
        <v>288</v>
      </c>
      <c r="T10" s="45"/>
      <c r="U10" s="3">
        <f t="shared" si="38"/>
        <v>0</v>
      </c>
      <c r="V10" s="45"/>
      <c r="W10" s="3">
        <f t="shared" si="39"/>
        <v>0</v>
      </c>
      <c r="X10" s="45"/>
      <c r="Y10" s="3">
        <f t="shared" si="40"/>
        <v>0</v>
      </c>
      <c r="Z10" s="45"/>
      <c r="AA10" s="3"/>
      <c r="AB10" s="45"/>
      <c r="AC10" s="3"/>
      <c r="AD10" s="45"/>
      <c r="AE10" s="3"/>
      <c r="AF10" s="45"/>
      <c r="AG10" s="3"/>
      <c r="AH10" s="45"/>
      <c r="AI10" s="3"/>
      <c r="AJ10" s="11"/>
      <c r="AK10" s="3"/>
      <c r="AL10" s="45"/>
      <c r="AM10" s="3"/>
      <c r="AN10" s="45"/>
      <c r="AO10" s="3"/>
      <c r="AP10" s="45"/>
      <c r="AQ10" s="3"/>
      <c r="AR10" s="45"/>
      <c r="AS10" s="3"/>
      <c r="AT10" s="45"/>
      <c r="AU10" s="3"/>
      <c r="AV10" s="45"/>
      <c r="AW10" s="3"/>
      <c r="AX10" s="45"/>
      <c r="AY10" s="3"/>
      <c r="AZ10" s="45"/>
      <c r="BA10" s="3"/>
      <c r="BB10" s="45"/>
      <c r="BC10" s="3"/>
      <c r="BD10" s="45"/>
      <c r="BE10" s="3"/>
      <c r="BF10" s="45"/>
      <c r="BG10" s="3"/>
      <c r="BH10" s="45"/>
      <c r="BI10" s="74"/>
      <c r="BJ10" s="45"/>
      <c r="BK10" s="74"/>
      <c r="BL10" s="45"/>
      <c r="BM10" s="74"/>
      <c r="BN10" s="45">
        <f t="shared" si="27"/>
        <v>6</v>
      </c>
      <c r="BO10" s="88">
        <f>+E10+G10+I10+K10+M10+O10+Q10+S10+U10+W10+Y10+AA10+AC10+AE10+AG10+AI10+AK10+AM10+AO10+AQ10+AS10+AU10+AW10+AY10+BA10+BC10+BE10+BG10+BI10+BK10+BM10</f>
        <v>288</v>
      </c>
      <c r="BP10" s="124"/>
      <c r="BQ10" s="61"/>
      <c r="BR10" s="4">
        <f t="shared" si="41"/>
        <v>288</v>
      </c>
      <c r="BS10" s="61"/>
      <c r="BT10" s="1">
        <f t="shared" si="28"/>
        <v>288</v>
      </c>
      <c r="BU10" s="5"/>
      <c r="BV10" s="1">
        <f t="shared" si="29"/>
        <v>288</v>
      </c>
    </row>
    <row r="11" spans="1:114" s="14" customFormat="1" ht="16.5" customHeight="1" x14ac:dyDescent="0.25">
      <c r="A11" s="60" t="s">
        <v>10</v>
      </c>
      <c r="B11" s="148">
        <v>19</v>
      </c>
      <c r="C11" s="46">
        <v>54</v>
      </c>
      <c r="D11" s="11">
        <v>2</v>
      </c>
      <c r="E11" s="3">
        <f t="shared" si="30"/>
        <v>108</v>
      </c>
      <c r="F11" s="11">
        <v>39</v>
      </c>
      <c r="G11" s="3">
        <f t="shared" si="31"/>
        <v>2106</v>
      </c>
      <c r="H11" s="45">
        <v>31</v>
      </c>
      <c r="I11" s="3">
        <f t="shared" si="32"/>
        <v>1674</v>
      </c>
      <c r="J11" s="45">
        <v>26</v>
      </c>
      <c r="K11" s="3">
        <f t="shared" si="33"/>
        <v>1404</v>
      </c>
      <c r="L11" s="45">
        <v>36</v>
      </c>
      <c r="M11" s="3">
        <f t="shared" si="34"/>
        <v>1944</v>
      </c>
      <c r="N11" s="45">
        <v>26</v>
      </c>
      <c r="O11" s="3">
        <f t="shared" si="35"/>
        <v>1404</v>
      </c>
      <c r="P11" s="45">
        <v>34</v>
      </c>
      <c r="Q11" s="3">
        <f t="shared" si="36"/>
        <v>1836</v>
      </c>
      <c r="R11" s="45">
        <v>24</v>
      </c>
      <c r="S11" s="3">
        <f t="shared" si="37"/>
        <v>1296</v>
      </c>
      <c r="T11" s="45">
        <v>12</v>
      </c>
      <c r="U11" s="3">
        <f t="shared" si="38"/>
        <v>648</v>
      </c>
      <c r="V11" s="45"/>
      <c r="W11" s="3">
        <f t="shared" si="39"/>
        <v>0</v>
      </c>
      <c r="X11" s="45"/>
      <c r="Y11" s="3">
        <f t="shared" si="40"/>
        <v>0</v>
      </c>
      <c r="Z11" s="45"/>
      <c r="AA11" s="3"/>
      <c r="AB11" s="45"/>
      <c r="AC11" s="3"/>
      <c r="AD11" s="45"/>
      <c r="AE11" s="3"/>
      <c r="AF11" s="45"/>
      <c r="AG11" s="3"/>
      <c r="AH11" s="45"/>
      <c r="AI11" s="3"/>
      <c r="AJ11" s="11"/>
      <c r="AK11" s="3"/>
      <c r="AL11" s="45"/>
      <c r="AM11" s="3"/>
      <c r="AN11" s="45"/>
      <c r="AO11" s="3"/>
      <c r="AP11" s="45"/>
      <c r="AQ11" s="3"/>
      <c r="AR11" s="45"/>
      <c r="AS11" s="3"/>
      <c r="AT11" s="45"/>
      <c r="AU11" s="3"/>
      <c r="AV11" s="45"/>
      <c r="AW11" s="3"/>
      <c r="AX11" s="45"/>
      <c r="AY11" s="3"/>
      <c r="AZ11" s="45"/>
      <c r="BA11" s="3"/>
      <c r="BB11" s="45"/>
      <c r="BC11" s="3"/>
      <c r="BD11" s="45"/>
      <c r="BE11" s="3"/>
      <c r="BF11" s="45"/>
      <c r="BG11" s="3"/>
      <c r="BH11" s="45"/>
      <c r="BI11" s="74"/>
      <c r="BJ11" s="45"/>
      <c r="BK11" s="74"/>
      <c r="BL11" s="45"/>
      <c r="BM11" s="74"/>
      <c r="BN11" s="45">
        <f t="shared" si="27"/>
        <v>230</v>
      </c>
      <c r="BO11" s="88">
        <f t="shared" si="27"/>
        <v>12420</v>
      </c>
      <c r="BP11" s="124"/>
      <c r="BQ11" s="61">
        <v>737.4</v>
      </c>
      <c r="BR11" s="4">
        <f t="shared" si="41"/>
        <v>12420</v>
      </c>
      <c r="BS11" s="61"/>
      <c r="BT11" s="1">
        <f t="shared" si="28"/>
        <v>11682.6</v>
      </c>
      <c r="BU11" s="5"/>
      <c r="BV11" s="149">
        <f t="shared" si="29"/>
        <v>11682.6</v>
      </c>
      <c r="BW11" s="157">
        <f>SUM(BT7:BT10)</f>
        <v>11713</v>
      </c>
      <c r="BX11" s="158">
        <f>SUM(BV7:BV10)</f>
        <v>11713</v>
      </c>
    </row>
    <row r="12" spans="1:114" s="14" customFormat="1" ht="16.5" customHeight="1" thickBot="1" x14ac:dyDescent="0.3">
      <c r="A12" s="153" t="s">
        <v>10</v>
      </c>
      <c r="B12" s="6">
        <v>19</v>
      </c>
      <c r="C12" s="46">
        <v>48</v>
      </c>
      <c r="D12" s="11"/>
      <c r="E12" s="3">
        <f t="shared" si="30"/>
        <v>0</v>
      </c>
      <c r="F12" s="11"/>
      <c r="G12" s="3">
        <f t="shared" si="31"/>
        <v>0</v>
      </c>
      <c r="H12" s="45"/>
      <c r="I12" s="3">
        <f t="shared" si="32"/>
        <v>0</v>
      </c>
      <c r="J12" s="45"/>
      <c r="K12" s="3">
        <f t="shared" si="33"/>
        <v>0</v>
      </c>
      <c r="L12" s="45"/>
      <c r="M12" s="3">
        <f t="shared" si="34"/>
        <v>0</v>
      </c>
      <c r="N12" s="45"/>
      <c r="O12" s="3">
        <f t="shared" si="35"/>
        <v>0</v>
      </c>
      <c r="P12" s="45">
        <v>7</v>
      </c>
      <c r="Q12" s="3">
        <v>343</v>
      </c>
      <c r="R12" s="45"/>
      <c r="S12" s="3">
        <f t="shared" si="37"/>
        <v>0</v>
      </c>
      <c r="T12" s="45"/>
      <c r="U12" s="3">
        <f t="shared" si="38"/>
        <v>0</v>
      </c>
      <c r="V12" s="45"/>
      <c r="W12" s="3">
        <f t="shared" si="39"/>
        <v>0</v>
      </c>
      <c r="X12" s="45"/>
      <c r="Y12" s="3">
        <f>+X12*C12</f>
        <v>0</v>
      </c>
      <c r="Z12" s="45"/>
      <c r="AA12" s="3"/>
      <c r="AB12" s="45"/>
      <c r="AC12" s="3"/>
      <c r="AD12" s="45"/>
      <c r="AE12" s="3"/>
      <c r="AF12" s="45"/>
      <c r="AG12" s="3"/>
      <c r="AH12" s="45"/>
      <c r="AI12" s="3"/>
      <c r="AJ12" s="11"/>
      <c r="AK12" s="3"/>
      <c r="AL12" s="45"/>
      <c r="AM12" s="3"/>
      <c r="AN12" s="45"/>
      <c r="AO12" s="3"/>
      <c r="AP12" s="45"/>
      <c r="AQ12" s="3"/>
      <c r="AR12" s="45"/>
      <c r="AS12" s="3"/>
      <c r="AT12" s="45"/>
      <c r="AU12" s="3"/>
      <c r="AV12" s="45"/>
      <c r="AW12" s="3"/>
      <c r="AX12" s="45"/>
      <c r="AY12" s="3"/>
      <c r="AZ12" s="45"/>
      <c r="BA12" s="3"/>
      <c r="BB12" s="45"/>
      <c r="BC12" s="3"/>
      <c r="BD12" s="45"/>
      <c r="BE12" s="3"/>
      <c r="BF12" s="45"/>
      <c r="BG12" s="3"/>
      <c r="BH12" s="45"/>
      <c r="BI12" s="74"/>
      <c r="BJ12" s="45"/>
      <c r="BK12" s="74"/>
      <c r="BL12" s="45"/>
      <c r="BM12" s="74"/>
      <c r="BN12" s="45">
        <f t="shared" si="27"/>
        <v>7</v>
      </c>
      <c r="BO12" s="88">
        <f t="shared" si="27"/>
        <v>343</v>
      </c>
      <c r="BP12" s="124"/>
      <c r="BQ12" s="61"/>
      <c r="BR12" s="4">
        <f t="shared" si="41"/>
        <v>343</v>
      </c>
      <c r="BS12" s="61"/>
      <c r="BT12" s="1">
        <f t="shared" si="28"/>
        <v>343</v>
      </c>
      <c r="BU12" s="5"/>
      <c r="BV12" s="149">
        <f t="shared" si="29"/>
        <v>343</v>
      </c>
      <c r="BW12" s="160">
        <f>SUM(BT11:BT12)</f>
        <v>12025.6</v>
      </c>
      <c r="BX12" s="158">
        <f>+BW12-BU11</f>
        <v>12025.6</v>
      </c>
    </row>
    <row r="13" spans="1:114" ht="16.5" customHeight="1" thickBot="1" x14ac:dyDescent="0.3">
      <c r="A13" s="305" t="s">
        <v>11</v>
      </c>
      <c r="B13" s="290"/>
      <c r="C13" s="43"/>
      <c r="D13" s="132"/>
      <c r="E13" s="28"/>
      <c r="F13" s="132"/>
      <c r="G13" s="28"/>
      <c r="H13" s="47"/>
      <c r="I13" s="28"/>
      <c r="J13" s="47"/>
      <c r="K13" s="28"/>
      <c r="L13" s="47"/>
      <c r="M13" s="28"/>
      <c r="N13" s="47"/>
      <c r="O13" s="28"/>
      <c r="P13" s="47"/>
      <c r="Q13" s="28"/>
      <c r="R13" s="47"/>
      <c r="S13" s="28"/>
      <c r="T13" s="47"/>
      <c r="U13" s="28"/>
      <c r="V13" s="47"/>
      <c r="W13" s="28"/>
      <c r="X13" s="47"/>
      <c r="Y13" s="28"/>
      <c r="Z13" s="47"/>
      <c r="AA13" s="28"/>
      <c r="AB13" s="47"/>
      <c r="AC13" s="28"/>
      <c r="AD13" s="47"/>
      <c r="AE13" s="28"/>
      <c r="AF13" s="47"/>
      <c r="AG13" s="28"/>
      <c r="AH13" s="47"/>
      <c r="AI13" s="28"/>
      <c r="AJ13" s="106"/>
      <c r="AK13" s="28"/>
      <c r="AL13" s="47"/>
      <c r="AM13" s="28"/>
      <c r="AN13" s="47"/>
      <c r="AO13" s="28"/>
      <c r="AP13" s="47"/>
      <c r="AQ13" s="28"/>
      <c r="AR13" s="47"/>
      <c r="AS13" s="28"/>
      <c r="AT13" s="47"/>
      <c r="AU13" s="28"/>
      <c r="AV13" s="47"/>
      <c r="AW13" s="28"/>
      <c r="AX13" s="47"/>
      <c r="AY13" s="28"/>
      <c r="AZ13" s="47"/>
      <c r="BA13" s="28"/>
      <c r="BB13" s="47"/>
      <c r="BC13" s="28"/>
      <c r="BD13" s="47"/>
      <c r="BE13" s="28"/>
      <c r="BF13" s="47"/>
      <c r="BG13" s="28"/>
      <c r="BH13" s="47"/>
      <c r="BI13" s="28"/>
      <c r="BJ13" s="47"/>
      <c r="BK13" s="28"/>
      <c r="BL13" s="47"/>
      <c r="BM13" s="28"/>
      <c r="BN13" s="28"/>
      <c r="BO13" s="28"/>
      <c r="BP13" s="125"/>
      <c r="BQ13" s="33"/>
      <c r="BR13" s="35"/>
      <c r="BS13" s="33"/>
      <c r="BT13" s="36"/>
      <c r="BU13" s="36"/>
      <c r="BV13" s="155"/>
      <c r="BW13" s="156">
        <f>+BW11+W12</f>
        <v>11713</v>
      </c>
      <c r="BX13" s="159">
        <f>SUM(BX11:BX12)</f>
        <v>23738.6</v>
      </c>
    </row>
    <row r="14" spans="1:114" ht="16.5" customHeight="1" x14ac:dyDescent="0.25">
      <c r="A14" s="133" t="s">
        <v>32</v>
      </c>
      <c r="B14" s="80">
        <v>168</v>
      </c>
      <c r="C14" s="81">
        <v>54</v>
      </c>
      <c r="D14" s="93"/>
      <c r="E14" s="3">
        <f t="shared" ref="E14:E17" si="42">+D14*C14</f>
        <v>0</v>
      </c>
      <c r="F14" s="93"/>
      <c r="G14" s="3">
        <f t="shared" ref="G14:G17" si="43">+F14*C14</f>
        <v>0</v>
      </c>
      <c r="H14" s="45">
        <v>25</v>
      </c>
      <c r="I14" s="3">
        <f t="shared" ref="I14:I17" si="44">+H14*C14</f>
        <v>1350</v>
      </c>
      <c r="J14" s="45"/>
      <c r="K14" s="3">
        <f t="shared" ref="K14:K17" si="45">+J14*C14</f>
        <v>0</v>
      </c>
      <c r="L14" s="45">
        <v>16</v>
      </c>
      <c r="M14" s="3">
        <f t="shared" si="34"/>
        <v>864</v>
      </c>
      <c r="N14" s="45"/>
      <c r="O14" s="3">
        <f t="shared" si="35"/>
        <v>0</v>
      </c>
      <c r="P14" s="45">
        <v>4</v>
      </c>
      <c r="Q14" s="3">
        <f t="shared" si="36"/>
        <v>216</v>
      </c>
      <c r="R14" s="45">
        <v>1</v>
      </c>
      <c r="S14" s="3">
        <f t="shared" si="37"/>
        <v>54</v>
      </c>
      <c r="T14" s="45">
        <v>4</v>
      </c>
      <c r="U14" s="3">
        <f>162+26.5</f>
        <v>188.5</v>
      </c>
      <c r="V14" s="45"/>
      <c r="W14" s="3">
        <f t="shared" ref="W14:W17" si="46">+V14*C14</f>
        <v>0</v>
      </c>
      <c r="X14" s="45"/>
      <c r="Y14" s="3">
        <f t="shared" ref="Y14:Y17" si="47">+X14*C14</f>
        <v>0</v>
      </c>
      <c r="Z14" s="45"/>
      <c r="AA14" s="3"/>
      <c r="AB14" s="45"/>
      <c r="AC14" s="3"/>
      <c r="AD14" s="45"/>
      <c r="AE14" s="3"/>
      <c r="AF14" s="45"/>
      <c r="AG14" s="3"/>
      <c r="AH14" s="45"/>
      <c r="AI14" s="3"/>
      <c r="AJ14" s="79"/>
      <c r="AK14" s="3"/>
      <c r="AL14" s="45"/>
      <c r="AM14" s="3"/>
      <c r="AN14" s="45"/>
      <c r="AO14" s="3"/>
      <c r="AP14" s="45"/>
      <c r="AQ14" s="3"/>
      <c r="AR14" s="45"/>
      <c r="AS14" s="3"/>
      <c r="AT14" s="45"/>
      <c r="AU14" s="3"/>
      <c r="AV14" s="45"/>
      <c r="AW14" s="3"/>
      <c r="AX14" s="45"/>
      <c r="AY14" s="3"/>
      <c r="AZ14" s="45"/>
      <c r="BA14" s="3"/>
      <c r="BB14" s="45"/>
      <c r="BC14" s="3"/>
      <c r="BD14" s="45"/>
      <c r="BE14" s="3"/>
      <c r="BF14" s="45"/>
      <c r="BG14" s="3"/>
      <c r="BH14" s="45"/>
      <c r="BI14" s="74"/>
      <c r="BJ14" s="45"/>
      <c r="BK14" s="74"/>
      <c r="BL14" s="45"/>
      <c r="BM14" s="74"/>
      <c r="BN14" s="45">
        <f>+D14+F14+H14+J14+L14+N14+P14+R14+T14+V14+X14+Z14+AB14+AD14+AF14+AH14+AJ14+AL14+AN14+AP14+AR14+AT14+AV14+AX14+AZ14+BB14+BD14+BF14+BH14+BJ14+BL14</f>
        <v>50</v>
      </c>
      <c r="BO14" s="88">
        <f t="shared" ref="BO14:BO15" si="48">+E14+G14+I14+K14+M14+O14+Q14+S14+U14+W14+Y14+AA14+AC14+AE14+AG14+AI14+AK14+AM14+AO14+AQ14+AS14+AU14+AW14+AY14+BA14+BC14+BE14+BG14+BI14+BK14+BM14</f>
        <v>2672.5</v>
      </c>
      <c r="BP14" s="124"/>
      <c r="BQ14" s="61">
        <v>914.68</v>
      </c>
      <c r="BR14" s="4">
        <f t="shared" ref="BR14:BR15" si="49">BO14</f>
        <v>2672.5</v>
      </c>
      <c r="BS14" s="61"/>
      <c r="BT14" s="1">
        <f t="shared" ref="BT14:BT15" si="50">BR14+BS14-BQ14</f>
        <v>1757.8200000000002</v>
      </c>
      <c r="BU14" s="5"/>
      <c r="BV14" s="1">
        <f t="shared" ref="BV14" si="51">BT14-BU14</f>
        <v>1757.8200000000002</v>
      </c>
    </row>
    <row r="15" spans="1:114" ht="16.5" customHeight="1" x14ac:dyDescent="0.25">
      <c r="A15" s="133" t="s">
        <v>32</v>
      </c>
      <c r="B15" s="80" t="s">
        <v>67</v>
      </c>
      <c r="C15" s="81">
        <v>54</v>
      </c>
      <c r="D15" s="93"/>
      <c r="E15" s="3">
        <f t="shared" si="42"/>
        <v>0</v>
      </c>
      <c r="F15" s="93"/>
      <c r="G15" s="3">
        <f t="shared" si="43"/>
        <v>0</v>
      </c>
      <c r="H15" s="45">
        <v>4</v>
      </c>
      <c r="I15" s="3">
        <f>162+48</f>
        <v>210</v>
      </c>
      <c r="J15" s="45">
        <v>6</v>
      </c>
      <c r="K15" s="3">
        <f t="shared" si="45"/>
        <v>324</v>
      </c>
      <c r="L15" s="45">
        <v>10</v>
      </c>
      <c r="M15" s="3">
        <f>48+486</f>
        <v>534</v>
      </c>
      <c r="N15" s="45">
        <v>15</v>
      </c>
      <c r="O15" s="3">
        <f t="shared" si="35"/>
        <v>810</v>
      </c>
      <c r="P15" s="45">
        <v>10</v>
      </c>
      <c r="Q15" s="3">
        <f t="shared" si="36"/>
        <v>540</v>
      </c>
      <c r="R15" s="45">
        <v>6</v>
      </c>
      <c r="S15" s="3">
        <f t="shared" si="37"/>
        <v>324</v>
      </c>
      <c r="T15" s="45">
        <v>9</v>
      </c>
      <c r="U15" s="3">
        <f t="shared" ref="U15:U17" si="52">+T15*C15</f>
        <v>486</v>
      </c>
      <c r="V15" s="45"/>
      <c r="W15" s="3">
        <f t="shared" si="46"/>
        <v>0</v>
      </c>
      <c r="X15" s="45"/>
      <c r="Y15" s="3">
        <f t="shared" si="47"/>
        <v>0</v>
      </c>
      <c r="Z15" s="45"/>
      <c r="AA15" s="3"/>
      <c r="AB15" s="45"/>
      <c r="AC15" s="3"/>
      <c r="AD15" s="45"/>
      <c r="AE15" s="3"/>
      <c r="AF15" s="45"/>
      <c r="AG15" s="3"/>
      <c r="AH15" s="45"/>
      <c r="AI15" s="3"/>
      <c r="AJ15" s="79"/>
      <c r="AK15" s="3"/>
      <c r="AL15" s="45"/>
      <c r="AM15" s="3"/>
      <c r="AN15" s="45"/>
      <c r="AO15" s="3"/>
      <c r="AP15" s="45"/>
      <c r="AQ15" s="3"/>
      <c r="AR15" s="45"/>
      <c r="AS15" s="3"/>
      <c r="AT15" s="45"/>
      <c r="AU15" s="3"/>
      <c r="AV15" s="45"/>
      <c r="AW15" s="3"/>
      <c r="AX15" s="45"/>
      <c r="AY15" s="3"/>
      <c r="AZ15" s="45"/>
      <c r="BA15" s="3"/>
      <c r="BB15" s="45"/>
      <c r="BC15" s="3"/>
      <c r="BD15" s="45"/>
      <c r="BE15" s="3"/>
      <c r="BF15" s="45"/>
      <c r="BG15" s="3"/>
      <c r="BH15" s="45"/>
      <c r="BI15" s="74"/>
      <c r="BJ15" s="45"/>
      <c r="BK15" s="74"/>
      <c r="BL15" s="45"/>
      <c r="BM15" s="74"/>
      <c r="BN15" s="45">
        <f t="shared" ref="BN15" si="53">+D15+F15+H15+J15+L15+N15+P15+R15+T15+V15+X15+Z15+AB15+AD15+AF15+AH15+AJ15+AL15+AN15+AP15+AR15+AT15+AV15+AX15+AZ15+BB15+BD15+BF15+BH15+BJ15+BL15</f>
        <v>60</v>
      </c>
      <c r="BO15" s="88">
        <f t="shared" si="48"/>
        <v>3228</v>
      </c>
      <c r="BP15" s="124"/>
      <c r="BQ15" s="61"/>
      <c r="BR15" s="4">
        <f t="shared" si="49"/>
        <v>3228</v>
      </c>
      <c r="BS15" s="61"/>
      <c r="BT15" s="1">
        <f t="shared" si="50"/>
        <v>3228</v>
      </c>
      <c r="BU15" s="5"/>
      <c r="BV15" s="1">
        <f>BT15-BU15</f>
        <v>3228</v>
      </c>
    </row>
    <row r="16" spans="1:114" ht="16.5" customHeight="1" x14ac:dyDescent="0.25">
      <c r="A16" s="133" t="s">
        <v>74</v>
      </c>
      <c r="B16" s="80">
        <v>124</v>
      </c>
      <c r="C16" s="81">
        <v>54</v>
      </c>
      <c r="D16" s="93"/>
      <c r="E16" s="3"/>
      <c r="F16" s="93"/>
      <c r="G16" s="3"/>
      <c r="H16" s="45"/>
      <c r="I16" s="3"/>
      <c r="J16" s="45"/>
      <c r="K16" s="3"/>
      <c r="L16" s="45"/>
      <c r="M16" s="3"/>
      <c r="N16" s="45"/>
      <c r="O16" s="3"/>
      <c r="P16" s="45"/>
      <c r="Q16" s="3"/>
      <c r="R16" s="45">
        <v>5</v>
      </c>
      <c r="S16" s="3">
        <f t="shared" si="37"/>
        <v>270</v>
      </c>
      <c r="T16" s="45">
        <v>5</v>
      </c>
      <c r="U16" s="3">
        <f t="shared" si="52"/>
        <v>270</v>
      </c>
      <c r="V16" s="45"/>
      <c r="W16" s="3">
        <f t="shared" si="46"/>
        <v>0</v>
      </c>
      <c r="X16" s="45"/>
      <c r="Y16" s="3">
        <f t="shared" si="47"/>
        <v>0</v>
      </c>
      <c r="Z16" s="45"/>
      <c r="AA16" s="3"/>
      <c r="AB16" s="45"/>
      <c r="AC16" s="3"/>
      <c r="AD16" s="45"/>
      <c r="AE16" s="3"/>
      <c r="AF16" s="45"/>
      <c r="AG16" s="3"/>
      <c r="AH16" s="45"/>
      <c r="AI16" s="3"/>
      <c r="AJ16" s="79"/>
      <c r="AK16" s="3"/>
      <c r="AL16" s="45"/>
      <c r="AM16" s="3"/>
      <c r="AN16" s="45"/>
      <c r="AO16" s="3"/>
      <c r="AP16" s="45"/>
      <c r="AQ16" s="3"/>
      <c r="AR16" s="45"/>
      <c r="AS16" s="3"/>
      <c r="AT16" s="45"/>
      <c r="AU16" s="3"/>
      <c r="AV16" s="45"/>
      <c r="AW16" s="3"/>
      <c r="AX16" s="45"/>
      <c r="AY16" s="3"/>
      <c r="AZ16" s="45"/>
      <c r="BA16" s="3"/>
      <c r="BB16" s="45"/>
      <c r="BC16" s="3"/>
      <c r="BD16" s="45"/>
      <c r="BE16" s="3"/>
      <c r="BF16" s="45"/>
      <c r="BG16" s="3"/>
      <c r="BH16" s="45"/>
      <c r="BI16" s="74"/>
      <c r="BJ16" s="45"/>
      <c r="BK16" s="74"/>
      <c r="BL16" s="45"/>
      <c r="BM16" s="74"/>
      <c r="BN16" s="45"/>
      <c r="BO16" s="88"/>
      <c r="BP16" s="124"/>
      <c r="BQ16" s="61"/>
      <c r="BR16" s="4"/>
      <c r="BS16" s="61"/>
      <c r="BT16" s="1"/>
      <c r="BU16" s="5"/>
      <c r="BV16" s="1"/>
    </row>
    <row r="17" spans="1:114" ht="16.5" customHeight="1" x14ac:dyDescent="0.25">
      <c r="A17" s="133" t="s">
        <v>34</v>
      </c>
      <c r="B17" s="80" t="s">
        <v>35</v>
      </c>
      <c r="C17" s="81">
        <v>48</v>
      </c>
      <c r="D17" s="93">
        <v>12</v>
      </c>
      <c r="E17" s="3">
        <f t="shared" si="42"/>
        <v>576</v>
      </c>
      <c r="F17" s="93">
        <v>3</v>
      </c>
      <c r="G17" s="3">
        <f t="shared" si="43"/>
        <v>144</v>
      </c>
      <c r="H17" s="45">
        <v>10</v>
      </c>
      <c r="I17" s="3">
        <f t="shared" si="44"/>
        <v>480</v>
      </c>
      <c r="J17" s="45"/>
      <c r="K17" s="3">
        <f t="shared" si="45"/>
        <v>0</v>
      </c>
      <c r="L17" s="45">
        <v>5</v>
      </c>
      <c r="M17" s="3">
        <f t="shared" si="34"/>
        <v>240</v>
      </c>
      <c r="N17" s="45">
        <v>5</v>
      </c>
      <c r="O17" s="3">
        <f t="shared" si="35"/>
        <v>240</v>
      </c>
      <c r="P17" s="45">
        <v>6</v>
      </c>
      <c r="Q17" s="3">
        <f t="shared" si="36"/>
        <v>288</v>
      </c>
      <c r="R17" s="45">
        <v>8</v>
      </c>
      <c r="S17" s="3">
        <f t="shared" si="37"/>
        <v>384</v>
      </c>
      <c r="T17" s="45">
        <v>8</v>
      </c>
      <c r="U17" s="3">
        <f t="shared" si="52"/>
        <v>384</v>
      </c>
      <c r="V17" s="45"/>
      <c r="W17" s="3">
        <f t="shared" si="46"/>
        <v>0</v>
      </c>
      <c r="X17" s="45"/>
      <c r="Y17" s="3">
        <f t="shared" si="47"/>
        <v>0</v>
      </c>
      <c r="Z17" s="45"/>
      <c r="AA17" s="3"/>
      <c r="AB17" s="45"/>
      <c r="AC17" s="3"/>
      <c r="AD17" s="45"/>
      <c r="AE17" s="3"/>
      <c r="AF17" s="45"/>
      <c r="AG17" s="3"/>
      <c r="AH17" s="45"/>
      <c r="AI17" s="3"/>
      <c r="AJ17" s="93"/>
      <c r="AK17" s="3"/>
      <c r="AL17" s="45"/>
      <c r="AM17" s="3"/>
      <c r="AN17" s="45"/>
      <c r="AO17" s="3"/>
      <c r="AP17" s="45"/>
      <c r="AQ17" s="3"/>
      <c r="AR17" s="45"/>
      <c r="AS17" s="3"/>
      <c r="AT17" s="45"/>
      <c r="AU17" s="3"/>
      <c r="AV17" s="45"/>
      <c r="AW17" s="3"/>
      <c r="AX17" s="45"/>
      <c r="AY17" s="3"/>
      <c r="AZ17" s="45"/>
      <c r="BA17" s="3"/>
      <c r="BB17" s="45"/>
      <c r="BC17" s="3"/>
      <c r="BD17" s="45"/>
      <c r="BE17" s="3"/>
      <c r="BF17" s="45"/>
      <c r="BG17" s="3"/>
      <c r="BH17" s="45"/>
      <c r="BI17" s="74"/>
      <c r="BJ17" s="45"/>
      <c r="BK17" s="74"/>
      <c r="BL17" s="45"/>
      <c r="BM17" s="74"/>
      <c r="BN17" s="45">
        <f>+D17+F17+H17+J17+L17+N17+P17+R17+T17+V17+X17+Z17+AB17+AD17+AF17+AH17+AJ17+AL17+AN17+AP17+AR17+AT17+AV17+AX17+AZ17+BB17+BD17+BF17+BH17+BJ17+BL17</f>
        <v>57</v>
      </c>
      <c r="BO17" s="88">
        <f t="shared" ref="BO17" si="54">+E17+G17+I17+K17+M17+O17+Q17+S17+U17+W17+Y17+AA17+AC17+AE17+AG17+AI17+AK17+AM17+AO17+AQ17+AS17+AU17+AW17+AY17+BA17+BC17+BE17+BG17+BI17+BK17+BM17</f>
        <v>2736</v>
      </c>
      <c r="BP17" s="124"/>
      <c r="BQ17" s="61">
        <v>440.2</v>
      </c>
      <c r="BR17" s="4">
        <f t="shared" si="41"/>
        <v>2736</v>
      </c>
      <c r="BS17" s="61"/>
      <c r="BT17" s="1">
        <f>BR17+BS17-BQ17</f>
        <v>2295.8000000000002</v>
      </c>
      <c r="BU17" s="5"/>
      <c r="BV17" s="1">
        <f t="shared" ref="BV17" si="55">BT17-BU17</f>
        <v>2295.8000000000002</v>
      </c>
    </row>
    <row r="18" spans="1:114" s="59" customFormat="1" ht="16.5" customHeight="1" x14ac:dyDescent="0.3">
      <c r="A18" s="305" t="s">
        <v>61</v>
      </c>
      <c r="B18" s="290"/>
      <c r="C18" s="43"/>
      <c r="D18" s="132"/>
      <c r="E18" s="68"/>
      <c r="F18" s="132" t="s">
        <v>30</v>
      </c>
      <c r="G18" s="28"/>
      <c r="H18" s="47"/>
      <c r="I18" s="28"/>
      <c r="J18" s="47"/>
      <c r="K18" s="28"/>
      <c r="L18" s="47"/>
      <c r="M18" s="28"/>
      <c r="N18" s="47"/>
      <c r="O18" s="28"/>
      <c r="P18" s="47"/>
      <c r="Q18" s="28"/>
      <c r="R18" s="47"/>
      <c r="S18" s="28"/>
      <c r="T18" s="47"/>
      <c r="U18" s="28"/>
      <c r="V18" s="47"/>
      <c r="W18" s="28"/>
      <c r="X18" s="47"/>
      <c r="Y18" s="28"/>
      <c r="Z18" s="47"/>
      <c r="AA18" s="28"/>
      <c r="AB18" s="47"/>
      <c r="AC18" s="28"/>
      <c r="AD18" s="47"/>
      <c r="AE18" s="28"/>
      <c r="AF18" s="47"/>
      <c r="AG18" s="28"/>
      <c r="AH18" s="47"/>
      <c r="AI18" s="28"/>
      <c r="AJ18" s="106"/>
      <c r="AK18" s="68"/>
      <c r="AL18" s="47"/>
      <c r="AM18" s="28"/>
      <c r="AN18" s="47"/>
      <c r="AO18" s="28"/>
      <c r="AP18" s="47"/>
      <c r="AQ18" s="28"/>
      <c r="AR18" s="47"/>
      <c r="AS18" s="28"/>
      <c r="AT18" s="47"/>
      <c r="AU18" s="28"/>
      <c r="AV18" s="47"/>
      <c r="AW18" s="28"/>
      <c r="AX18" s="47"/>
      <c r="AY18" s="28"/>
      <c r="AZ18" s="47"/>
      <c r="BA18" s="28"/>
      <c r="BB18" s="47"/>
      <c r="BC18" s="28"/>
      <c r="BD18" s="47"/>
      <c r="BE18" s="28"/>
      <c r="BF18" s="47"/>
      <c r="BG18" s="28"/>
      <c r="BH18" s="47"/>
      <c r="BI18" s="28"/>
      <c r="BJ18" s="47"/>
      <c r="BK18" s="28"/>
      <c r="BL18" s="47"/>
      <c r="BM18" s="28"/>
      <c r="BN18" s="28"/>
      <c r="BO18" s="28"/>
      <c r="BP18" s="125"/>
      <c r="BQ18" s="33"/>
      <c r="BR18" s="35"/>
      <c r="BS18" s="33"/>
      <c r="BT18" s="37"/>
      <c r="BU18" s="37"/>
      <c r="BV18" s="37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</row>
    <row r="19" spans="1:114" s="14" customFormat="1" ht="16.5" customHeight="1" x14ac:dyDescent="0.3">
      <c r="A19" s="94" t="s">
        <v>32</v>
      </c>
      <c r="B19" s="80">
        <v>170</v>
      </c>
      <c r="C19" s="81">
        <v>60</v>
      </c>
      <c r="D19" s="93"/>
      <c r="E19" s="212"/>
      <c r="F19" s="93"/>
      <c r="G19" s="3"/>
      <c r="H19" s="45"/>
      <c r="I19" s="3"/>
      <c r="J19" s="45"/>
      <c r="K19" s="3"/>
      <c r="L19" s="45"/>
      <c r="M19" s="3"/>
      <c r="N19" s="45"/>
      <c r="O19" s="3"/>
      <c r="P19" s="45"/>
      <c r="Q19" s="3"/>
      <c r="R19" s="45"/>
      <c r="S19" s="3"/>
      <c r="T19" s="45">
        <v>5</v>
      </c>
      <c r="U19" s="3">
        <f>5*48</f>
        <v>240</v>
      </c>
      <c r="V19" s="45"/>
      <c r="W19" s="3"/>
      <c r="X19" s="45"/>
      <c r="Y19" s="3"/>
      <c r="Z19" s="45"/>
      <c r="AA19" s="3"/>
      <c r="AB19" s="45"/>
      <c r="AC19" s="3"/>
      <c r="AD19" s="45"/>
      <c r="AE19" s="3"/>
      <c r="AF19" s="45"/>
      <c r="AG19" s="3"/>
      <c r="AH19" s="45"/>
      <c r="AI19" s="3"/>
      <c r="AJ19" s="79"/>
      <c r="AK19" s="212"/>
      <c r="AL19" s="45"/>
      <c r="AM19" s="3"/>
      <c r="AN19" s="45"/>
      <c r="AO19" s="3"/>
      <c r="AP19" s="45"/>
      <c r="AQ19" s="3"/>
      <c r="AR19" s="45"/>
      <c r="AS19" s="3"/>
      <c r="AT19" s="45"/>
      <c r="AU19" s="3"/>
      <c r="AV19" s="45"/>
      <c r="AW19" s="3"/>
      <c r="AX19" s="45"/>
      <c r="AY19" s="3"/>
      <c r="AZ19" s="45"/>
      <c r="BA19" s="3"/>
      <c r="BB19" s="45"/>
      <c r="BC19" s="3"/>
      <c r="BD19" s="45"/>
      <c r="BE19" s="3"/>
      <c r="BF19" s="45"/>
      <c r="BG19" s="3"/>
      <c r="BH19" s="45"/>
      <c r="BI19" s="3"/>
      <c r="BJ19" s="45"/>
      <c r="BK19" s="3"/>
      <c r="BL19" s="45"/>
      <c r="BM19" s="3"/>
      <c r="BN19" s="3"/>
      <c r="BO19" s="3"/>
      <c r="BP19" s="124"/>
      <c r="BQ19" s="61"/>
      <c r="BR19" s="4"/>
      <c r="BS19" s="61"/>
      <c r="BT19" s="1"/>
      <c r="BU19" s="1"/>
      <c r="BV19" s="1"/>
    </row>
    <row r="20" spans="1:114" ht="16.5" customHeight="1" x14ac:dyDescent="0.25">
      <c r="A20" s="94" t="s">
        <v>51</v>
      </c>
      <c r="B20" s="121" t="s">
        <v>52</v>
      </c>
      <c r="C20" s="81">
        <v>48</v>
      </c>
      <c r="D20" s="93"/>
      <c r="E20" s="3">
        <f t="shared" ref="E20:E22" si="56">+D20*C20</f>
        <v>0</v>
      </c>
      <c r="F20" s="93"/>
      <c r="G20" s="3">
        <f t="shared" ref="G20:G22" si="57">+F20*C20</f>
        <v>0</v>
      </c>
      <c r="H20" s="45"/>
      <c r="I20" s="3">
        <f t="shared" ref="I20:I22" si="58">+H20*C20</f>
        <v>0</v>
      </c>
      <c r="J20" s="45"/>
      <c r="K20" s="3">
        <f t="shared" ref="K20:K22" si="59">+J20*C20</f>
        <v>0</v>
      </c>
      <c r="L20" s="45"/>
      <c r="M20" s="3">
        <f t="shared" si="34"/>
        <v>0</v>
      </c>
      <c r="N20" s="45"/>
      <c r="O20" s="3">
        <f t="shared" si="35"/>
        <v>0</v>
      </c>
      <c r="P20" s="45"/>
      <c r="Q20" s="3">
        <f t="shared" si="36"/>
        <v>0</v>
      </c>
      <c r="R20" s="45"/>
      <c r="S20" s="3">
        <f t="shared" si="37"/>
        <v>0</v>
      </c>
      <c r="T20" s="45"/>
      <c r="U20" s="3">
        <f t="shared" ref="U20:U22" si="60">+T20*C20</f>
        <v>0</v>
      </c>
      <c r="V20" s="45"/>
      <c r="W20" s="3">
        <f t="shared" ref="W20:W22" si="61">+V20*C20</f>
        <v>0</v>
      </c>
      <c r="X20" s="45"/>
      <c r="Y20" s="3">
        <f t="shared" ref="Y20:Y22" si="62">+X20*C20</f>
        <v>0</v>
      </c>
      <c r="Z20" s="45"/>
      <c r="AA20" s="3"/>
      <c r="AB20" s="45"/>
      <c r="AC20" s="3"/>
      <c r="AD20" s="45"/>
      <c r="AE20" s="3"/>
      <c r="AF20" s="45"/>
      <c r="AG20" s="3"/>
      <c r="AH20" s="45"/>
      <c r="AI20" s="3"/>
      <c r="AJ20" s="93"/>
      <c r="AK20" s="3"/>
      <c r="AL20" s="45"/>
      <c r="AM20" s="3"/>
      <c r="AN20" s="45"/>
      <c r="AO20" s="3"/>
      <c r="AP20" s="45"/>
      <c r="AQ20" s="3"/>
      <c r="AR20" s="45"/>
      <c r="AS20" s="3"/>
      <c r="AT20" s="45"/>
      <c r="AU20" s="3"/>
      <c r="AV20" s="45"/>
      <c r="AW20" s="3"/>
      <c r="AX20" s="45"/>
      <c r="AY20" s="3"/>
      <c r="AZ20" s="45"/>
      <c r="BA20" s="3"/>
      <c r="BB20" s="45"/>
      <c r="BC20" s="3"/>
      <c r="BD20" s="45"/>
      <c r="BE20" s="3"/>
      <c r="BF20" s="45"/>
      <c r="BG20" s="3"/>
      <c r="BH20" s="45"/>
      <c r="BI20" s="74"/>
      <c r="BJ20" s="45"/>
      <c r="BK20" s="74"/>
      <c r="BL20" s="45"/>
      <c r="BM20" s="74"/>
      <c r="BN20" s="45">
        <f t="shared" ref="BN20:BO22" si="63">+D20+F20+H20+J20+L20+N20+P20+R20+T20+V20+X20+Z20+AB20+AD20+AF20+AH20+AJ20+AL20+AN20+AP20+AR20+AT20+AV20+AX20+AZ20+BB20+BD20+BF20+BH20+BJ20+BL20</f>
        <v>0</v>
      </c>
      <c r="BO20" s="88">
        <f t="shared" si="63"/>
        <v>0</v>
      </c>
      <c r="BP20" s="124"/>
      <c r="BQ20" s="61">
        <v>12</v>
      </c>
      <c r="BR20" s="4">
        <f t="shared" si="41"/>
        <v>0</v>
      </c>
      <c r="BS20" s="61"/>
      <c r="BT20" s="1">
        <f t="shared" ref="BT20:BT22" si="64">BR20+BS20-BQ20</f>
        <v>-12</v>
      </c>
      <c r="BU20" s="5"/>
      <c r="BV20" s="1">
        <f>BT20-BU20</f>
        <v>-12</v>
      </c>
    </row>
    <row r="21" spans="1:114" ht="16.5" customHeight="1" x14ac:dyDescent="0.25">
      <c r="A21" s="133" t="s">
        <v>68</v>
      </c>
      <c r="B21" s="80">
        <v>47</v>
      </c>
      <c r="C21" s="81">
        <v>48</v>
      </c>
      <c r="D21" s="93"/>
      <c r="E21" s="3">
        <f t="shared" si="56"/>
        <v>0</v>
      </c>
      <c r="F21" s="93"/>
      <c r="G21" s="3">
        <f t="shared" si="57"/>
        <v>0</v>
      </c>
      <c r="H21" s="45">
        <v>4</v>
      </c>
      <c r="I21" s="3">
        <f t="shared" si="58"/>
        <v>192</v>
      </c>
      <c r="J21" s="45"/>
      <c r="K21" s="3">
        <f t="shared" si="59"/>
        <v>0</v>
      </c>
      <c r="L21" s="45"/>
      <c r="M21" s="3">
        <f t="shared" si="34"/>
        <v>0</v>
      </c>
      <c r="N21" s="45">
        <v>10</v>
      </c>
      <c r="O21" s="3">
        <f t="shared" si="35"/>
        <v>480</v>
      </c>
      <c r="P21" s="45">
        <v>20</v>
      </c>
      <c r="Q21" s="3">
        <f t="shared" si="36"/>
        <v>960</v>
      </c>
      <c r="R21" s="45">
        <v>10</v>
      </c>
      <c r="S21" s="3">
        <f t="shared" si="37"/>
        <v>480</v>
      </c>
      <c r="T21" s="45">
        <v>12</v>
      </c>
      <c r="U21" s="3">
        <f t="shared" si="60"/>
        <v>576</v>
      </c>
      <c r="V21" s="45"/>
      <c r="W21" s="3">
        <f t="shared" si="61"/>
        <v>0</v>
      </c>
      <c r="X21" s="45"/>
      <c r="Y21" s="3">
        <f t="shared" si="62"/>
        <v>0</v>
      </c>
      <c r="Z21" s="45"/>
      <c r="AA21" s="3"/>
      <c r="AB21" s="45"/>
      <c r="AC21" s="3"/>
      <c r="AD21" s="45"/>
      <c r="AE21" s="3"/>
      <c r="AF21" s="45"/>
      <c r="AG21" s="3"/>
      <c r="AH21" s="45"/>
      <c r="AI21" s="3"/>
      <c r="AJ21" s="93"/>
      <c r="AK21" s="3"/>
      <c r="AL21" s="45"/>
      <c r="AM21" s="3"/>
      <c r="AN21" s="45"/>
      <c r="AO21" s="3"/>
      <c r="AP21" s="45"/>
      <c r="AQ21" s="3"/>
      <c r="AR21" s="45"/>
      <c r="AS21" s="3"/>
      <c r="AT21" s="45"/>
      <c r="AU21" s="3"/>
      <c r="AV21" s="45"/>
      <c r="AW21" s="3"/>
      <c r="AX21" s="45"/>
      <c r="AY21" s="3"/>
      <c r="AZ21" s="45"/>
      <c r="BA21" s="3"/>
      <c r="BB21" s="45"/>
      <c r="BC21" s="3"/>
      <c r="BD21" s="45"/>
      <c r="BE21" s="3"/>
      <c r="BF21" s="45"/>
      <c r="BG21" s="3"/>
      <c r="BH21" s="45"/>
      <c r="BI21" s="74"/>
      <c r="BJ21" s="45"/>
      <c r="BK21" s="74"/>
      <c r="BL21" s="45"/>
      <c r="BM21" s="74"/>
      <c r="BN21" s="45">
        <f t="shared" si="63"/>
        <v>56</v>
      </c>
      <c r="BO21" s="88">
        <f t="shared" si="63"/>
        <v>2688</v>
      </c>
      <c r="BP21" s="124"/>
      <c r="BQ21" s="61"/>
      <c r="BR21" s="4">
        <f t="shared" si="41"/>
        <v>2688</v>
      </c>
      <c r="BS21" s="61"/>
      <c r="BT21" s="1">
        <f t="shared" si="64"/>
        <v>2688</v>
      </c>
      <c r="BU21" s="5"/>
      <c r="BV21" s="1">
        <f>BT21-BU21</f>
        <v>2688</v>
      </c>
    </row>
    <row r="22" spans="1:114" ht="16.5" customHeight="1" x14ac:dyDescent="0.25">
      <c r="A22" s="133" t="s">
        <v>56</v>
      </c>
      <c r="B22" s="80">
        <v>6</v>
      </c>
      <c r="C22" s="81">
        <v>48</v>
      </c>
      <c r="D22" s="93"/>
      <c r="E22" s="3">
        <f t="shared" si="56"/>
        <v>0</v>
      </c>
      <c r="F22" s="93"/>
      <c r="G22" s="3">
        <f t="shared" si="57"/>
        <v>0</v>
      </c>
      <c r="H22" s="45"/>
      <c r="I22" s="3">
        <f t="shared" si="58"/>
        <v>0</v>
      </c>
      <c r="J22" s="45">
        <v>12</v>
      </c>
      <c r="K22" s="3">
        <f t="shared" si="59"/>
        <v>576</v>
      </c>
      <c r="L22" s="45"/>
      <c r="M22" s="3">
        <f t="shared" si="34"/>
        <v>0</v>
      </c>
      <c r="N22" s="45">
        <v>12</v>
      </c>
      <c r="O22" s="3">
        <f t="shared" si="35"/>
        <v>576</v>
      </c>
      <c r="P22" s="45"/>
      <c r="Q22" s="3">
        <f t="shared" si="36"/>
        <v>0</v>
      </c>
      <c r="R22" s="45">
        <v>12</v>
      </c>
      <c r="S22" s="3">
        <f t="shared" si="37"/>
        <v>576</v>
      </c>
      <c r="T22" s="45"/>
      <c r="U22" s="3">
        <f t="shared" si="60"/>
        <v>0</v>
      </c>
      <c r="V22" s="45"/>
      <c r="W22" s="3">
        <f t="shared" si="61"/>
        <v>0</v>
      </c>
      <c r="X22" s="45"/>
      <c r="Y22" s="3">
        <f t="shared" si="62"/>
        <v>0</v>
      </c>
      <c r="Z22" s="45"/>
      <c r="AA22" s="3"/>
      <c r="AB22" s="45"/>
      <c r="AC22" s="3"/>
      <c r="AD22" s="45"/>
      <c r="AE22" s="3"/>
      <c r="AF22" s="45"/>
      <c r="AG22" s="3"/>
      <c r="AH22" s="45"/>
      <c r="AI22" s="3"/>
      <c r="AJ22" s="93"/>
      <c r="AK22" s="3"/>
      <c r="AL22" s="45"/>
      <c r="AM22" s="3"/>
      <c r="AN22" s="45"/>
      <c r="AO22" s="3"/>
      <c r="AP22" s="45"/>
      <c r="AQ22" s="3"/>
      <c r="AR22" s="45"/>
      <c r="AS22" s="3"/>
      <c r="AT22" s="45"/>
      <c r="AU22" s="3"/>
      <c r="AV22" s="45"/>
      <c r="AW22" s="3"/>
      <c r="AX22" s="45"/>
      <c r="AY22" s="3"/>
      <c r="AZ22" s="45"/>
      <c r="BA22" s="3"/>
      <c r="BB22" s="45"/>
      <c r="BC22" s="3"/>
      <c r="BD22" s="45"/>
      <c r="BE22" s="3"/>
      <c r="BF22" s="45"/>
      <c r="BG22" s="3"/>
      <c r="BH22" s="45"/>
      <c r="BI22" s="74"/>
      <c r="BJ22" s="45"/>
      <c r="BK22" s="74"/>
      <c r="BL22" s="45"/>
      <c r="BM22" s="74"/>
      <c r="BN22" s="45">
        <f t="shared" si="63"/>
        <v>36</v>
      </c>
      <c r="BO22" s="88">
        <f t="shared" si="63"/>
        <v>1728</v>
      </c>
      <c r="BP22" s="124"/>
      <c r="BQ22" s="61">
        <v>371.68</v>
      </c>
      <c r="BR22" s="4">
        <f t="shared" si="41"/>
        <v>1728</v>
      </c>
      <c r="BS22" s="61"/>
      <c r="BT22" s="1">
        <f t="shared" si="64"/>
        <v>1356.32</v>
      </c>
      <c r="BU22" s="5"/>
      <c r="BV22" s="1">
        <f t="shared" ref="BV22" si="65">BT22-BU22</f>
        <v>1356.32</v>
      </c>
    </row>
    <row r="23" spans="1:114" s="71" customFormat="1" ht="16.5" customHeight="1" x14ac:dyDescent="0.25">
      <c r="A23" s="305" t="s">
        <v>12</v>
      </c>
      <c r="B23" s="290"/>
      <c r="C23" s="43"/>
      <c r="D23" s="132"/>
      <c r="E23" s="69"/>
      <c r="F23" s="132"/>
      <c r="G23" s="28"/>
      <c r="H23" s="70"/>
      <c r="I23" s="69"/>
      <c r="J23" s="70"/>
      <c r="K23" s="69"/>
      <c r="L23" s="70"/>
      <c r="M23" s="69"/>
      <c r="N23" s="70"/>
      <c r="O23" s="69"/>
      <c r="P23" s="70"/>
      <c r="Q23" s="69"/>
      <c r="R23" s="70"/>
      <c r="S23" s="69"/>
      <c r="T23" s="70"/>
      <c r="U23" s="69"/>
      <c r="V23" s="70"/>
      <c r="W23" s="69"/>
      <c r="X23" s="70"/>
      <c r="Y23" s="69"/>
      <c r="Z23" s="70"/>
      <c r="AA23" s="69"/>
      <c r="AB23" s="70"/>
      <c r="AC23" s="69"/>
      <c r="AD23" s="70"/>
      <c r="AE23" s="69"/>
      <c r="AF23" s="70"/>
      <c r="AG23" s="69"/>
      <c r="AH23" s="70"/>
      <c r="AI23" s="70"/>
      <c r="AJ23" s="106"/>
      <c r="AK23" s="69"/>
      <c r="AL23" s="70"/>
      <c r="AM23" s="69"/>
      <c r="AN23" s="70"/>
      <c r="AO23" s="69"/>
      <c r="AP23" s="70"/>
      <c r="AQ23" s="69"/>
      <c r="AR23" s="70"/>
      <c r="AS23" s="69"/>
      <c r="AT23" s="70"/>
      <c r="AU23" s="69"/>
      <c r="AV23" s="70"/>
      <c r="AW23" s="69"/>
      <c r="AX23" s="70"/>
      <c r="AY23" s="69"/>
      <c r="AZ23" s="70"/>
      <c r="BA23" s="69"/>
      <c r="BB23" s="70"/>
      <c r="BC23" s="69"/>
      <c r="BD23" s="70"/>
      <c r="BE23" s="69"/>
      <c r="BF23" s="70"/>
      <c r="BG23" s="69"/>
      <c r="BH23" s="70"/>
      <c r="BI23" s="69"/>
      <c r="BJ23" s="70"/>
      <c r="BK23" s="69"/>
      <c r="BL23" s="70"/>
      <c r="BM23" s="69"/>
      <c r="BN23" s="69"/>
      <c r="BO23" s="69"/>
      <c r="BP23" s="126"/>
      <c r="BQ23" s="35"/>
      <c r="BR23" s="38"/>
      <c r="BS23" s="35"/>
      <c r="BT23" s="39"/>
      <c r="BU23" s="39"/>
      <c r="BV23" s="39"/>
      <c r="BW23" s="62"/>
      <c r="BX23" s="62"/>
      <c r="BY23" s="62"/>
      <c r="BZ23" s="62"/>
      <c r="CA23" s="62"/>
      <c r="CB23" s="62"/>
      <c r="CC23" s="62"/>
      <c r="CD23" s="62"/>
      <c r="CE23" s="62"/>
      <c r="CF23" s="62"/>
      <c r="CG23" s="62"/>
      <c r="CH23" s="62"/>
      <c r="CI23" s="62"/>
      <c r="CJ23" s="62"/>
      <c r="CK23" s="62"/>
      <c r="CL23" s="62"/>
      <c r="CM23" s="62"/>
      <c r="CN23" s="62"/>
      <c r="CO23" s="62"/>
      <c r="CP23" s="62"/>
      <c r="CQ23" s="62"/>
      <c r="CR23" s="62"/>
      <c r="CS23" s="62"/>
      <c r="CT23" s="62"/>
      <c r="CU23" s="62"/>
      <c r="CV23" s="62"/>
      <c r="CW23" s="62"/>
      <c r="CX23" s="62"/>
      <c r="CY23" s="62"/>
      <c r="CZ23" s="62"/>
      <c r="DA23" s="62"/>
      <c r="DB23" s="62"/>
      <c r="DC23" s="62"/>
      <c r="DD23" s="62"/>
      <c r="DE23" s="62"/>
      <c r="DF23" s="62"/>
      <c r="DG23" s="62"/>
      <c r="DH23" s="62"/>
      <c r="DI23" s="62"/>
      <c r="DJ23" s="62"/>
    </row>
    <row r="24" spans="1:114" s="150" customFormat="1" ht="16.5" customHeight="1" x14ac:dyDescent="0.25">
      <c r="A24" s="133" t="s">
        <v>54</v>
      </c>
      <c r="B24" s="80">
        <v>18</v>
      </c>
      <c r="C24" s="81">
        <v>45.36</v>
      </c>
      <c r="D24" s="93"/>
      <c r="E24" s="3">
        <f>+D24*C24</f>
        <v>0</v>
      </c>
      <c r="F24" s="93"/>
      <c r="G24" s="3">
        <f>+F24*C24</f>
        <v>0</v>
      </c>
      <c r="H24" s="45"/>
      <c r="I24" s="3">
        <f>+H24*C24</f>
        <v>0</v>
      </c>
      <c r="J24" s="45"/>
      <c r="K24" s="3">
        <f>+J24*C24</f>
        <v>0</v>
      </c>
      <c r="L24" s="45">
        <v>48</v>
      </c>
      <c r="M24" s="3">
        <f t="shared" si="34"/>
        <v>2177.2799999999997</v>
      </c>
      <c r="N24" s="45">
        <v>13</v>
      </c>
      <c r="O24" s="3">
        <f t="shared" si="35"/>
        <v>589.67999999999995</v>
      </c>
      <c r="P24" s="45">
        <v>14</v>
      </c>
      <c r="Q24" s="3">
        <f t="shared" si="36"/>
        <v>635.04</v>
      </c>
      <c r="R24" s="45">
        <v>10</v>
      </c>
      <c r="S24" s="3">
        <f t="shared" si="37"/>
        <v>453.6</v>
      </c>
      <c r="T24" s="45">
        <v>7</v>
      </c>
      <c r="U24" s="3">
        <f>+T24*C24</f>
        <v>317.52</v>
      </c>
      <c r="V24" s="45"/>
      <c r="W24" s="3">
        <f>+V24*C24</f>
        <v>0</v>
      </c>
      <c r="X24" s="45"/>
      <c r="Y24" s="3">
        <f>+X24*C24</f>
        <v>0</v>
      </c>
      <c r="Z24" s="45"/>
      <c r="AA24" s="3"/>
      <c r="AB24" s="45"/>
      <c r="AC24" s="3"/>
      <c r="AD24" s="45"/>
      <c r="AE24" s="3"/>
      <c r="AF24" s="45"/>
      <c r="AG24" s="3"/>
      <c r="AH24" s="45"/>
      <c r="AI24" s="3"/>
      <c r="AJ24" s="93"/>
      <c r="AK24" s="3"/>
      <c r="AL24" s="45"/>
      <c r="AM24" s="3"/>
      <c r="AN24" s="45"/>
      <c r="AO24" s="3"/>
      <c r="AP24" s="45"/>
      <c r="AQ24" s="3"/>
      <c r="AR24" s="45"/>
      <c r="AS24" s="3"/>
      <c r="AT24" s="45"/>
      <c r="AU24" s="3"/>
      <c r="AV24" s="45"/>
      <c r="AW24" s="3"/>
      <c r="AX24" s="45"/>
      <c r="AY24" s="3"/>
      <c r="AZ24" s="45"/>
      <c r="BA24" s="3"/>
      <c r="BB24" s="45"/>
      <c r="BC24" s="3"/>
      <c r="BD24" s="45"/>
      <c r="BE24" s="3"/>
      <c r="BF24" s="45"/>
      <c r="BG24" s="3"/>
      <c r="BH24" s="45"/>
      <c r="BI24" s="74"/>
      <c r="BJ24" s="45"/>
      <c r="BK24" s="74"/>
      <c r="BL24" s="45"/>
      <c r="BM24" s="74"/>
      <c r="BN24" s="45">
        <f>+D24+F24+H24+J24+L24+N24+P24+R24+T24+V24+X24+Z24+AB24+AD24+AF24+AH24+AJ24+AL24+AN24+AP24+AR24+AT24+AV24+AX24+AZ24+BB24+BD24+BF24+BH24+BJ24+BL24</f>
        <v>92</v>
      </c>
      <c r="BO24" s="88">
        <f t="shared" ref="BO24" si="66">+E24+G24+I24+K24+M24+O24+Q24+S24+U24+W24+Y24+AA24+AC24+AE24+AG24+AI24+AK24+AM24+AO24+AQ24+AS24+AU24+AW24+AY24+BA24+BC24+BE24+BG24+BI24+BK24+BM24</f>
        <v>4173.119999999999</v>
      </c>
      <c r="BP24" s="149"/>
      <c r="BQ24" s="61">
        <v>405.24</v>
      </c>
      <c r="BR24" s="4">
        <f t="shared" si="41"/>
        <v>4173.119999999999</v>
      </c>
      <c r="BS24" s="61"/>
      <c r="BT24" s="1">
        <f>BR24+BS24-BQ24</f>
        <v>3767.8799999999992</v>
      </c>
      <c r="BU24" s="5"/>
      <c r="BV24" s="1">
        <f t="shared" ref="BV24" si="67">BT24-BU24</f>
        <v>3767.8799999999992</v>
      </c>
    </row>
    <row r="25" spans="1:114" ht="16.5" customHeight="1" x14ac:dyDescent="0.25">
      <c r="A25" s="301" t="s">
        <v>13</v>
      </c>
      <c r="B25" s="292"/>
      <c r="C25" s="95"/>
      <c r="D25" s="132"/>
      <c r="E25" s="28"/>
      <c r="F25" s="132"/>
      <c r="G25" s="28"/>
      <c r="H25" s="47"/>
      <c r="I25" s="28"/>
      <c r="J25" s="47"/>
      <c r="K25" s="28"/>
      <c r="L25" s="47"/>
      <c r="M25" s="28"/>
      <c r="N25" s="47"/>
      <c r="O25" s="28"/>
      <c r="P25" s="47"/>
      <c r="Q25" s="28"/>
      <c r="R25" s="47"/>
      <c r="S25" s="28"/>
      <c r="T25" s="47"/>
      <c r="U25" s="28"/>
      <c r="V25" s="47"/>
      <c r="W25" s="28"/>
      <c r="X25" s="47"/>
      <c r="Y25" s="28"/>
      <c r="Z25" s="47"/>
      <c r="AA25" s="28"/>
      <c r="AB25" s="47"/>
      <c r="AC25" s="28"/>
      <c r="AD25" s="47"/>
      <c r="AE25" s="28"/>
      <c r="AF25" s="47"/>
      <c r="AG25" s="28"/>
      <c r="AH25" s="47"/>
      <c r="AI25" s="28"/>
      <c r="AJ25" s="96"/>
      <c r="AK25" s="28"/>
      <c r="AL25" s="47"/>
      <c r="AM25" s="28"/>
      <c r="AN25" s="47"/>
      <c r="AO25" s="28"/>
      <c r="AP25" s="28"/>
      <c r="AQ25" s="28"/>
      <c r="AR25" s="47"/>
      <c r="AS25" s="28"/>
      <c r="AT25" s="47"/>
      <c r="AU25" s="28"/>
      <c r="AV25" s="47"/>
      <c r="AW25" s="28"/>
      <c r="AX25" s="47"/>
      <c r="AY25" s="28"/>
      <c r="AZ25" s="47"/>
      <c r="BA25" s="28"/>
      <c r="BB25" s="47"/>
      <c r="BC25" s="28"/>
      <c r="BD25" s="47"/>
      <c r="BE25" s="28"/>
      <c r="BF25" s="47"/>
      <c r="BG25" s="28"/>
      <c r="BH25" s="47"/>
      <c r="BI25" s="28"/>
      <c r="BJ25" s="47"/>
      <c r="BK25" s="28"/>
      <c r="BL25" s="47"/>
      <c r="BM25" s="28"/>
      <c r="BN25" s="28"/>
      <c r="BO25" s="28"/>
      <c r="BP25" s="125"/>
      <c r="BQ25" s="35"/>
      <c r="BR25" s="35"/>
      <c r="BS25" s="35"/>
      <c r="BT25" s="37"/>
      <c r="BU25" s="37"/>
      <c r="BV25" s="37"/>
    </row>
    <row r="26" spans="1:114" ht="16.5" customHeight="1" x14ac:dyDescent="0.25">
      <c r="A26" s="94" t="s">
        <v>57</v>
      </c>
      <c r="B26" s="80" t="s">
        <v>69</v>
      </c>
      <c r="C26" s="81">
        <v>48</v>
      </c>
      <c r="D26" s="93"/>
      <c r="E26" s="3"/>
      <c r="F26" s="93"/>
      <c r="G26" s="3"/>
      <c r="H26" s="45"/>
      <c r="I26" s="3"/>
      <c r="J26" s="45"/>
      <c r="K26" s="3"/>
      <c r="L26" s="45"/>
      <c r="M26" s="3"/>
      <c r="N26" s="45"/>
      <c r="O26" s="3"/>
      <c r="P26" s="45">
        <v>13</v>
      </c>
      <c r="Q26" s="3">
        <f t="shared" si="36"/>
        <v>624</v>
      </c>
      <c r="R26" s="45">
        <v>8</v>
      </c>
      <c r="S26" s="3">
        <f t="shared" si="37"/>
        <v>384</v>
      </c>
      <c r="T26" s="45"/>
      <c r="U26" s="3">
        <f t="shared" ref="U26:U30" si="68">+T26*C26</f>
        <v>0</v>
      </c>
      <c r="V26" s="45"/>
      <c r="W26" s="3">
        <f t="shared" ref="W26:W30" si="69">+V26*C26</f>
        <v>0</v>
      </c>
      <c r="X26" s="45"/>
      <c r="Y26" s="3">
        <f t="shared" ref="Y26:Y30" si="70">+X26*C26</f>
        <v>0</v>
      </c>
      <c r="Z26" s="45"/>
      <c r="AA26" s="3"/>
      <c r="AB26" s="45"/>
      <c r="AC26" s="3"/>
      <c r="AD26" s="45"/>
      <c r="AE26" s="3"/>
      <c r="AF26" s="45"/>
      <c r="AG26" s="3"/>
      <c r="AH26" s="45"/>
      <c r="AI26" s="3"/>
      <c r="AJ26" s="151"/>
      <c r="AK26" s="3"/>
      <c r="AL26" s="45"/>
      <c r="AM26" s="3"/>
      <c r="AN26" s="45"/>
      <c r="AO26" s="3"/>
      <c r="AP26" s="3"/>
      <c r="AQ26" s="3"/>
      <c r="AR26" s="45"/>
      <c r="AS26" s="3"/>
      <c r="AT26" s="45"/>
      <c r="AU26" s="3"/>
      <c r="AV26" s="45"/>
      <c r="AW26" s="3"/>
      <c r="AX26" s="45"/>
      <c r="AY26" s="3"/>
      <c r="AZ26" s="45"/>
      <c r="BA26" s="3"/>
      <c r="BB26" s="45"/>
      <c r="BC26" s="3"/>
      <c r="BD26" s="45"/>
      <c r="BE26" s="3"/>
      <c r="BF26" s="45"/>
      <c r="BG26" s="3"/>
      <c r="BH26" s="45"/>
      <c r="BI26" s="3"/>
      <c r="BJ26" s="45"/>
      <c r="BK26" s="3"/>
      <c r="BL26" s="45"/>
      <c r="BM26" s="3"/>
      <c r="BN26" s="45">
        <f t="shared" ref="BN26:BO30" si="71">+D26+F26+H26+J26+L26+N26+P26+R26+T26+V26+X26+Z26+AB26+AD26+AF26+AH26+AJ26+AL26+AN26+AP26+AR26+AT26+AV26+AX26+AZ26+BB26+BD26+BF26+BH26+BJ26+BL26</f>
        <v>21</v>
      </c>
      <c r="BO26" s="88">
        <f t="shared" si="71"/>
        <v>1008</v>
      </c>
      <c r="BP26" s="124"/>
      <c r="BQ26" s="61"/>
      <c r="BR26" s="4">
        <f t="shared" ref="BR26" si="72">BO26</f>
        <v>1008</v>
      </c>
      <c r="BS26" s="61"/>
      <c r="BT26" s="1">
        <f t="shared" ref="BT26" si="73">BR26+BS26-BQ26</f>
        <v>1008</v>
      </c>
      <c r="BU26" s="5"/>
      <c r="BV26" s="1">
        <f t="shared" ref="BV26:BV28" si="74">BT26-BU26</f>
        <v>1008</v>
      </c>
    </row>
    <row r="27" spans="1:114" ht="16.5" customHeight="1" x14ac:dyDescent="0.25">
      <c r="A27" s="133" t="s">
        <v>57</v>
      </c>
      <c r="B27" s="80">
        <v>16</v>
      </c>
      <c r="C27" s="46">
        <v>48</v>
      </c>
      <c r="D27" s="93">
        <v>2</v>
      </c>
      <c r="E27" s="3">
        <f t="shared" ref="E27:E30" si="75">+D27*C27</f>
        <v>96</v>
      </c>
      <c r="F27" s="93">
        <v>11</v>
      </c>
      <c r="G27" s="3">
        <f t="shared" ref="G27:G30" si="76">+F27*C27</f>
        <v>528</v>
      </c>
      <c r="H27" s="45">
        <v>3</v>
      </c>
      <c r="I27" s="3">
        <f t="shared" ref="I27:I30" si="77">+H27*C27</f>
        <v>144</v>
      </c>
      <c r="J27" s="45">
        <v>1</v>
      </c>
      <c r="K27" s="3">
        <f t="shared" ref="K27:K30" si="78">+J27*C27</f>
        <v>48</v>
      </c>
      <c r="L27" s="45">
        <v>2</v>
      </c>
      <c r="M27" s="3">
        <f>48+47.5</f>
        <v>95.5</v>
      </c>
      <c r="N27" s="45"/>
      <c r="O27" s="3">
        <f t="shared" si="35"/>
        <v>0</v>
      </c>
      <c r="P27" s="45"/>
      <c r="Q27" s="3">
        <f t="shared" si="36"/>
        <v>0</v>
      </c>
      <c r="R27" s="45"/>
      <c r="S27" s="3">
        <f t="shared" si="37"/>
        <v>0</v>
      </c>
      <c r="T27" s="45"/>
      <c r="U27" s="3">
        <f t="shared" si="68"/>
        <v>0</v>
      </c>
      <c r="V27" s="45"/>
      <c r="W27" s="3">
        <f t="shared" si="69"/>
        <v>0</v>
      </c>
      <c r="X27" s="45"/>
      <c r="Y27" s="3">
        <f t="shared" si="70"/>
        <v>0</v>
      </c>
      <c r="Z27" s="45"/>
      <c r="AA27" s="3"/>
      <c r="AB27" s="45"/>
      <c r="AC27" s="3"/>
      <c r="AD27" s="45"/>
      <c r="AE27" s="3"/>
      <c r="AF27" s="45"/>
      <c r="AG27" s="3"/>
      <c r="AH27" s="45"/>
      <c r="AI27" s="3"/>
      <c r="AJ27" s="151"/>
      <c r="AK27" s="3"/>
      <c r="AL27" s="45"/>
      <c r="AM27" s="3"/>
      <c r="AN27" s="45"/>
      <c r="AO27" s="3"/>
      <c r="AP27" s="45"/>
      <c r="AQ27" s="3"/>
      <c r="AR27" s="45"/>
      <c r="AS27" s="3"/>
      <c r="AT27" s="45"/>
      <c r="AU27" s="3"/>
      <c r="AV27" s="45"/>
      <c r="AW27" s="3"/>
      <c r="AX27" s="45"/>
      <c r="AY27" s="3"/>
      <c r="AZ27" s="45"/>
      <c r="BA27" s="3"/>
      <c r="BB27" s="45"/>
      <c r="BC27" s="3"/>
      <c r="BD27" s="45"/>
      <c r="BE27" s="3"/>
      <c r="BF27" s="45"/>
      <c r="BG27" s="3"/>
      <c r="BH27" s="45"/>
      <c r="BI27" s="74"/>
      <c r="BJ27" s="45"/>
      <c r="BK27" s="74"/>
      <c r="BL27" s="45"/>
      <c r="BM27" s="74"/>
      <c r="BN27" s="45">
        <f t="shared" si="71"/>
        <v>19</v>
      </c>
      <c r="BO27" s="88">
        <f t="shared" si="71"/>
        <v>911.5</v>
      </c>
      <c r="BP27" s="124"/>
      <c r="BQ27" s="61">
        <v>295.58</v>
      </c>
      <c r="BR27" s="4">
        <f t="shared" si="41"/>
        <v>911.5</v>
      </c>
      <c r="BS27" s="61"/>
      <c r="BT27" s="1">
        <f>BR27+BS27-BQ27</f>
        <v>615.92000000000007</v>
      </c>
      <c r="BU27" s="5"/>
      <c r="BV27" s="1">
        <f t="shared" si="74"/>
        <v>615.92000000000007</v>
      </c>
    </row>
    <row r="28" spans="1:114" ht="16.5" customHeight="1" x14ac:dyDescent="0.25">
      <c r="A28" s="133" t="s">
        <v>66</v>
      </c>
      <c r="B28" s="80">
        <v>34</v>
      </c>
      <c r="C28" s="46">
        <v>48</v>
      </c>
      <c r="D28" s="93">
        <v>3</v>
      </c>
      <c r="E28" s="3">
        <f t="shared" si="75"/>
        <v>144</v>
      </c>
      <c r="F28" s="93">
        <v>2</v>
      </c>
      <c r="G28" s="3">
        <f t="shared" si="76"/>
        <v>96</v>
      </c>
      <c r="H28" s="45"/>
      <c r="I28" s="3">
        <f t="shared" si="77"/>
        <v>0</v>
      </c>
      <c r="J28" s="45">
        <v>6</v>
      </c>
      <c r="K28" s="3">
        <f t="shared" si="78"/>
        <v>288</v>
      </c>
      <c r="L28" s="45"/>
      <c r="M28" s="3">
        <f t="shared" si="34"/>
        <v>0</v>
      </c>
      <c r="N28" s="45">
        <v>3</v>
      </c>
      <c r="O28" s="3">
        <f t="shared" si="35"/>
        <v>144</v>
      </c>
      <c r="P28" s="45"/>
      <c r="Q28" s="3">
        <f t="shared" si="36"/>
        <v>0</v>
      </c>
      <c r="R28" s="45">
        <v>3</v>
      </c>
      <c r="S28" s="3">
        <f t="shared" si="37"/>
        <v>144</v>
      </c>
      <c r="T28" s="45"/>
      <c r="U28" s="3">
        <f t="shared" si="68"/>
        <v>0</v>
      </c>
      <c r="V28" s="45"/>
      <c r="W28" s="3">
        <f t="shared" si="69"/>
        <v>0</v>
      </c>
      <c r="X28" s="45"/>
      <c r="Y28" s="3">
        <f t="shared" si="70"/>
        <v>0</v>
      </c>
      <c r="Z28" s="45"/>
      <c r="AA28" s="3"/>
      <c r="AB28" s="45"/>
      <c r="AC28" s="3"/>
      <c r="AD28" s="45"/>
      <c r="AE28" s="3"/>
      <c r="AF28" s="45"/>
      <c r="AG28" s="3"/>
      <c r="AH28" s="45"/>
      <c r="AI28" s="3"/>
      <c r="AJ28" s="151"/>
      <c r="AK28" s="3"/>
      <c r="AL28" s="45"/>
      <c r="AM28" s="3"/>
      <c r="AN28" s="45"/>
      <c r="AO28" s="3"/>
      <c r="AP28" s="45"/>
      <c r="AQ28" s="3"/>
      <c r="AR28" s="45"/>
      <c r="AS28" s="3"/>
      <c r="AT28" s="45"/>
      <c r="AU28" s="3"/>
      <c r="AV28" s="45"/>
      <c r="AW28" s="3"/>
      <c r="AX28" s="45"/>
      <c r="AY28" s="3"/>
      <c r="AZ28" s="45"/>
      <c r="BA28" s="3"/>
      <c r="BB28" s="45"/>
      <c r="BC28" s="3"/>
      <c r="BD28" s="45"/>
      <c r="BE28" s="3"/>
      <c r="BF28" s="45"/>
      <c r="BG28" s="3"/>
      <c r="BH28" s="45"/>
      <c r="BI28" s="74"/>
      <c r="BJ28" s="45"/>
      <c r="BK28" s="74"/>
      <c r="BL28" s="45"/>
      <c r="BM28" s="74"/>
      <c r="BN28" s="45">
        <f t="shared" si="71"/>
        <v>17</v>
      </c>
      <c r="BO28" s="88">
        <f t="shared" si="71"/>
        <v>816</v>
      </c>
      <c r="BP28" s="124"/>
      <c r="BQ28" s="61">
        <v>140.78</v>
      </c>
      <c r="BR28" s="4">
        <f t="shared" si="41"/>
        <v>816</v>
      </c>
      <c r="BS28" s="61"/>
      <c r="BT28" s="1">
        <f t="shared" ref="BT28" si="79">BR28+BS28-BQ28</f>
        <v>675.22</v>
      </c>
      <c r="BU28" s="5"/>
      <c r="BV28" s="1">
        <f t="shared" si="74"/>
        <v>675.22</v>
      </c>
    </row>
    <row r="29" spans="1:114" ht="16.5" customHeight="1" x14ac:dyDescent="0.25">
      <c r="A29" s="60" t="s">
        <v>51</v>
      </c>
      <c r="B29" s="6">
        <v>46</v>
      </c>
      <c r="C29" s="46">
        <v>48</v>
      </c>
      <c r="D29" s="11"/>
      <c r="E29" s="3">
        <f t="shared" si="75"/>
        <v>0</v>
      </c>
      <c r="F29" s="45"/>
      <c r="G29" s="3">
        <f t="shared" si="76"/>
        <v>0</v>
      </c>
      <c r="H29" s="45"/>
      <c r="I29" s="3">
        <f t="shared" si="77"/>
        <v>0</v>
      </c>
      <c r="J29" s="45"/>
      <c r="K29" s="3">
        <f t="shared" si="78"/>
        <v>0</v>
      </c>
      <c r="L29" s="45">
        <v>37</v>
      </c>
      <c r="M29" s="3">
        <f t="shared" si="34"/>
        <v>1776</v>
      </c>
      <c r="N29" s="45"/>
      <c r="O29" s="3">
        <f t="shared" si="35"/>
        <v>0</v>
      </c>
      <c r="P29" s="45">
        <v>35</v>
      </c>
      <c r="Q29" s="3">
        <f t="shared" si="36"/>
        <v>1680</v>
      </c>
      <c r="R29" s="45">
        <v>17</v>
      </c>
      <c r="S29" s="3">
        <f t="shared" si="37"/>
        <v>816</v>
      </c>
      <c r="T29" s="45"/>
      <c r="U29" s="3">
        <f t="shared" si="68"/>
        <v>0</v>
      </c>
      <c r="V29" s="45"/>
      <c r="W29" s="3">
        <f t="shared" si="69"/>
        <v>0</v>
      </c>
      <c r="X29" s="45"/>
      <c r="Y29" s="3">
        <f t="shared" si="70"/>
        <v>0</v>
      </c>
      <c r="Z29" s="45"/>
      <c r="AA29" s="3"/>
      <c r="AB29" s="45"/>
      <c r="AC29" s="3"/>
      <c r="AD29" s="45"/>
      <c r="AE29" s="3"/>
      <c r="AF29" s="45"/>
      <c r="AG29" s="3"/>
      <c r="AH29" s="45"/>
      <c r="AI29" s="3"/>
      <c r="AJ29" s="11"/>
      <c r="AK29" s="3"/>
      <c r="AL29" s="45"/>
      <c r="AM29" s="3"/>
      <c r="AN29" s="45"/>
      <c r="AO29" s="3"/>
      <c r="AP29" s="45"/>
      <c r="AQ29" s="3"/>
      <c r="AR29" s="45"/>
      <c r="AS29" s="3"/>
      <c r="AT29" s="45"/>
      <c r="AU29" s="3"/>
      <c r="AV29" s="45"/>
      <c r="AW29" s="3"/>
      <c r="AX29" s="45"/>
      <c r="AY29" s="3"/>
      <c r="AZ29" s="45"/>
      <c r="BA29" s="3"/>
      <c r="BB29" s="45"/>
      <c r="BC29" s="3"/>
      <c r="BD29" s="45"/>
      <c r="BE29" s="3"/>
      <c r="BF29" s="45"/>
      <c r="BG29" s="3"/>
      <c r="BH29" s="45"/>
      <c r="BI29" s="74"/>
      <c r="BJ29" s="45"/>
      <c r="BK29" s="74"/>
      <c r="BL29" s="45"/>
      <c r="BM29" s="74"/>
      <c r="BN29" s="45">
        <f t="shared" si="71"/>
        <v>89</v>
      </c>
      <c r="BO29" s="88">
        <f t="shared" si="71"/>
        <v>4272</v>
      </c>
      <c r="BP29" s="124"/>
      <c r="BQ29" s="61">
        <v>672</v>
      </c>
      <c r="BR29" s="4">
        <f t="shared" si="41"/>
        <v>4272</v>
      </c>
      <c r="BS29" s="61"/>
      <c r="BT29" s="1">
        <f>BR29+BS29-BQ29</f>
        <v>3600</v>
      </c>
      <c r="BU29" s="5"/>
      <c r="BV29" s="1">
        <f>BT29-BU29</f>
        <v>3600</v>
      </c>
    </row>
    <row r="30" spans="1:114" ht="16.5" customHeight="1" x14ac:dyDescent="0.25">
      <c r="A30" s="60" t="s">
        <v>26</v>
      </c>
      <c r="B30" s="6" t="s">
        <v>27</v>
      </c>
      <c r="C30" s="46"/>
      <c r="D30" s="11"/>
      <c r="E30" s="3">
        <f t="shared" si="75"/>
        <v>0</v>
      </c>
      <c r="F30" s="45"/>
      <c r="G30" s="3">
        <f t="shared" si="76"/>
        <v>0</v>
      </c>
      <c r="H30" s="45"/>
      <c r="I30" s="3">
        <f t="shared" si="77"/>
        <v>0</v>
      </c>
      <c r="J30" s="45"/>
      <c r="K30" s="3">
        <f t="shared" si="78"/>
        <v>0</v>
      </c>
      <c r="L30" s="45"/>
      <c r="M30" s="3">
        <f t="shared" si="34"/>
        <v>0</v>
      </c>
      <c r="N30" s="45"/>
      <c r="O30" s="3">
        <f t="shared" si="35"/>
        <v>0</v>
      </c>
      <c r="P30" s="45"/>
      <c r="Q30" s="3">
        <f t="shared" si="36"/>
        <v>0</v>
      </c>
      <c r="R30" s="45"/>
      <c r="S30" s="3">
        <f t="shared" si="37"/>
        <v>0</v>
      </c>
      <c r="T30" s="45"/>
      <c r="U30" s="3">
        <f t="shared" si="68"/>
        <v>0</v>
      </c>
      <c r="V30" s="45"/>
      <c r="W30" s="3">
        <f t="shared" si="69"/>
        <v>0</v>
      </c>
      <c r="X30" s="45"/>
      <c r="Y30" s="3">
        <f t="shared" si="70"/>
        <v>0</v>
      </c>
      <c r="Z30" s="45"/>
      <c r="AA30" s="3"/>
      <c r="AB30" s="45"/>
      <c r="AC30" s="3"/>
      <c r="AD30" s="45"/>
      <c r="AE30" s="3"/>
      <c r="AF30" s="45"/>
      <c r="AG30" s="3"/>
      <c r="AH30" s="45"/>
      <c r="AI30" s="3"/>
      <c r="AJ30" s="11"/>
      <c r="AK30" s="3"/>
      <c r="AL30" s="45"/>
      <c r="AM30" s="3"/>
      <c r="AN30" s="45"/>
      <c r="AO30" s="3"/>
      <c r="AP30" s="45"/>
      <c r="AQ30" s="3"/>
      <c r="AR30" s="45"/>
      <c r="AS30" s="3"/>
      <c r="AT30" s="45"/>
      <c r="AU30" s="3"/>
      <c r="AV30" s="45"/>
      <c r="AW30" s="3"/>
      <c r="AX30" s="45"/>
      <c r="AY30" s="3"/>
      <c r="AZ30" s="45"/>
      <c r="BA30" s="3"/>
      <c r="BB30" s="45"/>
      <c r="BC30" s="3"/>
      <c r="BD30" s="45"/>
      <c r="BE30" s="3"/>
      <c r="BF30" s="45"/>
      <c r="BG30" s="3"/>
      <c r="BH30" s="45"/>
      <c r="BI30" s="74"/>
      <c r="BJ30" s="45"/>
      <c r="BK30" s="74"/>
      <c r="BL30" s="45"/>
      <c r="BM30" s="74"/>
      <c r="BN30" s="45">
        <f t="shared" si="71"/>
        <v>0</v>
      </c>
      <c r="BO30" s="88">
        <f t="shared" si="71"/>
        <v>0</v>
      </c>
      <c r="BP30" s="124"/>
      <c r="BQ30" s="61"/>
      <c r="BR30" s="4">
        <f t="shared" si="41"/>
        <v>0</v>
      </c>
      <c r="BS30" s="61"/>
      <c r="BT30" s="1">
        <f t="shared" ref="BT30" si="80">BR30+BS30-BQ30</f>
        <v>0</v>
      </c>
      <c r="BU30" s="5"/>
      <c r="BV30" s="1">
        <f t="shared" ref="BV30" si="81">BT30-BU30</f>
        <v>0</v>
      </c>
    </row>
    <row r="31" spans="1:114" s="22" customFormat="1" ht="20.25" customHeight="1" thickBot="1" x14ac:dyDescent="0.3">
      <c r="A31" s="40" t="s">
        <v>2</v>
      </c>
      <c r="B31" s="41"/>
      <c r="C31" s="41"/>
      <c r="D31" s="50">
        <f t="shared" ref="D31:BO31" si="82">SUM(D7:D30)</f>
        <v>19</v>
      </c>
      <c r="E31" s="42">
        <f t="shared" si="82"/>
        <v>924</v>
      </c>
      <c r="F31" s="42">
        <f t="shared" si="82"/>
        <v>90</v>
      </c>
      <c r="G31" s="42">
        <f t="shared" si="82"/>
        <v>4764</v>
      </c>
      <c r="H31" s="42">
        <f t="shared" si="82"/>
        <v>107</v>
      </c>
      <c r="I31" s="42">
        <f t="shared" si="82"/>
        <v>5670</v>
      </c>
      <c r="J31" s="42">
        <f t="shared" si="82"/>
        <v>73</v>
      </c>
      <c r="K31" s="42">
        <f t="shared" si="82"/>
        <v>3828</v>
      </c>
      <c r="L31" s="50">
        <f t="shared" si="82"/>
        <v>169</v>
      </c>
      <c r="M31" s="42">
        <f t="shared" si="82"/>
        <v>8440.7799999999988</v>
      </c>
      <c r="N31" s="50">
        <f t="shared" si="82"/>
        <v>114</v>
      </c>
      <c r="O31" s="42">
        <f t="shared" si="82"/>
        <v>5863.68</v>
      </c>
      <c r="P31" s="42">
        <f t="shared" si="82"/>
        <v>177</v>
      </c>
      <c r="Q31" s="42">
        <f t="shared" si="82"/>
        <v>8958.0400000000009</v>
      </c>
      <c r="R31" s="50">
        <f t="shared" si="82"/>
        <v>144</v>
      </c>
      <c r="S31" s="42">
        <f t="shared" si="82"/>
        <v>7305.6</v>
      </c>
      <c r="T31" s="42">
        <f t="shared" si="82"/>
        <v>96</v>
      </c>
      <c r="U31" s="42">
        <f t="shared" si="82"/>
        <v>4946.0200000000004</v>
      </c>
      <c r="V31" s="42">
        <f t="shared" si="82"/>
        <v>0</v>
      </c>
      <c r="W31" s="42">
        <f t="shared" si="82"/>
        <v>0</v>
      </c>
      <c r="X31" s="42">
        <f t="shared" si="82"/>
        <v>0</v>
      </c>
      <c r="Y31" s="42">
        <f t="shared" si="82"/>
        <v>0</v>
      </c>
      <c r="Z31" s="42">
        <f t="shared" si="82"/>
        <v>0</v>
      </c>
      <c r="AA31" s="42">
        <f t="shared" si="82"/>
        <v>0</v>
      </c>
      <c r="AB31" s="42">
        <f t="shared" si="82"/>
        <v>0</v>
      </c>
      <c r="AC31" s="42">
        <f t="shared" si="82"/>
        <v>0</v>
      </c>
      <c r="AD31" s="42">
        <f t="shared" si="82"/>
        <v>0</v>
      </c>
      <c r="AE31" s="42">
        <f t="shared" si="82"/>
        <v>0</v>
      </c>
      <c r="AF31" s="42">
        <f t="shared" si="82"/>
        <v>0</v>
      </c>
      <c r="AG31" s="42">
        <f t="shared" si="82"/>
        <v>0</v>
      </c>
      <c r="AH31" s="42">
        <f t="shared" si="82"/>
        <v>0</v>
      </c>
      <c r="AI31" s="42">
        <f t="shared" si="82"/>
        <v>0</v>
      </c>
      <c r="AJ31" s="42">
        <f t="shared" si="82"/>
        <v>0</v>
      </c>
      <c r="AK31" s="42">
        <f t="shared" si="82"/>
        <v>0</v>
      </c>
      <c r="AL31" s="42">
        <f t="shared" si="82"/>
        <v>0</v>
      </c>
      <c r="AM31" s="42">
        <f t="shared" si="82"/>
        <v>0</v>
      </c>
      <c r="AN31" s="42">
        <f t="shared" si="82"/>
        <v>0</v>
      </c>
      <c r="AO31" s="42">
        <f t="shared" si="82"/>
        <v>0</v>
      </c>
      <c r="AP31" s="50">
        <f t="shared" si="82"/>
        <v>0</v>
      </c>
      <c r="AQ31" s="42">
        <f t="shared" si="82"/>
        <v>0</v>
      </c>
      <c r="AR31" s="50">
        <f t="shared" si="82"/>
        <v>0</v>
      </c>
      <c r="AS31" s="42">
        <f t="shared" si="82"/>
        <v>0</v>
      </c>
      <c r="AT31" s="50">
        <f t="shared" si="82"/>
        <v>0</v>
      </c>
      <c r="AU31" s="42">
        <f t="shared" si="82"/>
        <v>0</v>
      </c>
      <c r="AV31" s="50">
        <f t="shared" si="82"/>
        <v>0</v>
      </c>
      <c r="AW31" s="42">
        <f t="shared" si="82"/>
        <v>0</v>
      </c>
      <c r="AX31" s="50">
        <f t="shared" si="82"/>
        <v>0</v>
      </c>
      <c r="AY31" s="42">
        <f t="shared" si="82"/>
        <v>0</v>
      </c>
      <c r="AZ31" s="50">
        <f t="shared" si="82"/>
        <v>0</v>
      </c>
      <c r="BA31" s="42">
        <f t="shared" si="82"/>
        <v>0</v>
      </c>
      <c r="BB31" s="50">
        <f t="shared" si="82"/>
        <v>0</v>
      </c>
      <c r="BC31" s="42">
        <f t="shared" si="82"/>
        <v>0</v>
      </c>
      <c r="BD31" s="50">
        <f t="shared" si="82"/>
        <v>0</v>
      </c>
      <c r="BE31" s="42">
        <f t="shared" si="82"/>
        <v>0</v>
      </c>
      <c r="BF31" s="50">
        <f t="shared" si="82"/>
        <v>0</v>
      </c>
      <c r="BG31" s="42">
        <f t="shared" si="82"/>
        <v>0</v>
      </c>
      <c r="BH31" s="50">
        <f t="shared" si="82"/>
        <v>0</v>
      </c>
      <c r="BI31" s="42">
        <f t="shared" si="82"/>
        <v>0</v>
      </c>
      <c r="BJ31" s="50">
        <f t="shared" si="82"/>
        <v>0</v>
      </c>
      <c r="BK31" s="42">
        <f t="shared" si="82"/>
        <v>0</v>
      </c>
      <c r="BL31" s="50">
        <f t="shared" si="82"/>
        <v>0</v>
      </c>
      <c r="BM31" s="42">
        <f t="shared" si="82"/>
        <v>0</v>
      </c>
      <c r="BN31" s="50">
        <f t="shared" si="82"/>
        <v>974</v>
      </c>
      <c r="BO31" s="50">
        <f t="shared" si="82"/>
        <v>49920.119999999995</v>
      </c>
      <c r="BP31" s="98"/>
      <c r="BQ31" s="99">
        <f t="shared" ref="BQ31:BV31" si="83">SUM(BQ7:BQ30)</f>
        <v>5200.5599999999995</v>
      </c>
      <c r="BR31" s="99">
        <f t="shared" si="83"/>
        <v>49920.119999999995</v>
      </c>
      <c r="BS31" s="99">
        <f t="shared" si="83"/>
        <v>0</v>
      </c>
      <c r="BT31" s="99">
        <f t="shared" si="83"/>
        <v>44719.56</v>
      </c>
      <c r="BU31" s="99">
        <f t="shared" si="83"/>
        <v>0</v>
      </c>
      <c r="BV31" s="99">
        <f t="shared" si="83"/>
        <v>44719.56</v>
      </c>
      <c r="BW31" s="56"/>
      <c r="BX31" s="56"/>
      <c r="BY31" s="56"/>
      <c r="BZ31" s="56"/>
      <c r="CA31" s="56"/>
      <c r="CB31" s="56"/>
      <c r="CC31" s="56"/>
      <c r="CD31" s="56"/>
      <c r="CE31" s="56"/>
      <c r="CF31" s="56"/>
      <c r="CG31" s="56"/>
      <c r="CH31" s="56"/>
      <c r="CI31" s="56"/>
      <c r="CJ31" s="56"/>
      <c r="CK31" s="56"/>
      <c r="CL31" s="56"/>
      <c r="CM31" s="56"/>
      <c r="CN31" s="56"/>
      <c r="CO31" s="56"/>
      <c r="CP31" s="56"/>
      <c r="CQ31" s="56"/>
      <c r="CR31" s="56"/>
      <c r="CS31" s="56"/>
      <c r="CT31" s="56"/>
      <c r="CU31" s="56"/>
      <c r="CV31" s="56"/>
      <c r="CW31" s="56"/>
      <c r="CX31" s="56"/>
      <c r="CY31" s="56"/>
      <c r="CZ31" s="56"/>
      <c r="DA31" s="56"/>
      <c r="DB31" s="56"/>
      <c r="DC31" s="56"/>
      <c r="DD31" s="56"/>
      <c r="DE31" s="56"/>
      <c r="DF31" s="56"/>
      <c r="DG31" s="56"/>
      <c r="DH31" s="56"/>
      <c r="DI31" s="56"/>
      <c r="DJ31" s="56"/>
    </row>
    <row r="32" spans="1:114" ht="16.5" customHeight="1" x14ac:dyDescent="0.25">
      <c r="A32" s="23"/>
      <c r="B32" s="23"/>
      <c r="C32" s="23"/>
      <c r="D32" s="23"/>
      <c r="E32" s="18"/>
      <c r="F32" s="18"/>
      <c r="G32" s="18"/>
      <c r="H32" s="19"/>
      <c r="I32" s="18"/>
      <c r="J32" s="51" t="s">
        <v>14</v>
      </c>
      <c r="K32" s="18"/>
      <c r="L32" s="58"/>
      <c r="M32" s="20"/>
      <c r="N32" s="58"/>
      <c r="O32" s="20"/>
      <c r="P32" s="55"/>
      <c r="Q32" s="20"/>
      <c r="R32" s="58"/>
      <c r="S32" s="20"/>
      <c r="T32" s="58"/>
      <c r="U32" s="20"/>
      <c r="V32" s="58"/>
      <c r="W32" s="19"/>
      <c r="X32" s="58"/>
      <c r="Y32" s="20"/>
      <c r="Z32" s="58"/>
      <c r="AA32" s="20"/>
      <c r="AB32" s="58"/>
      <c r="AC32" s="20"/>
      <c r="AD32" s="58"/>
      <c r="AE32" s="20"/>
      <c r="AF32" s="58"/>
      <c r="AG32" s="20"/>
      <c r="AH32" s="58"/>
      <c r="AI32" s="20"/>
      <c r="AJ32" s="23"/>
      <c r="AK32" s="18"/>
      <c r="AL32" s="51"/>
      <c r="AM32" s="18"/>
      <c r="AN32" s="55"/>
      <c r="AO32" s="18"/>
      <c r="AP32" s="51" t="s">
        <v>14</v>
      </c>
      <c r="AQ32" s="18"/>
      <c r="AR32" s="58"/>
      <c r="AS32" s="20"/>
      <c r="AT32" s="58"/>
      <c r="AU32" s="20"/>
      <c r="AV32" s="55"/>
      <c r="AW32" s="20"/>
      <c r="AX32" s="58"/>
      <c r="AY32" s="20"/>
      <c r="AZ32" s="58"/>
      <c r="BA32" s="20"/>
      <c r="BB32" s="58"/>
      <c r="BC32" s="19"/>
      <c r="BD32" s="58"/>
      <c r="BE32" s="20"/>
      <c r="BF32" s="58"/>
      <c r="BG32" s="20"/>
      <c r="BH32" s="58"/>
      <c r="BI32" s="20"/>
      <c r="BJ32" s="58"/>
      <c r="BK32" s="20"/>
      <c r="BL32" s="58"/>
      <c r="BM32" s="20"/>
      <c r="BN32" s="20"/>
      <c r="BO32" s="20"/>
      <c r="BP32" s="25"/>
      <c r="BQ32" s="17">
        <f>+BQ31-BQ33</f>
        <v>0</v>
      </c>
      <c r="BR32" s="17">
        <f>+BR31-BR33</f>
        <v>0</v>
      </c>
      <c r="BS32" s="17">
        <f t="shared" ref="BS32:BV32" si="84">+BS31-BS33</f>
        <v>0</v>
      </c>
      <c r="BT32" s="17">
        <f t="shared" si="84"/>
        <v>0</v>
      </c>
      <c r="BU32" s="17" t="s">
        <v>30</v>
      </c>
      <c r="BV32" s="17">
        <f t="shared" si="84"/>
        <v>0</v>
      </c>
    </row>
    <row r="33" spans="1:120" ht="16.5" customHeight="1" x14ac:dyDescent="0.25">
      <c r="A33" s="23"/>
      <c r="B33" s="23"/>
      <c r="C33" s="23"/>
      <c r="D33" s="23"/>
      <c r="E33" s="18"/>
      <c r="F33" s="18"/>
      <c r="G33" s="18"/>
      <c r="H33" s="18"/>
      <c r="I33" s="18"/>
      <c r="J33" s="51"/>
      <c r="K33" s="18"/>
      <c r="L33" s="58"/>
      <c r="M33" s="20"/>
      <c r="N33" s="58"/>
      <c r="O33" s="20"/>
      <c r="P33" s="58"/>
      <c r="Q33" s="20"/>
      <c r="R33" s="58"/>
      <c r="S33" s="21"/>
      <c r="T33" s="58"/>
      <c r="U33" s="20"/>
      <c r="V33" s="58"/>
      <c r="W33" s="20"/>
      <c r="X33" s="58"/>
      <c r="Y33" s="20"/>
      <c r="Z33" s="58"/>
      <c r="AA33" s="20"/>
      <c r="AB33" s="58"/>
      <c r="AC33" s="20"/>
      <c r="AD33" s="58"/>
      <c r="AE33" s="20"/>
      <c r="AF33" s="58"/>
      <c r="AG33" s="20"/>
      <c r="AH33" s="58"/>
      <c r="AI33" s="20"/>
      <c r="AJ33" s="23"/>
      <c r="AK33" s="18"/>
      <c r="AL33" s="51"/>
      <c r="AM33" s="18"/>
      <c r="AN33" s="51"/>
      <c r="AO33" s="18"/>
      <c r="AP33" s="51"/>
      <c r="AQ33" s="18"/>
      <c r="AR33" s="58"/>
      <c r="AS33" s="20"/>
      <c r="AT33" s="58"/>
      <c r="AU33" s="20"/>
      <c r="AV33" s="58"/>
      <c r="AW33" s="20"/>
      <c r="AX33" s="58"/>
      <c r="AY33" s="21"/>
      <c r="AZ33" s="58"/>
      <c r="BA33" s="20"/>
      <c r="BB33" s="58"/>
      <c r="BC33" s="20"/>
      <c r="BD33" s="58"/>
      <c r="BE33" s="20"/>
      <c r="BF33" s="58"/>
      <c r="BG33" s="20"/>
      <c r="BH33" s="58"/>
      <c r="BI33" s="20"/>
      <c r="BJ33" s="58"/>
      <c r="BK33" s="20"/>
      <c r="BL33" s="58"/>
      <c r="BM33" s="20"/>
      <c r="BN33" s="20"/>
      <c r="BO33" s="20"/>
      <c r="BP33" s="25"/>
      <c r="BQ33" s="24">
        <f t="shared" ref="BQ33:BV33" si="85">SUM(BQ7:BQ30)</f>
        <v>5200.5599999999995</v>
      </c>
      <c r="BR33" s="120">
        <f t="shared" si="85"/>
        <v>49920.119999999995</v>
      </c>
      <c r="BS33" s="24">
        <f t="shared" si="85"/>
        <v>0</v>
      </c>
      <c r="BT33" s="24">
        <f t="shared" si="85"/>
        <v>44719.56</v>
      </c>
      <c r="BU33" s="24">
        <f t="shared" si="85"/>
        <v>0</v>
      </c>
      <c r="BV33" s="24">
        <f t="shared" si="85"/>
        <v>44719.56</v>
      </c>
    </row>
    <row r="34" spans="1:120" ht="16.5" customHeight="1" thickBot="1" x14ac:dyDescent="0.3">
      <c r="A34" s="23"/>
      <c r="B34" s="23"/>
      <c r="C34" s="23"/>
      <c r="D34" s="23"/>
      <c r="E34" s="18"/>
      <c r="F34" s="18"/>
      <c r="G34" s="18"/>
      <c r="H34" s="18"/>
      <c r="I34" s="18"/>
      <c r="J34" s="51"/>
      <c r="K34" s="18"/>
      <c r="L34" s="58"/>
      <c r="M34" s="20"/>
      <c r="N34" s="58"/>
      <c r="O34" s="20"/>
      <c r="P34" s="58"/>
      <c r="Q34" s="20"/>
      <c r="R34" s="58"/>
      <c r="S34" s="21"/>
      <c r="T34" s="58"/>
      <c r="U34" s="20"/>
      <c r="V34" s="58"/>
      <c r="W34" s="20"/>
      <c r="X34" s="58"/>
      <c r="Y34" s="20"/>
      <c r="Z34" s="58"/>
      <c r="AA34" s="20"/>
      <c r="AB34" s="58"/>
      <c r="AC34" s="20"/>
      <c r="AD34" s="58"/>
      <c r="AE34" s="20"/>
      <c r="AF34" s="58"/>
      <c r="AG34" s="20"/>
      <c r="AH34" s="58"/>
      <c r="AI34" s="20"/>
      <c r="AJ34" s="23"/>
      <c r="AK34" s="18"/>
      <c r="AL34" s="51"/>
      <c r="AM34" s="18"/>
      <c r="AN34" s="51"/>
      <c r="AO34" s="18"/>
      <c r="AP34" s="51"/>
      <c r="AQ34" s="18"/>
      <c r="AR34" s="58"/>
      <c r="AS34" s="20"/>
      <c r="AT34" s="58"/>
      <c r="AU34" s="20"/>
      <c r="AV34" s="58"/>
      <c r="AW34" s="20"/>
      <c r="AX34" s="58"/>
      <c r="AY34" s="21"/>
      <c r="AZ34" s="58"/>
      <c r="BA34" s="20"/>
      <c r="BB34" s="58"/>
      <c r="BC34" s="20"/>
      <c r="BD34" s="58"/>
      <c r="BE34" s="20"/>
      <c r="BF34" s="58"/>
      <c r="BG34" s="20"/>
      <c r="BH34" s="58"/>
      <c r="BI34" s="20"/>
      <c r="BJ34" s="58"/>
      <c r="BK34" s="20"/>
      <c r="BL34" s="58"/>
      <c r="BM34" s="20"/>
      <c r="BN34" s="20"/>
      <c r="BO34" s="20"/>
      <c r="BP34" s="25"/>
      <c r="BQ34" s="29"/>
      <c r="BR34" s="30"/>
      <c r="BS34" s="30"/>
      <c r="BT34" s="29"/>
      <c r="BU34" s="30"/>
      <c r="BV34" s="30"/>
    </row>
    <row r="35" spans="1:120" s="63" customFormat="1" ht="16.5" hidden="1" customHeight="1" x14ac:dyDescent="0.25">
      <c r="A35" s="283" t="s">
        <v>25</v>
      </c>
      <c r="B35" s="284"/>
      <c r="C35" s="285"/>
      <c r="D35" s="85"/>
      <c r="E35" s="28"/>
      <c r="F35" s="28"/>
      <c r="G35" s="28"/>
      <c r="H35" s="28"/>
      <c r="I35" s="28"/>
      <c r="J35" s="47"/>
      <c r="K35" s="28"/>
      <c r="L35" s="65"/>
      <c r="M35" s="66"/>
      <c r="N35" s="65"/>
      <c r="O35" s="66"/>
      <c r="P35" s="65"/>
      <c r="Q35" s="66"/>
      <c r="R35" s="65"/>
      <c r="S35" s="67"/>
      <c r="T35" s="65"/>
      <c r="U35" s="66"/>
      <c r="V35" s="65"/>
      <c r="W35" s="66"/>
      <c r="X35" s="65"/>
      <c r="Y35" s="66"/>
      <c r="Z35" s="65"/>
      <c r="AA35" s="66"/>
      <c r="AB35" s="65"/>
      <c r="AC35" s="66"/>
      <c r="AD35" s="65"/>
      <c r="AE35" s="66"/>
      <c r="AF35" s="65"/>
      <c r="AG35" s="66"/>
      <c r="AH35" s="65"/>
      <c r="AI35" s="66"/>
      <c r="AJ35" s="72"/>
      <c r="AK35" s="28"/>
      <c r="AL35" s="47"/>
      <c r="AM35" s="28"/>
      <c r="AN35" s="47"/>
      <c r="AO35" s="28"/>
      <c r="AP35" s="47"/>
      <c r="AQ35" s="28"/>
      <c r="AR35" s="65"/>
      <c r="AS35" s="66"/>
      <c r="AT35" s="65"/>
      <c r="AU35" s="66"/>
      <c r="AV35" s="65"/>
      <c r="AW35" s="66"/>
      <c r="AX35" s="65"/>
      <c r="AY35" s="67"/>
      <c r="AZ35" s="65"/>
      <c r="BA35" s="66"/>
      <c r="BB35" s="65"/>
      <c r="BC35" s="66"/>
      <c r="BD35" s="65"/>
      <c r="BE35" s="66"/>
      <c r="BF35" s="65"/>
      <c r="BG35" s="66"/>
      <c r="BH35" s="65"/>
      <c r="BI35" s="66"/>
      <c r="BJ35" s="65"/>
      <c r="BK35" s="66"/>
      <c r="BL35" s="65"/>
      <c r="BM35" s="66"/>
      <c r="BN35" s="66"/>
      <c r="BO35" s="66"/>
      <c r="BP35" s="25"/>
      <c r="BQ35" s="29"/>
      <c r="BR35" s="30"/>
      <c r="BS35" s="30"/>
      <c r="BT35" s="29"/>
      <c r="BU35" s="30"/>
      <c r="BV35" s="30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7"/>
      <c r="DL35" s="7"/>
      <c r="DM35" s="7"/>
      <c r="DN35" s="7"/>
      <c r="DO35" s="7"/>
      <c r="DP35" s="7"/>
    </row>
    <row r="36" spans="1:120" ht="16.5" hidden="1" customHeight="1" x14ac:dyDescent="0.25">
      <c r="A36" s="129" t="s">
        <v>9</v>
      </c>
      <c r="B36" s="84" t="s">
        <v>28</v>
      </c>
      <c r="C36" s="76">
        <v>48</v>
      </c>
      <c r="D36" s="82"/>
      <c r="E36" s="3"/>
      <c r="F36" s="3"/>
      <c r="G36" s="3"/>
      <c r="H36" s="3"/>
      <c r="I36" s="3"/>
      <c r="J36" s="45"/>
      <c r="K36" s="3"/>
      <c r="L36" s="83"/>
      <c r="M36" s="57"/>
      <c r="N36" s="45"/>
      <c r="O36" s="3"/>
      <c r="P36" s="83"/>
      <c r="Q36" s="57"/>
      <c r="R36" s="83"/>
      <c r="S36" s="206"/>
      <c r="T36" s="83"/>
      <c r="U36" s="97"/>
      <c r="V36" s="97"/>
      <c r="W36" s="57"/>
      <c r="X36" s="83"/>
      <c r="Y36" s="97"/>
      <c r="Z36" s="83"/>
      <c r="AA36" s="97"/>
      <c r="AB36" s="45"/>
      <c r="AC36" s="3"/>
      <c r="AD36" s="83"/>
      <c r="AE36" s="57"/>
      <c r="AF36" s="83"/>
      <c r="AG36" s="57"/>
      <c r="AH36" s="45"/>
      <c r="AI36" s="97"/>
      <c r="AJ36" s="82"/>
      <c r="AK36" s="3"/>
      <c r="AL36" s="45"/>
      <c r="AM36" s="3"/>
      <c r="AN36" s="45"/>
      <c r="AO36" s="3"/>
      <c r="AP36" s="45"/>
      <c r="AQ36" s="97"/>
      <c r="AR36" s="83"/>
      <c r="AS36" s="97"/>
      <c r="AT36" s="83"/>
      <c r="AU36" s="97"/>
      <c r="AV36" s="83"/>
      <c r="AW36" s="97"/>
      <c r="AX36" s="83"/>
      <c r="AY36" s="97"/>
      <c r="AZ36" s="83"/>
      <c r="BA36" s="57"/>
      <c r="BB36" s="83"/>
      <c r="BC36" s="97"/>
      <c r="BD36" s="83"/>
      <c r="BE36" s="97"/>
      <c r="BF36" s="83"/>
      <c r="BG36" s="97"/>
      <c r="BH36" s="83"/>
      <c r="BI36" s="57"/>
      <c r="BJ36" s="45"/>
      <c r="BK36" s="97"/>
      <c r="BL36" s="83"/>
      <c r="BM36" s="57"/>
      <c r="BN36" s="44">
        <f t="shared" ref="BN36:BO37" si="86">+D36+F36+H36+J36+L36+N36+P36+R36+T36+V36+X36+Z36+AB36+AD36+AF36+AH36+AJ36+AL36+AN36+AP36+AR36+AT36+AV36+AX36+AZ36+BB36+BD36+BF36+BH36+BJ36+BL36</f>
        <v>0</v>
      </c>
      <c r="BO36" s="87">
        <f t="shared" si="86"/>
        <v>0</v>
      </c>
      <c r="BP36" s="25"/>
      <c r="BQ36" s="29"/>
      <c r="BR36" s="30"/>
      <c r="BS36" s="30"/>
      <c r="BT36" s="29"/>
      <c r="BU36" s="30"/>
      <c r="BV36" s="30"/>
    </row>
    <row r="37" spans="1:120" ht="16.5" hidden="1" customHeight="1" x14ac:dyDescent="0.25">
      <c r="A37" s="130" t="s">
        <v>31</v>
      </c>
      <c r="B37" s="131"/>
      <c r="C37" s="128">
        <v>47.5</v>
      </c>
      <c r="D37" s="82"/>
      <c r="E37" s="3"/>
      <c r="F37" s="3"/>
      <c r="G37" s="3"/>
      <c r="H37" s="3"/>
      <c r="I37" s="3"/>
      <c r="J37" s="45"/>
      <c r="K37" s="3"/>
      <c r="L37" s="83"/>
      <c r="M37" s="57"/>
      <c r="N37" s="45"/>
      <c r="O37" s="3"/>
      <c r="P37" s="83"/>
      <c r="Q37" s="57"/>
      <c r="R37" s="83"/>
      <c r="S37" s="206"/>
      <c r="T37" s="83"/>
      <c r="U37" s="97"/>
      <c r="V37" s="97"/>
      <c r="W37" s="57"/>
      <c r="X37" s="45"/>
      <c r="Y37" s="97"/>
      <c r="Z37" s="83"/>
      <c r="AA37" s="97"/>
      <c r="AB37" s="45"/>
      <c r="AC37" s="3"/>
      <c r="AD37" s="83"/>
      <c r="AE37" s="57"/>
      <c r="AF37" s="83"/>
      <c r="AG37" s="57"/>
      <c r="AH37" s="45"/>
      <c r="AI37" s="97"/>
      <c r="AJ37" s="82"/>
      <c r="AK37" s="3"/>
      <c r="AL37" s="45"/>
      <c r="AM37" s="3"/>
      <c r="AN37" s="45"/>
      <c r="AO37" s="3"/>
      <c r="AP37" s="45"/>
      <c r="AQ37" s="97"/>
      <c r="AR37" s="83"/>
      <c r="AS37" s="97"/>
      <c r="AT37" s="83"/>
      <c r="AU37" s="97"/>
      <c r="AV37" s="83"/>
      <c r="AW37" s="97"/>
      <c r="AX37" s="83"/>
      <c r="AY37" s="97"/>
      <c r="AZ37" s="83"/>
      <c r="BA37" s="57"/>
      <c r="BB37" s="83"/>
      <c r="BC37" s="97"/>
      <c r="BD37" s="83"/>
      <c r="BE37" s="97"/>
      <c r="BF37" s="83"/>
      <c r="BG37" s="97"/>
      <c r="BH37" s="83"/>
      <c r="BI37" s="57"/>
      <c r="BJ37" s="45"/>
      <c r="BK37" s="97"/>
      <c r="BL37" s="83"/>
      <c r="BM37" s="57"/>
      <c r="BN37" s="44">
        <f t="shared" si="86"/>
        <v>0</v>
      </c>
      <c r="BO37" s="87">
        <f t="shared" si="86"/>
        <v>0</v>
      </c>
      <c r="BP37" s="25"/>
      <c r="BQ37" s="29"/>
      <c r="BR37" s="30"/>
      <c r="BS37" s="30"/>
      <c r="BT37" s="29"/>
      <c r="BU37" s="30"/>
      <c r="BV37" s="30"/>
    </row>
    <row r="38" spans="1:120" s="63" customFormat="1" ht="16.5" customHeight="1" thickBot="1" x14ac:dyDescent="0.3">
      <c r="A38" s="283" t="s">
        <v>15</v>
      </c>
      <c r="B38" s="285"/>
      <c r="C38" s="86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110"/>
      <c r="V38" s="110"/>
      <c r="W38" s="64"/>
      <c r="X38" s="64"/>
      <c r="Y38" s="110"/>
      <c r="Z38" s="64"/>
      <c r="AA38" s="64"/>
      <c r="AB38" s="64"/>
      <c r="AC38" s="64"/>
      <c r="AD38" s="64"/>
      <c r="AE38" s="64"/>
      <c r="AF38" s="64"/>
      <c r="AG38" s="64"/>
      <c r="AH38" s="108"/>
      <c r="AI38" s="110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108"/>
      <c r="AX38" s="64"/>
      <c r="AY38" s="109"/>
      <c r="AZ38" s="64"/>
      <c r="BA38" s="64"/>
      <c r="BB38" s="64"/>
      <c r="BC38" s="64"/>
      <c r="BD38" s="64"/>
      <c r="BE38" s="110"/>
      <c r="BF38" s="64"/>
      <c r="BG38" s="64"/>
      <c r="BH38" s="64"/>
      <c r="BI38" s="64"/>
      <c r="BJ38" s="108"/>
      <c r="BK38" s="110"/>
      <c r="BL38" s="64"/>
      <c r="BM38" s="64"/>
      <c r="BN38" s="207"/>
      <c r="BO38" s="207"/>
      <c r="BP38" s="122"/>
      <c r="BQ38" s="9"/>
      <c r="BR38" s="9"/>
      <c r="BS38" s="9"/>
      <c r="BT38" s="9"/>
      <c r="BU38" s="25"/>
      <c r="BV38" s="9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7"/>
      <c r="DL38" s="7"/>
      <c r="DM38" s="7"/>
      <c r="DN38" s="7"/>
      <c r="DO38" s="7"/>
      <c r="DP38" s="7"/>
    </row>
    <row r="39" spans="1:120" ht="16.5" customHeight="1" x14ac:dyDescent="0.25">
      <c r="A39" s="172" t="s">
        <v>64</v>
      </c>
      <c r="B39" s="173" t="s">
        <v>65</v>
      </c>
      <c r="C39" s="169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97"/>
      <c r="V39" s="97"/>
      <c r="W39" s="100"/>
      <c r="X39" s="100"/>
      <c r="Y39" s="97"/>
      <c r="Z39" s="100"/>
      <c r="AA39" s="100"/>
      <c r="AB39" s="100"/>
      <c r="AC39" s="100"/>
      <c r="AD39" s="100"/>
      <c r="AE39" s="100"/>
      <c r="AF39" s="206">
        <v>40</v>
      </c>
      <c r="AG39" s="206">
        <v>2040</v>
      </c>
      <c r="AH39" s="206"/>
      <c r="AI39" s="97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206"/>
      <c r="AX39" s="100"/>
      <c r="AY39" s="31"/>
      <c r="AZ39" s="100"/>
      <c r="BA39" s="100"/>
      <c r="BB39" s="100"/>
      <c r="BC39" s="100"/>
      <c r="BD39" s="100"/>
      <c r="BE39" s="97"/>
      <c r="BF39" s="100"/>
      <c r="BG39" s="100"/>
      <c r="BH39" s="100"/>
      <c r="BI39" s="100"/>
      <c r="BJ39" s="206"/>
      <c r="BK39" s="97"/>
      <c r="BL39" s="100"/>
      <c r="BM39" s="100"/>
      <c r="BN39" s="170"/>
      <c r="BO39" s="171"/>
      <c r="BP39" s="122"/>
      <c r="BQ39" s="9"/>
      <c r="BR39" s="9"/>
      <c r="BS39" s="9"/>
      <c r="BT39" s="9"/>
      <c r="BU39" s="25"/>
      <c r="BV39" s="9"/>
    </row>
    <row r="40" spans="1:120" ht="16.5" customHeight="1" x14ac:dyDescent="0.25">
      <c r="A40" s="129" t="s">
        <v>59</v>
      </c>
      <c r="B40" s="84" t="s">
        <v>60</v>
      </c>
      <c r="C40" s="101">
        <v>45</v>
      </c>
      <c r="D40" s="100"/>
      <c r="E40" s="100"/>
      <c r="F40" s="100"/>
      <c r="G40" s="100"/>
      <c r="H40" s="100"/>
      <c r="I40" s="100"/>
      <c r="J40" s="206">
        <v>18</v>
      </c>
      <c r="K40" s="206">
        <f>+J40*C40</f>
        <v>810</v>
      </c>
      <c r="L40" s="100"/>
      <c r="M40" s="100"/>
      <c r="N40" s="100"/>
      <c r="O40" s="100"/>
      <c r="P40" s="206">
        <v>6</v>
      </c>
      <c r="Q40" s="206">
        <f>+P40*C40</f>
        <v>270</v>
      </c>
      <c r="R40" s="100"/>
      <c r="S40" s="100"/>
      <c r="T40" s="100"/>
      <c r="U40" s="97"/>
      <c r="V40" s="97"/>
      <c r="W40" s="100"/>
      <c r="X40" s="100"/>
      <c r="Y40" s="97"/>
      <c r="Z40" s="206"/>
      <c r="AA40" s="97">
        <f>+Z40*C40</f>
        <v>0</v>
      </c>
      <c r="AB40" s="206"/>
      <c r="AC40" s="206">
        <f>+AB40*C40</f>
        <v>0</v>
      </c>
      <c r="AD40" s="100"/>
      <c r="AE40" s="100"/>
      <c r="AF40" s="206">
        <v>3</v>
      </c>
      <c r="AG40" s="206">
        <f>+AF40*C40</f>
        <v>135</v>
      </c>
      <c r="AH40" s="206"/>
      <c r="AI40" s="97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206"/>
      <c r="AX40" s="100"/>
      <c r="AY40" s="31"/>
      <c r="AZ40" s="206"/>
      <c r="BA40" s="107"/>
      <c r="BB40" s="206"/>
      <c r="BC40" s="97"/>
      <c r="BD40" s="100"/>
      <c r="BE40" s="97"/>
      <c r="BF40" s="206"/>
      <c r="BG40" s="97"/>
      <c r="BH40" s="206">
        <v>36</v>
      </c>
      <c r="BI40" s="206">
        <f>+BH40*C40</f>
        <v>1620</v>
      </c>
      <c r="BJ40" s="206"/>
      <c r="BK40" s="97"/>
      <c r="BL40" s="100"/>
      <c r="BM40" s="100"/>
      <c r="BN40" s="44">
        <f>+D40+F40+H40+J40+L40+N40+P40+R40+T40+V40+X40+Z40+AB40+AD40+AF40+AH40+AJ40+AL40+AN40+AP40+AR40+AT40+AV40+AX40+AZ40+BB40+BD40+BF40+BH40+BJ40+BL40</f>
        <v>63</v>
      </c>
      <c r="BO40" s="87">
        <f t="shared" ref="BO40:BO41" si="87">+E40+G40+I40+K40+M40+O40+Q40+S40+U40+W40+Y40+AA40+AC40+AE40+AG40+AI40+AK40+AM40+AO40+AQ40+AS40+AU40+AW40+AY40+BA40+BC40+BE40+BG40+BI40+BK40+BM40</f>
        <v>2835</v>
      </c>
      <c r="BP40" s="122"/>
      <c r="BQ40" s="9"/>
      <c r="BR40" s="9"/>
      <c r="BS40" s="9"/>
      <c r="BT40" s="9"/>
      <c r="BU40" s="25"/>
      <c r="BV40" s="9"/>
    </row>
    <row r="41" spans="1:120" ht="16.5" customHeight="1" x14ac:dyDescent="0.25">
      <c r="A41" s="129" t="s">
        <v>62</v>
      </c>
      <c r="B41" s="84" t="s">
        <v>63</v>
      </c>
      <c r="C41" s="101">
        <v>60</v>
      </c>
      <c r="D41" s="100"/>
      <c r="E41" s="100"/>
      <c r="F41" s="100"/>
      <c r="G41" s="100"/>
      <c r="H41" s="100"/>
      <c r="I41" s="100"/>
      <c r="J41" s="206"/>
      <c r="K41" s="206"/>
      <c r="L41" s="100"/>
      <c r="M41" s="100"/>
      <c r="N41" s="100"/>
      <c r="O41" s="100"/>
      <c r="P41" s="206"/>
      <c r="Q41" s="206"/>
      <c r="R41" s="100"/>
      <c r="S41" s="100"/>
      <c r="T41" s="100"/>
      <c r="U41" s="97"/>
      <c r="V41" s="97"/>
      <c r="W41" s="100"/>
      <c r="X41" s="206">
        <v>18</v>
      </c>
      <c r="Y41" s="97">
        <f>+X41*C41</f>
        <v>1080</v>
      </c>
      <c r="Z41" s="206"/>
      <c r="AA41" s="97"/>
      <c r="AB41" s="206"/>
      <c r="AC41" s="206"/>
      <c r="AD41" s="100"/>
      <c r="AE41" s="100"/>
      <c r="AF41" s="100"/>
      <c r="AG41" s="100"/>
      <c r="AH41" s="206"/>
      <c r="AI41" s="97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V41" s="100"/>
      <c r="AW41" s="206"/>
      <c r="AX41" s="100"/>
      <c r="AY41" s="31"/>
      <c r="AZ41" s="206"/>
      <c r="BA41" s="107"/>
      <c r="BB41" s="206"/>
      <c r="BC41" s="97"/>
      <c r="BD41" s="100"/>
      <c r="BE41" s="97"/>
      <c r="BF41" s="206"/>
      <c r="BG41" s="97"/>
      <c r="BH41" s="100"/>
      <c r="BI41" s="100"/>
      <c r="BJ41" s="206"/>
      <c r="BK41" s="97"/>
      <c r="BL41" s="100"/>
      <c r="BM41" s="100"/>
      <c r="BN41" s="44">
        <f>+D41+F41+H41+J41+L41+N41+P41+R41+T41+V41+X41+Z41+AB41+AD41+AF41+AH41+AJ41+AL41+AN41+AP41+AR41+AT41+AV41+AX41+AZ41+BB41+BD41+BF41+BH41+BJ41+BL41</f>
        <v>18</v>
      </c>
      <c r="BO41" s="87">
        <f t="shared" si="87"/>
        <v>1080</v>
      </c>
      <c r="BP41" s="122"/>
      <c r="BQ41" s="9"/>
      <c r="BR41" s="9"/>
      <c r="BS41" s="9"/>
      <c r="BT41" s="9"/>
      <c r="BU41" s="25"/>
      <c r="BV41" s="9"/>
    </row>
    <row r="42" spans="1:120" ht="16.5" customHeight="1" x14ac:dyDescent="0.25">
      <c r="A42" s="102" t="s">
        <v>2</v>
      </c>
      <c r="B42" s="102"/>
      <c r="C42" s="103"/>
      <c r="D42" s="104">
        <f t="shared" ref="D42:W42" si="88">SUM(D36:D40)</f>
        <v>0</v>
      </c>
      <c r="E42" s="104">
        <f t="shared" si="88"/>
        <v>0</v>
      </c>
      <c r="F42" s="104">
        <f t="shared" si="88"/>
        <v>0</v>
      </c>
      <c r="G42" s="104">
        <f t="shared" si="88"/>
        <v>0</v>
      </c>
      <c r="H42" s="104">
        <f t="shared" si="88"/>
        <v>0</v>
      </c>
      <c r="I42" s="104">
        <f t="shared" si="88"/>
        <v>0</v>
      </c>
      <c r="J42" s="104">
        <f t="shared" si="88"/>
        <v>18</v>
      </c>
      <c r="K42" s="104">
        <f t="shared" si="88"/>
        <v>810</v>
      </c>
      <c r="L42" s="104">
        <f t="shared" si="88"/>
        <v>0</v>
      </c>
      <c r="M42" s="104">
        <f t="shared" si="88"/>
        <v>0</v>
      </c>
      <c r="N42" s="104">
        <f t="shared" si="88"/>
        <v>0</v>
      </c>
      <c r="O42" s="104">
        <f t="shared" si="88"/>
        <v>0</v>
      </c>
      <c r="P42" s="104">
        <f t="shared" si="88"/>
        <v>6</v>
      </c>
      <c r="Q42" s="104">
        <f t="shared" si="88"/>
        <v>270</v>
      </c>
      <c r="R42" s="105">
        <f t="shared" si="88"/>
        <v>0</v>
      </c>
      <c r="S42" s="104">
        <f t="shared" si="88"/>
        <v>0</v>
      </c>
      <c r="T42" s="104">
        <f t="shared" si="88"/>
        <v>0</v>
      </c>
      <c r="U42" s="104">
        <f t="shared" si="88"/>
        <v>0</v>
      </c>
      <c r="V42" s="104">
        <f t="shared" si="88"/>
        <v>0</v>
      </c>
      <c r="W42" s="104">
        <f t="shared" si="88"/>
        <v>0</v>
      </c>
      <c r="X42" s="104">
        <f>SUM(X38:X41)</f>
        <v>18</v>
      </c>
      <c r="Y42" s="104">
        <f>SUM(Y38:Y41)</f>
        <v>1080</v>
      </c>
      <c r="Z42" s="105">
        <f>SUM(Z38:Z40)</f>
        <v>0</v>
      </c>
      <c r="AA42" s="104">
        <f>SUM(AA38:AA40)</f>
        <v>0</v>
      </c>
      <c r="AB42" s="105">
        <f>SUM(AB38:AB40)</f>
        <v>0</v>
      </c>
      <c r="AC42" s="104">
        <f>SUM(AC36:AC40)</f>
        <v>0</v>
      </c>
      <c r="AD42" s="105">
        <f t="shared" ref="AD42:BM42" si="89">SUM(AD38:AD40)</f>
        <v>0</v>
      </c>
      <c r="AE42" s="104">
        <f t="shared" si="89"/>
        <v>0</v>
      </c>
      <c r="AF42" s="105">
        <f t="shared" si="89"/>
        <v>43</v>
      </c>
      <c r="AG42" s="104">
        <f t="shared" si="89"/>
        <v>2175</v>
      </c>
      <c r="AH42" s="105">
        <f t="shared" si="89"/>
        <v>0</v>
      </c>
      <c r="AI42" s="104">
        <f t="shared" si="89"/>
        <v>0</v>
      </c>
      <c r="AJ42" s="105">
        <f t="shared" si="89"/>
        <v>0</v>
      </c>
      <c r="AK42" s="104">
        <f t="shared" si="89"/>
        <v>0</v>
      </c>
      <c r="AL42" s="105">
        <f t="shared" si="89"/>
        <v>0</v>
      </c>
      <c r="AM42" s="104">
        <f t="shared" si="89"/>
        <v>0</v>
      </c>
      <c r="AN42" s="105">
        <f t="shared" si="89"/>
        <v>0</v>
      </c>
      <c r="AO42" s="154">
        <f t="shared" si="89"/>
        <v>0</v>
      </c>
      <c r="AP42" s="105">
        <f t="shared" si="89"/>
        <v>0</v>
      </c>
      <c r="AQ42" s="104">
        <f t="shared" si="89"/>
        <v>0</v>
      </c>
      <c r="AR42" s="105">
        <f t="shared" si="89"/>
        <v>0</v>
      </c>
      <c r="AS42" s="104">
        <f t="shared" si="89"/>
        <v>0</v>
      </c>
      <c r="AT42" s="105">
        <f t="shared" si="89"/>
        <v>0</v>
      </c>
      <c r="AU42" s="104">
        <f t="shared" si="89"/>
        <v>0</v>
      </c>
      <c r="AV42" s="105">
        <f t="shared" si="89"/>
        <v>0</v>
      </c>
      <c r="AW42" s="105">
        <f t="shared" si="89"/>
        <v>0</v>
      </c>
      <c r="AX42" s="105">
        <f t="shared" si="89"/>
        <v>0</v>
      </c>
      <c r="AY42" s="105">
        <f t="shared" si="89"/>
        <v>0</v>
      </c>
      <c r="AZ42" s="105">
        <f t="shared" si="89"/>
        <v>0</v>
      </c>
      <c r="BA42" s="105">
        <f t="shared" si="89"/>
        <v>0</v>
      </c>
      <c r="BB42" s="105">
        <f t="shared" si="89"/>
        <v>0</v>
      </c>
      <c r="BC42" s="105">
        <f t="shared" si="89"/>
        <v>0</v>
      </c>
      <c r="BD42" s="105">
        <f t="shared" si="89"/>
        <v>0</v>
      </c>
      <c r="BE42" s="105">
        <f t="shared" si="89"/>
        <v>0</v>
      </c>
      <c r="BF42" s="105">
        <f t="shared" si="89"/>
        <v>0</v>
      </c>
      <c r="BG42" s="105">
        <f t="shared" si="89"/>
        <v>0</v>
      </c>
      <c r="BH42" s="105">
        <f t="shared" si="89"/>
        <v>36</v>
      </c>
      <c r="BI42" s="105">
        <f t="shared" si="89"/>
        <v>1620</v>
      </c>
      <c r="BJ42" s="105">
        <f t="shared" si="89"/>
        <v>0</v>
      </c>
      <c r="BK42" s="105">
        <f t="shared" si="89"/>
        <v>0</v>
      </c>
      <c r="BL42" s="105">
        <f t="shared" si="89"/>
        <v>0</v>
      </c>
      <c r="BM42" s="105">
        <f t="shared" si="89"/>
        <v>0</v>
      </c>
      <c r="BN42" s="105">
        <f>SUM(BN38:BN41)</f>
        <v>81</v>
      </c>
      <c r="BO42" s="105">
        <f>SUM(BO38:BO41)</f>
        <v>3915</v>
      </c>
      <c r="BP42" s="19"/>
    </row>
    <row r="43" spans="1:120" ht="16.5" customHeight="1" x14ac:dyDescent="0.25">
      <c r="A43" s="73"/>
      <c r="B43" s="73"/>
      <c r="C43" s="73"/>
      <c r="D43" s="73"/>
      <c r="E43" s="3"/>
      <c r="F43" s="3"/>
      <c r="G43" s="3"/>
      <c r="H43" s="3"/>
      <c r="I43" s="3"/>
      <c r="J43" s="45"/>
      <c r="K43" s="3"/>
      <c r="L43" s="53"/>
      <c r="M43" s="2"/>
      <c r="N43" s="53"/>
      <c r="O43" s="2"/>
      <c r="P43" s="53"/>
      <c r="Q43" s="2"/>
      <c r="R43" s="53"/>
      <c r="S43" s="2"/>
      <c r="T43" s="53"/>
      <c r="U43" s="2"/>
      <c r="V43" s="53"/>
      <c r="W43" s="2"/>
      <c r="X43" s="53"/>
      <c r="Y43" s="2"/>
      <c r="Z43" s="53"/>
      <c r="AA43" s="2"/>
      <c r="AB43" s="53"/>
      <c r="AC43" s="2"/>
      <c r="AD43" s="53"/>
      <c r="AE43" s="2"/>
      <c r="AF43" s="53"/>
      <c r="AG43" s="2"/>
      <c r="AH43" s="53"/>
      <c r="AI43" s="2"/>
      <c r="AJ43" s="73"/>
      <c r="AK43" s="8"/>
      <c r="AL43" s="52"/>
      <c r="AM43" s="8"/>
      <c r="AN43" s="52"/>
      <c r="AO43" s="8"/>
      <c r="AP43" s="52"/>
      <c r="AQ43" s="8"/>
      <c r="AR43" s="53"/>
      <c r="AS43" s="2"/>
      <c r="AT43" s="53"/>
      <c r="AU43" s="2"/>
      <c r="AV43" s="53"/>
      <c r="AW43" s="2"/>
      <c r="AX43" s="53"/>
      <c r="AY43" s="2"/>
      <c r="AZ43" s="53"/>
      <c r="BA43" s="2"/>
      <c r="BB43" s="53"/>
      <c r="BC43" s="2"/>
      <c r="BD43" s="53"/>
      <c r="BE43" s="2"/>
      <c r="BF43" s="53"/>
      <c r="BG43" s="2"/>
      <c r="BH43" s="53"/>
      <c r="BI43" s="57"/>
      <c r="BJ43" s="53"/>
      <c r="BK43" s="57"/>
      <c r="BL43" s="53"/>
      <c r="BM43" s="57"/>
      <c r="BN43" s="2"/>
      <c r="BO43" s="3"/>
      <c r="BP43" s="122"/>
    </row>
    <row r="44" spans="1:120" ht="16.5" customHeight="1" x14ac:dyDescent="0.25">
      <c r="A44" s="73"/>
      <c r="B44" s="73"/>
      <c r="C44" s="73"/>
      <c r="D44" s="73"/>
      <c r="E44" s="3"/>
      <c r="F44" s="3"/>
      <c r="G44" s="3"/>
      <c r="H44" s="3"/>
      <c r="I44" s="3"/>
      <c r="J44" s="45"/>
      <c r="K44" s="3"/>
      <c r="L44" s="53"/>
      <c r="M44" s="2"/>
      <c r="N44" s="53"/>
      <c r="O44" s="2"/>
      <c r="P44" s="53"/>
      <c r="Q44" s="2"/>
      <c r="R44" s="53"/>
      <c r="S44" s="2"/>
      <c r="T44" s="53"/>
      <c r="U44" s="2"/>
      <c r="V44" s="53"/>
      <c r="W44" s="2"/>
      <c r="X44" s="53"/>
      <c r="Y44" s="2"/>
      <c r="Z44" s="53"/>
      <c r="AA44" s="2"/>
      <c r="AB44" s="53"/>
      <c r="AC44" s="2"/>
      <c r="AD44" s="53"/>
      <c r="AE44" s="2"/>
      <c r="AF44" s="53"/>
      <c r="AG44" s="2"/>
      <c r="AH44" s="53"/>
      <c r="AI44" s="2"/>
      <c r="AJ44" s="73"/>
      <c r="AK44" s="8"/>
      <c r="AL44" s="52"/>
      <c r="AM44" s="8"/>
      <c r="AN44" s="52"/>
      <c r="AO44" s="8"/>
      <c r="AP44" s="52"/>
      <c r="AQ44" s="8"/>
      <c r="AR44" s="53"/>
      <c r="AS44" s="2"/>
      <c r="AT44" s="53"/>
      <c r="AU44" s="2"/>
      <c r="AV44" s="53"/>
      <c r="AW44" s="2"/>
      <c r="AX44" s="53"/>
      <c r="AY44" s="2"/>
      <c r="AZ44" s="53"/>
      <c r="BA44" s="2"/>
      <c r="BB44" s="53"/>
      <c r="BC44" s="2"/>
      <c r="BD44" s="53"/>
      <c r="BE44" s="2"/>
      <c r="BF44" s="53"/>
      <c r="BG44" s="2"/>
      <c r="BH44" s="53"/>
      <c r="BI44" s="57"/>
      <c r="BJ44" s="53"/>
      <c r="BK44" s="57"/>
      <c r="BL44" s="53"/>
      <c r="BM44" s="57"/>
      <c r="BN44" s="2"/>
      <c r="BO44" s="8"/>
      <c r="BP44" s="122"/>
    </row>
    <row r="45" spans="1:120" ht="16.5" customHeight="1" x14ac:dyDescent="0.25">
      <c r="A45" s="89" t="s">
        <v>16</v>
      </c>
      <c r="B45" s="89"/>
      <c r="C45" s="89"/>
      <c r="D45" s="90">
        <f t="shared" ref="D45:BO45" si="90">D42+D31</f>
        <v>19</v>
      </c>
      <c r="E45" s="91">
        <f t="shared" si="90"/>
        <v>924</v>
      </c>
      <c r="F45" s="91">
        <f t="shared" si="90"/>
        <v>90</v>
      </c>
      <c r="G45" s="91">
        <f t="shared" si="90"/>
        <v>4764</v>
      </c>
      <c r="H45" s="91">
        <f t="shared" si="90"/>
        <v>107</v>
      </c>
      <c r="I45" s="91">
        <f t="shared" si="90"/>
        <v>5670</v>
      </c>
      <c r="J45" s="90">
        <f t="shared" si="90"/>
        <v>91</v>
      </c>
      <c r="K45" s="90">
        <f t="shared" si="90"/>
        <v>4638</v>
      </c>
      <c r="L45" s="92">
        <f t="shared" si="90"/>
        <v>169</v>
      </c>
      <c r="M45" s="90">
        <f t="shared" si="90"/>
        <v>8440.7799999999988</v>
      </c>
      <c r="N45" s="92">
        <f t="shared" si="90"/>
        <v>114</v>
      </c>
      <c r="O45" s="90">
        <f t="shared" si="90"/>
        <v>5863.68</v>
      </c>
      <c r="P45" s="92">
        <f t="shared" si="90"/>
        <v>183</v>
      </c>
      <c r="Q45" s="90">
        <f t="shared" si="90"/>
        <v>9228.0400000000009</v>
      </c>
      <c r="R45" s="92">
        <f t="shared" si="90"/>
        <v>144</v>
      </c>
      <c r="S45" s="90">
        <f t="shared" si="90"/>
        <v>7305.6</v>
      </c>
      <c r="T45" s="92">
        <f t="shared" si="90"/>
        <v>96</v>
      </c>
      <c r="U45" s="90">
        <f t="shared" si="90"/>
        <v>4946.0200000000004</v>
      </c>
      <c r="V45" s="92">
        <f t="shared" si="90"/>
        <v>0</v>
      </c>
      <c r="W45" s="90">
        <f t="shared" si="90"/>
        <v>0</v>
      </c>
      <c r="X45" s="92">
        <f t="shared" si="90"/>
        <v>18</v>
      </c>
      <c r="Y45" s="90">
        <f t="shared" si="90"/>
        <v>1080</v>
      </c>
      <c r="Z45" s="92">
        <f t="shared" si="90"/>
        <v>0</v>
      </c>
      <c r="AA45" s="90">
        <f t="shared" si="90"/>
        <v>0</v>
      </c>
      <c r="AB45" s="92">
        <f t="shared" si="90"/>
        <v>0</v>
      </c>
      <c r="AC45" s="90">
        <f t="shared" si="90"/>
        <v>0</v>
      </c>
      <c r="AD45" s="92">
        <f t="shared" si="90"/>
        <v>0</v>
      </c>
      <c r="AE45" s="90">
        <f t="shared" si="90"/>
        <v>0</v>
      </c>
      <c r="AF45" s="92">
        <f t="shared" si="90"/>
        <v>43</v>
      </c>
      <c r="AG45" s="90">
        <f t="shared" si="90"/>
        <v>2175</v>
      </c>
      <c r="AH45" s="92">
        <f t="shared" si="90"/>
        <v>0</v>
      </c>
      <c r="AI45" s="90">
        <f t="shared" si="90"/>
        <v>0</v>
      </c>
      <c r="AJ45" s="90">
        <f t="shared" si="90"/>
        <v>0</v>
      </c>
      <c r="AK45" s="90">
        <f t="shared" si="90"/>
        <v>0</v>
      </c>
      <c r="AL45" s="92">
        <f t="shared" si="90"/>
        <v>0</v>
      </c>
      <c r="AM45" s="90">
        <f t="shared" si="90"/>
        <v>0</v>
      </c>
      <c r="AN45" s="92">
        <f t="shared" si="90"/>
        <v>0</v>
      </c>
      <c r="AO45" s="90">
        <f t="shared" si="90"/>
        <v>0</v>
      </c>
      <c r="AP45" s="92">
        <f t="shared" si="90"/>
        <v>0</v>
      </c>
      <c r="AQ45" s="90">
        <f t="shared" si="90"/>
        <v>0</v>
      </c>
      <c r="AR45" s="92">
        <f t="shared" si="90"/>
        <v>0</v>
      </c>
      <c r="AS45" s="90">
        <f t="shared" si="90"/>
        <v>0</v>
      </c>
      <c r="AT45" s="92">
        <f t="shared" si="90"/>
        <v>0</v>
      </c>
      <c r="AU45" s="90">
        <f t="shared" si="90"/>
        <v>0</v>
      </c>
      <c r="AV45" s="92">
        <f t="shared" si="90"/>
        <v>0</v>
      </c>
      <c r="AW45" s="90">
        <f t="shared" si="90"/>
        <v>0</v>
      </c>
      <c r="AX45" s="92">
        <f t="shared" si="90"/>
        <v>0</v>
      </c>
      <c r="AY45" s="90">
        <f t="shared" si="90"/>
        <v>0</v>
      </c>
      <c r="AZ45" s="92">
        <f t="shared" si="90"/>
        <v>0</v>
      </c>
      <c r="BA45" s="90">
        <f t="shared" si="90"/>
        <v>0</v>
      </c>
      <c r="BB45" s="92">
        <f t="shared" si="90"/>
        <v>0</v>
      </c>
      <c r="BC45" s="90">
        <f t="shared" si="90"/>
        <v>0</v>
      </c>
      <c r="BD45" s="92">
        <f t="shared" si="90"/>
        <v>0</v>
      </c>
      <c r="BE45" s="90">
        <f t="shared" si="90"/>
        <v>0</v>
      </c>
      <c r="BF45" s="92">
        <f t="shared" si="90"/>
        <v>0</v>
      </c>
      <c r="BG45" s="90">
        <f t="shared" si="90"/>
        <v>0</v>
      </c>
      <c r="BH45" s="92">
        <f t="shared" si="90"/>
        <v>36</v>
      </c>
      <c r="BI45" s="90">
        <f t="shared" si="90"/>
        <v>1620</v>
      </c>
      <c r="BJ45" s="92">
        <f t="shared" si="90"/>
        <v>0</v>
      </c>
      <c r="BK45" s="90">
        <f t="shared" si="90"/>
        <v>0</v>
      </c>
      <c r="BL45" s="92">
        <f t="shared" si="90"/>
        <v>0</v>
      </c>
      <c r="BM45" s="90">
        <f t="shared" si="90"/>
        <v>0</v>
      </c>
      <c r="BN45" s="92">
        <f t="shared" si="90"/>
        <v>1055</v>
      </c>
      <c r="BO45" s="90">
        <f t="shared" si="90"/>
        <v>53835.119999999995</v>
      </c>
      <c r="BP45" s="122"/>
    </row>
    <row r="49" spans="4:9" ht="16.5" customHeight="1" thickBot="1" x14ac:dyDescent="0.3"/>
    <row r="50" spans="4:9" ht="16.5" customHeight="1" x14ac:dyDescent="0.25">
      <c r="D50" s="139" t="s">
        <v>36</v>
      </c>
      <c r="E50" s="146" t="s">
        <v>37</v>
      </c>
      <c r="F50" s="146" t="s">
        <v>38</v>
      </c>
      <c r="G50" s="146" t="s">
        <v>49</v>
      </c>
      <c r="H50" s="146" t="s">
        <v>39</v>
      </c>
      <c r="I50" s="147" t="s">
        <v>40</v>
      </c>
    </row>
    <row r="51" spans="4:9" ht="16.5" customHeight="1" x14ac:dyDescent="0.25">
      <c r="D51" s="140">
        <v>1</v>
      </c>
      <c r="E51" s="137" t="s">
        <v>41</v>
      </c>
      <c r="F51" s="138">
        <v>1</v>
      </c>
      <c r="G51" s="137">
        <v>2188.91</v>
      </c>
      <c r="H51" s="137">
        <f>1029+32</f>
        <v>1061</v>
      </c>
      <c r="I51" s="141">
        <f>+H51-G51</f>
        <v>-1127.9099999999999</v>
      </c>
    </row>
    <row r="52" spans="4:9" ht="16.5" customHeight="1" x14ac:dyDescent="0.25">
      <c r="D52" s="140">
        <v>2</v>
      </c>
      <c r="E52" s="137" t="s">
        <v>43</v>
      </c>
      <c r="F52" s="138" t="s">
        <v>33</v>
      </c>
      <c r="G52" s="137">
        <v>704.25</v>
      </c>
      <c r="H52" s="137"/>
      <c r="I52" s="141">
        <f t="shared" ref="I52:I56" si="91">+H52-G52</f>
        <v>-704.25</v>
      </c>
    </row>
    <row r="53" spans="4:9" ht="16.5" customHeight="1" x14ac:dyDescent="0.25">
      <c r="D53" s="140">
        <v>3</v>
      </c>
      <c r="E53" s="137" t="s">
        <v>42</v>
      </c>
      <c r="F53" s="138" t="s">
        <v>48</v>
      </c>
      <c r="G53" s="137">
        <v>2474.75</v>
      </c>
      <c r="H53" s="137">
        <f>1200+542.4</f>
        <v>1742.4</v>
      </c>
      <c r="I53" s="141">
        <f t="shared" si="91"/>
        <v>-732.34999999999991</v>
      </c>
    </row>
    <row r="54" spans="4:9" ht="16.5" customHeight="1" x14ac:dyDescent="0.25">
      <c r="D54" s="140">
        <v>4</v>
      </c>
      <c r="E54" s="137" t="s">
        <v>44</v>
      </c>
      <c r="F54" s="138">
        <v>2</v>
      </c>
      <c r="G54" s="137">
        <v>2</v>
      </c>
      <c r="H54" s="137"/>
      <c r="I54" s="141">
        <f t="shared" si="91"/>
        <v>-2</v>
      </c>
    </row>
    <row r="55" spans="4:9" ht="16.5" customHeight="1" x14ac:dyDescent="0.25">
      <c r="D55" s="140">
        <v>5</v>
      </c>
      <c r="E55" s="137" t="s">
        <v>45</v>
      </c>
      <c r="F55" s="138">
        <v>2</v>
      </c>
      <c r="G55" s="137">
        <v>45.7</v>
      </c>
      <c r="H55" s="137"/>
      <c r="I55" s="141">
        <f t="shared" si="91"/>
        <v>-45.7</v>
      </c>
    </row>
    <row r="56" spans="4:9" ht="16.5" customHeight="1" x14ac:dyDescent="0.25">
      <c r="D56" s="140">
        <v>6</v>
      </c>
      <c r="E56" s="137" t="s">
        <v>46</v>
      </c>
      <c r="F56" s="138" t="s">
        <v>47</v>
      </c>
      <c r="G56" s="137">
        <v>95.5</v>
      </c>
      <c r="H56" s="137">
        <v>94.5</v>
      </c>
      <c r="I56" s="141">
        <f t="shared" si="91"/>
        <v>-1</v>
      </c>
    </row>
    <row r="57" spans="4:9" ht="16.5" customHeight="1" thickBot="1" x14ac:dyDescent="0.3">
      <c r="D57" s="142"/>
      <c r="E57" s="295" t="s">
        <v>50</v>
      </c>
      <c r="F57" s="296"/>
      <c r="G57" s="143">
        <f>SUM(G51:G56)</f>
        <v>5511.11</v>
      </c>
      <c r="H57" s="143"/>
      <c r="I57" s="144">
        <f>SUM(I51:I56)</f>
        <v>-2613.2099999999996</v>
      </c>
    </row>
    <row r="58" spans="4:9" ht="16.5" customHeight="1" x14ac:dyDescent="0.25">
      <c r="D58" s="145"/>
      <c r="E58" s="13"/>
      <c r="F58" s="13"/>
      <c r="G58" s="13"/>
      <c r="H58" s="13"/>
      <c r="I58" s="13"/>
    </row>
    <row r="59" spans="4:9" ht="16.5" customHeight="1" x14ac:dyDescent="0.25">
      <c r="D59" s="12"/>
      <c r="E59" s="13"/>
      <c r="F59" s="13"/>
      <c r="G59" s="13"/>
      <c r="H59" s="13"/>
      <c r="I59" s="13"/>
    </row>
    <row r="60" spans="4:9" ht="16.5" customHeight="1" x14ac:dyDescent="0.25">
      <c r="D60" s="12"/>
      <c r="E60" s="13"/>
      <c r="F60" s="13"/>
      <c r="G60" s="13"/>
      <c r="H60" s="13"/>
      <c r="I60" s="13"/>
    </row>
  </sheetData>
  <mergeCells count="44">
    <mergeCell ref="A25:B25"/>
    <mergeCell ref="A35:C35"/>
    <mergeCell ref="A38:B38"/>
    <mergeCell ref="E57:F57"/>
    <mergeCell ref="BO5:BO6"/>
    <mergeCell ref="BB5:BC5"/>
    <mergeCell ref="AF5:AG5"/>
    <mergeCell ref="AH5:AI5"/>
    <mergeCell ref="AJ5:AK5"/>
    <mergeCell ref="AL5:AM5"/>
    <mergeCell ref="AN5:AO5"/>
    <mergeCell ref="AP5:AQ5"/>
    <mergeCell ref="T5:U5"/>
    <mergeCell ref="V5:W5"/>
    <mergeCell ref="X5:Y5"/>
    <mergeCell ref="Z5:AA5"/>
    <mergeCell ref="A6:B6"/>
    <mergeCell ref="A13:B13"/>
    <mergeCell ref="A18:B18"/>
    <mergeCell ref="A23:B23"/>
    <mergeCell ref="BD5:BE5"/>
    <mergeCell ref="AB5:AC5"/>
    <mergeCell ref="AD5:AE5"/>
    <mergeCell ref="AR5:AS5"/>
    <mergeCell ref="AT5:AU5"/>
    <mergeCell ref="AV5:AW5"/>
    <mergeCell ref="AX5:AY5"/>
    <mergeCell ref="AZ5:BA5"/>
    <mergeCell ref="BQ4:BV4"/>
    <mergeCell ref="C5:C6"/>
    <mergeCell ref="D5:E5"/>
    <mergeCell ref="F5:G5"/>
    <mergeCell ref="H5:I5"/>
    <mergeCell ref="J5:K5"/>
    <mergeCell ref="L5:M5"/>
    <mergeCell ref="N5:O5"/>
    <mergeCell ref="P5:Q5"/>
    <mergeCell ref="R5:S5"/>
    <mergeCell ref="BP5:BP6"/>
    <mergeCell ref="BF5:BG5"/>
    <mergeCell ref="BH5:BI5"/>
    <mergeCell ref="BJ5:BK5"/>
    <mergeCell ref="BL5:BM5"/>
    <mergeCell ref="BN5:BN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55"/>
  <sheetViews>
    <sheetView topLeftCell="A19" workbookViewId="0">
      <selection sqref="A1:BO26"/>
    </sheetView>
  </sheetViews>
  <sheetFormatPr defaultColWidth="11.42578125" defaultRowHeight="15.75" x14ac:dyDescent="0.25"/>
  <cols>
    <col min="1" max="1" width="12.5703125" style="26" customWidth="1"/>
    <col min="2" max="2" width="11.85546875" style="26" customWidth="1"/>
    <col min="3" max="3" width="11.42578125" style="26" customWidth="1"/>
    <col min="4" max="4" width="11.28515625" style="26" hidden="1" customWidth="1"/>
    <col min="5" max="5" width="12.140625" style="27" hidden="1" customWidth="1"/>
    <col min="6" max="9" width="11.28515625" style="27" hidden="1" customWidth="1"/>
    <col min="10" max="10" width="11.28515625" style="54" hidden="1" customWidth="1"/>
    <col min="11" max="11" width="11.28515625" style="27" hidden="1" customWidth="1"/>
    <col min="12" max="12" width="11.28515625" style="54" hidden="1" customWidth="1"/>
    <col min="13" max="13" width="11.28515625" style="27" hidden="1" customWidth="1"/>
    <col min="14" max="14" width="11.28515625" style="54" hidden="1" customWidth="1"/>
    <col min="15" max="15" width="11.28515625" style="27" hidden="1" customWidth="1"/>
    <col min="16" max="16" width="11.28515625" style="54" hidden="1" customWidth="1"/>
    <col min="17" max="17" width="11.28515625" style="27" hidden="1" customWidth="1"/>
    <col min="18" max="18" width="11.28515625" style="54" customWidth="1"/>
    <col min="19" max="19" width="11.28515625" style="27" customWidth="1"/>
    <col min="20" max="20" width="11.28515625" style="54" hidden="1" customWidth="1"/>
    <col min="21" max="21" width="11.28515625" style="27" hidden="1" customWidth="1"/>
    <col min="22" max="22" width="11.28515625" style="54" hidden="1" customWidth="1"/>
    <col min="23" max="23" width="11.28515625" style="27" hidden="1" customWidth="1"/>
    <col min="24" max="24" width="11.28515625" style="54" hidden="1" customWidth="1"/>
    <col min="25" max="25" width="11.28515625" style="27" hidden="1" customWidth="1"/>
    <col min="26" max="26" width="11.28515625" style="54" hidden="1" customWidth="1"/>
    <col min="27" max="27" width="11.28515625" style="27" hidden="1" customWidth="1"/>
    <col min="28" max="28" width="11.28515625" style="54" hidden="1" customWidth="1"/>
    <col min="29" max="29" width="11.28515625" style="27" hidden="1" customWidth="1"/>
    <col min="30" max="30" width="11.28515625" style="54" hidden="1" customWidth="1"/>
    <col min="31" max="31" width="11.28515625" style="27" hidden="1" customWidth="1"/>
    <col min="32" max="32" width="11.28515625" style="54" hidden="1" customWidth="1"/>
    <col min="33" max="33" width="11.28515625" style="27" hidden="1" customWidth="1"/>
    <col min="34" max="34" width="11.28515625" style="54" hidden="1" customWidth="1"/>
    <col min="35" max="35" width="11.28515625" style="27" hidden="1" customWidth="1"/>
    <col min="36" max="36" width="11.28515625" style="26" hidden="1" customWidth="1"/>
    <col min="37" max="37" width="11.28515625" style="27" hidden="1" customWidth="1"/>
    <col min="38" max="38" width="11.28515625" style="54" hidden="1" customWidth="1"/>
    <col min="39" max="39" width="11.42578125" style="27" hidden="1" customWidth="1"/>
    <col min="40" max="40" width="11.42578125" style="54" hidden="1" customWidth="1"/>
    <col min="41" max="41" width="11.42578125" style="27" hidden="1" customWidth="1"/>
    <col min="42" max="42" width="11.42578125" style="54" hidden="1" customWidth="1"/>
    <col min="43" max="43" width="11.42578125" style="27" hidden="1" customWidth="1"/>
    <col min="44" max="44" width="11.42578125" style="54" hidden="1" customWidth="1"/>
    <col min="45" max="45" width="11.42578125" style="27" hidden="1" customWidth="1"/>
    <col min="46" max="46" width="11.42578125" style="54" hidden="1" customWidth="1"/>
    <col min="47" max="47" width="10.85546875" style="27" hidden="1" customWidth="1"/>
    <col min="48" max="48" width="11.42578125" style="54" hidden="1" customWidth="1"/>
    <col min="49" max="49" width="11.42578125" style="27" hidden="1" customWidth="1"/>
    <col min="50" max="50" width="11.42578125" style="54" hidden="1" customWidth="1"/>
    <col min="51" max="51" width="11.42578125" style="27" hidden="1" customWidth="1"/>
    <col min="52" max="52" width="11.42578125" style="54" hidden="1" customWidth="1"/>
    <col min="53" max="53" width="11.42578125" style="27" hidden="1" customWidth="1"/>
    <col min="54" max="54" width="11.42578125" style="54" hidden="1" customWidth="1"/>
    <col min="55" max="55" width="11.42578125" style="27" hidden="1" customWidth="1"/>
    <col min="56" max="56" width="11.42578125" style="54" hidden="1" customWidth="1"/>
    <col min="57" max="57" width="11.42578125" style="27" hidden="1" customWidth="1"/>
    <col min="58" max="58" width="11.42578125" style="54" hidden="1" customWidth="1"/>
    <col min="59" max="59" width="11.42578125" style="27" hidden="1" customWidth="1"/>
    <col min="60" max="60" width="11.42578125" style="54" hidden="1" customWidth="1"/>
    <col min="61" max="61" width="11.42578125" style="77" hidden="1" customWidth="1"/>
    <col min="62" max="62" width="11.42578125" style="54" hidden="1" customWidth="1"/>
    <col min="63" max="63" width="11.42578125" style="77" hidden="1" customWidth="1"/>
    <col min="64" max="64" width="11.42578125" style="54" hidden="1" customWidth="1"/>
    <col min="65" max="65" width="11.42578125" style="77" hidden="1" customWidth="1"/>
    <col min="66" max="66" width="14" style="27" customWidth="1"/>
    <col min="67" max="67" width="12.42578125" style="27" customWidth="1"/>
    <col min="68" max="68" width="11.42578125" style="127" hidden="1" customWidth="1"/>
    <col min="69" max="69" width="11.42578125" style="10" hidden="1" customWidth="1"/>
    <col min="70" max="70" width="0" style="10" hidden="1" customWidth="1"/>
    <col min="71" max="71" width="12.140625" style="10" hidden="1" customWidth="1"/>
    <col min="72" max="72" width="11.5703125" style="10" hidden="1" customWidth="1"/>
    <col min="73" max="73" width="11.85546875" style="10" hidden="1" customWidth="1"/>
    <col min="74" max="74" width="12.140625" style="10" hidden="1" customWidth="1"/>
    <col min="75" max="76" width="0" style="14" hidden="1" customWidth="1"/>
    <col min="77" max="114" width="11.42578125" style="14"/>
    <col min="115" max="16384" width="11.42578125" style="7"/>
  </cols>
  <sheetData>
    <row r="1" spans="1:114" s="14" customFormat="1" ht="30" customHeight="1" x14ac:dyDescent="0.35">
      <c r="A1" s="16" t="s">
        <v>18</v>
      </c>
      <c r="B1" s="12"/>
      <c r="C1" s="12"/>
      <c r="D1" s="12"/>
      <c r="E1" s="13"/>
      <c r="F1" s="13"/>
      <c r="G1" s="13"/>
      <c r="H1" s="13"/>
      <c r="I1" s="13"/>
      <c r="J1" s="49"/>
      <c r="K1" s="13"/>
      <c r="L1" s="49"/>
      <c r="M1" s="13"/>
      <c r="N1" s="49"/>
      <c r="O1" s="13"/>
      <c r="P1" s="49"/>
      <c r="Q1" s="49"/>
      <c r="R1" s="49"/>
      <c r="S1" s="13"/>
      <c r="T1" s="49"/>
      <c r="U1" s="13"/>
      <c r="V1" s="49"/>
      <c r="W1" s="13"/>
      <c r="X1" s="49"/>
      <c r="Y1" s="13"/>
      <c r="Z1" s="49"/>
      <c r="AA1" s="13"/>
      <c r="AB1" s="49"/>
      <c r="AC1" s="13"/>
      <c r="AD1" s="49"/>
      <c r="AE1" s="13"/>
      <c r="AF1" s="49"/>
      <c r="AG1" s="13"/>
      <c r="AH1" s="49"/>
      <c r="AI1" s="13"/>
      <c r="AJ1" s="12"/>
      <c r="AK1" s="13"/>
      <c r="AL1" s="49"/>
      <c r="AM1" s="13"/>
      <c r="AN1" s="49"/>
      <c r="AO1" s="13"/>
      <c r="AP1" s="49"/>
      <c r="AQ1" s="13"/>
      <c r="AR1" s="49"/>
      <c r="AS1" s="13"/>
      <c r="AT1" s="49"/>
      <c r="AU1" s="13"/>
      <c r="AV1" s="49"/>
      <c r="AW1" s="13"/>
      <c r="AX1" s="49"/>
      <c r="AY1" s="13"/>
      <c r="AZ1" s="49"/>
      <c r="BA1" s="13"/>
      <c r="BB1" s="49"/>
      <c r="BC1" s="13"/>
      <c r="BD1" s="49"/>
      <c r="BE1" s="13"/>
      <c r="BF1" s="49"/>
      <c r="BG1" s="13"/>
      <c r="BH1" s="49"/>
      <c r="BI1" s="48"/>
      <c r="BJ1" s="49"/>
      <c r="BK1" s="48"/>
      <c r="BL1" s="49"/>
      <c r="BM1" s="48"/>
      <c r="BN1" s="13"/>
      <c r="BO1" s="13"/>
      <c r="BP1" s="122"/>
      <c r="BQ1" s="9"/>
      <c r="BR1" s="9"/>
      <c r="BS1" s="9"/>
      <c r="BT1" s="9" t="s">
        <v>30</v>
      </c>
      <c r="BU1" s="9"/>
      <c r="BV1" s="9"/>
    </row>
    <row r="2" spans="1:114" s="14" customFormat="1" ht="26.25" customHeight="1" x14ac:dyDescent="0.35">
      <c r="A2" s="16" t="s">
        <v>19</v>
      </c>
      <c r="B2" s="12"/>
      <c r="C2" s="12"/>
      <c r="D2" s="12"/>
      <c r="E2" s="13"/>
      <c r="F2" s="13"/>
      <c r="G2" s="13"/>
      <c r="H2" s="13"/>
      <c r="I2" s="13"/>
      <c r="J2" s="49"/>
      <c r="K2" s="13"/>
      <c r="L2" s="49"/>
      <c r="M2" s="13"/>
      <c r="N2" s="49"/>
      <c r="O2" s="13"/>
      <c r="P2" s="49"/>
      <c r="Q2" s="13"/>
      <c r="R2" s="165"/>
      <c r="S2" s="13"/>
      <c r="T2" s="49"/>
      <c r="U2" s="13"/>
      <c r="V2" s="49"/>
      <c r="W2" s="13"/>
      <c r="X2" s="49"/>
      <c r="Y2" s="13"/>
      <c r="Z2" s="49"/>
      <c r="AA2" s="13"/>
      <c r="AB2" s="49"/>
      <c r="AC2" s="13"/>
      <c r="AD2" s="49"/>
      <c r="AE2" s="13"/>
      <c r="AF2" s="49"/>
      <c r="AG2" s="13"/>
      <c r="AH2" s="49"/>
      <c r="AI2" s="13"/>
      <c r="AJ2" s="12"/>
      <c r="AK2" s="13"/>
      <c r="AL2" s="49"/>
      <c r="AM2" s="13"/>
      <c r="AN2" s="49"/>
      <c r="AO2" s="13"/>
      <c r="AP2" s="49"/>
      <c r="AQ2" s="13"/>
      <c r="AR2" s="49"/>
      <c r="AS2" s="13"/>
      <c r="AT2" s="49"/>
      <c r="AU2" s="13"/>
      <c r="AV2" s="49"/>
      <c r="AW2" s="13"/>
      <c r="AX2" s="49"/>
      <c r="AY2" s="13"/>
      <c r="AZ2" s="49"/>
      <c r="BA2" s="13"/>
      <c r="BB2" s="49"/>
      <c r="BC2" s="13"/>
      <c r="BD2" s="49"/>
      <c r="BE2" s="13"/>
      <c r="BF2" s="49"/>
      <c r="BG2" s="13"/>
      <c r="BH2" s="49"/>
      <c r="BI2" s="48"/>
      <c r="BJ2" s="49"/>
      <c r="BK2" s="48"/>
      <c r="BL2" s="49"/>
      <c r="BM2" s="48"/>
      <c r="BN2" s="13"/>
      <c r="BO2" s="13"/>
      <c r="BP2" s="122"/>
      <c r="BQ2" s="9">
        <f>2430+2418</f>
        <v>4848</v>
      </c>
      <c r="BR2" s="9"/>
      <c r="BS2" s="9"/>
      <c r="BT2" s="9"/>
      <c r="BU2" s="9"/>
      <c r="BV2" s="9"/>
    </row>
    <row r="3" spans="1:114" s="14" customFormat="1" ht="16.5" customHeight="1" x14ac:dyDescent="0.35">
      <c r="A3" s="15"/>
      <c r="B3" s="12"/>
      <c r="C3" s="12"/>
      <c r="D3" s="12"/>
      <c r="E3" s="13"/>
      <c r="F3" s="13"/>
      <c r="G3" s="13"/>
      <c r="H3" s="13"/>
      <c r="I3" s="13"/>
      <c r="J3" s="49"/>
      <c r="K3" s="13"/>
      <c r="L3" s="49"/>
      <c r="M3" s="13"/>
      <c r="N3" s="49"/>
      <c r="O3" s="13"/>
      <c r="P3" s="49"/>
      <c r="Q3" s="161"/>
      <c r="R3" s="49"/>
      <c r="S3" s="162"/>
      <c r="T3" s="161"/>
      <c r="U3" s="13"/>
      <c r="V3" s="49"/>
      <c r="W3" s="13"/>
      <c r="X3" s="49"/>
      <c r="Y3" s="13"/>
      <c r="Z3" s="49"/>
      <c r="AA3" s="13"/>
      <c r="AB3" s="49"/>
      <c r="AC3" s="13"/>
      <c r="AD3" s="49"/>
      <c r="AE3" s="13"/>
      <c r="AF3" s="49"/>
      <c r="AG3" s="13"/>
      <c r="AH3" s="49"/>
      <c r="AI3" s="13"/>
      <c r="AJ3" s="12"/>
      <c r="AK3" s="13"/>
      <c r="AL3" s="49"/>
      <c r="AM3" s="13"/>
      <c r="AN3" s="49"/>
      <c r="AO3" s="13"/>
      <c r="AP3" s="49"/>
      <c r="AQ3" s="13"/>
      <c r="AR3" s="49"/>
      <c r="AS3" s="13"/>
      <c r="AT3" s="49"/>
      <c r="AU3" s="13"/>
      <c r="AV3" s="49"/>
      <c r="AW3" s="13"/>
      <c r="AX3" s="49"/>
      <c r="AY3" s="13"/>
      <c r="AZ3" s="49"/>
      <c r="BA3" s="13"/>
      <c r="BB3" s="49"/>
      <c r="BC3" s="13"/>
      <c r="BD3" s="49"/>
      <c r="BE3" s="13"/>
      <c r="BF3" s="49"/>
      <c r="BG3" s="13"/>
      <c r="BH3" s="49"/>
      <c r="BI3" s="48"/>
      <c r="BJ3" s="49"/>
      <c r="BK3" s="48"/>
      <c r="BL3" s="49"/>
      <c r="BM3" s="48"/>
      <c r="BN3" s="13" t="s">
        <v>75</v>
      </c>
      <c r="BO3" s="13"/>
      <c r="BP3" s="122"/>
      <c r="BQ3" s="9"/>
      <c r="BR3" s="9"/>
      <c r="BS3" s="9"/>
      <c r="BT3" s="9"/>
      <c r="BU3" s="9"/>
      <c r="BV3" s="9"/>
    </row>
    <row r="4" spans="1:114" s="118" customFormat="1" ht="24.75" customHeight="1" thickBot="1" x14ac:dyDescent="0.4">
      <c r="A4" s="15" t="s">
        <v>76</v>
      </c>
      <c r="B4" s="12"/>
      <c r="C4" s="12"/>
      <c r="D4" s="12"/>
      <c r="E4" s="13"/>
      <c r="F4" s="13"/>
      <c r="G4" s="13"/>
      <c r="H4" s="13"/>
      <c r="I4" s="13"/>
      <c r="J4" s="49"/>
      <c r="K4" s="192"/>
      <c r="L4" s="193"/>
      <c r="M4" s="194"/>
      <c r="N4" s="49"/>
      <c r="O4" s="13"/>
      <c r="P4" s="49"/>
      <c r="Q4" s="162"/>
      <c r="R4" s="49"/>
      <c r="S4" s="13"/>
      <c r="T4" s="49"/>
      <c r="U4" s="13"/>
      <c r="V4" s="49"/>
      <c r="W4" s="13"/>
      <c r="X4" s="49"/>
      <c r="Y4" s="13"/>
      <c r="Z4" s="49"/>
      <c r="AA4" s="13"/>
      <c r="AB4" s="49"/>
      <c r="AC4" s="13"/>
      <c r="AD4" s="49"/>
      <c r="AE4" s="13"/>
      <c r="AF4" s="49"/>
      <c r="AG4" s="13"/>
      <c r="AH4" s="49"/>
      <c r="AI4" s="13"/>
      <c r="AJ4" s="12"/>
      <c r="AK4" s="13"/>
      <c r="AL4" s="49"/>
      <c r="AM4" s="13"/>
      <c r="AN4" s="49"/>
      <c r="AO4" s="13"/>
      <c r="AP4" s="49"/>
      <c r="AQ4" s="192"/>
      <c r="AR4" s="193"/>
      <c r="AS4" s="194"/>
      <c r="AT4" s="49"/>
      <c r="AU4" s="13"/>
      <c r="AV4" s="49"/>
      <c r="AW4" s="13"/>
      <c r="AX4" s="49"/>
      <c r="AY4" s="13"/>
      <c r="AZ4" s="49"/>
      <c r="BA4" s="13"/>
      <c r="BB4" s="49"/>
      <c r="BC4" s="13"/>
      <c r="BD4" s="49"/>
      <c r="BE4" s="13"/>
      <c r="BF4" s="49"/>
      <c r="BG4" s="13"/>
      <c r="BH4" s="49"/>
      <c r="BI4" s="48"/>
      <c r="BJ4" s="49"/>
      <c r="BK4" s="48"/>
      <c r="BL4" s="49"/>
      <c r="BM4" s="48"/>
      <c r="BN4" s="13"/>
      <c r="BO4" s="13"/>
      <c r="BP4" s="123"/>
      <c r="BQ4" s="306"/>
      <c r="BR4" s="306"/>
      <c r="BS4" s="306"/>
      <c r="BT4" s="306"/>
      <c r="BU4" s="306"/>
      <c r="BV4" s="306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</row>
    <row r="5" spans="1:114" ht="16.5" customHeight="1" x14ac:dyDescent="0.25">
      <c r="A5" s="311" t="s">
        <v>0</v>
      </c>
      <c r="B5" s="309" t="s">
        <v>1</v>
      </c>
      <c r="C5" s="318" t="s">
        <v>24</v>
      </c>
      <c r="D5" s="286">
        <v>1</v>
      </c>
      <c r="E5" s="282"/>
      <c r="F5" s="282">
        <f>+D5+1</f>
        <v>2</v>
      </c>
      <c r="G5" s="282"/>
      <c r="H5" s="282">
        <f t="shared" ref="H5" si="0">+F5+1</f>
        <v>3</v>
      </c>
      <c r="I5" s="282"/>
      <c r="J5" s="282">
        <f t="shared" ref="J5" si="1">+H5+1</f>
        <v>4</v>
      </c>
      <c r="K5" s="282"/>
      <c r="L5" s="282">
        <f t="shared" ref="L5" si="2">+J5+1</f>
        <v>5</v>
      </c>
      <c r="M5" s="282"/>
      <c r="N5" s="282">
        <f t="shared" ref="N5" si="3">+L5+1</f>
        <v>6</v>
      </c>
      <c r="O5" s="282"/>
      <c r="P5" s="282">
        <f t="shared" ref="P5" si="4">+N5+1</f>
        <v>7</v>
      </c>
      <c r="Q5" s="282"/>
      <c r="R5" s="317" t="s">
        <v>70</v>
      </c>
      <c r="S5" s="286"/>
      <c r="T5" s="282" t="e">
        <f t="shared" ref="T5" si="5">+R5+1</f>
        <v>#VALUE!</v>
      </c>
      <c r="U5" s="282"/>
      <c r="V5" s="282" t="e">
        <f t="shared" ref="V5" si="6">+T5+1</f>
        <v>#VALUE!</v>
      </c>
      <c r="W5" s="282"/>
      <c r="X5" s="282" t="e">
        <f t="shared" ref="X5" si="7">+V5+1</f>
        <v>#VALUE!</v>
      </c>
      <c r="Y5" s="282"/>
      <c r="Z5" s="282" t="e">
        <f t="shared" ref="Z5" si="8">+X5+1</f>
        <v>#VALUE!</v>
      </c>
      <c r="AA5" s="282"/>
      <c r="AB5" s="282" t="e">
        <f t="shared" ref="AB5" si="9">+Z5+1</f>
        <v>#VALUE!</v>
      </c>
      <c r="AC5" s="282"/>
      <c r="AD5" s="282" t="e">
        <f t="shared" ref="AD5" si="10">+AB5+1</f>
        <v>#VALUE!</v>
      </c>
      <c r="AE5" s="282"/>
      <c r="AF5" s="282" t="e">
        <f t="shared" ref="AF5" si="11">+AD5+1</f>
        <v>#VALUE!</v>
      </c>
      <c r="AG5" s="282"/>
      <c r="AH5" s="282" t="e">
        <f t="shared" ref="AH5" si="12">+AF5+1</f>
        <v>#VALUE!</v>
      </c>
      <c r="AI5" s="282"/>
      <c r="AJ5" s="282" t="e">
        <f>+AH5+1</f>
        <v>#VALUE!</v>
      </c>
      <c r="AK5" s="282"/>
      <c r="AL5" s="282" t="e">
        <f>+AJ5+1</f>
        <v>#VALUE!</v>
      </c>
      <c r="AM5" s="282"/>
      <c r="AN5" s="282" t="e">
        <f t="shared" ref="AN5" si="13">+AL5+1</f>
        <v>#VALUE!</v>
      </c>
      <c r="AO5" s="282"/>
      <c r="AP5" s="282" t="e">
        <f t="shared" ref="AP5" si="14">+AN5+1</f>
        <v>#VALUE!</v>
      </c>
      <c r="AQ5" s="282"/>
      <c r="AR5" s="282" t="e">
        <f t="shared" ref="AR5" si="15">+AP5+1</f>
        <v>#VALUE!</v>
      </c>
      <c r="AS5" s="282"/>
      <c r="AT5" s="282" t="e">
        <f t="shared" ref="AT5" si="16">+AR5+1</f>
        <v>#VALUE!</v>
      </c>
      <c r="AU5" s="282"/>
      <c r="AV5" s="282" t="e">
        <f t="shared" ref="AV5" si="17">+AT5+1</f>
        <v>#VALUE!</v>
      </c>
      <c r="AW5" s="282"/>
      <c r="AX5" s="282" t="e">
        <f t="shared" ref="AX5" si="18">+AV5+1</f>
        <v>#VALUE!</v>
      </c>
      <c r="AY5" s="282"/>
      <c r="AZ5" s="282" t="e">
        <f t="shared" ref="AZ5" si="19">+AX5+1</f>
        <v>#VALUE!</v>
      </c>
      <c r="BA5" s="282"/>
      <c r="BB5" s="282" t="e">
        <f t="shared" ref="BB5" si="20">+AZ5+1</f>
        <v>#VALUE!</v>
      </c>
      <c r="BC5" s="282"/>
      <c r="BD5" s="282" t="e">
        <f t="shared" ref="BD5" si="21">+BB5+1</f>
        <v>#VALUE!</v>
      </c>
      <c r="BE5" s="282"/>
      <c r="BF5" s="282" t="e">
        <f t="shared" ref="BF5" si="22">+BD5+1</f>
        <v>#VALUE!</v>
      </c>
      <c r="BG5" s="282"/>
      <c r="BH5" s="282" t="e">
        <f t="shared" ref="BH5" si="23">+BF5+1</f>
        <v>#VALUE!</v>
      </c>
      <c r="BI5" s="282"/>
      <c r="BJ5" s="282" t="e">
        <f t="shared" ref="BJ5" si="24">+BH5+1</f>
        <v>#VALUE!</v>
      </c>
      <c r="BK5" s="282"/>
      <c r="BL5" s="282" t="e">
        <f t="shared" ref="BL5" si="25">+BJ5+1</f>
        <v>#VALUE!</v>
      </c>
      <c r="BM5" s="282"/>
      <c r="BN5" s="315" t="s">
        <v>71</v>
      </c>
      <c r="BO5" s="316"/>
      <c r="BP5" s="313" t="s">
        <v>29</v>
      </c>
      <c r="BQ5" s="134" t="s">
        <v>3</v>
      </c>
      <c r="BR5" s="119" t="s">
        <v>4</v>
      </c>
      <c r="BS5" s="119" t="s">
        <v>5</v>
      </c>
      <c r="BT5" s="119" t="s">
        <v>6</v>
      </c>
      <c r="BU5" s="119" t="s">
        <v>7</v>
      </c>
      <c r="BV5" s="119" t="s">
        <v>8</v>
      </c>
    </row>
    <row r="6" spans="1:114" s="22" customFormat="1" ht="16.5" customHeight="1" thickBot="1" x14ac:dyDescent="0.3">
      <c r="A6" s="312"/>
      <c r="B6" s="310"/>
      <c r="C6" s="319"/>
      <c r="D6" s="86" t="s">
        <v>21</v>
      </c>
      <c r="E6" s="78" t="s">
        <v>17</v>
      </c>
      <c r="F6" s="78" t="s">
        <v>21</v>
      </c>
      <c r="G6" s="78" t="s">
        <v>17</v>
      </c>
      <c r="H6" s="78" t="s">
        <v>21</v>
      </c>
      <c r="I6" s="78" t="s">
        <v>17</v>
      </c>
      <c r="J6" s="106" t="s">
        <v>21</v>
      </c>
      <c r="K6" s="78" t="s">
        <v>17</v>
      </c>
      <c r="L6" s="106" t="s">
        <v>21</v>
      </c>
      <c r="M6" s="78" t="s">
        <v>17</v>
      </c>
      <c r="N6" s="106" t="s">
        <v>21</v>
      </c>
      <c r="O6" s="78" t="s">
        <v>17</v>
      </c>
      <c r="P6" s="106" t="s">
        <v>21</v>
      </c>
      <c r="Q6" s="78" t="s">
        <v>17</v>
      </c>
      <c r="R6" s="185" t="s">
        <v>72</v>
      </c>
      <c r="S6" s="186" t="s">
        <v>17</v>
      </c>
      <c r="T6" s="106" t="s">
        <v>21</v>
      </c>
      <c r="U6" s="78" t="s">
        <v>17</v>
      </c>
      <c r="V6" s="106" t="s">
        <v>21</v>
      </c>
      <c r="W6" s="78" t="s">
        <v>17</v>
      </c>
      <c r="X6" s="106" t="s">
        <v>21</v>
      </c>
      <c r="Y6" s="78" t="s">
        <v>17</v>
      </c>
      <c r="Z6" s="106" t="s">
        <v>21</v>
      </c>
      <c r="AA6" s="78" t="s">
        <v>17</v>
      </c>
      <c r="AB6" s="106" t="s">
        <v>21</v>
      </c>
      <c r="AC6" s="78" t="s">
        <v>17</v>
      </c>
      <c r="AD6" s="106" t="s">
        <v>21</v>
      </c>
      <c r="AE6" s="78" t="s">
        <v>17</v>
      </c>
      <c r="AF6" s="106" t="s">
        <v>21</v>
      </c>
      <c r="AG6" s="78" t="s">
        <v>17</v>
      </c>
      <c r="AH6" s="106" t="s">
        <v>21</v>
      </c>
      <c r="AI6" s="78" t="s">
        <v>17</v>
      </c>
      <c r="AJ6" s="78" t="s">
        <v>21</v>
      </c>
      <c r="AK6" s="78" t="s">
        <v>17</v>
      </c>
      <c r="AL6" s="106" t="s">
        <v>21</v>
      </c>
      <c r="AM6" s="78" t="s">
        <v>17</v>
      </c>
      <c r="AN6" s="106" t="s">
        <v>21</v>
      </c>
      <c r="AO6" s="78" t="s">
        <v>17</v>
      </c>
      <c r="AP6" s="106" t="s">
        <v>21</v>
      </c>
      <c r="AQ6" s="78" t="s">
        <v>17</v>
      </c>
      <c r="AR6" s="106" t="s">
        <v>21</v>
      </c>
      <c r="AS6" s="78" t="s">
        <v>17</v>
      </c>
      <c r="AT6" s="106" t="s">
        <v>21</v>
      </c>
      <c r="AU6" s="78" t="s">
        <v>17</v>
      </c>
      <c r="AV6" s="106" t="s">
        <v>21</v>
      </c>
      <c r="AW6" s="78" t="s">
        <v>17</v>
      </c>
      <c r="AX6" s="106" t="s">
        <v>21</v>
      </c>
      <c r="AY6" s="78" t="s">
        <v>17</v>
      </c>
      <c r="AZ6" s="106" t="s">
        <v>21</v>
      </c>
      <c r="BA6" s="78" t="s">
        <v>17</v>
      </c>
      <c r="BB6" s="106" t="s">
        <v>21</v>
      </c>
      <c r="BC6" s="78" t="s">
        <v>17</v>
      </c>
      <c r="BD6" s="106" t="s">
        <v>21</v>
      </c>
      <c r="BE6" s="78" t="s">
        <v>17</v>
      </c>
      <c r="BF6" s="106" t="s">
        <v>21</v>
      </c>
      <c r="BG6" s="78" t="s">
        <v>17</v>
      </c>
      <c r="BH6" s="106" t="s">
        <v>21</v>
      </c>
      <c r="BI6" s="184" t="s">
        <v>17</v>
      </c>
      <c r="BJ6" s="106" t="s">
        <v>21</v>
      </c>
      <c r="BK6" s="184" t="s">
        <v>17</v>
      </c>
      <c r="BL6" s="106" t="s">
        <v>21</v>
      </c>
      <c r="BM6" s="184" t="s">
        <v>17</v>
      </c>
      <c r="BN6" s="187" t="s">
        <v>22</v>
      </c>
      <c r="BO6" s="188" t="s">
        <v>23</v>
      </c>
      <c r="BP6" s="314"/>
      <c r="BQ6" s="32"/>
      <c r="BR6" s="33"/>
      <c r="BS6" s="32"/>
      <c r="BT6" s="32"/>
      <c r="BU6" s="34"/>
      <c r="BV6" s="32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56"/>
      <c r="CO6" s="56"/>
      <c r="CP6" s="56"/>
      <c r="CQ6" s="56"/>
      <c r="CR6" s="56"/>
      <c r="CS6" s="56"/>
      <c r="CT6" s="56"/>
      <c r="CU6" s="56"/>
      <c r="CV6" s="56"/>
      <c r="CW6" s="56"/>
      <c r="CX6" s="56"/>
      <c r="CY6" s="56"/>
      <c r="CZ6" s="56"/>
      <c r="DA6" s="56"/>
      <c r="DB6" s="56"/>
      <c r="DC6" s="56"/>
      <c r="DD6" s="56"/>
      <c r="DE6" s="56"/>
      <c r="DF6" s="56"/>
      <c r="DG6" s="56"/>
      <c r="DH6" s="56"/>
      <c r="DI6" s="56"/>
      <c r="DJ6" s="56"/>
    </row>
    <row r="7" spans="1:114" ht="16.5" customHeight="1" x14ac:dyDescent="0.25">
      <c r="A7" s="195" t="s">
        <v>9</v>
      </c>
      <c r="B7" s="75">
        <v>86</v>
      </c>
      <c r="C7" s="76">
        <v>54</v>
      </c>
      <c r="D7" s="11"/>
      <c r="E7" s="3">
        <f>+D7*C7</f>
        <v>0</v>
      </c>
      <c r="F7" s="11"/>
      <c r="G7" s="3">
        <f>+F7*C7</f>
        <v>0</v>
      </c>
      <c r="H7" s="45"/>
      <c r="I7" s="3">
        <f>+H7*C7</f>
        <v>0</v>
      </c>
      <c r="J7" s="45"/>
      <c r="K7" s="3">
        <f>+J7*C7</f>
        <v>0</v>
      </c>
      <c r="L7" s="45"/>
      <c r="M7" s="3">
        <f>+L7*C7</f>
        <v>0</v>
      </c>
      <c r="N7" s="45"/>
      <c r="O7" s="3">
        <f>+N7*C7</f>
        <v>0</v>
      </c>
      <c r="P7" s="45"/>
      <c r="Q7" s="3">
        <f>+P7*C7</f>
        <v>0</v>
      </c>
      <c r="R7" s="45"/>
      <c r="S7" s="3">
        <f>+R7*C7</f>
        <v>0</v>
      </c>
      <c r="T7" s="45"/>
      <c r="U7" s="3"/>
      <c r="V7" s="45"/>
      <c r="W7" s="3"/>
      <c r="X7" s="45"/>
      <c r="Y7" s="3"/>
      <c r="Z7" s="45"/>
      <c r="AA7" s="3"/>
      <c r="AB7" s="45"/>
      <c r="AC7" s="3"/>
      <c r="AD7" s="45"/>
      <c r="AE7" s="3"/>
      <c r="AF7" s="45"/>
      <c r="AG7" s="3"/>
      <c r="AH7" s="45"/>
      <c r="AI7" s="3"/>
      <c r="AJ7" s="11"/>
      <c r="AK7" s="3"/>
      <c r="AL7" s="45"/>
      <c r="AM7" s="3"/>
      <c r="AN7" s="45"/>
      <c r="AO7" s="3"/>
      <c r="AP7" s="45"/>
      <c r="AQ7" s="3"/>
      <c r="AR7" s="45"/>
      <c r="AS7" s="3"/>
      <c r="AT7" s="45"/>
      <c r="AU7" s="3"/>
      <c r="AV7" s="45"/>
      <c r="AW7" s="3"/>
      <c r="AX7" s="45"/>
      <c r="AY7" s="3"/>
      <c r="AZ7" s="45"/>
      <c r="BA7" s="3"/>
      <c r="BB7" s="45"/>
      <c r="BC7" s="3"/>
      <c r="BD7" s="45"/>
      <c r="BE7" s="3"/>
      <c r="BF7" s="45"/>
      <c r="BG7" s="3"/>
      <c r="BH7" s="45"/>
      <c r="BI7" s="74"/>
      <c r="BJ7" s="45"/>
      <c r="BK7" s="74"/>
      <c r="BL7" s="45"/>
      <c r="BM7" s="74"/>
      <c r="BN7" s="45">
        <f t="shared" ref="BN7:BO12" si="26">+D7+F7+H7+J7+L7+N7+P7+R7+T7+V7+X7+Z7+AB7+AD7+AF7+AH7+AJ7+AL7+AN7+AP7+AR7+AT7+AV7+AX7+AZ7+BB7+BD7+BF7+BH7+BJ7+BL7</f>
        <v>0</v>
      </c>
      <c r="BO7" s="196">
        <f t="shared" si="26"/>
        <v>0</v>
      </c>
      <c r="BP7" s="189"/>
      <c r="BQ7" s="61">
        <v>1211</v>
      </c>
      <c r="BR7" s="4">
        <f>BO7</f>
        <v>0</v>
      </c>
      <c r="BS7" s="61"/>
      <c r="BT7" s="1">
        <f t="shared" ref="BT7:BT12" si="27">BR7+BS7-BQ7</f>
        <v>-1211</v>
      </c>
      <c r="BU7" s="5"/>
      <c r="BV7" s="1">
        <f t="shared" ref="BV7:BV12" si="28">BT7-BU7</f>
        <v>-1211</v>
      </c>
      <c r="BW7" s="14" t="s">
        <v>55</v>
      </c>
    </row>
    <row r="8" spans="1:114" ht="16.5" customHeight="1" x14ac:dyDescent="0.25">
      <c r="A8" s="197" t="s">
        <v>9</v>
      </c>
      <c r="B8" s="6">
        <v>86</v>
      </c>
      <c r="C8" s="46">
        <v>48</v>
      </c>
      <c r="D8" s="11"/>
      <c r="E8" s="3">
        <f t="shared" ref="E8:E12" si="29">+D8*C8</f>
        <v>0</v>
      </c>
      <c r="F8" s="11"/>
      <c r="G8" s="3">
        <f t="shared" ref="G8:G12" si="30">+F8*C8</f>
        <v>0</v>
      </c>
      <c r="H8" s="45"/>
      <c r="I8" s="3">
        <f t="shared" ref="I8:I12" si="31">+H8*C8</f>
        <v>0</v>
      </c>
      <c r="J8" s="45"/>
      <c r="K8" s="3">
        <f t="shared" ref="K8:K12" si="32">+J8*C8</f>
        <v>0</v>
      </c>
      <c r="L8" s="45"/>
      <c r="M8" s="3">
        <f t="shared" ref="M8:M25" si="33">+L8*C8</f>
        <v>0</v>
      </c>
      <c r="N8" s="45"/>
      <c r="O8" s="3">
        <f t="shared" ref="O8:O25" si="34">+N8*C8</f>
        <v>0</v>
      </c>
      <c r="P8" s="45"/>
      <c r="Q8" s="3">
        <f t="shared" ref="Q8:Q25" si="35">+P8*C8</f>
        <v>0</v>
      </c>
      <c r="R8" s="45"/>
      <c r="S8" s="3">
        <f t="shared" ref="S8:S25" si="36">+R8*C8</f>
        <v>0</v>
      </c>
      <c r="T8" s="45"/>
      <c r="U8" s="3"/>
      <c r="V8" s="45"/>
      <c r="W8" s="3"/>
      <c r="X8" s="45"/>
      <c r="Y8" s="3"/>
      <c r="Z8" s="45"/>
      <c r="AA8" s="3"/>
      <c r="AB8" s="45"/>
      <c r="AC8" s="3"/>
      <c r="AD8" s="45"/>
      <c r="AE8" s="3"/>
      <c r="AF8" s="45"/>
      <c r="AG8" s="3"/>
      <c r="AH8" s="45"/>
      <c r="AI8" s="3"/>
      <c r="AJ8" s="11"/>
      <c r="AK8" s="3"/>
      <c r="AL8" s="45"/>
      <c r="AM8" s="3"/>
      <c r="AN8" s="45"/>
      <c r="AO8" s="3"/>
      <c r="AP8" s="45"/>
      <c r="AQ8" s="3"/>
      <c r="AR8" s="45"/>
      <c r="AS8" s="3"/>
      <c r="AT8" s="45"/>
      <c r="AU8" s="3"/>
      <c r="AV8" s="45"/>
      <c r="AW8" s="3"/>
      <c r="AX8" s="45"/>
      <c r="AY8" s="3"/>
      <c r="AZ8" s="45"/>
      <c r="BA8" s="3"/>
      <c r="BB8" s="45"/>
      <c r="BC8" s="3"/>
      <c r="BD8" s="45"/>
      <c r="BE8" s="3"/>
      <c r="BF8" s="45"/>
      <c r="BG8" s="3"/>
      <c r="BH8" s="45"/>
      <c r="BI8" s="74"/>
      <c r="BJ8" s="45"/>
      <c r="BK8" s="74"/>
      <c r="BL8" s="45"/>
      <c r="BM8" s="74"/>
      <c r="BN8" s="45">
        <f t="shared" si="26"/>
        <v>0</v>
      </c>
      <c r="BO8" s="196">
        <f t="shared" si="26"/>
        <v>0</v>
      </c>
      <c r="BP8" s="189"/>
      <c r="BQ8" s="61"/>
      <c r="BR8" s="4">
        <f t="shared" ref="BR8:BR25" si="37">BO8</f>
        <v>0</v>
      </c>
      <c r="BS8" s="61"/>
      <c r="BT8" s="1">
        <f t="shared" si="27"/>
        <v>0</v>
      </c>
      <c r="BU8" s="5"/>
      <c r="BV8" s="1">
        <f t="shared" si="28"/>
        <v>0</v>
      </c>
      <c r="BW8" s="14" t="s">
        <v>55</v>
      </c>
    </row>
    <row r="9" spans="1:114" ht="16.5" customHeight="1" x14ac:dyDescent="0.25">
      <c r="A9" s="197" t="s">
        <v>9</v>
      </c>
      <c r="B9" s="6" t="s">
        <v>53</v>
      </c>
      <c r="C9" s="46">
        <v>54</v>
      </c>
      <c r="D9" s="11"/>
      <c r="E9" s="3">
        <f t="shared" si="29"/>
        <v>0</v>
      </c>
      <c r="F9" s="11">
        <v>35</v>
      </c>
      <c r="G9" s="3">
        <f t="shared" si="30"/>
        <v>1890</v>
      </c>
      <c r="H9" s="45">
        <v>30</v>
      </c>
      <c r="I9" s="3">
        <f t="shared" si="31"/>
        <v>1620</v>
      </c>
      <c r="J9" s="45">
        <v>22</v>
      </c>
      <c r="K9" s="3">
        <f t="shared" si="32"/>
        <v>1188</v>
      </c>
      <c r="L9" s="45">
        <v>15</v>
      </c>
      <c r="M9" s="3">
        <f t="shared" si="33"/>
        <v>810</v>
      </c>
      <c r="N9" s="45">
        <v>30</v>
      </c>
      <c r="O9" s="3">
        <f t="shared" si="34"/>
        <v>1620</v>
      </c>
      <c r="P9" s="45">
        <v>34</v>
      </c>
      <c r="Q9" s="3">
        <f t="shared" si="35"/>
        <v>1836</v>
      </c>
      <c r="R9" s="45">
        <v>34</v>
      </c>
      <c r="S9" s="3">
        <f t="shared" si="36"/>
        <v>1836</v>
      </c>
      <c r="T9" s="45"/>
      <c r="U9" s="3"/>
      <c r="V9" s="45"/>
      <c r="W9" s="3"/>
      <c r="X9" s="45"/>
      <c r="Y9" s="3"/>
      <c r="Z9" s="45"/>
      <c r="AA9" s="3"/>
      <c r="AB9" s="45"/>
      <c r="AC9" s="3"/>
      <c r="AD9" s="45"/>
      <c r="AE9" s="3"/>
      <c r="AF9" s="45"/>
      <c r="AG9" s="3"/>
      <c r="AH9" s="45"/>
      <c r="AI9" s="3"/>
      <c r="AJ9" s="11"/>
      <c r="AK9" s="3"/>
      <c r="AL9" s="45"/>
      <c r="AM9" s="3"/>
      <c r="AN9" s="45"/>
      <c r="AO9" s="3"/>
      <c r="AP9" s="45"/>
      <c r="AQ9" s="3"/>
      <c r="AR9" s="45"/>
      <c r="AS9" s="3"/>
      <c r="AT9" s="45"/>
      <c r="AU9" s="3"/>
      <c r="AV9" s="45"/>
      <c r="AW9" s="3"/>
      <c r="AX9" s="45"/>
      <c r="AY9" s="3"/>
      <c r="AZ9" s="45"/>
      <c r="BA9" s="3"/>
      <c r="BB9" s="45"/>
      <c r="BC9" s="3"/>
      <c r="BD9" s="45"/>
      <c r="BE9" s="3"/>
      <c r="BF9" s="45"/>
      <c r="BG9" s="3"/>
      <c r="BH9" s="45"/>
      <c r="BI9" s="74"/>
      <c r="BJ9" s="45"/>
      <c r="BK9" s="74"/>
      <c r="BL9" s="45"/>
      <c r="BM9" s="74"/>
      <c r="BN9" s="45">
        <f t="shared" si="26"/>
        <v>200</v>
      </c>
      <c r="BO9" s="196">
        <f t="shared" si="26"/>
        <v>10800</v>
      </c>
      <c r="BP9" s="189"/>
      <c r="BQ9" s="61"/>
      <c r="BR9" s="4">
        <f t="shared" si="37"/>
        <v>10800</v>
      </c>
      <c r="BS9" s="61"/>
      <c r="BT9" s="1">
        <f t="shared" si="27"/>
        <v>10800</v>
      </c>
      <c r="BU9" s="5"/>
      <c r="BV9" s="1">
        <f t="shared" si="28"/>
        <v>10800</v>
      </c>
    </row>
    <row r="10" spans="1:114" ht="16.5" customHeight="1" x14ac:dyDescent="0.25">
      <c r="A10" s="197" t="s">
        <v>9</v>
      </c>
      <c r="B10" s="6" t="s">
        <v>53</v>
      </c>
      <c r="C10" s="46">
        <v>48</v>
      </c>
      <c r="D10" s="11"/>
      <c r="E10" s="3">
        <f t="shared" si="29"/>
        <v>0</v>
      </c>
      <c r="F10" s="11"/>
      <c r="G10" s="3">
        <f t="shared" si="30"/>
        <v>0</v>
      </c>
      <c r="H10" s="45"/>
      <c r="I10" s="3">
        <f t="shared" si="31"/>
        <v>0</v>
      </c>
      <c r="J10" s="45"/>
      <c r="K10" s="3">
        <f t="shared" si="32"/>
        <v>0</v>
      </c>
      <c r="L10" s="45"/>
      <c r="M10" s="3">
        <f t="shared" si="33"/>
        <v>0</v>
      </c>
      <c r="N10" s="45"/>
      <c r="O10" s="3">
        <f t="shared" si="34"/>
        <v>0</v>
      </c>
      <c r="P10" s="45"/>
      <c r="Q10" s="3">
        <f t="shared" si="35"/>
        <v>0</v>
      </c>
      <c r="R10" s="45">
        <v>6</v>
      </c>
      <c r="S10" s="3">
        <f t="shared" si="36"/>
        <v>288</v>
      </c>
      <c r="T10" s="45"/>
      <c r="U10" s="3"/>
      <c r="V10" s="45"/>
      <c r="W10" s="3"/>
      <c r="X10" s="45"/>
      <c r="Y10" s="3"/>
      <c r="Z10" s="45"/>
      <c r="AA10" s="3"/>
      <c r="AB10" s="45"/>
      <c r="AC10" s="3"/>
      <c r="AD10" s="45"/>
      <c r="AE10" s="3"/>
      <c r="AF10" s="45"/>
      <c r="AG10" s="3"/>
      <c r="AH10" s="45"/>
      <c r="AI10" s="3"/>
      <c r="AJ10" s="11"/>
      <c r="AK10" s="3"/>
      <c r="AL10" s="45"/>
      <c r="AM10" s="3"/>
      <c r="AN10" s="45"/>
      <c r="AO10" s="3"/>
      <c r="AP10" s="45"/>
      <c r="AQ10" s="3"/>
      <c r="AR10" s="45"/>
      <c r="AS10" s="3"/>
      <c r="AT10" s="45"/>
      <c r="AU10" s="3"/>
      <c r="AV10" s="45"/>
      <c r="AW10" s="3"/>
      <c r="AX10" s="45"/>
      <c r="AY10" s="3"/>
      <c r="AZ10" s="45"/>
      <c r="BA10" s="3"/>
      <c r="BB10" s="45"/>
      <c r="BC10" s="3"/>
      <c r="BD10" s="45"/>
      <c r="BE10" s="3"/>
      <c r="BF10" s="45"/>
      <c r="BG10" s="3"/>
      <c r="BH10" s="45"/>
      <c r="BI10" s="74"/>
      <c r="BJ10" s="45"/>
      <c r="BK10" s="74"/>
      <c r="BL10" s="45"/>
      <c r="BM10" s="74"/>
      <c r="BN10" s="45">
        <f t="shared" si="26"/>
        <v>6</v>
      </c>
      <c r="BO10" s="196">
        <f>+E10+G10+I10+K10+M10+O10+Q10+S10+U10+W10+Y10+AA10+AC10+AE10+AG10+AI10+AK10+AM10+AO10+AQ10+AS10+AU10+AW10+AY10+BA10+BC10+BE10+BG10+BI10+BK10+BM10</f>
        <v>288</v>
      </c>
      <c r="BP10" s="189"/>
      <c r="BQ10" s="61"/>
      <c r="BR10" s="4">
        <f t="shared" si="37"/>
        <v>288</v>
      </c>
      <c r="BS10" s="61"/>
      <c r="BT10" s="1">
        <f t="shared" si="27"/>
        <v>288</v>
      </c>
      <c r="BU10" s="5"/>
      <c r="BV10" s="1">
        <f t="shared" si="28"/>
        <v>288</v>
      </c>
    </row>
    <row r="11" spans="1:114" s="14" customFormat="1" ht="16.5" customHeight="1" x14ac:dyDescent="0.25">
      <c r="A11" s="197" t="s">
        <v>10</v>
      </c>
      <c r="B11" s="148">
        <v>19</v>
      </c>
      <c r="C11" s="46">
        <v>54</v>
      </c>
      <c r="D11" s="11">
        <v>2</v>
      </c>
      <c r="E11" s="3">
        <f t="shared" si="29"/>
        <v>108</v>
      </c>
      <c r="F11" s="11">
        <v>39</v>
      </c>
      <c r="G11" s="3">
        <f t="shared" si="30"/>
        <v>2106</v>
      </c>
      <c r="H11" s="45">
        <v>31</v>
      </c>
      <c r="I11" s="3">
        <f t="shared" si="31"/>
        <v>1674</v>
      </c>
      <c r="J11" s="45">
        <v>26</v>
      </c>
      <c r="K11" s="3">
        <f t="shared" si="32"/>
        <v>1404</v>
      </c>
      <c r="L11" s="45">
        <v>36</v>
      </c>
      <c r="M11" s="3">
        <f t="shared" si="33"/>
        <v>1944</v>
      </c>
      <c r="N11" s="45">
        <v>26</v>
      </c>
      <c r="O11" s="3">
        <f t="shared" si="34"/>
        <v>1404</v>
      </c>
      <c r="P11" s="45">
        <v>34</v>
      </c>
      <c r="Q11" s="3">
        <f t="shared" si="35"/>
        <v>1836</v>
      </c>
      <c r="R11" s="45">
        <v>24</v>
      </c>
      <c r="S11" s="3">
        <f t="shared" si="36"/>
        <v>1296</v>
      </c>
      <c r="T11" s="45"/>
      <c r="U11" s="3"/>
      <c r="V11" s="45"/>
      <c r="W11" s="3"/>
      <c r="X11" s="45"/>
      <c r="Y11" s="3"/>
      <c r="Z11" s="45"/>
      <c r="AA11" s="3"/>
      <c r="AB11" s="45"/>
      <c r="AC11" s="3"/>
      <c r="AD11" s="45"/>
      <c r="AE11" s="3"/>
      <c r="AF11" s="45"/>
      <c r="AG11" s="3"/>
      <c r="AH11" s="45"/>
      <c r="AI11" s="3"/>
      <c r="AJ11" s="11"/>
      <c r="AK11" s="3"/>
      <c r="AL11" s="45"/>
      <c r="AM11" s="3"/>
      <c r="AN11" s="45"/>
      <c r="AO11" s="3"/>
      <c r="AP11" s="45"/>
      <c r="AQ11" s="3"/>
      <c r="AR11" s="45"/>
      <c r="AS11" s="3"/>
      <c r="AT11" s="45"/>
      <c r="AU11" s="3"/>
      <c r="AV11" s="45"/>
      <c r="AW11" s="3"/>
      <c r="AX11" s="45"/>
      <c r="AY11" s="3"/>
      <c r="AZ11" s="45"/>
      <c r="BA11" s="3"/>
      <c r="BB11" s="45"/>
      <c r="BC11" s="3"/>
      <c r="BD11" s="45"/>
      <c r="BE11" s="3"/>
      <c r="BF11" s="45"/>
      <c r="BG11" s="3"/>
      <c r="BH11" s="45"/>
      <c r="BI11" s="74"/>
      <c r="BJ11" s="45"/>
      <c r="BK11" s="74"/>
      <c r="BL11" s="45"/>
      <c r="BM11" s="74"/>
      <c r="BN11" s="45">
        <f t="shared" si="26"/>
        <v>218</v>
      </c>
      <c r="BO11" s="196">
        <f t="shared" si="26"/>
        <v>11772</v>
      </c>
      <c r="BP11" s="189"/>
      <c r="BQ11" s="61">
        <v>737.4</v>
      </c>
      <c r="BR11" s="4">
        <f t="shared" si="37"/>
        <v>11772</v>
      </c>
      <c r="BS11" s="61"/>
      <c r="BT11" s="1">
        <f t="shared" si="27"/>
        <v>11034.6</v>
      </c>
      <c r="BU11" s="5"/>
      <c r="BV11" s="149">
        <f t="shared" si="28"/>
        <v>11034.6</v>
      </c>
      <c r="BW11" s="157">
        <f>SUM(BT7:BT10)</f>
        <v>9877</v>
      </c>
      <c r="BX11" s="158">
        <f>SUM(BV7:BV10)</f>
        <v>9877</v>
      </c>
    </row>
    <row r="12" spans="1:114" s="14" customFormat="1" ht="16.5" customHeight="1" x14ac:dyDescent="0.25">
      <c r="A12" s="198" t="s">
        <v>10</v>
      </c>
      <c r="B12" s="6">
        <v>19</v>
      </c>
      <c r="C12" s="46">
        <v>48</v>
      </c>
      <c r="D12" s="11"/>
      <c r="E12" s="3">
        <f t="shared" si="29"/>
        <v>0</v>
      </c>
      <c r="F12" s="11"/>
      <c r="G12" s="3">
        <f t="shared" si="30"/>
        <v>0</v>
      </c>
      <c r="H12" s="45"/>
      <c r="I12" s="3">
        <f t="shared" si="31"/>
        <v>0</v>
      </c>
      <c r="J12" s="45"/>
      <c r="K12" s="3">
        <f t="shared" si="32"/>
        <v>0</v>
      </c>
      <c r="L12" s="45"/>
      <c r="M12" s="3">
        <f t="shared" si="33"/>
        <v>0</v>
      </c>
      <c r="N12" s="45"/>
      <c r="O12" s="3">
        <f t="shared" si="34"/>
        <v>0</v>
      </c>
      <c r="P12" s="45">
        <v>7</v>
      </c>
      <c r="Q12" s="3">
        <v>343</v>
      </c>
      <c r="R12" s="45"/>
      <c r="S12" s="3">
        <f t="shared" si="36"/>
        <v>0</v>
      </c>
      <c r="T12" s="45"/>
      <c r="U12" s="3"/>
      <c r="V12" s="45"/>
      <c r="W12" s="3"/>
      <c r="X12" s="45"/>
      <c r="Y12" s="3"/>
      <c r="Z12" s="45"/>
      <c r="AA12" s="3"/>
      <c r="AB12" s="45"/>
      <c r="AC12" s="3"/>
      <c r="AD12" s="45"/>
      <c r="AE12" s="3"/>
      <c r="AF12" s="45"/>
      <c r="AG12" s="3"/>
      <c r="AH12" s="45"/>
      <c r="AI12" s="3"/>
      <c r="AJ12" s="11"/>
      <c r="AK12" s="3"/>
      <c r="AL12" s="45"/>
      <c r="AM12" s="3"/>
      <c r="AN12" s="45"/>
      <c r="AO12" s="3"/>
      <c r="AP12" s="45"/>
      <c r="AQ12" s="3"/>
      <c r="AR12" s="45"/>
      <c r="AS12" s="3"/>
      <c r="AT12" s="45"/>
      <c r="AU12" s="3"/>
      <c r="AV12" s="45"/>
      <c r="AW12" s="3"/>
      <c r="AX12" s="45"/>
      <c r="AY12" s="3"/>
      <c r="AZ12" s="45"/>
      <c r="BA12" s="3"/>
      <c r="BB12" s="45"/>
      <c r="BC12" s="3"/>
      <c r="BD12" s="45"/>
      <c r="BE12" s="3"/>
      <c r="BF12" s="45"/>
      <c r="BG12" s="3"/>
      <c r="BH12" s="45"/>
      <c r="BI12" s="74"/>
      <c r="BJ12" s="45"/>
      <c r="BK12" s="74"/>
      <c r="BL12" s="45"/>
      <c r="BM12" s="74"/>
      <c r="BN12" s="45">
        <f t="shared" si="26"/>
        <v>7</v>
      </c>
      <c r="BO12" s="196">
        <f t="shared" si="26"/>
        <v>343</v>
      </c>
      <c r="BP12" s="189"/>
      <c r="BQ12" s="61"/>
      <c r="BR12" s="4">
        <f t="shared" si="37"/>
        <v>343</v>
      </c>
      <c r="BS12" s="61"/>
      <c r="BT12" s="1">
        <f t="shared" si="27"/>
        <v>343</v>
      </c>
      <c r="BU12" s="5"/>
      <c r="BV12" s="149">
        <f t="shared" si="28"/>
        <v>343</v>
      </c>
      <c r="BW12" s="160">
        <f>SUM(BT11:BT12)</f>
        <v>11377.6</v>
      </c>
      <c r="BX12" s="158">
        <f>+BW12-BU11</f>
        <v>11377.6</v>
      </c>
    </row>
    <row r="13" spans="1:114" ht="16.5" customHeight="1" x14ac:dyDescent="0.25">
      <c r="A13" s="199" t="s">
        <v>32</v>
      </c>
      <c r="B13" s="80">
        <v>168</v>
      </c>
      <c r="C13" s="81">
        <v>54</v>
      </c>
      <c r="D13" s="93"/>
      <c r="E13" s="3">
        <f t="shared" ref="E13:E16" si="38">+D13*C13</f>
        <v>0</v>
      </c>
      <c r="F13" s="93"/>
      <c r="G13" s="3">
        <f t="shared" ref="G13:G16" si="39">+F13*C13</f>
        <v>0</v>
      </c>
      <c r="H13" s="45">
        <v>25</v>
      </c>
      <c r="I13" s="3">
        <f t="shared" ref="I13:I16" si="40">+H13*C13</f>
        <v>1350</v>
      </c>
      <c r="J13" s="45"/>
      <c r="K13" s="3">
        <f t="shared" ref="K13:K16" si="41">+J13*C13</f>
        <v>0</v>
      </c>
      <c r="L13" s="45">
        <v>16</v>
      </c>
      <c r="M13" s="3">
        <f t="shared" si="33"/>
        <v>864</v>
      </c>
      <c r="N13" s="45"/>
      <c r="O13" s="3">
        <f t="shared" si="34"/>
        <v>0</v>
      </c>
      <c r="P13" s="45">
        <v>4</v>
      </c>
      <c r="Q13" s="3">
        <f t="shared" si="35"/>
        <v>216</v>
      </c>
      <c r="R13" s="45">
        <v>1</v>
      </c>
      <c r="S13" s="3">
        <f t="shared" si="36"/>
        <v>54</v>
      </c>
      <c r="T13" s="45"/>
      <c r="U13" s="3"/>
      <c r="V13" s="45"/>
      <c r="W13" s="3"/>
      <c r="X13" s="45"/>
      <c r="Y13" s="3"/>
      <c r="Z13" s="45"/>
      <c r="AA13" s="3"/>
      <c r="AB13" s="45"/>
      <c r="AC13" s="3"/>
      <c r="AD13" s="45"/>
      <c r="AE13" s="3"/>
      <c r="AF13" s="45"/>
      <c r="AG13" s="3"/>
      <c r="AH13" s="45"/>
      <c r="AI13" s="3"/>
      <c r="AJ13" s="79"/>
      <c r="AK13" s="3"/>
      <c r="AL13" s="45"/>
      <c r="AM13" s="3"/>
      <c r="AN13" s="45"/>
      <c r="AO13" s="3"/>
      <c r="AP13" s="45"/>
      <c r="AQ13" s="3"/>
      <c r="AR13" s="45"/>
      <c r="AS13" s="3"/>
      <c r="AT13" s="45"/>
      <c r="AU13" s="3"/>
      <c r="AV13" s="45"/>
      <c r="AW13" s="3"/>
      <c r="AX13" s="45"/>
      <c r="AY13" s="3"/>
      <c r="AZ13" s="45"/>
      <c r="BA13" s="3"/>
      <c r="BB13" s="45"/>
      <c r="BC13" s="3"/>
      <c r="BD13" s="45"/>
      <c r="BE13" s="3"/>
      <c r="BF13" s="45"/>
      <c r="BG13" s="3"/>
      <c r="BH13" s="45"/>
      <c r="BI13" s="74"/>
      <c r="BJ13" s="45"/>
      <c r="BK13" s="74"/>
      <c r="BL13" s="45"/>
      <c r="BM13" s="74"/>
      <c r="BN13" s="45">
        <f>+D13+F13+H13+J13+L13+N13+P13+R13+T13+V13+X13+Z13+AB13+AD13+AF13+AH13+AJ13+AL13+AN13+AP13+AR13+AT13+AV13+AX13+AZ13+BB13+BD13+BF13+BH13+BJ13+BL13</f>
        <v>46</v>
      </c>
      <c r="BO13" s="196">
        <f t="shared" ref="BO13:BO14" si="42">+E13+G13+I13+K13+M13+O13+Q13+S13+U13+W13+Y13+AA13+AC13+AE13+AG13+AI13+AK13+AM13+AO13+AQ13+AS13+AU13+AW13+AY13+BA13+BC13+BE13+BG13+BI13+BK13+BM13</f>
        <v>2484</v>
      </c>
      <c r="BP13" s="189"/>
      <c r="BQ13" s="61">
        <v>914.68</v>
      </c>
      <c r="BR13" s="4">
        <f t="shared" ref="BR13:BR14" si="43">BO13</f>
        <v>2484</v>
      </c>
      <c r="BS13" s="61"/>
      <c r="BT13" s="1">
        <f t="shared" ref="BT13:BT14" si="44">BR13+BS13-BQ13</f>
        <v>1569.3200000000002</v>
      </c>
      <c r="BU13" s="5"/>
      <c r="BV13" s="1">
        <f t="shared" ref="BV13" si="45">BT13-BU13</f>
        <v>1569.3200000000002</v>
      </c>
    </row>
    <row r="14" spans="1:114" ht="16.5" customHeight="1" x14ac:dyDescent="0.25">
      <c r="A14" s="199" t="s">
        <v>32</v>
      </c>
      <c r="B14" s="80" t="s">
        <v>67</v>
      </c>
      <c r="C14" s="81">
        <v>54</v>
      </c>
      <c r="D14" s="93"/>
      <c r="E14" s="3">
        <f t="shared" si="38"/>
        <v>0</v>
      </c>
      <c r="F14" s="93"/>
      <c r="G14" s="3">
        <f t="shared" si="39"/>
        <v>0</v>
      </c>
      <c r="H14" s="45">
        <v>4</v>
      </c>
      <c r="I14" s="3">
        <f>162+48</f>
        <v>210</v>
      </c>
      <c r="J14" s="45">
        <v>6</v>
      </c>
      <c r="K14" s="3">
        <f t="shared" si="41"/>
        <v>324</v>
      </c>
      <c r="L14" s="45">
        <v>10</v>
      </c>
      <c r="M14" s="3">
        <f>48+486</f>
        <v>534</v>
      </c>
      <c r="N14" s="45">
        <v>15</v>
      </c>
      <c r="O14" s="3">
        <f t="shared" si="34"/>
        <v>810</v>
      </c>
      <c r="P14" s="45">
        <v>10</v>
      </c>
      <c r="Q14" s="3">
        <f t="shared" si="35"/>
        <v>540</v>
      </c>
      <c r="R14" s="45">
        <v>6</v>
      </c>
      <c r="S14" s="3">
        <f t="shared" si="36"/>
        <v>324</v>
      </c>
      <c r="T14" s="45"/>
      <c r="U14" s="3"/>
      <c r="V14" s="45"/>
      <c r="W14" s="3"/>
      <c r="X14" s="45"/>
      <c r="Y14" s="3"/>
      <c r="Z14" s="45"/>
      <c r="AA14" s="3"/>
      <c r="AB14" s="45"/>
      <c r="AC14" s="3"/>
      <c r="AD14" s="45"/>
      <c r="AE14" s="3"/>
      <c r="AF14" s="45"/>
      <c r="AG14" s="3"/>
      <c r="AH14" s="45"/>
      <c r="AI14" s="3"/>
      <c r="AJ14" s="79"/>
      <c r="AK14" s="3"/>
      <c r="AL14" s="45"/>
      <c r="AM14" s="3"/>
      <c r="AN14" s="45"/>
      <c r="AO14" s="3"/>
      <c r="AP14" s="45"/>
      <c r="AQ14" s="3"/>
      <c r="AR14" s="45"/>
      <c r="AS14" s="3"/>
      <c r="AT14" s="45"/>
      <c r="AU14" s="3"/>
      <c r="AV14" s="45"/>
      <c r="AW14" s="3"/>
      <c r="AX14" s="45"/>
      <c r="AY14" s="3"/>
      <c r="AZ14" s="45"/>
      <c r="BA14" s="3"/>
      <c r="BB14" s="45"/>
      <c r="BC14" s="3"/>
      <c r="BD14" s="45"/>
      <c r="BE14" s="3"/>
      <c r="BF14" s="45"/>
      <c r="BG14" s="3"/>
      <c r="BH14" s="45"/>
      <c r="BI14" s="74"/>
      <c r="BJ14" s="45"/>
      <c r="BK14" s="74"/>
      <c r="BL14" s="45"/>
      <c r="BM14" s="74"/>
      <c r="BN14" s="45">
        <f t="shared" ref="BN14" si="46">+D14+F14+H14+J14+L14+N14+P14+R14+T14+V14+X14+Z14+AB14+AD14+AF14+AH14+AJ14+AL14+AN14+AP14+AR14+AT14+AV14+AX14+AZ14+BB14+BD14+BF14+BH14+BJ14+BL14</f>
        <v>51</v>
      </c>
      <c r="BO14" s="196">
        <f t="shared" si="42"/>
        <v>2742</v>
      </c>
      <c r="BP14" s="189"/>
      <c r="BQ14" s="61"/>
      <c r="BR14" s="4">
        <f t="shared" si="43"/>
        <v>2742</v>
      </c>
      <c r="BS14" s="61"/>
      <c r="BT14" s="1">
        <f t="shared" si="44"/>
        <v>2742</v>
      </c>
      <c r="BU14" s="5"/>
      <c r="BV14" s="1">
        <f>BT14-BU14</f>
        <v>2742</v>
      </c>
    </row>
    <row r="15" spans="1:114" ht="16.5" customHeight="1" x14ac:dyDescent="0.25">
      <c r="A15" s="199" t="s">
        <v>74</v>
      </c>
      <c r="B15" s="80">
        <v>124</v>
      </c>
      <c r="C15" s="81">
        <v>54</v>
      </c>
      <c r="D15" s="93"/>
      <c r="E15" s="3"/>
      <c r="F15" s="93"/>
      <c r="G15" s="3"/>
      <c r="H15" s="45"/>
      <c r="I15" s="3"/>
      <c r="J15" s="45"/>
      <c r="K15" s="3"/>
      <c r="L15" s="45"/>
      <c r="M15" s="3"/>
      <c r="N15" s="45"/>
      <c r="O15" s="3"/>
      <c r="P15" s="45"/>
      <c r="Q15" s="3"/>
      <c r="R15" s="45">
        <v>5</v>
      </c>
      <c r="S15" s="3">
        <f t="shared" si="36"/>
        <v>270</v>
      </c>
      <c r="T15" s="45"/>
      <c r="U15" s="3"/>
      <c r="V15" s="45"/>
      <c r="W15" s="3"/>
      <c r="X15" s="45"/>
      <c r="Y15" s="3"/>
      <c r="Z15" s="45"/>
      <c r="AA15" s="3"/>
      <c r="AB15" s="45"/>
      <c r="AC15" s="3"/>
      <c r="AD15" s="45"/>
      <c r="AE15" s="3"/>
      <c r="AF15" s="45"/>
      <c r="AG15" s="3"/>
      <c r="AH15" s="45"/>
      <c r="AI15" s="3"/>
      <c r="AJ15" s="79"/>
      <c r="AK15" s="3"/>
      <c r="AL15" s="45"/>
      <c r="AM15" s="3"/>
      <c r="AN15" s="45"/>
      <c r="AO15" s="3"/>
      <c r="AP15" s="45"/>
      <c r="AQ15" s="3"/>
      <c r="AR15" s="45"/>
      <c r="AS15" s="3"/>
      <c r="AT15" s="45"/>
      <c r="AU15" s="3"/>
      <c r="AV15" s="45"/>
      <c r="AW15" s="3"/>
      <c r="AX15" s="45"/>
      <c r="AY15" s="3"/>
      <c r="AZ15" s="45"/>
      <c r="BA15" s="3"/>
      <c r="BB15" s="45"/>
      <c r="BC15" s="3"/>
      <c r="BD15" s="45"/>
      <c r="BE15" s="3"/>
      <c r="BF15" s="45"/>
      <c r="BG15" s="3"/>
      <c r="BH15" s="45"/>
      <c r="BI15" s="74"/>
      <c r="BJ15" s="45"/>
      <c r="BK15" s="74"/>
      <c r="BL15" s="45"/>
      <c r="BM15" s="74"/>
      <c r="BN15" s="45">
        <f t="shared" ref="BN15" si="47">+D15+F15+H15+J15+L15+N15+P15+R15+T15+V15+X15+Z15+AB15+AD15+AF15+AH15+AJ15+AL15+AN15+AP15+AR15+AT15+AV15+AX15+AZ15+BB15+BD15+BF15+BH15+BJ15+BL15</f>
        <v>5</v>
      </c>
      <c r="BO15" s="196">
        <f t="shared" ref="BO15" si="48">+E15+G15+I15+K15+M15+O15+Q15+S15+U15+W15+Y15+AA15+AC15+AE15+AG15+AI15+AK15+AM15+AO15+AQ15+AS15+AU15+AW15+AY15+BA15+BC15+BE15+BG15+BI15+BK15+BM15</f>
        <v>270</v>
      </c>
      <c r="BP15" s="189"/>
      <c r="BQ15" s="61"/>
      <c r="BR15" s="4"/>
      <c r="BS15" s="61"/>
      <c r="BT15" s="1"/>
      <c r="BU15" s="5"/>
      <c r="BV15" s="1"/>
    </row>
    <row r="16" spans="1:114" ht="16.5" customHeight="1" x14ac:dyDescent="0.25">
      <c r="A16" s="199" t="s">
        <v>34</v>
      </c>
      <c r="B16" s="80" t="s">
        <v>35</v>
      </c>
      <c r="C16" s="81">
        <v>48</v>
      </c>
      <c r="D16" s="93">
        <v>12</v>
      </c>
      <c r="E16" s="3">
        <f t="shared" si="38"/>
        <v>576</v>
      </c>
      <c r="F16" s="93">
        <v>3</v>
      </c>
      <c r="G16" s="3">
        <f t="shared" si="39"/>
        <v>144</v>
      </c>
      <c r="H16" s="45">
        <v>10</v>
      </c>
      <c r="I16" s="3">
        <f t="shared" si="40"/>
        <v>480</v>
      </c>
      <c r="J16" s="45"/>
      <c r="K16" s="3">
        <f t="shared" si="41"/>
        <v>0</v>
      </c>
      <c r="L16" s="45">
        <v>5</v>
      </c>
      <c r="M16" s="3">
        <f t="shared" si="33"/>
        <v>240</v>
      </c>
      <c r="N16" s="45">
        <v>5</v>
      </c>
      <c r="O16" s="3">
        <f t="shared" si="34"/>
        <v>240</v>
      </c>
      <c r="P16" s="45">
        <v>6</v>
      </c>
      <c r="Q16" s="3">
        <f t="shared" si="35"/>
        <v>288</v>
      </c>
      <c r="R16" s="45">
        <v>8</v>
      </c>
      <c r="S16" s="3">
        <f t="shared" si="36"/>
        <v>384</v>
      </c>
      <c r="T16" s="45"/>
      <c r="U16" s="3"/>
      <c r="V16" s="45"/>
      <c r="W16" s="3"/>
      <c r="X16" s="45"/>
      <c r="Y16" s="3"/>
      <c r="Z16" s="45"/>
      <c r="AA16" s="3"/>
      <c r="AB16" s="45"/>
      <c r="AC16" s="3"/>
      <c r="AD16" s="45"/>
      <c r="AE16" s="3"/>
      <c r="AF16" s="45"/>
      <c r="AG16" s="3"/>
      <c r="AH16" s="45"/>
      <c r="AI16" s="3"/>
      <c r="AJ16" s="93"/>
      <c r="AK16" s="3"/>
      <c r="AL16" s="45"/>
      <c r="AM16" s="3"/>
      <c r="AN16" s="45"/>
      <c r="AO16" s="3"/>
      <c r="AP16" s="45"/>
      <c r="AQ16" s="3"/>
      <c r="AR16" s="45"/>
      <c r="AS16" s="3"/>
      <c r="AT16" s="45"/>
      <c r="AU16" s="3"/>
      <c r="AV16" s="45"/>
      <c r="AW16" s="3"/>
      <c r="AX16" s="45"/>
      <c r="AY16" s="3"/>
      <c r="AZ16" s="45"/>
      <c r="BA16" s="3"/>
      <c r="BB16" s="45"/>
      <c r="BC16" s="3"/>
      <c r="BD16" s="45"/>
      <c r="BE16" s="3"/>
      <c r="BF16" s="45"/>
      <c r="BG16" s="3"/>
      <c r="BH16" s="45"/>
      <c r="BI16" s="74"/>
      <c r="BJ16" s="45"/>
      <c r="BK16" s="74"/>
      <c r="BL16" s="45"/>
      <c r="BM16" s="74"/>
      <c r="BN16" s="45">
        <f>+D16+F16+H16+J16+L16+N16+P16+R16+T16+V16+X16+Z16+AB16+AD16+AF16+AH16+AJ16+AL16+AN16+AP16+AR16+AT16+AV16+AX16+AZ16+BB16+BD16+BF16+BH16+BJ16+BL16</f>
        <v>49</v>
      </c>
      <c r="BO16" s="196">
        <f t="shared" ref="BO16" si="49">+E16+G16+I16+K16+M16+O16+Q16+S16+U16+W16+Y16+AA16+AC16+AE16+AG16+AI16+AK16+AM16+AO16+AQ16+AS16+AU16+AW16+AY16+BA16+BC16+BE16+BG16+BI16+BK16+BM16</f>
        <v>2352</v>
      </c>
      <c r="BP16" s="189"/>
      <c r="BQ16" s="61">
        <v>440.2</v>
      </c>
      <c r="BR16" s="4">
        <f t="shared" si="37"/>
        <v>2352</v>
      </c>
      <c r="BS16" s="61"/>
      <c r="BT16" s="1">
        <f>BR16+BS16-BQ16</f>
        <v>1911.8</v>
      </c>
      <c r="BU16" s="5"/>
      <c r="BV16" s="1">
        <f t="shared" ref="BV16" si="50">BT16-BU16</f>
        <v>1911.8</v>
      </c>
    </row>
    <row r="17" spans="1:120" ht="16.5" customHeight="1" x14ac:dyDescent="0.25">
      <c r="A17" s="200" t="s">
        <v>51</v>
      </c>
      <c r="B17" s="121" t="s">
        <v>52</v>
      </c>
      <c r="C17" s="81">
        <v>48</v>
      </c>
      <c r="D17" s="93"/>
      <c r="E17" s="3">
        <f t="shared" ref="E17:E19" si="51">+D17*C17</f>
        <v>0</v>
      </c>
      <c r="F17" s="93"/>
      <c r="G17" s="3">
        <f t="shared" ref="G17:G19" si="52">+F17*C17</f>
        <v>0</v>
      </c>
      <c r="H17" s="45"/>
      <c r="I17" s="3">
        <f t="shared" ref="I17:I19" si="53">+H17*C17</f>
        <v>0</v>
      </c>
      <c r="J17" s="45"/>
      <c r="K17" s="3">
        <f t="shared" ref="K17:K19" si="54">+J17*C17</f>
        <v>0</v>
      </c>
      <c r="L17" s="45"/>
      <c r="M17" s="3">
        <f t="shared" si="33"/>
        <v>0</v>
      </c>
      <c r="N17" s="45"/>
      <c r="O17" s="3">
        <f t="shared" si="34"/>
        <v>0</v>
      </c>
      <c r="P17" s="45"/>
      <c r="Q17" s="3">
        <f t="shared" si="35"/>
        <v>0</v>
      </c>
      <c r="R17" s="45"/>
      <c r="S17" s="3">
        <f t="shared" si="36"/>
        <v>0</v>
      </c>
      <c r="T17" s="45"/>
      <c r="U17" s="3"/>
      <c r="V17" s="45"/>
      <c r="W17" s="3"/>
      <c r="X17" s="45"/>
      <c r="Y17" s="3"/>
      <c r="Z17" s="45"/>
      <c r="AA17" s="3"/>
      <c r="AB17" s="45"/>
      <c r="AC17" s="3"/>
      <c r="AD17" s="45"/>
      <c r="AE17" s="3"/>
      <c r="AF17" s="45"/>
      <c r="AG17" s="3"/>
      <c r="AH17" s="45"/>
      <c r="AI17" s="3"/>
      <c r="AJ17" s="93"/>
      <c r="AK17" s="3"/>
      <c r="AL17" s="45"/>
      <c r="AM17" s="3"/>
      <c r="AN17" s="45"/>
      <c r="AO17" s="3"/>
      <c r="AP17" s="45"/>
      <c r="AQ17" s="3"/>
      <c r="AR17" s="45"/>
      <c r="AS17" s="3"/>
      <c r="AT17" s="45"/>
      <c r="AU17" s="3"/>
      <c r="AV17" s="45"/>
      <c r="AW17" s="3"/>
      <c r="AX17" s="45"/>
      <c r="AY17" s="3"/>
      <c r="AZ17" s="45"/>
      <c r="BA17" s="3"/>
      <c r="BB17" s="45"/>
      <c r="BC17" s="3"/>
      <c r="BD17" s="45"/>
      <c r="BE17" s="3"/>
      <c r="BF17" s="45"/>
      <c r="BG17" s="3"/>
      <c r="BH17" s="45"/>
      <c r="BI17" s="74"/>
      <c r="BJ17" s="45"/>
      <c r="BK17" s="74"/>
      <c r="BL17" s="45"/>
      <c r="BM17" s="74"/>
      <c r="BN17" s="45">
        <f t="shared" ref="BN17:BO19" si="55">+D17+F17+H17+J17+L17+N17+P17+R17+T17+V17+X17+Z17+AB17+AD17+AF17+AH17+AJ17+AL17+AN17+AP17+AR17+AT17+AV17+AX17+AZ17+BB17+BD17+BF17+BH17+BJ17+BL17</f>
        <v>0</v>
      </c>
      <c r="BO17" s="196">
        <f t="shared" si="55"/>
        <v>0</v>
      </c>
      <c r="BP17" s="189"/>
      <c r="BQ17" s="61">
        <v>12</v>
      </c>
      <c r="BR17" s="4">
        <f t="shared" si="37"/>
        <v>0</v>
      </c>
      <c r="BS17" s="61"/>
      <c r="BT17" s="1">
        <f t="shared" ref="BT17:BT19" si="56">BR17+BS17-BQ17</f>
        <v>-12</v>
      </c>
      <c r="BU17" s="5"/>
      <c r="BV17" s="1">
        <f>BT17-BU17</f>
        <v>-12</v>
      </c>
    </row>
    <row r="18" spans="1:120" ht="16.5" customHeight="1" x14ac:dyDescent="0.25">
      <c r="A18" s="199" t="s">
        <v>68</v>
      </c>
      <c r="B18" s="80">
        <v>47</v>
      </c>
      <c r="C18" s="81">
        <v>48</v>
      </c>
      <c r="D18" s="93"/>
      <c r="E18" s="3">
        <f t="shared" si="51"/>
        <v>0</v>
      </c>
      <c r="F18" s="93"/>
      <c r="G18" s="3">
        <f t="shared" si="52"/>
        <v>0</v>
      </c>
      <c r="H18" s="45">
        <v>4</v>
      </c>
      <c r="I18" s="3">
        <f t="shared" si="53"/>
        <v>192</v>
      </c>
      <c r="J18" s="45"/>
      <c r="K18" s="3">
        <f t="shared" si="54"/>
        <v>0</v>
      </c>
      <c r="L18" s="45"/>
      <c r="M18" s="3">
        <f t="shared" si="33"/>
        <v>0</v>
      </c>
      <c r="N18" s="45">
        <v>10</v>
      </c>
      <c r="O18" s="3">
        <f t="shared" si="34"/>
        <v>480</v>
      </c>
      <c r="P18" s="45">
        <v>20</v>
      </c>
      <c r="Q18" s="3">
        <f t="shared" si="35"/>
        <v>960</v>
      </c>
      <c r="R18" s="45">
        <v>10</v>
      </c>
      <c r="S18" s="3">
        <f t="shared" si="36"/>
        <v>480</v>
      </c>
      <c r="T18" s="45"/>
      <c r="U18" s="3"/>
      <c r="V18" s="45"/>
      <c r="W18" s="3"/>
      <c r="X18" s="45"/>
      <c r="Y18" s="3"/>
      <c r="Z18" s="45"/>
      <c r="AA18" s="3"/>
      <c r="AB18" s="45"/>
      <c r="AC18" s="3"/>
      <c r="AD18" s="45"/>
      <c r="AE18" s="3"/>
      <c r="AF18" s="45"/>
      <c r="AG18" s="3"/>
      <c r="AH18" s="45"/>
      <c r="AI18" s="3"/>
      <c r="AJ18" s="93"/>
      <c r="AK18" s="3"/>
      <c r="AL18" s="45"/>
      <c r="AM18" s="3"/>
      <c r="AN18" s="45"/>
      <c r="AO18" s="3"/>
      <c r="AP18" s="45"/>
      <c r="AQ18" s="3"/>
      <c r="AR18" s="45"/>
      <c r="AS18" s="3"/>
      <c r="AT18" s="45"/>
      <c r="AU18" s="3"/>
      <c r="AV18" s="45"/>
      <c r="AW18" s="3"/>
      <c r="AX18" s="45"/>
      <c r="AY18" s="3"/>
      <c r="AZ18" s="45"/>
      <c r="BA18" s="3"/>
      <c r="BB18" s="45"/>
      <c r="BC18" s="3"/>
      <c r="BD18" s="45"/>
      <c r="BE18" s="3"/>
      <c r="BF18" s="45"/>
      <c r="BG18" s="3"/>
      <c r="BH18" s="45"/>
      <c r="BI18" s="74"/>
      <c r="BJ18" s="45"/>
      <c r="BK18" s="74"/>
      <c r="BL18" s="45"/>
      <c r="BM18" s="74"/>
      <c r="BN18" s="45">
        <f t="shared" si="55"/>
        <v>44</v>
      </c>
      <c r="BO18" s="196">
        <f t="shared" si="55"/>
        <v>2112</v>
      </c>
      <c r="BP18" s="189"/>
      <c r="BQ18" s="61"/>
      <c r="BR18" s="4">
        <f t="shared" si="37"/>
        <v>2112</v>
      </c>
      <c r="BS18" s="61"/>
      <c r="BT18" s="1">
        <f t="shared" si="56"/>
        <v>2112</v>
      </c>
      <c r="BU18" s="5"/>
      <c r="BV18" s="1">
        <f>BT18-BU18</f>
        <v>2112</v>
      </c>
    </row>
    <row r="19" spans="1:120" ht="16.5" customHeight="1" x14ac:dyDescent="0.25">
      <c r="A19" s="199" t="s">
        <v>56</v>
      </c>
      <c r="B19" s="80">
        <v>6</v>
      </c>
      <c r="C19" s="81">
        <v>48</v>
      </c>
      <c r="D19" s="93"/>
      <c r="E19" s="3">
        <f t="shared" si="51"/>
        <v>0</v>
      </c>
      <c r="F19" s="93"/>
      <c r="G19" s="3">
        <f t="shared" si="52"/>
        <v>0</v>
      </c>
      <c r="H19" s="45"/>
      <c r="I19" s="3">
        <f t="shared" si="53"/>
        <v>0</v>
      </c>
      <c r="J19" s="45">
        <v>12</v>
      </c>
      <c r="K19" s="3">
        <f t="shared" si="54"/>
        <v>576</v>
      </c>
      <c r="L19" s="45"/>
      <c r="M19" s="3">
        <f t="shared" si="33"/>
        <v>0</v>
      </c>
      <c r="N19" s="45">
        <v>12</v>
      </c>
      <c r="O19" s="3">
        <f t="shared" si="34"/>
        <v>576</v>
      </c>
      <c r="P19" s="45"/>
      <c r="Q19" s="3">
        <f t="shared" si="35"/>
        <v>0</v>
      </c>
      <c r="R19" s="45">
        <v>12</v>
      </c>
      <c r="S19" s="3">
        <f t="shared" si="36"/>
        <v>576</v>
      </c>
      <c r="T19" s="45"/>
      <c r="U19" s="3"/>
      <c r="V19" s="45"/>
      <c r="W19" s="3"/>
      <c r="X19" s="45"/>
      <c r="Y19" s="3"/>
      <c r="Z19" s="45"/>
      <c r="AA19" s="3"/>
      <c r="AB19" s="45"/>
      <c r="AC19" s="3"/>
      <c r="AD19" s="45"/>
      <c r="AE19" s="3"/>
      <c r="AF19" s="45"/>
      <c r="AG19" s="3"/>
      <c r="AH19" s="45"/>
      <c r="AI19" s="3"/>
      <c r="AJ19" s="93"/>
      <c r="AK19" s="3"/>
      <c r="AL19" s="45"/>
      <c r="AM19" s="3"/>
      <c r="AN19" s="45"/>
      <c r="AO19" s="3"/>
      <c r="AP19" s="45"/>
      <c r="AQ19" s="3"/>
      <c r="AR19" s="45"/>
      <c r="AS19" s="3"/>
      <c r="AT19" s="45"/>
      <c r="AU19" s="3"/>
      <c r="AV19" s="45"/>
      <c r="AW19" s="3"/>
      <c r="AX19" s="45"/>
      <c r="AY19" s="3"/>
      <c r="AZ19" s="45"/>
      <c r="BA19" s="3"/>
      <c r="BB19" s="45"/>
      <c r="BC19" s="3"/>
      <c r="BD19" s="45"/>
      <c r="BE19" s="3"/>
      <c r="BF19" s="45"/>
      <c r="BG19" s="3"/>
      <c r="BH19" s="45"/>
      <c r="BI19" s="74"/>
      <c r="BJ19" s="45"/>
      <c r="BK19" s="74"/>
      <c r="BL19" s="45"/>
      <c r="BM19" s="74"/>
      <c r="BN19" s="45">
        <f t="shared" si="55"/>
        <v>36</v>
      </c>
      <c r="BO19" s="196">
        <f t="shared" si="55"/>
        <v>1728</v>
      </c>
      <c r="BP19" s="189"/>
      <c r="BQ19" s="61">
        <v>371.68</v>
      </c>
      <c r="BR19" s="4">
        <f t="shared" si="37"/>
        <v>1728</v>
      </c>
      <c r="BS19" s="61"/>
      <c r="BT19" s="1">
        <f t="shared" si="56"/>
        <v>1356.32</v>
      </c>
      <c r="BU19" s="5"/>
      <c r="BV19" s="1">
        <f t="shared" ref="BV19" si="57">BT19-BU19</f>
        <v>1356.32</v>
      </c>
    </row>
    <row r="20" spans="1:120" s="150" customFormat="1" ht="16.5" customHeight="1" x14ac:dyDescent="0.25">
      <c r="A20" s="199" t="s">
        <v>54</v>
      </c>
      <c r="B20" s="80">
        <v>18</v>
      </c>
      <c r="C20" s="81">
        <v>45.36</v>
      </c>
      <c r="D20" s="93"/>
      <c r="E20" s="3">
        <f>+D20*C20</f>
        <v>0</v>
      </c>
      <c r="F20" s="93"/>
      <c r="G20" s="3">
        <f>+F20*C20</f>
        <v>0</v>
      </c>
      <c r="H20" s="45"/>
      <c r="I20" s="3">
        <f>+H20*C20</f>
        <v>0</v>
      </c>
      <c r="J20" s="45"/>
      <c r="K20" s="3">
        <f>+J20*C20</f>
        <v>0</v>
      </c>
      <c r="L20" s="45">
        <v>48</v>
      </c>
      <c r="M20" s="3">
        <f t="shared" si="33"/>
        <v>2177.2799999999997</v>
      </c>
      <c r="N20" s="45">
        <v>13</v>
      </c>
      <c r="O20" s="3">
        <f t="shared" si="34"/>
        <v>589.67999999999995</v>
      </c>
      <c r="P20" s="45">
        <v>14</v>
      </c>
      <c r="Q20" s="3">
        <f t="shared" si="35"/>
        <v>635.04</v>
      </c>
      <c r="R20" s="45">
        <v>10</v>
      </c>
      <c r="S20" s="3">
        <f t="shared" si="36"/>
        <v>453.6</v>
      </c>
      <c r="T20" s="45"/>
      <c r="U20" s="3"/>
      <c r="V20" s="45"/>
      <c r="W20" s="3"/>
      <c r="X20" s="45"/>
      <c r="Y20" s="3"/>
      <c r="Z20" s="45"/>
      <c r="AA20" s="3"/>
      <c r="AB20" s="45"/>
      <c r="AC20" s="3"/>
      <c r="AD20" s="45"/>
      <c r="AE20" s="3"/>
      <c r="AF20" s="45"/>
      <c r="AG20" s="3"/>
      <c r="AH20" s="45"/>
      <c r="AI20" s="3"/>
      <c r="AJ20" s="93"/>
      <c r="AK20" s="3"/>
      <c r="AL20" s="45"/>
      <c r="AM20" s="3"/>
      <c r="AN20" s="45"/>
      <c r="AO20" s="3"/>
      <c r="AP20" s="45"/>
      <c r="AQ20" s="3"/>
      <c r="AR20" s="45"/>
      <c r="AS20" s="3"/>
      <c r="AT20" s="45"/>
      <c r="AU20" s="3"/>
      <c r="AV20" s="45"/>
      <c r="AW20" s="3"/>
      <c r="AX20" s="45"/>
      <c r="AY20" s="3"/>
      <c r="AZ20" s="45"/>
      <c r="BA20" s="3"/>
      <c r="BB20" s="45"/>
      <c r="BC20" s="3"/>
      <c r="BD20" s="45"/>
      <c r="BE20" s="3"/>
      <c r="BF20" s="45"/>
      <c r="BG20" s="3"/>
      <c r="BH20" s="45"/>
      <c r="BI20" s="74"/>
      <c r="BJ20" s="45"/>
      <c r="BK20" s="74"/>
      <c r="BL20" s="45"/>
      <c r="BM20" s="74"/>
      <c r="BN20" s="45">
        <f>+D20+F20+H20+J20+L20+N20+P20+R20+T20+V20+X20+Z20+AB20+AD20+AF20+AH20+AJ20+AL20+AN20+AP20+AR20+AT20+AV20+AX20+AZ20+BB20+BD20+BF20+BH20+BJ20+BL20</f>
        <v>85</v>
      </c>
      <c r="BO20" s="196">
        <f t="shared" ref="BO20" si="58">+E20+G20+I20+K20+M20+O20+Q20+S20+U20+W20+Y20+AA20+AC20+AE20+AG20+AI20+AK20+AM20+AO20+AQ20+AS20+AU20+AW20+AY20+BA20+BC20+BE20+BG20+BI20+BK20+BM20</f>
        <v>3855.5999999999995</v>
      </c>
      <c r="BP20" s="190"/>
      <c r="BQ20" s="61">
        <v>405.24</v>
      </c>
      <c r="BR20" s="4">
        <f t="shared" si="37"/>
        <v>3855.5999999999995</v>
      </c>
      <c r="BS20" s="61"/>
      <c r="BT20" s="1">
        <f>BR20+BS20-BQ20</f>
        <v>3450.3599999999997</v>
      </c>
      <c r="BU20" s="5"/>
      <c r="BV20" s="1">
        <f t="shared" ref="BV20" si="59">BT20-BU20</f>
        <v>3450.3599999999997</v>
      </c>
    </row>
    <row r="21" spans="1:120" ht="16.5" customHeight="1" x14ac:dyDescent="0.25">
      <c r="A21" s="200" t="s">
        <v>57</v>
      </c>
      <c r="B21" s="80" t="s">
        <v>69</v>
      </c>
      <c r="C21" s="81">
        <v>48</v>
      </c>
      <c r="D21" s="93"/>
      <c r="E21" s="3"/>
      <c r="F21" s="93"/>
      <c r="G21" s="3"/>
      <c r="H21" s="45"/>
      <c r="I21" s="3"/>
      <c r="J21" s="45"/>
      <c r="K21" s="3"/>
      <c r="L21" s="45"/>
      <c r="M21" s="3"/>
      <c r="N21" s="45"/>
      <c r="O21" s="3"/>
      <c r="P21" s="45">
        <v>13</v>
      </c>
      <c r="Q21" s="3">
        <f t="shared" si="35"/>
        <v>624</v>
      </c>
      <c r="R21" s="45">
        <v>8</v>
      </c>
      <c r="S21" s="3">
        <f t="shared" si="36"/>
        <v>384</v>
      </c>
      <c r="T21" s="45"/>
      <c r="U21" s="3"/>
      <c r="V21" s="45"/>
      <c r="W21" s="3"/>
      <c r="X21" s="45"/>
      <c r="Y21" s="3"/>
      <c r="Z21" s="45"/>
      <c r="AA21" s="3"/>
      <c r="AB21" s="45"/>
      <c r="AC21" s="3"/>
      <c r="AD21" s="45"/>
      <c r="AE21" s="3"/>
      <c r="AF21" s="45"/>
      <c r="AG21" s="3"/>
      <c r="AH21" s="45"/>
      <c r="AI21" s="3"/>
      <c r="AJ21" s="151"/>
      <c r="AK21" s="3"/>
      <c r="AL21" s="45"/>
      <c r="AM21" s="3"/>
      <c r="AN21" s="45"/>
      <c r="AO21" s="3"/>
      <c r="AP21" s="3"/>
      <c r="AQ21" s="3"/>
      <c r="AR21" s="45"/>
      <c r="AS21" s="3"/>
      <c r="AT21" s="45"/>
      <c r="AU21" s="3"/>
      <c r="AV21" s="45"/>
      <c r="AW21" s="3"/>
      <c r="AX21" s="45"/>
      <c r="AY21" s="3"/>
      <c r="AZ21" s="45"/>
      <c r="BA21" s="3"/>
      <c r="BB21" s="45"/>
      <c r="BC21" s="3"/>
      <c r="BD21" s="45"/>
      <c r="BE21" s="3"/>
      <c r="BF21" s="45"/>
      <c r="BG21" s="3"/>
      <c r="BH21" s="45"/>
      <c r="BI21" s="3"/>
      <c r="BJ21" s="45"/>
      <c r="BK21" s="3"/>
      <c r="BL21" s="45"/>
      <c r="BM21" s="3"/>
      <c r="BN21" s="45">
        <f t="shared" ref="BN21:BO25" si="60">+D21+F21+H21+J21+L21+N21+P21+R21+T21+V21+X21+Z21+AB21+AD21+AF21+AH21+AJ21+AL21+AN21+AP21+AR21+AT21+AV21+AX21+AZ21+BB21+BD21+BF21+BH21+BJ21+BL21</f>
        <v>21</v>
      </c>
      <c r="BO21" s="196">
        <f t="shared" si="60"/>
        <v>1008</v>
      </c>
      <c r="BP21" s="189"/>
      <c r="BQ21" s="61"/>
      <c r="BR21" s="4">
        <f t="shared" ref="BR21" si="61">BO21</f>
        <v>1008</v>
      </c>
      <c r="BS21" s="61"/>
      <c r="BT21" s="1">
        <f t="shared" ref="BT21" si="62">BR21+BS21-BQ21</f>
        <v>1008</v>
      </c>
      <c r="BU21" s="5"/>
      <c r="BV21" s="1">
        <f t="shared" ref="BV21:BV23" si="63">BT21-BU21</f>
        <v>1008</v>
      </c>
    </row>
    <row r="22" spans="1:120" ht="16.5" customHeight="1" x14ac:dyDescent="0.25">
      <c r="A22" s="199" t="s">
        <v>57</v>
      </c>
      <c r="B22" s="80">
        <v>16</v>
      </c>
      <c r="C22" s="46">
        <v>48</v>
      </c>
      <c r="D22" s="93">
        <v>2</v>
      </c>
      <c r="E22" s="3">
        <f t="shared" ref="E22:E25" si="64">+D22*C22</f>
        <v>96</v>
      </c>
      <c r="F22" s="93">
        <v>11</v>
      </c>
      <c r="G22" s="3">
        <f t="shared" ref="G22:G25" si="65">+F22*C22</f>
        <v>528</v>
      </c>
      <c r="H22" s="45">
        <v>3</v>
      </c>
      <c r="I22" s="3">
        <f t="shared" ref="I22:I25" si="66">+H22*C22</f>
        <v>144</v>
      </c>
      <c r="J22" s="45">
        <v>1</v>
      </c>
      <c r="K22" s="3">
        <f t="shared" ref="K22:K25" si="67">+J22*C22</f>
        <v>48</v>
      </c>
      <c r="L22" s="45">
        <v>2</v>
      </c>
      <c r="M22" s="3">
        <f>48+47.5</f>
        <v>95.5</v>
      </c>
      <c r="N22" s="45"/>
      <c r="O22" s="3">
        <f t="shared" si="34"/>
        <v>0</v>
      </c>
      <c r="P22" s="45"/>
      <c r="Q22" s="3">
        <f t="shared" si="35"/>
        <v>0</v>
      </c>
      <c r="R22" s="45"/>
      <c r="S22" s="3">
        <f t="shared" si="36"/>
        <v>0</v>
      </c>
      <c r="T22" s="45"/>
      <c r="U22" s="3"/>
      <c r="V22" s="45"/>
      <c r="W22" s="3"/>
      <c r="X22" s="45"/>
      <c r="Y22" s="3"/>
      <c r="Z22" s="45"/>
      <c r="AA22" s="3"/>
      <c r="AB22" s="45"/>
      <c r="AC22" s="3"/>
      <c r="AD22" s="45"/>
      <c r="AE22" s="3"/>
      <c r="AF22" s="45"/>
      <c r="AG22" s="3"/>
      <c r="AH22" s="45"/>
      <c r="AI22" s="3"/>
      <c r="AJ22" s="151"/>
      <c r="AK22" s="3"/>
      <c r="AL22" s="45"/>
      <c r="AM22" s="3"/>
      <c r="AN22" s="45"/>
      <c r="AO22" s="3"/>
      <c r="AP22" s="45"/>
      <c r="AQ22" s="3"/>
      <c r="AR22" s="45"/>
      <c r="AS22" s="3"/>
      <c r="AT22" s="45"/>
      <c r="AU22" s="3"/>
      <c r="AV22" s="45"/>
      <c r="AW22" s="3"/>
      <c r="AX22" s="45"/>
      <c r="AY22" s="3"/>
      <c r="AZ22" s="45"/>
      <c r="BA22" s="3"/>
      <c r="BB22" s="45"/>
      <c r="BC22" s="3"/>
      <c r="BD22" s="45"/>
      <c r="BE22" s="3"/>
      <c r="BF22" s="45"/>
      <c r="BG22" s="3"/>
      <c r="BH22" s="45"/>
      <c r="BI22" s="74"/>
      <c r="BJ22" s="45"/>
      <c r="BK22" s="74"/>
      <c r="BL22" s="45"/>
      <c r="BM22" s="74"/>
      <c r="BN22" s="45">
        <f t="shared" si="60"/>
        <v>19</v>
      </c>
      <c r="BO22" s="196">
        <f t="shared" si="60"/>
        <v>911.5</v>
      </c>
      <c r="BP22" s="189"/>
      <c r="BQ22" s="61">
        <v>295.58</v>
      </c>
      <c r="BR22" s="4">
        <f t="shared" si="37"/>
        <v>911.5</v>
      </c>
      <c r="BS22" s="61"/>
      <c r="BT22" s="1">
        <f>BR22+BS22-BQ22</f>
        <v>615.92000000000007</v>
      </c>
      <c r="BU22" s="5"/>
      <c r="BV22" s="1">
        <f t="shared" si="63"/>
        <v>615.92000000000007</v>
      </c>
    </row>
    <row r="23" spans="1:120" ht="16.5" customHeight="1" x14ac:dyDescent="0.25">
      <c r="A23" s="199" t="s">
        <v>66</v>
      </c>
      <c r="B23" s="80">
        <v>34</v>
      </c>
      <c r="C23" s="46">
        <v>48</v>
      </c>
      <c r="D23" s="93">
        <v>3</v>
      </c>
      <c r="E23" s="3">
        <f t="shared" si="64"/>
        <v>144</v>
      </c>
      <c r="F23" s="93">
        <v>2</v>
      </c>
      <c r="G23" s="3">
        <f t="shared" si="65"/>
        <v>96</v>
      </c>
      <c r="H23" s="45"/>
      <c r="I23" s="3">
        <f t="shared" si="66"/>
        <v>0</v>
      </c>
      <c r="J23" s="45">
        <v>6</v>
      </c>
      <c r="K23" s="3">
        <f t="shared" si="67"/>
        <v>288</v>
      </c>
      <c r="L23" s="45"/>
      <c r="M23" s="3">
        <f t="shared" si="33"/>
        <v>0</v>
      </c>
      <c r="N23" s="45">
        <v>3</v>
      </c>
      <c r="O23" s="3">
        <f t="shared" si="34"/>
        <v>144</v>
      </c>
      <c r="P23" s="45"/>
      <c r="Q23" s="3">
        <f t="shared" si="35"/>
        <v>0</v>
      </c>
      <c r="R23" s="45">
        <v>3</v>
      </c>
      <c r="S23" s="3">
        <f t="shared" si="36"/>
        <v>144</v>
      </c>
      <c r="T23" s="45"/>
      <c r="U23" s="3"/>
      <c r="V23" s="45"/>
      <c r="W23" s="3"/>
      <c r="X23" s="45"/>
      <c r="Y23" s="3"/>
      <c r="Z23" s="45"/>
      <c r="AA23" s="3"/>
      <c r="AB23" s="45"/>
      <c r="AC23" s="3"/>
      <c r="AD23" s="45"/>
      <c r="AE23" s="3"/>
      <c r="AF23" s="45"/>
      <c r="AG23" s="3"/>
      <c r="AH23" s="45"/>
      <c r="AI23" s="3"/>
      <c r="AJ23" s="151"/>
      <c r="AK23" s="3"/>
      <c r="AL23" s="45"/>
      <c r="AM23" s="3"/>
      <c r="AN23" s="45"/>
      <c r="AO23" s="3"/>
      <c r="AP23" s="45"/>
      <c r="AQ23" s="3"/>
      <c r="AR23" s="45"/>
      <c r="AS23" s="3"/>
      <c r="AT23" s="45"/>
      <c r="AU23" s="3"/>
      <c r="AV23" s="45"/>
      <c r="AW23" s="3"/>
      <c r="AX23" s="45"/>
      <c r="AY23" s="3"/>
      <c r="AZ23" s="45"/>
      <c r="BA23" s="3"/>
      <c r="BB23" s="45"/>
      <c r="BC23" s="3"/>
      <c r="BD23" s="45"/>
      <c r="BE23" s="3"/>
      <c r="BF23" s="45"/>
      <c r="BG23" s="3"/>
      <c r="BH23" s="45"/>
      <c r="BI23" s="74"/>
      <c r="BJ23" s="45"/>
      <c r="BK23" s="74"/>
      <c r="BL23" s="45"/>
      <c r="BM23" s="74"/>
      <c r="BN23" s="45">
        <f t="shared" si="60"/>
        <v>17</v>
      </c>
      <c r="BO23" s="196">
        <f t="shared" si="60"/>
        <v>816</v>
      </c>
      <c r="BP23" s="189"/>
      <c r="BQ23" s="61">
        <v>140.78</v>
      </c>
      <c r="BR23" s="4">
        <f t="shared" si="37"/>
        <v>816</v>
      </c>
      <c r="BS23" s="61"/>
      <c r="BT23" s="1">
        <f t="shared" ref="BT23" si="68">BR23+BS23-BQ23</f>
        <v>675.22</v>
      </c>
      <c r="BU23" s="5"/>
      <c r="BV23" s="1">
        <f t="shared" si="63"/>
        <v>675.22</v>
      </c>
    </row>
    <row r="24" spans="1:120" ht="16.5" customHeight="1" x14ac:dyDescent="0.25">
      <c r="A24" s="197" t="s">
        <v>51</v>
      </c>
      <c r="B24" s="6">
        <v>46</v>
      </c>
      <c r="C24" s="46">
        <v>48</v>
      </c>
      <c r="D24" s="11"/>
      <c r="E24" s="3">
        <f t="shared" si="64"/>
        <v>0</v>
      </c>
      <c r="F24" s="45"/>
      <c r="G24" s="3">
        <f t="shared" si="65"/>
        <v>0</v>
      </c>
      <c r="H24" s="45"/>
      <c r="I24" s="3">
        <f t="shared" si="66"/>
        <v>0</v>
      </c>
      <c r="J24" s="45"/>
      <c r="K24" s="3">
        <f t="shared" si="67"/>
        <v>0</v>
      </c>
      <c r="L24" s="45">
        <v>37</v>
      </c>
      <c r="M24" s="3">
        <f t="shared" si="33"/>
        <v>1776</v>
      </c>
      <c r="N24" s="45"/>
      <c r="O24" s="3">
        <f t="shared" si="34"/>
        <v>0</v>
      </c>
      <c r="P24" s="45">
        <v>35</v>
      </c>
      <c r="Q24" s="3">
        <f t="shared" si="35"/>
        <v>1680</v>
      </c>
      <c r="R24" s="45">
        <v>17</v>
      </c>
      <c r="S24" s="3">
        <f t="shared" si="36"/>
        <v>816</v>
      </c>
      <c r="T24" s="45"/>
      <c r="U24" s="3"/>
      <c r="V24" s="45"/>
      <c r="W24" s="3"/>
      <c r="X24" s="45"/>
      <c r="Y24" s="3"/>
      <c r="Z24" s="45"/>
      <c r="AA24" s="3"/>
      <c r="AB24" s="45"/>
      <c r="AC24" s="3"/>
      <c r="AD24" s="45"/>
      <c r="AE24" s="3"/>
      <c r="AF24" s="45"/>
      <c r="AG24" s="3"/>
      <c r="AH24" s="45"/>
      <c r="AI24" s="3"/>
      <c r="AJ24" s="11"/>
      <c r="AK24" s="3"/>
      <c r="AL24" s="45"/>
      <c r="AM24" s="3"/>
      <c r="AN24" s="45"/>
      <c r="AO24" s="3"/>
      <c r="AP24" s="45"/>
      <c r="AQ24" s="3"/>
      <c r="AR24" s="45"/>
      <c r="AS24" s="3"/>
      <c r="AT24" s="45"/>
      <c r="AU24" s="3"/>
      <c r="AV24" s="45"/>
      <c r="AW24" s="3"/>
      <c r="AX24" s="45"/>
      <c r="AY24" s="3"/>
      <c r="AZ24" s="45"/>
      <c r="BA24" s="3"/>
      <c r="BB24" s="45"/>
      <c r="BC24" s="3"/>
      <c r="BD24" s="45"/>
      <c r="BE24" s="3"/>
      <c r="BF24" s="45"/>
      <c r="BG24" s="3"/>
      <c r="BH24" s="45"/>
      <c r="BI24" s="74"/>
      <c r="BJ24" s="45"/>
      <c r="BK24" s="74"/>
      <c r="BL24" s="45"/>
      <c r="BM24" s="74"/>
      <c r="BN24" s="45">
        <f t="shared" si="60"/>
        <v>89</v>
      </c>
      <c r="BO24" s="196">
        <f t="shared" si="60"/>
        <v>4272</v>
      </c>
      <c r="BP24" s="189"/>
      <c r="BQ24" s="61">
        <v>672</v>
      </c>
      <c r="BR24" s="4">
        <f t="shared" si="37"/>
        <v>4272</v>
      </c>
      <c r="BS24" s="61"/>
      <c r="BT24" s="1">
        <f>BR24+BS24-BQ24</f>
        <v>3600</v>
      </c>
      <c r="BU24" s="5"/>
      <c r="BV24" s="1">
        <f>BT24-BU24</f>
        <v>3600</v>
      </c>
    </row>
    <row r="25" spans="1:120" ht="16.5" customHeight="1" x14ac:dyDescent="0.25">
      <c r="A25" s="197" t="s">
        <v>26</v>
      </c>
      <c r="B25" s="6" t="s">
        <v>27</v>
      </c>
      <c r="C25" s="46"/>
      <c r="D25" s="11"/>
      <c r="E25" s="3">
        <f t="shared" si="64"/>
        <v>0</v>
      </c>
      <c r="F25" s="45"/>
      <c r="G25" s="3">
        <f t="shared" si="65"/>
        <v>0</v>
      </c>
      <c r="H25" s="45"/>
      <c r="I25" s="3">
        <f t="shared" si="66"/>
        <v>0</v>
      </c>
      <c r="J25" s="45"/>
      <c r="K25" s="3">
        <f t="shared" si="67"/>
        <v>0</v>
      </c>
      <c r="L25" s="45"/>
      <c r="M25" s="3">
        <f t="shared" si="33"/>
        <v>0</v>
      </c>
      <c r="N25" s="45"/>
      <c r="O25" s="3">
        <f t="shared" si="34"/>
        <v>0</v>
      </c>
      <c r="P25" s="45"/>
      <c r="Q25" s="3">
        <f t="shared" si="35"/>
        <v>0</v>
      </c>
      <c r="R25" s="45"/>
      <c r="S25" s="3">
        <f t="shared" si="36"/>
        <v>0</v>
      </c>
      <c r="T25" s="45"/>
      <c r="U25" s="3"/>
      <c r="V25" s="45"/>
      <c r="W25" s="3"/>
      <c r="X25" s="45"/>
      <c r="Y25" s="3"/>
      <c r="Z25" s="45"/>
      <c r="AA25" s="3"/>
      <c r="AB25" s="45"/>
      <c r="AC25" s="3"/>
      <c r="AD25" s="45"/>
      <c r="AE25" s="3"/>
      <c r="AF25" s="45"/>
      <c r="AG25" s="3"/>
      <c r="AH25" s="45"/>
      <c r="AI25" s="3"/>
      <c r="AJ25" s="11"/>
      <c r="AK25" s="3"/>
      <c r="AL25" s="45"/>
      <c r="AM25" s="3"/>
      <c r="AN25" s="45"/>
      <c r="AO25" s="3"/>
      <c r="AP25" s="45"/>
      <c r="AQ25" s="3"/>
      <c r="AR25" s="45"/>
      <c r="AS25" s="3"/>
      <c r="AT25" s="45"/>
      <c r="AU25" s="3"/>
      <c r="AV25" s="45"/>
      <c r="AW25" s="3"/>
      <c r="AX25" s="45"/>
      <c r="AY25" s="3"/>
      <c r="AZ25" s="45"/>
      <c r="BA25" s="3"/>
      <c r="BB25" s="45"/>
      <c r="BC25" s="3"/>
      <c r="BD25" s="45"/>
      <c r="BE25" s="3"/>
      <c r="BF25" s="45"/>
      <c r="BG25" s="3"/>
      <c r="BH25" s="45"/>
      <c r="BI25" s="74"/>
      <c r="BJ25" s="45"/>
      <c r="BK25" s="74"/>
      <c r="BL25" s="45"/>
      <c r="BM25" s="74"/>
      <c r="BN25" s="45">
        <f t="shared" si="60"/>
        <v>0</v>
      </c>
      <c r="BO25" s="196">
        <f t="shared" si="60"/>
        <v>0</v>
      </c>
      <c r="BP25" s="189"/>
      <c r="BQ25" s="61"/>
      <c r="BR25" s="4">
        <f t="shared" si="37"/>
        <v>0</v>
      </c>
      <c r="BS25" s="61"/>
      <c r="BT25" s="1">
        <f t="shared" ref="BT25" si="69">BR25+BS25-BQ25</f>
        <v>0</v>
      </c>
      <c r="BU25" s="5"/>
      <c r="BV25" s="1">
        <f t="shared" ref="BV25" si="70">BT25-BU25</f>
        <v>0</v>
      </c>
    </row>
    <row r="26" spans="1:120" s="22" customFormat="1" ht="20.25" customHeight="1" thickBot="1" x14ac:dyDescent="0.3">
      <c r="A26" s="201" t="s">
        <v>2</v>
      </c>
      <c r="B26" s="202"/>
      <c r="C26" s="202"/>
      <c r="D26" s="203">
        <f t="shared" ref="D26:AI26" si="71">SUM(D7:D25)</f>
        <v>19</v>
      </c>
      <c r="E26" s="204">
        <f t="shared" si="71"/>
        <v>924</v>
      </c>
      <c r="F26" s="204">
        <f t="shared" si="71"/>
        <v>90</v>
      </c>
      <c r="G26" s="204">
        <f t="shared" si="71"/>
        <v>4764</v>
      </c>
      <c r="H26" s="204">
        <f t="shared" si="71"/>
        <v>107</v>
      </c>
      <c r="I26" s="204">
        <f t="shared" si="71"/>
        <v>5670</v>
      </c>
      <c r="J26" s="204">
        <f t="shared" si="71"/>
        <v>73</v>
      </c>
      <c r="K26" s="204">
        <f t="shared" si="71"/>
        <v>3828</v>
      </c>
      <c r="L26" s="203">
        <f t="shared" si="71"/>
        <v>169</v>
      </c>
      <c r="M26" s="204">
        <f t="shared" si="71"/>
        <v>8440.7799999999988</v>
      </c>
      <c r="N26" s="203">
        <f t="shared" si="71"/>
        <v>114</v>
      </c>
      <c r="O26" s="204">
        <f t="shared" si="71"/>
        <v>5863.68</v>
      </c>
      <c r="P26" s="204">
        <f t="shared" si="71"/>
        <v>177</v>
      </c>
      <c r="Q26" s="204">
        <f t="shared" si="71"/>
        <v>8958.0400000000009</v>
      </c>
      <c r="R26" s="203">
        <f t="shared" si="71"/>
        <v>144</v>
      </c>
      <c r="S26" s="204">
        <f t="shared" si="71"/>
        <v>7305.6</v>
      </c>
      <c r="T26" s="204">
        <f t="shared" si="71"/>
        <v>0</v>
      </c>
      <c r="U26" s="204">
        <f t="shared" si="71"/>
        <v>0</v>
      </c>
      <c r="V26" s="204">
        <f t="shared" si="71"/>
        <v>0</v>
      </c>
      <c r="W26" s="204">
        <f t="shared" si="71"/>
        <v>0</v>
      </c>
      <c r="X26" s="204">
        <f t="shared" si="71"/>
        <v>0</v>
      </c>
      <c r="Y26" s="204">
        <f t="shared" si="71"/>
        <v>0</v>
      </c>
      <c r="Z26" s="204">
        <f t="shared" si="71"/>
        <v>0</v>
      </c>
      <c r="AA26" s="204">
        <f t="shared" si="71"/>
        <v>0</v>
      </c>
      <c r="AB26" s="204">
        <f t="shared" si="71"/>
        <v>0</v>
      </c>
      <c r="AC26" s="204">
        <f t="shared" si="71"/>
        <v>0</v>
      </c>
      <c r="AD26" s="204">
        <f t="shared" si="71"/>
        <v>0</v>
      </c>
      <c r="AE26" s="204">
        <f t="shared" si="71"/>
        <v>0</v>
      </c>
      <c r="AF26" s="204">
        <f t="shared" si="71"/>
        <v>0</v>
      </c>
      <c r="AG26" s="204">
        <f t="shared" si="71"/>
        <v>0</v>
      </c>
      <c r="AH26" s="204">
        <f t="shared" si="71"/>
        <v>0</v>
      </c>
      <c r="AI26" s="204">
        <f t="shared" si="71"/>
        <v>0</v>
      </c>
      <c r="AJ26" s="204">
        <f t="shared" ref="AJ26:BO26" si="72">SUM(AJ7:AJ25)</f>
        <v>0</v>
      </c>
      <c r="AK26" s="204">
        <f t="shared" si="72"/>
        <v>0</v>
      </c>
      <c r="AL26" s="204">
        <f t="shared" si="72"/>
        <v>0</v>
      </c>
      <c r="AM26" s="204">
        <f t="shared" si="72"/>
        <v>0</v>
      </c>
      <c r="AN26" s="204">
        <f t="shared" si="72"/>
        <v>0</v>
      </c>
      <c r="AO26" s="204">
        <f t="shared" si="72"/>
        <v>0</v>
      </c>
      <c r="AP26" s="203">
        <f t="shared" si="72"/>
        <v>0</v>
      </c>
      <c r="AQ26" s="204">
        <f t="shared" si="72"/>
        <v>0</v>
      </c>
      <c r="AR26" s="203">
        <f t="shared" si="72"/>
        <v>0</v>
      </c>
      <c r="AS26" s="204">
        <f t="shared" si="72"/>
        <v>0</v>
      </c>
      <c r="AT26" s="203">
        <f t="shared" si="72"/>
        <v>0</v>
      </c>
      <c r="AU26" s="204">
        <f t="shared" si="72"/>
        <v>0</v>
      </c>
      <c r="AV26" s="203">
        <f t="shared" si="72"/>
        <v>0</v>
      </c>
      <c r="AW26" s="204">
        <f t="shared" si="72"/>
        <v>0</v>
      </c>
      <c r="AX26" s="203">
        <f t="shared" si="72"/>
        <v>0</v>
      </c>
      <c r="AY26" s="204">
        <f t="shared" si="72"/>
        <v>0</v>
      </c>
      <c r="AZ26" s="203">
        <f t="shared" si="72"/>
        <v>0</v>
      </c>
      <c r="BA26" s="204">
        <f t="shared" si="72"/>
        <v>0</v>
      </c>
      <c r="BB26" s="203">
        <f t="shared" si="72"/>
        <v>0</v>
      </c>
      <c r="BC26" s="204">
        <f t="shared" si="72"/>
        <v>0</v>
      </c>
      <c r="BD26" s="203">
        <f t="shared" si="72"/>
        <v>0</v>
      </c>
      <c r="BE26" s="204">
        <f t="shared" si="72"/>
        <v>0</v>
      </c>
      <c r="BF26" s="203">
        <f t="shared" si="72"/>
        <v>0</v>
      </c>
      <c r="BG26" s="204">
        <f t="shared" si="72"/>
        <v>0</v>
      </c>
      <c r="BH26" s="203">
        <f t="shared" si="72"/>
        <v>0</v>
      </c>
      <c r="BI26" s="204">
        <f t="shared" si="72"/>
        <v>0</v>
      </c>
      <c r="BJ26" s="203">
        <f t="shared" si="72"/>
        <v>0</v>
      </c>
      <c r="BK26" s="204">
        <f t="shared" si="72"/>
        <v>0</v>
      </c>
      <c r="BL26" s="203">
        <f t="shared" si="72"/>
        <v>0</v>
      </c>
      <c r="BM26" s="204">
        <f t="shared" si="72"/>
        <v>0</v>
      </c>
      <c r="BN26" s="203">
        <f t="shared" si="72"/>
        <v>893</v>
      </c>
      <c r="BO26" s="205">
        <f t="shared" si="72"/>
        <v>45754.1</v>
      </c>
      <c r="BP26" s="191"/>
      <c r="BQ26" s="99">
        <f t="shared" ref="BQ26:BV26" si="73">SUM(BQ7:BQ25)</f>
        <v>5200.5599999999995</v>
      </c>
      <c r="BR26" s="99">
        <f t="shared" si="73"/>
        <v>45484.1</v>
      </c>
      <c r="BS26" s="99">
        <f t="shared" si="73"/>
        <v>0</v>
      </c>
      <c r="BT26" s="99">
        <f t="shared" si="73"/>
        <v>40283.539999999994</v>
      </c>
      <c r="BU26" s="99">
        <f t="shared" si="73"/>
        <v>0</v>
      </c>
      <c r="BV26" s="99">
        <f t="shared" si="73"/>
        <v>40283.539999999994</v>
      </c>
      <c r="BW26" s="56"/>
      <c r="BX26" s="56"/>
      <c r="BY26" s="56"/>
      <c r="BZ26" s="56"/>
      <c r="CA26" s="56"/>
      <c r="CB26" s="56"/>
      <c r="CC26" s="56"/>
      <c r="CD26" s="56"/>
      <c r="CE26" s="56"/>
      <c r="CF26" s="56"/>
      <c r="CG26" s="56"/>
      <c r="CH26" s="56"/>
      <c r="CI26" s="56"/>
      <c r="CJ26" s="56"/>
      <c r="CK26" s="56"/>
      <c r="CL26" s="56"/>
      <c r="CM26" s="56"/>
      <c r="CN26" s="56"/>
      <c r="CO26" s="56"/>
      <c r="CP26" s="56"/>
      <c r="CQ26" s="56"/>
      <c r="CR26" s="56"/>
      <c r="CS26" s="56"/>
      <c r="CT26" s="56"/>
      <c r="CU26" s="56"/>
      <c r="CV26" s="56"/>
      <c r="CW26" s="56"/>
      <c r="CX26" s="56"/>
      <c r="CY26" s="56"/>
      <c r="CZ26" s="56"/>
      <c r="DA26" s="56"/>
      <c r="DB26" s="56"/>
      <c r="DC26" s="56"/>
      <c r="DD26" s="56"/>
      <c r="DE26" s="56"/>
      <c r="DF26" s="56"/>
      <c r="DG26" s="56"/>
      <c r="DH26" s="56"/>
      <c r="DI26" s="56"/>
      <c r="DJ26" s="56"/>
    </row>
    <row r="27" spans="1:120" ht="16.5" customHeight="1" x14ac:dyDescent="0.25">
      <c r="A27" s="23"/>
      <c r="B27" s="23"/>
      <c r="C27" s="23"/>
      <c r="D27" s="23"/>
      <c r="E27" s="18"/>
      <c r="F27" s="18"/>
      <c r="G27" s="18"/>
      <c r="H27" s="19"/>
      <c r="I27" s="18"/>
      <c r="J27" s="51" t="s">
        <v>14</v>
      </c>
      <c r="K27" s="18"/>
      <c r="L27" s="58"/>
      <c r="M27" s="20"/>
      <c r="N27" s="58"/>
      <c r="O27" s="20"/>
      <c r="P27" s="55"/>
      <c r="Q27" s="20"/>
      <c r="R27" s="58"/>
      <c r="S27" s="20"/>
      <c r="T27" s="58"/>
      <c r="U27" s="20"/>
      <c r="V27" s="58"/>
      <c r="W27" s="19"/>
      <c r="X27" s="58"/>
      <c r="Y27" s="20"/>
      <c r="Z27" s="58"/>
      <c r="AA27" s="20"/>
      <c r="AB27" s="58"/>
      <c r="AC27" s="20"/>
      <c r="AD27" s="58"/>
      <c r="AE27" s="20"/>
      <c r="AF27" s="58"/>
      <c r="AG27" s="20"/>
      <c r="AH27" s="58"/>
      <c r="AI27" s="20"/>
      <c r="AJ27" s="23"/>
      <c r="AK27" s="18"/>
      <c r="AL27" s="51"/>
      <c r="AM27" s="18"/>
      <c r="AN27" s="55"/>
      <c r="AO27" s="18"/>
      <c r="AP27" s="51" t="s">
        <v>14</v>
      </c>
      <c r="AQ27" s="18"/>
      <c r="AR27" s="58"/>
      <c r="AS27" s="20"/>
      <c r="AT27" s="58"/>
      <c r="AU27" s="20"/>
      <c r="AV27" s="55"/>
      <c r="AW27" s="20"/>
      <c r="AX27" s="58"/>
      <c r="AY27" s="20"/>
      <c r="AZ27" s="58"/>
      <c r="BA27" s="20"/>
      <c r="BB27" s="58"/>
      <c r="BC27" s="19"/>
      <c r="BD27" s="58"/>
      <c r="BE27" s="20"/>
      <c r="BF27" s="58"/>
      <c r="BG27" s="20"/>
      <c r="BH27" s="58"/>
      <c r="BI27" s="20"/>
      <c r="BJ27" s="58"/>
      <c r="BK27" s="20"/>
      <c r="BL27" s="58"/>
      <c r="BM27" s="20"/>
      <c r="BN27" s="20"/>
      <c r="BO27" s="20"/>
      <c r="BP27" s="25"/>
      <c r="BQ27" s="17">
        <f>+BQ26-BQ28</f>
        <v>0</v>
      </c>
      <c r="BR27" s="17">
        <f>+BR26-BR28</f>
        <v>0</v>
      </c>
      <c r="BS27" s="17">
        <f t="shared" ref="BS27:BV27" si="74">+BS26-BS28</f>
        <v>0</v>
      </c>
      <c r="BT27" s="17">
        <f t="shared" si="74"/>
        <v>0</v>
      </c>
      <c r="BU27" s="17" t="s">
        <v>30</v>
      </c>
      <c r="BV27" s="17">
        <f t="shared" si="74"/>
        <v>0</v>
      </c>
    </row>
    <row r="28" spans="1:120" ht="16.5" customHeight="1" x14ac:dyDescent="0.25">
      <c r="A28" s="23"/>
      <c r="B28" s="23"/>
      <c r="C28" s="23"/>
      <c r="D28" s="23"/>
      <c r="E28" s="18"/>
      <c r="F28" s="18"/>
      <c r="G28" s="18"/>
      <c r="H28" s="18"/>
      <c r="I28" s="18"/>
      <c r="J28" s="51"/>
      <c r="K28" s="18"/>
      <c r="L28" s="58"/>
      <c r="M28" s="20"/>
      <c r="N28" s="58"/>
      <c r="O28" s="20"/>
      <c r="P28" s="58"/>
      <c r="Q28" s="20"/>
      <c r="R28" s="58"/>
      <c r="S28" s="21"/>
      <c r="T28" s="58"/>
      <c r="U28" s="20"/>
      <c r="V28" s="58"/>
      <c r="W28" s="20"/>
      <c r="X28" s="58"/>
      <c r="Y28" s="20"/>
      <c r="Z28" s="58"/>
      <c r="AA28" s="20"/>
      <c r="AB28" s="58"/>
      <c r="AC28" s="20"/>
      <c r="AD28" s="58"/>
      <c r="AE28" s="20"/>
      <c r="AF28" s="58"/>
      <c r="AG28" s="20"/>
      <c r="AH28" s="58"/>
      <c r="AI28" s="20"/>
      <c r="AJ28" s="23"/>
      <c r="AK28" s="18"/>
      <c r="AL28" s="51"/>
      <c r="AM28" s="18"/>
      <c r="AN28" s="51"/>
      <c r="AO28" s="18"/>
      <c r="AP28" s="51"/>
      <c r="AQ28" s="18"/>
      <c r="AR28" s="58"/>
      <c r="AS28" s="20"/>
      <c r="AT28" s="58"/>
      <c r="AU28" s="20"/>
      <c r="AV28" s="58"/>
      <c r="AW28" s="20"/>
      <c r="AX28" s="58"/>
      <c r="AY28" s="21"/>
      <c r="AZ28" s="58"/>
      <c r="BA28" s="20"/>
      <c r="BB28" s="58"/>
      <c r="BC28" s="20"/>
      <c r="BD28" s="58"/>
      <c r="BE28" s="20"/>
      <c r="BF28" s="58"/>
      <c r="BG28" s="20"/>
      <c r="BH28" s="58"/>
      <c r="BI28" s="20"/>
      <c r="BJ28" s="58"/>
      <c r="BK28" s="20"/>
      <c r="BL28" s="58"/>
      <c r="BM28" s="20"/>
      <c r="BN28" s="20"/>
      <c r="BO28" s="20"/>
      <c r="BP28" s="25"/>
      <c r="BQ28" s="24">
        <f t="shared" ref="BQ28:BV28" si="75">SUM(BQ7:BQ25)</f>
        <v>5200.5599999999995</v>
      </c>
      <c r="BR28" s="120">
        <f t="shared" si="75"/>
        <v>45484.1</v>
      </c>
      <c r="BS28" s="24">
        <f t="shared" si="75"/>
        <v>0</v>
      </c>
      <c r="BT28" s="24">
        <f t="shared" si="75"/>
        <v>40283.539999999994</v>
      </c>
      <c r="BU28" s="24">
        <f t="shared" si="75"/>
        <v>0</v>
      </c>
      <c r="BV28" s="24">
        <f t="shared" si="75"/>
        <v>40283.539999999994</v>
      </c>
    </row>
    <row r="29" spans="1:120" ht="16.5" customHeight="1" thickBot="1" x14ac:dyDescent="0.3">
      <c r="A29" s="23"/>
      <c r="B29" s="23"/>
      <c r="C29" s="23"/>
      <c r="D29" s="23"/>
      <c r="E29" s="18"/>
      <c r="F29" s="18"/>
      <c r="G29" s="18"/>
      <c r="H29" s="18"/>
      <c r="I29" s="18"/>
      <c r="J29" s="51"/>
      <c r="K29" s="18"/>
      <c r="L29" s="58"/>
      <c r="M29" s="20"/>
      <c r="N29" s="58"/>
      <c r="O29" s="20"/>
      <c r="P29" s="58"/>
      <c r="Q29" s="20"/>
      <c r="R29" s="58"/>
      <c r="S29" s="21"/>
      <c r="T29" s="58"/>
      <c r="U29" s="20"/>
      <c r="V29" s="58"/>
      <c r="W29" s="20"/>
      <c r="X29" s="58"/>
      <c r="Y29" s="20"/>
      <c r="Z29" s="58"/>
      <c r="AA29" s="20"/>
      <c r="AB29" s="58"/>
      <c r="AC29" s="20"/>
      <c r="AD29" s="58"/>
      <c r="AE29" s="20"/>
      <c r="AF29" s="58"/>
      <c r="AG29" s="20"/>
      <c r="AH29" s="58"/>
      <c r="AI29" s="20"/>
      <c r="AJ29" s="23"/>
      <c r="AK29" s="18"/>
      <c r="AL29" s="51"/>
      <c r="AM29" s="18"/>
      <c r="AN29" s="51"/>
      <c r="AO29" s="18"/>
      <c r="AP29" s="51"/>
      <c r="AQ29" s="18"/>
      <c r="AR29" s="58"/>
      <c r="AS29" s="20"/>
      <c r="AT29" s="58"/>
      <c r="AU29" s="20"/>
      <c r="AV29" s="58"/>
      <c r="AW29" s="20"/>
      <c r="AX29" s="58"/>
      <c r="AY29" s="21"/>
      <c r="AZ29" s="58"/>
      <c r="BA29" s="20"/>
      <c r="BB29" s="58"/>
      <c r="BC29" s="20"/>
      <c r="BD29" s="58"/>
      <c r="BE29" s="20"/>
      <c r="BF29" s="58"/>
      <c r="BG29" s="20"/>
      <c r="BH29" s="58"/>
      <c r="BI29" s="20"/>
      <c r="BJ29" s="58"/>
      <c r="BK29" s="20"/>
      <c r="BL29" s="58"/>
      <c r="BM29" s="20"/>
      <c r="BN29" s="20"/>
      <c r="BO29" s="20"/>
      <c r="BP29" s="25"/>
      <c r="BQ29" s="29"/>
      <c r="BR29" s="30"/>
      <c r="BS29" s="30"/>
      <c r="BT29" s="29"/>
      <c r="BU29" s="30"/>
      <c r="BV29" s="30"/>
    </row>
    <row r="30" spans="1:120" s="63" customFormat="1" ht="16.5" hidden="1" customHeight="1" x14ac:dyDescent="0.25">
      <c r="A30" s="283" t="s">
        <v>25</v>
      </c>
      <c r="B30" s="284"/>
      <c r="C30" s="285"/>
      <c r="D30" s="85"/>
      <c r="E30" s="28"/>
      <c r="F30" s="28"/>
      <c r="G30" s="28"/>
      <c r="H30" s="28"/>
      <c r="I30" s="28"/>
      <c r="J30" s="47"/>
      <c r="K30" s="28"/>
      <c r="L30" s="65"/>
      <c r="M30" s="66"/>
      <c r="N30" s="65"/>
      <c r="O30" s="66"/>
      <c r="P30" s="65"/>
      <c r="Q30" s="66"/>
      <c r="R30" s="65"/>
      <c r="S30" s="67"/>
      <c r="T30" s="65"/>
      <c r="U30" s="66"/>
      <c r="V30" s="65"/>
      <c r="W30" s="66"/>
      <c r="X30" s="65"/>
      <c r="Y30" s="66"/>
      <c r="Z30" s="65"/>
      <c r="AA30" s="66"/>
      <c r="AB30" s="65"/>
      <c r="AC30" s="66"/>
      <c r="AD30" s="65"/>
      <c r="AE30" s="66"/>
      <c r="AF30" s="65"/>
      <c r="AG30" s="66"/>
      <c r="AH30" s="65"/>
      <c r="AI30" s="66"/>
      <c r="AJ30" s="72"/>
      <c r="AK30" s="28"/>
      <c r="AL30" s="47"/>
      <c r="AM30" s="28"/>
      <c r="AN30" s="47"/>
      <c r="AO30" s="28"/>
      <c r="AP30" s="47"/>
      <c r="AQ30" s="28"/>
      <c r="AR30" s="65"/>
      <c r="AS30" s="66"/>
      <c r="AT30" s="65"/>
      <c r="AU30" s="66"/>
      <c r="AV30" s="65"/>
      <c r="AW30" s="66"/>
      <c r="AX30" s="65"/>
      <c r="AY30" s="67"/>
      <c r="AZ30" s="65"/>
      <c r="BA30" s="66"/>
      <c r="BB30" s="65"/>
      <c r="BC30" s="66"/>
      <c r="BD30" s="65"/>
      <c r="BE30" s="66"/>
      <c r="BF30" s="65"/>
      <c r="BG30" s="66"/>
      <c r="BH30" s="65"/>
      <c r="BI30" s="66"/>
      <c r="BJ30" s="65"/>
      <c r="BK30" s="66"/>
      <c r="BL30" s="65"/>
      <c r="BM30" s="66"/>
      <c r="BN30" s="66"/>
      <c r="BO30" s="66"/>
      <c r="BP30" s="25"/>
      <c r="BQ30" s="29"/>
      <c r="BR30" s="30"/>
      <c r="BS30" s="30"/>
      <c r="BT30" s="29"/>
      <c r="BU30" s="30"/>
      <c r="BV30" s="30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7"/>
      <c r="DL30" s="7"/>
      <c r="DM30" s="7"/>
      <c r="DN30" s="7"/>
      <c r="DO30" s="7"/>
      <c r="DP30" s="7"/>
    </row>
    <row r="31" spans="1:120" ht="16.5" hidden="1" customHeight="1" x14ac:dyDescent="0.25">
      <c r="A31" s="129" t="s">
        <v>9</v>
      </c>
      <c r="B31" s="84" t="s">
        <v>28</v>
      </c>
      <c r="C31" s="76">
        <v>48</v>
      </c>
      <c r="D31" s="82"/>
      <c r="E31" s="3"/>
      <c r="F31" s="3"/>
      <c r="G31" s="3"/>
      <c r="H31" s="3"/>
      <c r="I31" s="3"/>
      <c r="J31" s="45"/>
      <c r="K31" s="3"/>
      <c r="L31" s="83"/>
      <c r="M31" s="57"/>
      <c r="N31" s="45"/>
      <c r="O31" s="3"/>
      <c r="P31" s="83"/>
      <c r="Q31" s="57"/>
      <c r="R31" s="83"/>
      <c r="S31" s="182"/>
      <c r="T31" s="83"/>
      <c r="U31" s="97"/>
      <c r="V31" s="97"/>
      <c r="W31" s="57"/>
      <c r="X31" s="83"/>
      <c r="Y31" s="97"/>
      <c r="Z31" s="83"/>
      <c r="AA31" s="97"/>
      <c r="AB31" s="45"/>
      <c r="AC31" s="3"/>
      <c r="AD31" s="83"/>
      <c r="AE31" s="57"/>
      <c r="AF31" s="83"/>
      <c r="AG31" s="57"/>
      <c r="AH31" s="45"/>
      <c r="AI31" s="97"/>
      <c r="AJ31" s="82"/>
      <c r="AK31" s="3"/>
      <c r="AL31" s="45"/>
      <c r="AM31" s="3"/>
      <c r="AN31" s="45"/>
      <c r="AO31" s="3"/>
      <c r="AP31" s="45"/>
      <c r="AQ31" s="97"/>
      <c r="AR31" s="83"/>
      <c r="AS31" s="97"/>
      <c r="AT31" s="83"/>
      <c r="AU31" s="97"/>
      <c r="AV31" s="83"/>
      <c r="AW31" s="97"/>
      <c r="AX31" s="83"/>
      <c r="AY31" s="97"/>
      <c r="AZ31" s="83"/>
      <c r="BA31" s="57"/>
      <c r="BB31" s="83"/>
      <c r="BC31" s="97"/>
      <c r="BD31" s="83"/>
      <c r="BE31" s="97"/>
      <c r="BF31" s="83"/>
      <c r="BG31" s="97"/>
      <c r="BH31" s="83"/>
      <c r="BI31" s="57"/>
      <c r="BJ31" s="45"/>
      <c r="BK31" s="97"/>
      <c r="BL31" s="83"/>
      <c r="BM31" s="57"/>
      <c r="BN31" s="44">
        <f t="shared" ref="BN31:BO32" si="76">+D31+F31+H31+J31+L31+N31+P31+R31+T31+V31+X31+Z31+AB31+AD31+AF31+AH31+AJ31+AL31+AN31+AP31+AR31+AT31+AV31+AX31+AZ31+BB31+BD31+BF31+BH31+BJ31+BL31</f>
        <v>0</v>
      </c>
      <c r="BO31" s="87">
        <f t="shared" si="76"/>
        <v>0</v>
      </c>
      <c r="BP31" s="25"/>
      <c r="BQ31" s="29"/>
      <c r="BR31" s="30"/>
      <c r="BS31" s="30"/>
      <c r="BT31" s="29"/>
      <c r="BU31" s="30"/>
      <c r="BV31" s="30"/>
    </row>
    <row r="32" spans="1:120" ht="16.5" hidden="1" customHeight="1" x14ac:dyDescent="0.25">
      <c r="A32" s="130" t="s">
        <v>31</v>
      </c>
      <c r="B32" s="131"/>
      <c r="C32" s="128">
        <v>47.5</v>
      </c>
      <c r="D32" s="82"/>
      <c r="E32" s="3"/>
      <c r="F32" s="3"/>
      <c r="G32" s="3"/>
      <c r="H32" s="3"/>
      <c r="I32" s="3"/>
      <c r="J32" s="45"/>
      <c r="K32" s="3"/>
      <c r="L32" s="83"/>
      <c r="M32" s="57"/>
      <c r="N32" s="45"/>
      <c r="O32" s="3"/>
      <c r="P32" s="83"/>
      <c r="Q32" s="57"/>
      <c r="R32" s="83"/>
      <c r="S32" s="182"/>
      <c r="T32" s="83"/>
      <c r="U32" s="97"/>
      <c r="V32" s="97"/>
      <c r="W32" s="57"/>
      <c r="X32" s="45"/>
      <c r="Y32" s="97"/>
      <c r="Z32" s="83"/>
      <c r="AA32" s="97"/>
      <c r="AB32" s="45"/>
      <c r="AC32" s="3"/>
      <c r="AD32" s="83"/>
      <c r="AE32" s="57"/>
      <c r="AF32" s="83"/>
      <c r="AG32" s="57"/>
      <c r="AH32" s="45"/>
      <c r="AI32" s="97"/>
      <c r="AJ32" s="82"/>
      <c r="AK32" s="3"/>
      <c r="AL32" s="45"/>
      <c r="AM32" s="3"/>
      <c r="AN32" s="45"/>
      <c r="AO32" s="3"/>
      <c r="AP32" s="45"/>
      <c r="AQ32" s="97"/>
      <c r="AR32" s="83"/>
      <c r="AS32" s="97"/>
      <c r="AT32" s="83"/>
      <c r="AU32" s="97"/>
      <c r="AV32" s="83"/>
      <c r="AW32" s="97"/>
      <c r="AX32" s="83"/>
      <c r="AY32" s="97"/>
      <c r="AZ32" s="83"/>
      <c r="BA32" s="57"/>
      <c r="BB32" s="83"/>
      <c r="BC32" s="97"/>
      <c r="BD32" s="83"/>
      <c r="BE32" s="97"/>
      <c r="BF32" s="83"/>
      <c r="BG32" s="97"/>
      <c r="BH32" s="83"/>
      <c r="BI32" s="57"/>
      <c r="BJ32" s="45"/>
      <c r="BK32" s="97"/>
      <c r="BL32" s="83"/>
      <c r="BM32" s="57"/>
      <c r="BN32" s="44">
        <f t="shared" si="76"/>
        <v>0</v>
      </c>
      <c r="BO32" s="87">
        <f t="shared" si="76"/>
        <v>0</v>
      </c>
      <c r="BP32" s="25"/>
      <c r="BQ32" s="29"/>
      <c r="BR32" s="30"/>
      <c r="BS32" s="30"/>
      <c r="BT32" s="29"/>
      <c r="BU32" s="30"/>
      <c r="BV32" s="30"/>
    </row>
    <row r="33" spans="1:120" s="63" customFormat="1" ht="16.5" customHeight="1" thickBot="1" x14ac:dyDescent="0.3">
      <c r="A33" s="283" t="s">
        <v>15</v>
      </c>
      <c r="B33" s="285"/>
      <c r="C33" s="86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110"/>
      <c r="V33" s="110"/>
      <c r="W33" s="64"/>
      <c r="X33" s="64"/>
      <c r="Y33" s="110"/>
      <c r="Z33" s="64"/>
      <c r="AA33" s="64"/>
      <c r="AB33" s="64"/>
      <c r="AC33" s="64"/>
      <c r="AD33" s="64"/>
      <c r="AE33" s="64"/>
      <c r="AF33" s="64"/>
      <c r="AG33" s="64"/>
      <c r="AH33" s="108"/>
      <c r="AI33" s="110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108"/>
      <c r="AX33" s="64"/>
      <c r="AY33" s="109"/>
      <c r="AZ33" s="64"/>
      <c r="BA33" s="64"/>
      <c r="BB33" s="64"/>
      <c r="BC33" s="64"/>
      <c r="BD33" s="64"/>
      <c r="BE33" s="110"/>
      <c r="BF33" s="64"/>
      <c r="BG33" s="64"/>
      <c r="BH33" s="64"/>
      <c r="BI33" s="64"/>
      <c r="BJ33" s="108"/>
      <c r="BK33" s="110"/>
      <c r="BL33" s="64"/>
      <c r="BM33" s="64"/>
      <c r="BN33" s="183"/>
      <c r="BO33" s="183"/>
      <c r="BP33" s="122"/>
      <c r="BQ33" s="9"/>
      <c r="BR33" s="9"/>
      <c r="BS33" s="9"/>
      <c r="BT33" s="9"/>
      <c r="BU33" s="25"/>
      <c r="BV33" s="9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7"/>
      <c r="DL33" s="7"/>
      <c r="DM33" s="7"/>
      <c r="DN33" s="7"/>
      <c r="DO33" s="7"/>
      <c r="DP33" s="7"/>
    </row>
    <row r="34" spans="1:120" ht="16.5" customHeight="1" x14ac:dyDescent="0.25">
      <c r="A34" s="172" t="s">
        <v>64</v>
      </c>
      <c r="B34" s="173" t="s">
        <v>65</v>
      </c>
      <c r="C34" s="169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97"/>
      <c r="V34" s="97"/>
      <c r="W34" s="100"/>
      <c r="X34" s="100"/>
      <c r="Y34" s="97"/>
      <c r="Z34" s="100"/>
      <c r="AA34" s="100"/>
      <c r="AB34" s="100"/>
      <c r="AC34" s="100"/>
      <c r="AD34" s="100"/>
      <c r="AE34" s="100"/>
      <c r="AF34" s="182">
        <v>40</v>
      </c>
      <c r="AG34" s="182">
        <v>2040</v>
      </c>
      <c r="AH34" s="182"/>
      <c r="AI34" s="97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82"/>
      <c r="AX34" s="100"/>
      <c r="AY34" s="31"/>
      <c r="AZ34" s="100"/>
      <c r="BA34" s="100"/>
      <c r="BB34" s="100"/>
      <c r="BC34" s="100"/>
      <c r="BD34" s="100"/>
      <c r="BE34" s="97"/>
      <c r="BF34" s="100"/>
      <c r="BG34" s="100"/>
      <c r="BH34" s="100"/>
      <c r="BI34" s="100"/>
      <c r="BJ34" s="182"/>
      <c r="BK34" s="97"/>
      <c r="BL34" s="100"/>
      <c r="BM34" s="100"/>
      <c r="BN34" s="170"/>
      <c r="BO34" s="171"/>
      <c r="BP34" s="122"/>
      <c r="BQ34" s="9"/>
      <c r="BR34" s="9"/>
      <c r="BS34" s="9"/>
      <c r="BT34" s="9"/>
      <c r="BU34" s="25"/>
      <c r="BV34" s="9"/>
    </row>
    <row r="35" spans="1:120" ht="16.5" customHeight="1" x14ac:dyDescent="0.25">
      <c r="A35" s="129" t="s">
        <v>59</v>
      </c>
      <c r="B35" s="84" t="s">
        <v>60</v>
      </c>
      <c r="C35" s="101">
        <v>45</v>
      </c>
      <c r="D35" s="100"/>
      <c r="E35" s="100"/>
      <c r="F35" s="100"/>
      <c r="G35" s="100"/>
      <c r="H35" s="100"/>
      <c r="I35" s="100"/>
      <c r="J35" s="182">
        <v>18</v>
      </c>
      <c r="K35" s="182">
        <f>+J35*C35</f>
        <v>810</v>
      </c>
      <c r="L35" s="100"/>
      <c r="M35" s="100"/>
      <c r="N35" s="100"/>
      <c r="O35" s="100"/>
      <c r="P35" s="182">
        <v>6</v>
      </c>
      <c r="Q35" s="182">
        <f>+P35*C35</f>
        <v>270</v>
      </c>
      <c r="R35" s="100"/>
      <c r="S35" s="100"/>
      <c r="T35" s="100"/>
      <c r="U35" s="97"/>
      <c r="V35" s="97"/>
      <c r="W35" s="100"/>
      <c r="X35" s="100"/>
      <c r="Y35" s="97"/>
      <c r="Z35" s="182"/>
      <c r="AA35" s="97">
        <f>+Z35*C35</f>
        <v>0</v>
      </c>
      <c r="AB35" s="182"/>
      <c r="AC35" s="182">
        <f>+AB35*C35</f>
        <v>0</v>
      </c>
      <c r="AD35" s="100"/>
      <c r="AE35" s="100"/>
      <c r="AF35" s="182">
        <v>3</v>
      </c>
      <c r="AG35" s="182">
        <f>+AF35*C35</f>
        <v>135</v>
      </c>
      <c r="AH35" s="182"/>
      <c r="AI35" s="97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82"/>
      <c r="AX35" s="100"/>
      <c r="AY35" s="31"/>
      <c r="AZ35" s="182"/>
      <c r="BA35" s="107"/>
      <c r="BB35" s="182"/>
      <c r="BC35" s="97"/>
      <c r="BD35" s="100"/>
      <c r="BE35" s="97"/>
      <c r="BF35" s="182"/>
      <c r="BG35" s="97"/>
      <c r="BH35" s="182">
        <v>36</v>
      </c>
      <c r="BI35" s="182">
        <f>+BH35*C35</f>
        <v>1620</v>
      </c>
      <c r="BJ35" s="182"/>
      <c r="BK35" s="97"/>
      <c r="BL35" s="100"/>
      <c r="BM35" s="100"/>
      <c r="BN35" s="44">
        <f>+D35+F35+H35+J35+L35+N35+P35+R35+T35+V35+X35+Z35+AB35+AD35+AF35+AH35+AJ35+AL35+AN35+AP35+AR35+AT35+AV35+AX35+AZ35+BB35+BD35+BF35+BH35+BJ35+BL35</f>
        <v>63</v>
      </c>
      <c r="BO35" s="87">
        <f t="shared" ref="BO35:BO36" si="77">+E35+G35+I35+K35+M35+O35+Q35+S35+U35+W35+Y35+AA35+AC35+AE35+AG35+AI35+AK35+AM35+AO35+AQ35+AS35+AU35+AW35+AY35+BA35+BC35+BE35+BG35+BI35+BK35+BM35</f>
        <v>2835</v>
      </c>
      <c r="BP35" s="122"/>
      <c r="BQ35" s="9"/>
      <c r="BR35" s="9"/>
      <c r="BS35" s="9"/>
      <c r="BT35" s="9"/>
      <c r="BU35" s="25"/>
      <c r="BV35" s="9"/>
    </row>
    <row r="36" spans="1:120" ht="16.5" customHeight="1" x14ac:dyDescent="0.25">
      <c r="A36" s="129" t="s">
        <v>62</v>
      </c>
      <c r="B36" s="84" t="s">
        <v>63</v>
      </c>
      <c r="C36" s="101">
        <v>60</v>
      </c>
      <c r="D36" s="100"/>
      <c r="E36" s="100"/>
      <c r="F36" s="100"/>
      <c r="G36" s="100"/>
      <c r="H36" s="100"/>
      <c r="I36" s="100"/>
      <c r="J36" s="182"/>
      <c r="K36" s="182"/>
      <c r="L36" s="100"/>
      <c r="M36" s="100"/>
      <c r="N36" s="100"/>
      <c r="O36" s="100"/>
      <c r="P36" s="182"/>
      <c r="Q36" s="182"/>
      <c r="R36" s="100"/>
      <c r="S36" s="100"/>
      <c r="T36" s="100"/>
      <c r="U36" s="97"/>
      <c r="V36" s="97"/>
      <c r="W36" s="100"/>
      <c r="X36" s="182">
        <v>18</v>
      </c>
      <c r="Y36" s="97">
        <f>+X36*C36</f>
        <v>1080</v>
      </c>
      <c r="Z36" s="182"/>
      <c r="AA36" s="97"/>
      <c r="AB36" s="182"/>
      <c r="AC36" s="182"/>
      <c r="AD36" s="100"/>
      <c r="AE36" s="100"/>
      <c r="AF36" s="100"/>
      <c r="AG36" s="100"/>
      <c r="AH36" s="182"/>
      <c r="AI36" s="97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82"/>
      <c r="AX36" s="100"/>
      <c r="AY36" s="31"/>
      <c r="AZ36" s="182"/>
      <c r="BA36" s="107"/>
      <c r="BB36" s="182"/>
      <c r="BC36" s="97"/>
      <c r="BD36" s="100"/>
      <c r="BE36" s="97"/>
      <c r="BF36" s="182"/>
      <c r="BG36" s="97"/>
      <c r="BH36" s="100"/>
      <c r="BI36" s="100"/>
      <c r="BJ36" s="182"/>
      <c r="BK36" s="97"/>
      <c r="BL36" s="100"/>
      <c r="BM36" s="100"/>
      <c r="BN36" s="44">
        <f>+D36+F36+H36+J36+L36+N36+P36+R36+T36+V36+X36+Z36+AB36+AD36+AF36+AH36+AJ36+AL36+AN36+AP36+AR36+AT36+AV36+AX36+AZ36+BB36+BD36+BF36+BH36+BJ36+BL36</f>
        <v>18</v>
      </c>
      <c r="BO36" s="87">
        <f t="shared" si="77"/>
        <v>1080</v>
      </c>
      <c r="BP36" s="122"/>
      <c r="BQ36" s="9"/>
      <c r="BR36" s="9"/>
      <c r="BS36" s="9"/>
      <c r="BT36" s="9"/>
      <c r="BU36" s="25"/>
      <c r="BV36" s="9"/>
    </row>
    <row r="37" spans="1:120" ht="16.5" customHeight="1" x14ac:dyDescent="0.25">
      <c r="A37" s="102" t="s">
        <v>2</v>
      </c>
      <c r="B37" s="102"/>
      <c r="C37" s="103"/>
      <c r="D37" s="104">
        <f t="shared" ref="D37:W37" si="78">SUM(D31:D35)</f>
        <v>0</v>
      </c>
      <c r="E37" s="104">
        <f t="shared" si="78"/>
        <v>0</v>
      </c>
      <c r="F37" s="104">
        <f t="shared" si="78"/>
        <v>0</v>
      </c>
      <c r="G37" s="104">
        <f t="shared" si="78"/>
        <v>0</v>
      </c>
      <c r="H37" s="104">
        <f t="shared" si="78"/>
        <v>0</v>
      </c>
      <c r="I37" s="104">
        <f t="shared" si="78"/>
        <v>0</v>
      </c>
      <c r="J37" s="104">
        <f t="shared" si="78"/>
        <v>18</v>
      </c>
      <c r="K37" s="104">
        <f t="shared" si="78"/>
        <v>810</v>
      </c>
      <c r="L37" s="104">
        <f t="shared" si="78"/>
        <v>0</v>
      </c>
      <c r="M37" s="104">
        <f t="shared" si="78"/>
        <v>0</v>
      </c>
      <c r="N37" s="104">
        <f t="shared" si="78"/>
        <v>0</v>
      </c>
      <c r="O37" s="104">
        <f t="shared" si="78"/>
        <v>0</v>
      </c>
      <c r="P37" s="104">
        <f t="shared" si="78"/>
        <v>6</v>
      </c>
      <c r="Q37" s="104">
        <f t="shared" si="78"/>
        <v>270</v>
      </c>
      <c r="R37" s="105">
        <f t="shared" si="78"/>
        <v>0</v>
      </c>
      <c r="S37" s="104">
        <f t="shared" si="78"/>
        <v>0</v>
      </c>
      <c r="T37" s="104">
        <f t="shared" si="78"/>
        <v>0</v>
      </c>
      <c r="U37" s="104">
        <f t="shared" si="78"/>
        <v>0</v>
      </c>
      <c r="V37" s="104">
        <f t="shared" si="78"/>
        <v>0</v>
      </c>
      <c r="W37" s="104">
        <f t="shared" si="78"/>
        <v>0</v>
      </c>
      <c r="X37" s="104">
        <f>SUM(X33:X36)</f>
        <v>18</v>
      </c>
      <c r="Y37" s="104">
        <f>SUM(Y33:Y36)</f>
        <v>1080</v>
      </c>
      <c r="Z37" s="105">
        <f>SUM(Z33:Z35)</f>
        <v>0</v>
      </c>
      <c r="AA37" s="104">
        <f>SUM(AA33:AA35)</f>
        <v>0</v>
      </c>
      <c r="AB37" s="105">
        <f>SUM(AB33:AB35)</f>
        <v>0</v>
      </c>
      <c r="AC37" s="104">
        <f>SUM(AC31:AC35)</f>
        <v>0</v>
      </c>
      <c r="AD37" s="105">
        <f t="shared" ref="AD37:BM37" si="79">SUM(AD33:AD35)</f>
        <v>0</v>
      </c>
      <c r="AE37" s="104">
        <f t="shared" si="79"/>
        <v>0</v>
      </c>
      <c r="AF37" s="105">
        <f t="shared" si="79"/>
        <v>43</v>
      </c>
      <c r="AG37" s="104">
        <f t="shared" si="79"/>
        <v>2175</v>
      </c>
      <c r="AH37" s="105">
        <f t="shared" si="79"/>
        <v>0</v>
      </c>
      <c r="AI37" s="104">
        <f t="shared" si="79"/>
        <v>0</v>
      </c>
      <c r="AJ37" s="105">
        <f t="shared" si="79"/>
        <v>0</v>
      </c>
      <c r="AK37" s="104">
        <f t="shared" si="79"/>
        <v>0</v>
      </c>
      <c r="AL37" s="105">
        <f t="shared" si="79"/>
        <v>0</v>
      </c>
      <c r="AM37" s="104">
        <f t="shared" si="79"/>
        <v>0</v>
      </c>
      <c r="AN37" s="105">
        <f t="shared" si="79"/>
        <v>0</v>
      </c>
      <c r="AO37" s="154">
        <f t="shared" si="79"/>
        <v>0</v>
      </c>
      <c r="AP37" s="105">
        <f t="shared" si="79"/>
        <v>0</v>
      </c>
      <c r="AQ37" s="104">
        <f t="shared" si="79"/>
        <v>0</v>
      </c>
      <c r="AR37" s="105">
        <f t="shared" si="79"/>
        <v>0</v>
      </c>
      <c r="AS37" s="104">
        <f t="shared" si="79"/>
        <v>0</v>
      </c>
      <c r="AT37" s="105">
        <f t="shared" si="79"/>
        <v>0</v>
      </c>
      <c r="AU37" s="104">
        <f t="shared" si="79"/>
        <v>0</v>
      </c>
      <c r="AV37" s="105">
        <f t="shared" si="79"/>
        <v>0</v>
      </c>
      <c r="AW37" s="105">
        <f t="shared" si="79"/>
        <v>0</v>
      </c>
      <c r="AX37" s="105">
        <f t="shared" si="79"/>
        <v>0</v>
      </c>
      <c r="AY37" s="105">
        <f t="shared" si="79"/>
        <v>0</v>
      </c>
      <c r="AZ37" s="105">
        <f t="shared" si="79"/>
        <v>0</v>
      </c>
      <c r="BA37" s="105">
        <f t="shared" si="79"/>
        <v>0</v>
      </c>
      <c r="BB37" s="105">
        <f t="shared" si="79"/>
        <v>0</v>
      </c>
      <c r="BC37" s="105">
        <f t="shared" si="79"/>
        <v>0</v>
      </c>
      <c r="BD37" s="105">
        <f t="shared" si="79"/>
        <v>0</v>
      </c>
      <c r="BE37" s="105">
        <f t="shared" si="79"/>
        <v>0</v>
      </c>
      <c r="BF37" s="105">
        <f t="shared" si="79"/>
        <v>0</v>
      </c>
      <c r="BG37" s="105">
        <f t="shared" si="79"/>
        <v>0</v>
      </c>
      <c r="BH37" s="105">
        <f t="shared" si="79"/>
        <v>36</v>
      </c>
      <c r="BI37" s="105">
        <f t="shared" si="79"/>
        <v>1620</v>
      </c>
      <c r="BJ37" s="105">
        <f t="shared" si="79"/>
        <v>0</v>
      </c>
      <c r="BK37" s="105">
        <f t="shared" si="79"/>
        <v>0</v>
      </c>
      <c r="BL37" s="105">
        <f t="shared" si="79"/>
        <v>0</v>
      </c>
      <c r="BM37" s="105">
        <f t="shared" si="79"/>
        <v>0</v>
      </c>
      <c r="BN37" s="105">
        <f>SUM(BN33:BN36)</f>
        <v>81</v>
      </c>
      <c r="BO37" s="105">
        <f>SUM(BO33:BO36)</f>
        <v>3915</v>
      </c>
      <c r="BP37" s="19"/>
    </row>
    <row r="38" spans="1:120" ht="16.5" customHeight="1" x14ac:dyDescent="0.25">
      <c r="A38" s="73"/>
      <c r="B38" s="73"/>
      <c r="C38" s="73"/>
      <c r="D38" s="73"/>
      <c r="E38" s="3"/>
      <c r="F38" s="3"/>
      <c r="G38" s="3"/>
      <c r="H38" s="3"/>
      <c r="I38" s="3"/>
      <c r="J38" s="45"/>
      <c r="K38" s="3"/>
      <c r="L38" s="53"/>
      <c r="M38" s="2"/>
      <c r="N38" s="53"/>
      <c r="O38" s="2"/>
      <c r="P38" s="53"/>
      <c r="Q38" s="2"/>
      <c r="R38" s="53"/>
      <c r="S38" s="2"/>
      <c r="T38" s="53"/>
      <c r="U38" s="2"/>
      <c r="V38" s="53"/>
      <c r="W38" s="2"/>
      <c r="X38" s="53"/>
      <c r="Y38" s="2"/>
      <c r="Z38" s="53"/>
      <c r="AA38" s="2"/>
      <c r="AB38" s="53"/>
      <c r="AC38" s="2"/>
      <c r="AD38" s="53"/>
      <c r="AE38" s="2"/>
      <c r="AF38" s="53"/>
      <c r="AG38" s="2"/>
      <c r="AH38" s="53"/>
      <c r="AI38" s="2"/>
      <c r="AJ38" s="73"/>
      <c r="AK38" s="8"/>
      <c r="AL38" s="52"/>
      <c r="AM38" s="8"/>
      <c r="AN38" s="52"/>
      <c r="AO38" s="8"/>
      <c r="AP38" s="52"/>
      <c r="AQ38" s="8"/>
      <c r="AR38" s="53"/>
      <c r="AS38" s="2"/>
      <c r="AT38" s="53"/>
      <c r="AU38" s="2"/>
      <c r="AV38" s="53"/>
      <c r="AW38" s="2"/>
      <c r="AX38" s="53"/>
      <c r="AY38" s="2"/>
      <c r="AZ38" s="53"/>
      <c r="BA38" s="2"/>
      <c r="BB38" s="53"/>
      <c r="BC38" s="2"/>
      <c r="BD38" s="53"/>
      <c r="BE38" s="2"/>
      <c r="BF38" s="53"/>
      <c r="BG38" s="2"/>
      <c r="BH38" s="53"/>
      <c r="BI38" s="57"/>
      <c r="BJ38" s="53"/>
      <c r="BK38" s="57"/>
      <c r="BL38" s="53"/>
      <c r="BM38" s="57"/>
      <c r="BN38" s="2"/>
      <c r="BO38" s="3"/>
      <c r="BP38" s="122"/>
    </row>
    <row r="39" spans="1:120" ht="16.5" customHeight="1" x14ac:dyDescent="0.25">
      <c r="A39" s="73"/>
      <c r="B39" s="73"/>
      <c r="C39" s="73"/>
      <c r="D39" s="73"/>
      <c r="E39" s="3"/>
      <c r="F39" s="3"/>
      <c r="G39" s="3"/>
      <c r="H39" s="3"/>
      <c r="I39" s="3"/>
      <c r="J39" s="45"/>
      <c r="K39" s="3"/>
      <c r="L39" s="53"/>
      <c r="M39" s="2"/>
      <c r="N39" s="53"/>
      <c r="O39" s="2"/>
      <c r="P39" s="53"/>
      <c r="Q39" s="2"/>
      <c r="R39" s="53"/>
      <c r="S39" s="2"/>
      <c r="T39" s="53"/>
      <c r="U39" s="2"/>
      <c r="V39" s="53"/>
      <c r="W39" s="2"/>
      <c r="X39" s="53"/>
      <c r="Y39" s="2"/>
      <c r="Z39" s="53"/>
      <c r="AA39" s="2"/>
      <c r="AB39" s="53"/>
      <c r="AC39" s="2"/>
      <c r="AD39" s="53"/>
      <c r="AE39" s="2"/>
      <c r="AF39" s="53"/>
      <c r="AG39" s="2"/>
      <c r="AH39" s="53"/>
      <c r="AI39" s="2"/>
      <c r="AJ39" s="73"/>
      <c r="AK39" s="8"/>
      <c r="AL39" s="52"/>
      <c r="AM39" s="8"/>
      <c r="AN39" s="52"/>
      <c r="AO39" s="8"/>
      <c r="AP39" s="52"/>
      <c r="AQ39" s="8"/>
      <c r="AR39" s="53"/>
      <c r="AS39" s="2"/>
      <c r="AT39" s="53"/>
      <c r="AU39" s="2"/>
      <c r="AV39" s="53"/>
      <c r="AW39" s="2"/>
      <c r="AX39" s="53"/>
      <c r="AY39" s="2"/>
      <c r="AZ39" s="53"/>
      <c r="BA39" s="2"/>
      <c r="BB39" s="53"/>
      <c r="BC39" s="2"/>
      <c r="BD39" s="53"/>
      <c r="BE39" s="2"/>
      <c r="BF39" s="53"/>
      <c r="BG39" s="2"/>
      <c r="BH39" s="53"/>
      <c r="BI39" s="57"/>
      <c r="BJ39" s="53"/>
      <c r="BK39" s="57"/>
      <c r="BL39" s="53"/>
      <c r="BM39" s="57"/>
      <c r="BN39" s="2"/>
      <c r="BO39" s="8"/>
      <c r="BP39" s="122"/>
    </row>
    <row r="40" spans="1:120" ht="16.5" customHeight="1" x14ac:dyDescent="0.25">
      <c r="A40" s="89" t="s">
        <v>16</v>
      </c>
      <c r="B40" s="89"/>
      <c r="C40" s="89"/>
      <c r="D40" s="90">
        <f t="shared" ref="D40:BO40" si="80">D37+D26</f>
        <v>19</v>
      </c>
      <c r="E40" s="91">
        <f t="shared" si="80"/>
        <v>924</v>
      </c>
      <c r="F40" s="91">
        <f t="shared" si="80"/>
        <v>90</v>
      </c>
      <c r="G40" s="91">
        <f t="shared" si="80"/>
        <v>4764</v>
      </c>
      <c r="H40" s="91">
        <f t="shared" si="80"/>
        <v>107</v>
      </c>
      <c r="I40" s="91">
        <f t="shared" si="80"/>
        <v>5670</v>
      </c>
      <c r="J40" s="90">
        <f t="shared" si="80"/>
        <v>91</v>
      </c>
      <c r="K40" s="90">
        <f t="shared" si="80"/>
        <v>4638</v>
      </c>
      <c r="L40" s="92">
        <f t="shared" si="80"/>
        <v>169</v>
      </c>
      <c r="M40" s="90">
        <f t="shared" si="80"/>
        <v>8440.7799999999988</v>
      </c>
      <c r="N40" s="92">
        <f t="shared" si="80"/>
        <v>114</v>
      </c>
      <c r="O40" s="90">
        <f t="shared" si="80"/>
        <v>5863.68</v>
      </c>
      <c r="P40" s="92">
        <f t="shared" si="80"/>
        <v>183</v>
      </c>
      <c r="Q40" s="90">
        <f t="shared" si="80"/>
        <v>9228.0400000000009</v>
      </c>
      <c r="R40" s="92">
        <f t="shared" si="80"/>
        <v>144</v>
      </c>
      <c r="S40" s="90">
        <f t="shared" si="80"/>
        <v>7305.6</v>
      </c>
      <c r="T40" s="92">
        <f t="shared" si="80"/>
        <v>0</v>
      </c>
      <c r="U40" s="90">
        <f t="shared" si="80"/>
        <v>0</v>
      </c>
      <c r="V40" s="92">
        <f t="shared" si="80"/>
        <v>0</v>
      </c>
      <c r="W40" s="90">
        <f t="shared" si="80"/>
        <v>0</v>
      </c>
      <c r="X40" s="92">
        <f t="shared" si="80"/>
        <v>18</v>
      </c>
      <c r="Y40" s="90">
        <f t="shared" si="80"/>
        <v>1080</v>
      </c>
      <c r="Z40" s="92">
        <f t="shared" si="80"/>
        <v>0</v>
      </c>
      <c r="AA40" s="90">
        <f t="shared" si="80"/>
        <v>0</v>
      </c>
      <c r="AB40" s="92">
        <f t="shared" si="80"/>
        <v>0</v>
      </c>
      <c r="AC40" s="90">
        <f t="shared" si="80"/>
        <v>0</v>
      </c>
      <c r="AD40" s="92">
        <f t="shared" si="80"/>
        <v>0</v>
      </c>
      <c r="AE40" s="90">
        <f t="shared" si="80"/>
        <v>0</v>
      </c>
      <c r="AF40" s="92">
        <f t="shared" si="80"/>
        <v>43</v>
      </c>
      <c r="AG40" s="90">
        <f t="shared" si="80"/>
        <v>2175</v>
      </c>
      <c r="AH40" s="92">
        <f t="shared" si="80"/>
        <v>0</v>
      </c>
      <c r="AI40" s="90">
        <f t="shared" si="80"/>
        <v>0</v>
      </c>
      <c r="AJ40" s="90">
        <f t="shared" si="80"/>
        <v>0</v>
      </c>
      <c r="AK40" s="90">
        <f t="shared" si="80"/>
        <v>0</v>
      </c>
      <c r="AL40" s="92">
        <f t="shared" si="80"/>
        <v>0</v>
      </c>
      <c r="AM40" s="90">
        <f t="shared" si="80"/>
        <v>0</v>
      </c>
      <c r="AN40" s="92">
        <f t="shared" si="80"/>
        <v>0</v>
      </c>
      <c r="AO40" s="90">
        <f t="shared" si="80"/>
        <v>0</v>
      </c>
      <c r="AP40" s="92">
        <f t="shared" si="80"/>
        <v>0</v>
      </c>
      <c r="AQ40" s="90">
        <f t="shared" si="80"/>
        <v>0</v>
      </c>
      <c r="AR40" s="92">
        <f t="shared" si="80"/>
        <v>0</v>
      </c>
      <c r="AS40" s="90">
        <f t="shared" si="80"/>
        <v>0</v>
      </c>
      <c r="AT40" s="92">
        <f t="shared" si="80"/>
        <v>0</v>
      </c>
      <c r="AU40" s="90">
        <f t="shared" si="80"/>
        <v>0</v>
      </c>
      <c r="AV40" s="92">
        <f t="shared" si="80"/>
        <v>0</v>
      </c>
      <c r="AW40" s="90">
        <f t="shared" si="80"/>
        <v>0</v>
      </c>
      <c r="AX40" s="92">
        <f t="shared" si="80"/>
        <v>0</v>
      </c>
      <c r="AY40" s="90">
        <f t="shared" si="80"/>
        <v>0</v>
      </c>
      <c r="AZ40" s="92">
        <f t="shared" si="80"/>
        <v>0</v>
      </c>
      <c r="BA40" s="90">
        <f t="shared" si="80"/>
        <v>0</v>
      </c>
      <c r="BB40" s="92">
        <f t="shared" si="80"/>
        <v>0</v>
      </c>
      <c r="BC40" s="90">
        <f t="shared" si="80"/>
        <v>0</v>
      </c>
      <c r="BD40" s="92">
        <f t="shared" si="80"/>
        <v>0</v>
      </c>
      <c r="BE40" s="90">
        <f t="shared" si="80"/>
        <v>0</v>
      </c>
      <c r="BF40" s="92">
        <f t="shared" si="80"/>
        <v>0</v>
      </c>
      <c r="BG40" s="90">
        <f t="shared" si="80"/>
        <v>0</v>
      </c>
      <c r="BH40" s="92">
        <f t="shared" si="80"/>
        <v>36</v>
      </c>
      <c r="BI40" s="90">
        <f t="shared" si="80"/>
        <v>1620</v>
      </c>
      <c r="BJ40" s="92">
        <f t="shared" si="80"/>
        <v>0</v>
      </c>
      <c r="BK40" s="90">
        <f t="shared" si="80"/>
        <v>0</v>
      </c>
      <c r="BL40" s="92">
        <f t="shared" si="80"/>
        <v>0</v>
      </c>
      <c r="BM40" s="90">
        <f t="shared" si="80"/>
        <v>0</v>
      </c>
      <c r="BN40" s="92">
        <f t="shared" si="80"/>
        <v>974</v>
      </c>
      <c r="BO40" s="90">
        <f t="shared" si="80"/>
        <v>49669.1</v>
      </c>
      <c r="BP40" s="122"/>
    </row>
    <row r="44" spans="1:120" ht="16.5" customHeight="1" thickBot="1" x14ac:dyDescent="0.3"/>
    <row r="45" spans="1:120" ht="16.5" customHeight="1" x14ac:dyDescent="0.25">
      <c r="D45" s="139" t="s">
        <v>36</v>
      </c>
      <c r="E45" s="146" t="s">
        <v>37</v>
      </c>
      <c r="F45" s="146" t="s">
        <v>38</v>
      </c>
      <c r="G45" s="146" t="s">
        <v>49</v>
      </c>
      <c r="H45" s="146" t="s">
        <v>39</v>
      </c>
      <c r="I45" s="147" t="s">
        <v>40</v>
      </c>
    </row>
    <row r="46" spans="1:120" ht="16.5" customHeight="1" x14ac:dyDescent="0.25">
      <c r="D46" s="140">
        <v>1</v>
      </c>
      <c r="E46" s="137" t="s">
        <v>41</v>
      </c>
      <c r="F46" s="138">
        <v>1</v>
      </c>
      <c r="G46" s="137">
        <v>2188.91</v>
      </c>
      <c r="H46" s="137">
        <f>1029+32</f>
        <v>1061</v>
      </c>
      <c r="I46" s="141">
        <f>+H46-G46</f>
        <v>-1127.9099999999999</v>
      </c>
    </row>
    <row r="47" spans="1:120" ht="16.5" customHeight="1" x14ac:dyDescent="0.25">
      <c r="D47" s="140">
        <v>2</v>
      </c>
      <c r="E47" s="137" t="s">
        <v>43</v>
      </c>
      <c r="F47" s="138" t="s">
        <v>33</v>
      </c>
      <c r="G47" s="137">
        <v>704.25</v>
      </c>
      <c r="H47" s="137"/>
      <c r="I47" s="141">
        <f t="shared" ref="I47:I51" si="81">+H47-G47</f>
        <v>-704.25</v>
      </c>
    </row>
    <row r="48" spans="1:120" ht="16.5" customHeight="1" x14ac:dyDescent="0.25">
      <c r="D48" s="140">
        <v>3</v>
      </c>
      <c r="E48" s="137" t="s">
        <v>42</v>
      </c>
      <c r="F48" s="138" t="s">
        <v>48</v>
      </c>
      <c r="G48" s="137">
        <v>2474.75</v>
      </c>
      <c r="H48" s="137">
        <f>1200+542.4</f>
        <v>1742.4</v>
      </c>
      <c r="I48" s="141">
        <f t="shared" si="81"/>
        <v>-732.34999999999991</v>
      </c>
    </row>
    <row r="49" spans="4:9" ht="16.5" customHeight="1" x14ac:dyDescent="0.25">
      <c r="D49" s="140">
        <v>4</v>
      </c>
      <c r="E49" s="137" t="s">
        <v>44</v>
      </c>
      <c r="F49" s="138">
        <v>2</v>
      </c>
      <c r="G49" s="137">
        <v>2</v>
      </c>
      <c r="H49" s="137"/>
      <c r="I49" s="141">
        <f t="shared" si="81"/>
        <v>-2</v>
      </c>
    </row>
    <row r="50" spans="4:9" ht="16.5" customHeight="1" x14ac:dyDescent="0.25">
      <c r="D50" s="140">
        <v>5</v>
      </c>
      <c r="E50" s="137" t="s">
        <v>45</v>
      </c>
      <c r="F50" s="138">
        <v>2</v>
      </c>
      <c r="G50" s="137">
        <v>45.7</v>
      </c>
      <c r="H50" s="137"/>
      <c r="I50" s="141">
        <f t="shared" si="81"/>
        <v>-45.7</v>
      </c>
    </row>
    <row r="51" spans="4:9" ht="16.5" customHeight="1" x14ac:dyDescent="0.25">
      <c r="D51" s="140">
        <v>6</v>
      </c>
      <c r="E51" s="137" t="s">
        <v>46</v>
      </c>
      <c r="F51" s="138" t="s">
        <v>47</v>
      </c>
      <c r="G51" s="137">
        <v>95.5</v>
      </c>
      <c r="H51" s="137">
        <v>94.5</v>
      </c>
      <c r="I51" s="141">
        <f t="shared" si="81"/>
        <v>-1</v>
      </c>
    </row>
    <row r="52" spans="4:9" ht="16.5" customHeight="1" thickBot="1" x14ac:dyDescent="0.3">
      <c r="D52" s="142"/>
      <c r="E52" s="295" t="s">
        <v>50</v>
      </c>
      <c r="F52" s="296"/>
      <c r="G52" s="143">
        <f>SUM(G46:G51)</f>
        <v>5511.11</v>
      </c>
      <c r="H52" s="143"/>
      <c r="I52" s="144">
        <f>SUM(I46:I51)</f>
        <v>-2613.2099999999996</v>
      </c>
    </row>
    <row r="53" spans="4:9" ht="16.5" customHeight="1" x14ac:dyDescent="0.25">
      <c r="D53" s="145"/>
      <c r="E53" s="13"/>
      <c r="F53" s="13"/>
      <c r="G53" s="13"/>
      <c r="H53" s="13"/>
      <c r="I53" s="13"/>
    </row>
    <row r="54" spans="4:9" ht="16.5" customHeight="1" x14ac:dyDescent="0.25">
      <c r="D54" s="12"/>
      <c r="E54" s="13"/>
      <c r="F54" s="13"/>
      <c r="G54" s="13"/>
      <c r="H54" s="13"/>
      <c r="I54" s="13"/>
    </row>
    <row r="55" spans="4:9" ht="16.5" customHeight="1" x14ac:dyDescent="0.25">
      <c r="D55" s="12"/>
      <c r="E55" s="13"/>
      <c r="F55" s="13"/>
      <c r="G55" s="13"/>
      <c r="H55" s="13"/>
      <c r="I55" s="13"/>
    </row>
  </sheetData>
  <mergeCells count="40">
    <mergeCell ref="A30:C30"/>
    <mergeCell ref="A33:B33"/>
    <mergeCell ref="E52:F52"/>
    <mergeCell ref="B5:B6"/>
    <mergeCell ref="A5:A6"/>
    <mergeCell ref="BP5:BP6"/>
    <mergeCell ref="BN5:BO5"/>
    <mergeCell ref="BD5:BE5"/>
    <mergeCell ref="BF5:BG5"/>
    <mergeCell ref="BH5:BI5"/>
    <mergeCell ref="BJ5:BK5"/>
    <mergeCell ref="BL5:BM5"/>
    <mergeCell ref="BB5:BC5"/>
    <mergeCell ref="AF5:AG5"/>
    <mergeCell ref="AH5:AI5"/>
    <mergeCell ref="AJ5:AK5"/>
    <mergeCell ref="AL5:AM5"/>
    <mergeCell ref="AN5:AO5"/>
    <mergeCell ref="AP5:AQ5"/>
    <mergeCell ref="AR5:AS5"/>
    <mergeCell ref="AT5:AU5"/>
    <mergeCell ref="AV5:AW5"/>
    <mergeCell ref="AX5:AY5"/>
    <mergeCell ref="AZ5:BA5"/>
    <mergeCell ref="AD5:AE5"/>
    <mergeCell ref="BQ4:BV4"/>
    <mergeCell ref="C5:C6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B5:AC5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54"/>
  <sheetViews>
    <sheetView topLeftCell="A13" workbookViewId="0">
      <selection activeCell="BZ28" sqref="BZ28"/>
    </sheetView>
  </sheetViews>
  <sheetFormatPr defaultColWidth="11.42578125" defaultRowHeight="15.75" x14ac:dyDescent="0.25"/>
  <cols>
    <col min="1" max="1" width="12.5703125" style="26" customWidth="1"/>
    <col min="2" max="2" width="11.85546875" style="26" customWidth="1"/>
    <col min="3" max="3" width="11.42578125" style="26" customWidth="1"/>
    <col min="4" max="4" width="11.28515625" style="26" hidden="1" customWidth="1"/>
    <col min="5" max="5" width="12.140625" style="27" hidden="1" customWidth="1"/>
    <col min="6" max="9" width="11.28515625" style="27" hidden="1" customWidth="1"/>
    <col min="10" max="10" width="11.28515625" style="54" hidden="1" customWidth="1"/>
    <col min="11" max="11" width="11.28515625" style="27" hidden="1" customWidth="1"/>
    <col min="12" max="12" width="11.28515625" style="54" hidden="1" customWidth="1"/>
    <col min="13" max="13" width="11.28515625" style="27" hidden="1" customWidth="1"/>
    <col min="14" max="14" width="11.28515625" style="54" hidden="1" customWidth="1"/>
    <col min="15" max="15" width="11.28515625" style="27" hidden="1" customWidth="1"/>
    <col min="16" max="16" width="11.28515625" style="54" customWidth="1"/>
    <col min="17" max="17" width="11.28515625" style="27" customWidth="1"/>
    <col min="18" max="18" width="11.28515625" style="54" hidden="1" customWidth="1"/>
    <col min="19" max="19" width="11.28515625" style="27" hidden="1" customWidth="1"/>
    <col min="20" max="20" width="11.28515625" style="54" hidden="1" customWidth="1"/>
    <col min="21" max="21" width="11.28515625" style="27" hidden="1" customWidth="1"/>
    <col min="22" max="22" width="11.28515625" style="54" hidden="1" customWidth="1"/>
    <col min="23" max="23" width="11.28515625" style="27" hidden="1" customWidth="1"/>
    <col min="24" max="24" width="11.28515625" style="54" hidden="1" customWidth="1"/>
    <col min="25" max="25" width="11.28515625" style="27" hidden="1" customWidth="1"/>
    <col min="26" max="26" width="11.28515625" style="54" hidden="1" customWidth="1"/>
    <col min="27" max="27" width="11.28515625" style="27" hidden="1" customWidth="1"/>
    <col min="28" max="28" width="11.28515625" style="54" hidden="1" customWidth="1"/>
    <col min="29" max="29" width="11.28515625" style="27" hidden="1" customWidth="1"/>
    <col min="30" max="30" width="11.28515625" style="54" hidden="1" customWidth="1"/>
    <col min="31" max="31" width="11.28515625" style="27" hidden="1" customWidth="1"/>
    <col min="32" max="32" width="11.28515625" style="54" hidden="1" customWidth="1"/>
    <col min="33" max="33" width="11.28515625" style="27" hidden="1" customWidth="1"/>
    <col min="34" max="34" width="11.28515625" style="54" hidden="1" customWidth="1"/>
    <col min="35" max="35" width="11.28515625" style="27" hidden="1" customWidth="1"/>
    <col min="36" max="36" width="11.28515625" style="26" hidden="1" customWidth="1"/>
    <col min="37" max="37" width="11.28515625" style="27" hidden="1" customWidth="1"/>
    <col min="38" max="38" width="11.28515625" style="54" hidden="1" customWidth="1"/>
    <col min="39" max="39" width="11.42578125" style="27" hidden="1" customWidth="1"/>
    <col min="40" max="40" width="11.42578125" style="54" hidden="1" customWidth="1"/>
    <col min="41" max="41" width="11.42578125" style="27" hidden="1" customWidth="1"/>
    <col min="42" max="42" width="11.42578125" style="54" hidden="1" customWidth="1"/>
    <col min="43" max="43" width="11.42578125" style="27" hidden="1" customWidth="1"/>
    <col min="44" max="44" width="11.42578125" style="54" hidden="1" customWidth="1"/>
    <col min="45" max="45" width="11.42578125" style="27" hidden="1" customWidth="1"/>
    <col min="46" max="46" width="11.42578125" style="54" hidden="1" customWidth="1"/>
    <col min="47" max="47" width="10.85546875" style="27" hidden="1" customWidth="1"/>
    <col min="48" max="48" width="11.42578125" style="54" hidden="1" customWidth="1"/>
    <col min="49" max="49" width="11.42578125" style="27" hidden="1" customWidth="1"/>
    <col min="50" max="50" width="11.42578125" style="54" hidden="1" customWidth="1"/>
    <col min="51" max="51" width="11.42578125" style="27" hidden="1" customWidth="1"/>
    <col min="52" max="52" width="11.42578125" style="54" hidden="1" customWidth="1"/>
    <col min="53" max="53" width="11.42578125" style="27" hidden="1" customWidth="1"/>
    <col min="54" max="54" width="11.42578125" style="54" hidden="1" customWidth="1"/>
    <col min="55" max="55" width="11.42578125" style="27" hidden="1" customWidth="1"/>
    <col min="56" max="56" width="11.42578125" style="54" hidden="1" customWidth="1"/>
    <col min="57" max="57" width="11.42578125" style="27" hidden="1" customWidth="1"/>
    <col min="58" max="58" width="11.42578125" style="54" hidden="1" customWidth="1"/>
    <col min="59" max="59" width="11.42578125" style="27" hidden="1" customWidth="1"/>
    <col min="60" max="60" width="11.42578125" style="54" hidden="1" customWidth="1"/>
    <col min="61" max="61" width="11.42578125" style="77" hidden="1" customWidth="1"/>
    <col min="62" max="62" width="11.42578125" style="54" hidden="1" customWidth="1"/>
    <col min="63" max="63" width="11.42578125" style="77" hidden="1" customWidth="1"/>
    <col min="64" max="64" width="11.42578125" style="54" hidden="1" customWidth="1"/>
    <col min="65" max="65" width="11.42578125" style="77" hidden="1" customWidth="1"/>
    <col min="66" max="66" width="14" style="27" customWidth="1"/>
    <col min="67" max="67" width="12.42578125" style="27" customWidth="1"/>
    <col min="68" max="68" width="11.42578125" style="127" hidden="1" customWidth="1"/>
    <col min="69" max="69" width="11.42578125" style="10" hidden="1" customWidth="1"/>
    <col min="70" max="70" width="0" style="10" hidden="1" customWidth="1"/>
    <col min="71" max="71" width="12.140625" style="10" hidden="1" customWidth="1"/>
    <col min="72" max="72" width="11.5703125" style="10" hidden="1" customWidth="1"/>
    <col min="73" max="73" width="11.85546875" style="10" hidden="1" customWidth="1"/>
    <col min="74" max="74" width="12.140625" style="10" hidden="1" customWidth="1"/>
    <col min="75" max="76" width="0" style="14" hidden="1" customWidth="1"/>
    <col min="77" max="114" width="11.42578125" style="14"/>
    <col min="115" max="16384" width="11.42578125" style="7"/>
  </cols>
  <sheetData>
    <row r="1" spans="1:114" s="14" customFormat="1" ht="30" customHeight="1" x14ac:dyDescent="0.35">
      <c r="A1" s="16" t="s">
        <v>18</v>
      </c>
      <c r="B1" s="12"/>
      <c r="C1" s="12"/>
      <c r="D1" s="12"/>
      <c r="E1" s="13"/>
      <c r="F1" s="13"/>
      <c r="G1" s="13"/>
      <c r="H1" s="13"/>
      <c r="I1" s="13"/>
      <c r="J1" s="49"/>
      <c r="K1" s="13"/>
      <c r="L1" s="49"/>
      <c r="M1" s="13"/>
      <c r="N1" s="49"/>
      <c r="O1" s="13"/>
      <c r="P1" s="49"/>
      <c r="Q1" s="49"/>
      <c r="R1" s="49"/>
      <c r="S1" s="13"/>
      <c r="T1" s="49"/>
      <c r="U1" s="13"/>
      <c r="V1" s="49"/>
      <c r="W1" s="13"/>
      <c r="X1" s="49"/>
      <c r="Y1" s="13"/>
      <c r="Z1" s="49"/>
      <c r="AA1" s="13"/>
      <c r="AB1" s="49"/>
      <c r="AC1" s="13"/>
      <c r="AD1" s="49"/>
      <c r="AE1" s="13"/>
      <c r="AF1" s="49"/>
      <c r="AG1" s="13"/>
      <c r="AH1" s="49"/>
      <c r="AI1" s="13"/>
      <c r="AJ1" s="12"/>
      <c r="AK1" s="13"/>
      <c r="AL1" s="49"/>
      <c r="AM1" s="13"/>
      <c r="AN1" s="49"/>
      <c r="AO1" s="13"/>
      <c r="AP1" s="49"/>
      <c r="AQ1" s="13"/>
      <c r="AR1" s="49"/>
      <c r="AS1" s="13"/>
      <c r="AT1" s="49"/>
      <c r="AU1" s="13"/>
      <c r="AV1" s="49"/>
      <c r="AW1" s="13"/>
      <c r="AX1" s="49"/>
      <c r="AY1" s="13"/>
      <c r="AZ1" s="49"/>
      <c r="BA1" s="13"/>
      <c r="BB1" s="49"/>
      <c r="BC1" s="13"/>
      <c r="BD1" s="49"/>
      <c r="BE1" s="13"/>
      <c r="BF1" s="49"/>
      <c r="BG1" s="13"/>
      <c r="BH1" s="49"/>
      <c r="BI1" s="48"/>
      <c r="BJ1" s="49"/>
      <c r="BK1" s="48"/>
      <c r="BL1" s="49"/>
      <c r="BM1" s="48"/>
      <c r="BN1" s="13"/>
      <c r="BO1" s="13"/>
      <c r="BP1" s="122"/>
      <c r="BQ1" s="9"/>
      <c r="BR1" s="9"/>
      <c r="BS1" s="9"/>
      <c r="BT1" s="9" t="s">
        <v>30</v>
      </c>
      <c r="BU1" s="9"/>
      <c r="BV1" s="9"/>
    </row>
    <row r="2" spans="1:114" s="14" customFormat="1" ht="26.25" customHeight="1" x14ac:dyDescent="0.35">
      <c r="A2" s="16" t="s">
        <v>19</v>
      </c>
      <c r="B2" s="12"/>
      <c r="C2" s="12"/>
      <c r="D2" s="12"/>
      <c r="E2" s="13"/>
      <c r="F2" s="13"/>
      <c r="G2" s="13"/>
      <c r="H2" s="13"/>
      <c r="I2" s="13"/>
      <c r="J2" s="49"/>
      <c r="K2" s="13"/>
      <c r="L2" s="49"/>
      <c r="M2" s="13"/>
      <c r="N2" s="49"/>
      <c r="O2" s="13"/>
      <c r="P2" s="49"/>
      <c r="Q2" s="13"/>
      <c r="R2" s="165"/>
      <c r="S2" s="13"/>
      <c r="T2" s="49"/>
      <c r="U2" s="13"/>
      <c r="V2" s="49"/>
      <c r="W2" s="13"/>
      <c r="X2" s="49"/>
      <c r="Y2" s="13"/>
      <c r="Z2" s="49"/>
      <c r="AA2" s="13"/>
      <c r="AB2" s="49"/>
      <c r="AC2" s="13"/>
      <c r="AD2" s="49"/>
      <c r="AE2" s="13"/>
      <c r="AF2" s="49"/>
      <c r="AG2" s="13"/>
      <c r="AH2" s="49"/>
      <c r="AI2" s="13"/>
      <c r="AJ2" s="12"/>
      <c r="AK2" s="13"/>
      <c r="AL2" s="49"/>
      <c r="AM2" s="13"/>
      <c r="AN2" s="49"/>
      <c r="AO2" s="13"/>
      <c r="AP2" s="49"/>
      <c r="AQ2" s="13"/>
      <c r="AR2" s="49"/>
      <c r="AS2" s="13"/>
      <c r="AT2" s="49"/>
      <c r="AU2" s="13"/>
      <c r="AV2" s="49"/>
      <c r="AW2" s="13"/>
      <c r="AX2" s="49"/>
      <c r="AY2" s="13"/>
      <c r="AZ2" s="49"/>
      <c r="BA2" s="13"/>
      <c r="BB2" s="49"/>
      <c r="BC2" s="13"/>
      <c r="BD2" s="49"/>
      <c r="BE2" s="13"/>
      <c r="BF2" s="49"/>
      <c r="BG2" s="13"/>
      <c r="BH2" s="49"/>
      <c r="BI2" s="48"/>
      <c r="BJ2" s="49"/>
      <c r="BK2" s="48"/>
      <c r="BL2" s="49"/>
      <c r="BM2" s="48"/>
      <c r="BN2" s="13"/>
      <c r="BO2" s="13"/>
      <c r="BP2" s="122"/>
      <c r="BQ2" s="9"/>
      <c r="BR2" s="9"/>
      <c r="BS2" s="9"/>
      <c r="BT2" s="9"/>
      <c r="BU2" s="9"/>
      <c r="BV2" s="9"/>
    </row>
    <row r="3" spans="1:114" s="14" customFormat="1" ht="16.5" customHeight="1" x14ac:dyDescent="0.35">
      <c r="A3" s="15"/>
      <c r="B3" s="12"/>
      <c r="C3" s="12"/>
      <c r="D3" s="12"/>
      <c r="E3" s="13"/>
      <c r="F3" s="13"/>
      <c r="G3" s="13"/>
      <c r="H3" s="13"/>
      <c r="I3" s="13"/>
      <c r="J3" s="49"/>
      <c r="K3" s="13"/>
      <c r="L3" s="49"/>
      <c r="M3" s="13"/>
      <c r="N3" s="49"/>
      <c r="O3" s="13"/>
      <c r="P3" s="49"/>
      <c r="Q3" s="161"/>
      <c r="R3" s="49"/>
      <c r="S3" s="162"/>
      <c r="T3" s="161"/>
      <c r="U3" s="13"/>
      <c r="V3" s="49"/>
      <c r="W3" s="13"/>
      <c r="X3" s="49"/>
      <c r="Y3" s="13"/>
      <c r="Z3" s="49"/>
      <c r="AA3" s="13"/>
      <c r="AB3" s="49"/>
      <c r="AC3" s="13"/>
      <c r="AD3" s="49"/>
      <c r="AE3" s="13"/>
      <c r="AF3" s="49"/>
      <c r="AG3" s="13"/>
      <c r="AH3" s="49"/>
      <c r="AI3" s="13"/>
      <c r="AJ3" s="12"/>
      <c r="AK3" s="13"/>
      <c r="AL3" s="49"/>
      <c r="AM3" s="13"/>
      <c r="AN3" s="49"/>
      <c r="AO3" s="13"/>
      <c r="AP3" s="49"/>
      <c r="AQ3" s="13"/>
      <c r="AR3" s="49"/>
      <c r="AS3" s="13"/>
      <c r="AT3" s="49"/>
      <c r="AU3" s="13"/>
      <c r="AV3" s="49"/>
      <c r="AW3" s="13"/>
      <c r="AX3" s="49"/>
      <c r="AY3" s="13"/>
      <c r="AZ3" s="49"/>
      <c r="BA3" s="13"/>
      <c r="BB3" s="49"/>
      <c r="BC3" s="13"/>
      <c r="BD3" s="49"/>
      <c r="BE3" s="13"/>
      <c r="BF3" s="49"/>
      <c r="BG3" s="13"/>
      <c r="BH3" s="49"/>
      <c r="BI3" s="48"/>
      <c r="BJ3" s="49"/>
      <c r="BK3" s="48"/>
      <c r="BL3" s="49"/>
      <c r="BM3" s="48"/>
      <c r="BN3" s="13" t="s">
        <v>73</v>
      </c>
      <c r="BO3" s="13"/>
      <c r="BP3" s="122"/>
      <c r="BQ3" s="9"/>
      <c r="BR3" s="9"/>
      <c r="BS3" s="9"/>
      <c r="BT3" s="9"/>
      <c r="BU3" s="9"/>
      <c r="BV3" s="9"/>
    </row>
    <row r="4" spans="1:114" s="118" customFormat="1" ht="24.75" customHeight="1" thickBot="1" x14ac:dyDescent="0.4">
      <c r="A4" s="15" t="s">
        <v>58</v>
      </c>
      <c r="B4" s="12"/>
      <c r="C4" s="12"/>
      <c r="D4" s="12"/>
      <c r="E4" s="13"/>
      <c r="F4" s="13"/>
      <c r="G4" s="13"/>
      <c r="H4" s="13"/>
      <c r="I4" s="13"/>
      <c r="J4" s="49"/>
      <c r="K4" s="192"/>
      <c r="L4" s="193"/>
      <c r="M4" s="194"/>
      <c r="N4" s="49"/>
      <c r="O4" s="13"/>
      <c r="P4" s="49"/>
      <c r="Q4" s="162"/>
      <c r="R4" s="49"/>
      <c r="S4" s="13"/>
      <c r="T4" s="49"/>
      <c r="U4" s="13"/>
      <c r="V4" s="49"/>
      <c r="W4" s="13"/>
      <c r="X4" s="49"/>
      <c r="Y4" s="13"/>
      <c r="Z4" s="49"/>
      <c r="AA4" s="13"/>
      <c r="AB4" s="49"/>
      <c r="AC4" s="13"/>
      <c r="AD4" s="49"/>
      <c r="AE4" s="13"/>
      <c r="AF4" s="49"/>
      <c r="AG4" s="13"/>
      <c r="AH4" s="49"/>
      <c r="AI4" s="13"/>
      <c r="AJ4" s="12"/>
      <c r="AK4" s="13"/>
      <c r="AL4" s="49"/>
      <c r="AM4" s="13"/>
      <c r="AN4" s="49"/>
      <c r="AO4" s="13"/>
      <c r="AP4" s="49"/>
      <c r="AQ4" s="192"/>
      <c r="AR4" s="193"/>
      <c r="AS4" s="194"/>
      <c r="AT4" s="49"/>
      <c r="AU4" s="13"/>
      <c r="AV4" s="49"/>
      <c r="AW4" s="13"/>
      <c r="AX4" s="49"/>
      <c r="AY4" s="13"/>
      <c r="AZ4" s="49"/>
      <c r="BA4" s="13"/>
      <c r="BB4" s="49"/>
      <c r="BC4" s="13"/>
      <c r="BD4" s="49"/>
      <c r="BE4" s="13"/>
      <c r="BF4" s="49"/>
      <c r="BG4" s="13"/>
      <c r="BH4" s="49"/>
      <c r="BI4" s="48"/>
      <c r="BJ4" s="49"/>
      <c r="BK4" s="48"/>
      <c r="BL4" s="49"/>
      <c r="BM4" s="48"/>
      <c r="BN4" s="13"/>
      <c r="BO4" s="13"/>
      <c r="BP4" s="123"/>
      <c r="BQ4" s="306"/>
      <c r="BR4" s="306"/>
      <c r="BS4" s="306"/>
      <c r="BT4" s="306"/>
      <c r="BU4" s="306"/>
      <c r="BV4" s="306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</row>
    <row r="5" spans="1:114" ht="16.5" customHeight="1" x14ac:dyDescent="0.25">
      <c r="A5" s="311" t="s">
        <v>0</v>
      </c>
      <c r="B5" s="309" t="s">
        <v>1</v>
      </c>
      <c r="C5" s="318" t="s">
        <v>24</v>
      </c>
      <c r="D5" s="286">
        <v>1</v>
      </c>
      <c r="E5" s="282"/>
      <c r="F5" s="282">
        <f>+D5+1</f>
        <v>2</v>
      </c>
      <c r="G5" s="282"/>
      <c r="H5" s="282">
        <f t="shared" ref="H5" si="0">+F5+1</f>
        <v>3</v>
      </c>
      <c r="I5" s="282"/>
      <c r="J5" s="282">
        <f t="shared" ref="J5" si="1">+H5+1</f>
        <v>4</v>
      </c>
      <c r="K5" s="282"/>
      <c r="L5" s="282">
        <f t="shared" ref="L5" si="2">+J5+1</f>
        <v>5</v>
      </c>
      <c r="M5" s="282"/>
      <c r="N5" s="282">
        <f t="shared" ref="N5" si="3">+L5+1</f>
        <v>6</v>
      </c>
      <c r="O5" s="282"/>
      <c r="P5" s="317" t="s">
        <v>70</v>
      </c>
      <c r="Q5" s="286"/>
      <c r="R5" s="282" t="e">
        <f t="shared" ref="R5" si="4">+P5+1</f>
        <v>#VALUE!</v>
      </c>
      <c r="S5" s="282"/>
      <c r="T5" s="282" t="e">
        <f t="shared" ref="T5" si="5">+R5+1</f>
        <v>#VALUE!</v>
      </c>
      <c r="U5" s="282"/>
      <c r="V5" s="282" t="e">
        <f t="shared" ref="V5" si="6">+T5+1</f>
        <v>#VALUE!</v>
      </c>
      <c r="W5" s="282"/>
      <c r="X5" s="315" t="s">
        <v>71</v>
      </c>
      <c r="Y5" s="316"/>
      <c r="Z5" s="282" t="e">
        <f t="shared" ref="Z5" si="7">+X5+1</f>
        <v>#VALUE!</v>
      </c>
      <c r="AA5" s="282"/>
      <c r="AB5" s="282" t="e">
        <f t="shared" ref="AB5" si="8">+Z5+1</f>
        <v>#VALUE!</v>
      </c>
      <c r="AC5" s="282"/>
      <c r="AD5" s="282" t="e">
        <f t="shared" ref="AD5" si="9">+AB5+1</f>
        <v>#VALUE!</v>
      </c>
      <c r="AE5" s="282"/>
      <c r="AF5" s="282" t="e">
        <f t="shared" ref="AF5" si="10">+AD5+1</f>
        <v>#VALUE!</v>
      </c>
      <c r="AG5" s="282"/>
      <c r="AH5" s="282" t="e">
        <f t="shared" ref="AH5" si="11">+AF5+1</f>
        <v>#VALUE!</v>
      </c>
      <c r="AI5" s="282"/>
      <c r="AJ5" s="282" t="e">
        <f>+AH5+1</f>
        <v>#VALUE!</v>
      </c>
      <c r="AK5" s="282"/>
      <c r="AL5" s="282" t="e">
        <f>+AJ5+1</f>
        <v>#VALUE!</v>
      </c>
      <c r="AM5" s="282"/>
      <c r="AN5" s="282" t="e">
        <f t="shared" ref="AN5" si="12">+AL5+1</f>
        <v>#VALUE!</v>
      </c>
      <c r="AO5" s="282"/>
      <c r="AP5" s="282" t="e">
        <f t="shared" ref="AP5" si="13">+AN5+1</f>
        <v>#VALUE!</v>
      </c>
      <c r="AQ5" s="282"/>
      <c r="AR5" s="282" t="e">
        <f t="shared" ref="AR5" si="14">+AP5+1</f>
        <v>#VALUE!</v>
      </c>
      <c r="AS5" s="282"/>
      <c r="AT5" s="282" t="e">
        <f t="shared" ref="AT5" si="15">+AR5+1</f>
        <v>#VALUE!</v>
      </c>
      <c r="AU5" s="282"/>
      <c r="AV5" s="282" t="e">
        <f t="shared" ref="AV5" si="16">+AT5+1</f>
        <v>#VALUE!</v>
      </c>
      <c r="AW5" s="282"/>
      <c r="AX5" s="282" t="e">
        <f t="shared" ref="AX5" si="17">+AV5+1</f>
        <v>#VALUE!</v>
      </c>
      <c r="AY5" s="282"/>
      <c r="AZ5" s="282" t="e">
        <f t="shared" ref="AZ5" si="18">+AX5+1</f>
        <v>#VALUE!</v>
      </c>
      <c r="BA5" s="282"/>
      <c r="BB5" s="282" t="e">
        <f t="shared" ref="BB5" si="19">+AZ5+1</f>
        <v>#VALUE!</v>
      </c>
      <c r="BC5" s="282"/>
      <c r="BD5" s="282" t="e">
        <f t="shared" ref="BD5" si="20">+BB5+1</f>
        <v>#VALUE!</v>
      </c>
      <c r="BE5" s="282"/>
      <c r="BF5" s="282" t="e">
        <f t="shared" ref="BF5" si="21">+BD5+1</f>
        <v>#VALUE!</v>
      </c>
      <c r="BG5" s="282"/>
      <c r="BH5" s="282" t="e">
        <f t="shared" ref="BH5" si="22">+BF5+1</f>
        <v>#VALUE!</v>
      </c>
      <c r="BI5" s="282"/>
      <c r="BJ5" s="282" t="e">
        <f t="shared" ref="BJ5" si="23">+BH5+1</f>
        <v>#VALUE!</v>
      </c>
      <c r="BK5" s="282"/>
      <c r="BL5" s="282" t="e">
        <f t="shared" ref="BL5" si="24">+BJ5+1</f>
        <v>#VALUE!</v>
      </c>
      <c r="BM5" s="282"/>
      <c r="BN5" s="315" t="s">
        <v>71</v>
      </c>
      <c r="BO5" s="316"/>
      <c r="BP5" s="313" t="s">
        <v>29</v>
      </c>
      <c r="BQ5" s="134" t="s">
        <v>3</v>
      </c>
      <c r="BR5" s="119" t="s">
        <v>4</v>
      </c>
      <c r="BS5" s="119" t="s">
        <v>5</v>
      </c>
      <c r="BT5" s="119" t="s">
        <v>6</v>
      </c>
      <c r="BU5" s="119" t="s">
        <v>7</v>
      </c>
      <c r="BV5" s="119" t="s">
        <v>8</v>
      </c>
    </row>
    <row r="6" spans="1:114" s="22" customFormat="1" ht="16.5" customHeight="1" thickBot="1" x14ac:dyDescent="0.3">
      <c r="A6" s="312"/>
      <c r="B6" s="310"/>
      <c r="C6" s="319"/>
      <c r="D6" s="86" t="s">
        <v>21</v>
      </c>
      <c r="E6" s="78" t="s">
        <v>17</v>
      </c>
      <c r="F6" s="78" t="s">
        <v>21</v>
      </c>
      <c r="G6" s="78" t="s">
        <v>17</v>
      </c>
      <c r="H6" s="78" t="s">
        <v>21</v>
      </c>
      <c r="I6" s="78" t="s">
        <v>17</v>
      </c>
      <c r="J6" s="106" t="s">
        <v>21</v>
      </c>
      <c r="K6" s="78" t="s">
        <v>17</v>
      </c>
      <c r="L6" s="106" t="s">
        <v>21</v>
      </c>
      <c r="M6" s="78" t="s">
        <v>17</v>
      </c>
      <c r="N6" s="106" t="s">
        <v>21</v>
      </c>
      <c r="O6" s="78" t="s">
        <v>17</v>
      </c>
      <c r="P6" s="185" t="s">
        <v>72</v>
      </c>
      <c r="Q6" s="186" t="s">
        <v>17</v>
      </c>
      <c r="R6" s="106" t="s">
        <v>21</v>
      </c>
      <c r="S6" s="180" t="s">
        <v>17</v>
      </c>
      <c r="T6" s="106" t="s">
        <v>21</v>
      </c>
      <c r="U6" s="180" t="s">
        <v>17</v>
      </c>
      <c r="V6" s="106" t="s">
        <v>21</v>
      </c>
      <c r="W6" s="180" t="s">
        <v>17</v>
      </c>
      <c r="X6" s="187" t="s">
        <v>22</v>
      </c>
      <c r="Y6" s="188" t="s">
        <v>23</v>
      </c>
      <c r="Z6" s="106" t="s">
        <v>21</v>
      </c>
      <c r="AA6" s="78" t="s">
        <v>17</v>
      </c>
      <c r="AB6" s="106" t="s">
        <v>21</v>
      </c>
      <c r="AC6" s="78" t="s">
        <v>17</v>
      </c>
      <c r="AD6" s="106" t="s">
        <v>21</v>
      </c>
      <c r="AE6" s="78" t="s">
        <v>17</v>
      </c>
      <c r="AF6" s="106" t="s">
        <v>21</v>
      </c>
      <c r="AG6" s="78" t="s">
        <v>17</v>
      </c>
      <c r="AH6" s="106" t="s">
        <v>21</v>
      </c>
      <c r="AI6" s="78" t="s">
        <v>17</v>
      </c>
      <c r="AJ6" s="78" t="s">
        <v>21</v>
      </c>
      <c r="AK6" s="78" t="s">
        <v>17</v>
      </c>
      <c r="AL6" s="106" t="s">
        <v>21</v>
      </c>
      <c r="AM6" s="78" t="s">
        <v>17</v>
      </c>
      <c r="AN6" s="106" t="s">
        <v>21</v>
      </c>
      <c r="AO6" s="78" t="s">
        <v>17</v>
      </c>
      <c r="AP6" s="106" t="s">
        <v>21</v>
      </c>
      <c r="AQ6" s="78" t="s">
        <v>17</v>
      </c>
      <c r="AR6" s="106" t="s">
        <v>21</v>
      </c>
      <c r="AS6" s="78" t="s">
        <v>17</v>
      </c>
      <c r="AT6" s="106" t="s">
        <v>21</v>
      </c>
      <c r="AU6" s="78" t="s">
        <v>17</v>
      </c>
      <c r="AV6" s="106" t="s">
        <v>21</v>
      </c>
      <c r="AW6" s="78" t="s">
        <v>17</v>
      </c>
      <c r="AX6" s="106" t="s">
        <v>21</v>
      </c>
      <c r="AY6" s="78" t="s">
        <v>17</v>
      </c>
      <c r="AZ6" s="106" t="s">
        <v>21</v>
      </c>
      <c r="BA6" s="78" t="s">
        <v>17</v>
      </c>
      <c r="BB6" s="106" t="s">
        <v>21</v>
      </c>
      <c r="BC6" s="78" t="s">
        <v>17</v>
      </c>
      <c r="BD6" s="106" t="s">
        <v>21</v>
      </c>
      <c r="BE6" s="78" t="s">
        <v>17</v>
      </c>
      <c r="BF6" s="106" t="s">
        <v>21</v>
      </c>
      <c r="BG6" s="78" t="s">
        <v>17</v>
      </c>
      <c r="BH6" s="106" t="s">
        <v>21</v>
      </c>
      <c r="BI6" s="180" t="s">
        <v>17</v>
      </c>
      <c r="BJ6" s="106" t="s">
        <v>21</v>
      </c>
      <c r="BK6" s="180" t="s">
        <v>17</v>
      </c>
      <c r="BL6" s="106" t="s">
        <v>21</v>
      </c>
      <c r="BM6" s="180" t="s">
        <v>17</v>
      </c>
      <c r="BN6" s="187" t="s">
        <v>22</v>
      </c>
      <c r="BO6" s="188" t="s">
        <v>23</v>
      </c>
      <c r="BP6" s="314"/>
      <c r="BQ6" s="32"/>
      <c r="BR6" s="33"/>
      <c r="BS6" s="32"/>
      <c r="BT6" s="32"/>
      <c r="BU6" s="34"/>
      <c r="BV6" s="32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56"/>
      <c r="CO6" s="56"/>
      <c r="CP6" s="56"/>
      <c r="CQ6" s="56"/>
      <c r="CR6" s="56"/>
      <c r="CS6" s="56"/>
      <c r="CT6" s="56"/>
      <c r="CU6" s="56"/>
      <c r="CV6" s="56"/>
      <c r="CW6" s="56"/>
      <c r="CX6" s="56"/>
      <c r="CY6" s="56"/>
      <c r="CZ6" s="56"/>
      <c r="DA6" s="56"/>
      <c r="DB6" s="56"/>
      <c r="DC6" s="56"/>
      <c r="DD6" s="56"/>
      <c r="DE6" s="56"/>
      <c r="DF6" s="56"/>
      <c r="DG6" s="56"/>
      <c r="DH6" s="56"/>
      <c r="DI6" s="56"/>
      <c r="DJ6" s="56"/>
    </row>
    <row r="7" spans="1:114" ht="16.5" customHeight="1" x14ac:dyDescent="0.25">
      <c r="A7" s="195" t="s">
        <v>9</v>
      </c>
      <c r="B7" s="75">
        <v>86</v>
      </c>
      <c r="C7" s="76">
        <v>54</v>
      </c>
      <c r="D7" s="11"/>
      <c r="E7" s="3">
        <f>+D7*C7</f>
        <v>0</v>
      </c>
      <c r="F7" s="11"/>
      <c r="G7" s="3">
        <f>+F7*C7</f>
        <v>0</v>
      </c>
      <c r="H7" s="45"/>
      <c r="I7" s="3">
        <f>+H7*C7</f>
        <v>0</v>
      </c>
      <c r="J7" s="45"/>
      <c r="K7" s="3">
        <f>+J7*C7</f>
        <v>0</v>
      </c>
      <c r="L7" s="45"/>
      <c r="M7" s="3">
        <f>+L7*C7</f>
        <v>0</v>
      </c>
      <c r="N7" s="45"/>
      <c r="O7" s="3">
        <f>+N7*C7</f>
        <v>0</v>
      </c>
      <c r="P7" s="45"/>
      <c r="Q7" s="3">
        <f>+P7*C7</f>
        <v>0</v>
      </c>
      <c r="R7" s="45"/>
      <c r="S7" s="3"/>
      <c r="T7" s="45"/>
      <c r="U7" s="3"/>
      <c r="V7" s="45"/>
      <c r="W7" s="3"/>
      <c r="X7" s="45"/>
      <c r="Y7" s="3"/>
      <c r="Z7" s="45"/>
      <c r="AA7" s="3"/>
      <c r="AB7" s="45"/>
      <c r="AC7" s="3"/>
      <c r="AD7" s="45"/>
      <c r="AE7" s="3"/>
      <c r="AF7" s="45"/>
      <c r="AG7" s="3"/>
      <c r="AH7" s="45"/>
      <c r="AI7" s="3"/>
      <c r="AJ7" s="11"/>
      <c r="AK7" s="3"/>
      <c r="AL7" s="45"/>
      <c r="AM7" s="3"/>
      <c r="AN7" s="45"/>
      <c r="AO7" s="3"/>
      <c r="AP7" s="45"/>
      <c r="AQ7" s="3"/>
      <c r="AR7" s="45"/>
      <c r="AS7" s="3"/>
      <c r="AT7" s="45"/>
      <c r="AU7" s="3"/>
      <c r="AV7" s="45"/>
      <c r="AW7" s="3"/>
      <c r="AX7" s="45"/>
      <c r="AY7" s="3"/>
      <c r="AZ7" s="45"/>
      <c r="BA7" s="3"/>
      <c r="BB7" s="45"/>
      <c r="BC7" s="3"/>
      <c r="BD7" s="45"/>
      <c r="BE7" s="3"/>
      <c r="BF7" s="45"/>
      <c r="BG7" s="3"/>
      <c r="BH7" s="45"/>
      <c r="BI7" s="74"/>
      <c r="BJ7" s="45"/>
      <c r="BK7" s="74"/>
      <c r="BL7" s="45"/>
      <c r="BM7" s="74"/>
      <c r="BN7" s="45">
        <f t="shared" ref="BN7:BO12" si="25">+D7+F7+H7+J7+L7+N7+P7+R7+T7+V7+X7+Z7+AB7+AD7+AF7+AH7+AJ7+AL7+AN7+AP7+AR7+AT7+AV7+AX7+AZ7+BB7+BD7+BF7+BH7+BJ7+BL7</f>
        <v>0</v>
      </c>
      <c r="BO7" s="196">
        <f t="shared" si="25"/>
        <v>0</v>
      </c>
      <c r="BP7" s="189"/>
      <c r="BQ7" s="61">
        <v>1211</v>
      </c>
      <c r="BR7" s="4">
        <f>BO7</f>
        <v>0</v>
      </c>
      <c r="BS7" s="61"/>
      <c r="BT7" s="1">
        <f t="shared" ref="BT7:BT12" si="26">BR7+BS7-BQ7</f>
        <v>-1211</v>
      </c>
      <c r="BU7" s="5"/>
      <c r="BV7" s="1">
        <f t="shared" ref="BV7:BV12" si="27">BT7-BU7</f>
        <v>-1211</v>
      </c>
      <c r="BW7" s="14" t="s">
        <v>55</v>
      </c>
    </row>
    <row r="8" spans="1:114" ht="16.5" customHeight="1" x14ac:dyDescent="0.25">
      <c r="A8" s="197" t="s">
        <v>9</v>
      </c>
      <c r="B8" s="6">
        <v>86</v>
      </c>
      <c r="C8" s="46">
        <v>48</v>
      </c>
      <c r="D8" s="11"/>
      <c r="E8" s="3">
        <f t="shared" ref="E8:E12" si="28">+D8*C8</f>
        <v>0</v>
      </c>
      <c r="F8" s="11"/>
      <c r="G8" s="3">
        <f t="shared" ref="G8:G12" si="29">+F8*C8</f>
        <v>0</v>
      </c>
      <c r="H8" s="45"/>
      <c r="I8" s="3">
        <f t="shared" ref="I8:I12" si="30">+H8*C8</f>
        <v>0</v>
      </c>
      <c r="J8" s="45"/>
      <c r="K8" s="3">
        <f t="shared" ref="K8:K12" si="31">+J8*C8</f>
        <v>0</v>
      </c>
      <c r="L8" s="45"/>
      <c r="M8" s="3">
        <f t="shared" ref="M8:M24" si="32">+L8*C8</f>
        <v>0</v>
      </c>
      <c r="N8" s="45"/>
      <c r="O8" s="3">
        <f t="shared" ref="O8:O24" si="33">+N8*C8</f>
        <v>0</v>
      </c>
      <c r="P8" s="45"/>
      <c r="Q8" s="3">
        <f t="shared" ref="Q8:Q24" si="34">+P8*C8</f>
        <v>0</v>
      </c>
      <c r="R8" s="45"/>
      <c r="S8" s="3"/>
      <c r="T8" s="45"/>
      <c r="U8" s="3"/>
      <c r="V8" s="45"/>
      <c r="W8" s="3"/>
      <c r="X8" s="45"/>
      <c r="Y8" s="3"/>
      <c r="Z8" s="45"/>
      <c r="AA8" s="3"/>
      <c r="AB8" s="45"/>
      <c r="AC8" s="3"/>
      <c r="AD8" s="45"/>
      <c r="AE8" s="3"/>
      <c r="AF8" s="45"/>
      <c r="AG8" s="3"/>
      <c r="AH8" s="45"/>
      <c r="AI8" s="3"/>
      <c r="AJ8" s="11"/>
      <c r="AK8" s="3"/>
      <c r="AL8" s="45"/>
      <c r="AM8" s="3"/>
      <c r="AN8" s="45"/>
      <c r="AO8" s="3"/>
      <c r="AP8" s="45"/>
      <c r="AQ8" s="3"/>
      <c r="AR8" s="45"/>
      <c r="AS8" s="3"/>
      <c r="AT8" s="45"/>
      <c r="AU8" s="3"/>
      <c r="AV8" s="45"/>
      <c r="AW8" s="3"/>
      <c r="AX8" s="45"/>
      <c r="AY8" s="3"/>
      <c r="AZ8" s="45"/>
      <c r="BA8" s="3"/>
      <c r="BB8" s="45"/>
      <c r="BC8" s="3"/>
      <c r="BD8" s="45"/>
      <c r="BE8" s="3"/>
      <c r="BF8" s="45"/>
      <c r="BG8" s="3"/>
      <c r="BH8" s="45"/>
      <c r="BI8" s="74"/>
      <c r="BJ8" s="45"/>
      <c r="BK8" s="74"/>
      <c r="BL8" s="45"/>
      <c r="BM8" s="74"/>
      <c r="BN8" s="45">
        <f t="shared" si="25"/>
        <v>0</v>
      </c>
      <c r="BO8" s="196">
        <f t="shared" si="25"/>
        <v>0</v>
      </c>
      <c r="BP8" s="189"/>
      <c r="BQ8" s="61"/>
      <c r="BR8" s="4">
        <f t="shared" ref="BR8:BR24" si="35">BO8</f>
        <v>0</v>
      </c>
      <c r="BS8" s="61"/>
      <c r="BT8" s="1">
        <f t="shared" si="26"/>
        <v>0</v>
      </c>
      <c r="BU8" s="5"/>
      <c r="BV8" s="1">
        <f t="shared" si="27"/>
        <v>0</v>
      </c>
      <c r="BW8" s="14" t="s">
        <v>55</v>
      </c>
    </row>
    <row r="9" spans="1:114" ht="16.5" customHeight="1" x14ac:dyDescent="0.25">
      <c r="A9" s="197" t="s">
        <v>9</v>
      </c>
      <c r="B9" s="6" t="s">
        <v>53</v>
      </c>
      <c r="C9" s="46">
        <v>54</v>
      </c>
      <c r="D9" s="11"/>
      <c r="E9" s="3">
        <f t="shared" si="28"/>
        <v>0</v>
      </c>
      <c r="F9" s="11">
        <v>35</v>
      </c>
      <c r="G9" s="3">
        <f t="shared" si="29"/>
        <v>1890</v>
      </c>
      <c r="H9" s="45">
        <v>30</v>
      </c>
      <c r="I9" s="3">
        <f t="shared" si="30"/>
        <v>1620</v>
      </c>
      <c r="J9" s="45">
        <v>22</v>
      </c>
      <c r="K9" s="3">
        <f t="shared" si="31"/>
        <v>1188</v>
      </c>
      <c r="L9" s="45">
        <v>15</v>
      </c>
      <c r="M9" s="3">
        <f t="shared" si="32"/>
        <v>810</v>
      </c>
      <c r="N9" s="45">
        <v>30</v>
      </c>
      <c r="O9" s="3">
        <f t="shared" si="33"/>
        <v>1620</v>
      </c>
      <c r="P9" s="45">
        <v>34</v>
      </c>
      <c r="Q9" s="3">
        <f t="shared" si="34"/>
        <v>1836</v>
      </c>
      <c r="R9" s="45"/>
      <c r="S9" s="3"/>
      <c r="T9" s="45"/>
      <c r="U9" s="3"/>
      <c r="V9" s="45"/>
      <c r="W9" s="3"/>
      <c r="X9" s="45"/>
      <c r="Y9" s="3"/>
      <c r="Z9" s="45"/>
      <c r="AA9" s="3"/>
      <c r="AB9" s="45"/>
      <c r="AC9" s="3"/>
      <c r="AD9" s="45"/>
      <c r="AE9" s="3"/>
      <c r="AF9" s="45"/>
      <c r="AG9" s="3"/>
      <c r="AH9" s="45"/>
      <c r="AI9" s="3"/>
      <c r="AJ9" s="11"/>
      <c r="AK9" s="3"/>
      <c r="AL9" s="45"/>
      <c r="AM9" s="3"/>
      <c r="AN9" s="45"/>
      <c r="AO9" s="3"/>
      <c r="AP9" s="45"/>
      <c r="AQ9" s="3"/>
      <c r="AR9" s="45"/>
      <c r="AS9" s="3"/>
      <c r="AT9" s="45"/>
      <c r="AU9" s="3"/>
      <c r="AV9" s="45"/>
      <c r="AW9" s="3"/>
      <c r="AX9" s="45"/>
      <c r="AY9" s="3"/>
      <c r="AZ9" s="45"/>
      <c r="BA9" s="3"/>
      <c r="BB9" s="45"/>
      <c r="BC9" s="3"/>
      <c r="BD9" s="45"/>
      <c r="BE9" s="3"/>
      <c r="BF9" s="45"/>
      <c r="BG9" s="3"/>
      <c r="BH9" s="45"/>
      <c r="BI9" s="74"/>
      <c r="BJ9" s="45"/>
      <c r="BK9" s="74"/>
      <c r="BL9" s="45"/>
      <c r="BM9" s="74"/>
      <c r="BN9" s="45">
        <f t="shared" si="25"/>
        <v>166</v>
      </c>
      <c r="BO9" s="196">
        <f t="shared" si="25"/>
        <v>8964</v>
      </c>
      <c r="BP9" s="189"/>
      <c r="BQ9" s="61"/>
      <c r="BR9" s="4">
        <f t="shared" si="35"/>
        <v>8964</v>
      </c>
      <c r="BS9" s="61"/>
      <c r="BT9" s="1">
        <f t="shared" si="26"/>
        <v>8964</v>
      </c>
      <c r="BU9" s="5"/>
      <c r="BV9" s="1">
        <f t="shared" si="27"/>
        <v>8964</v>
      </c>
    </row>
    <row r="10" spans="1:114" ht="16.5" customHeight="1" x14ac:dyDescent="0.25">
      <c r="A10" s="197" t="s">
        <v>9</v>
      </c>
      <c r="B10" s="6" t="s">
        <v>53</v>
      </c>
      <c r="C10" s="46">
        <v>48</v>
      </c>
      <c r="D10" s="11"/>
      <c r="E10" s="3">
        <f t="shared" si="28"/>
        <v>0</v>
      </c>
      <c r="F10" s="11"/>
      <c r="G10" s="3">
        <f t="shared" si="29"/>
        <v>0</v>
      </c>
      <c r="H10" s="45"/>
      <c r="I10" s="3">
        <f t="shared" si="30"/>
        <v>0</v>
      </c>
      <c r="J10" s="45"/>
      <c r="K10" s="3">
        <f t="shared" si="31"/>
        <v>0</v>
      </c>
      <c r="L10" s="45"/>
      <c r="M10" s="3">
        <f t="shared" si="32"/>
        <v>0</v>
      </c>
      <c r="N10" s="45"/>
      <c r="O10" s="3">
        <f t="shared" si="33"/>
        <v>0</v>
      </c>
      <c r="P10" s="45"/>
      <c r="Q10" s="3">
        <f t="shared" si="34"/>
        <v>0</v>
      </c>
      <c r="R10" s="45"/>
      <c r="S10" s="3"/>
      <c r="T10" s="45"/>
      <c r="U10" s="3"/>
      <c r="V10" s="45"/>
      <c r="W10" s="3"/>
      <c r="X10" s="45"/>
      <c r="Y10" s="3"/>
      <c r="Z10" s="45"/>
      <c r="AA10" s="3"/>
      <c r="AB10" s="45"/>
      <c r="AC10" s="3"/>
      <c r="AD10" s="45"/>
      <c r="AE10" s="3"/>
      <c r="AF10" s="45"/>
      <c r="AG10" s="3"/>
      <c r="AH10" s="45"/>
      <c r="AI10" s="3"/>
      <c r="AJ10" s="11"/>
      <c r="AK10" s="3"/>
      <c r="AL10" s="45"/>
      <c r="AM10" s="3"/>
      <c r="AN10" s="45"/>
      <c r="AO10" s="3"/>
      <c r="AP10" s="45"/>
      <c r="AQ10" s="3"/>
      <c r="AR10" s="45"/>
      <c r="AS10" s="3"/>
      <c r="AT10" s="45"/>
      <c r="AU10" s="3"/>
      <c r="AV10" s="45"/>
      <c r="AW10" s="3"/>
      <c r="AX10" s="45"/>
      <c r="AY10" s="3"/>
      <c r="AZ10" s="45"/>
      <c r="BA10" s="3"/>
      <c r="BB10" s="45"/>
      <c r="BC10" s="3"/>
      <c r="BD10" s="45"/>
      <c r="BE10" s="3"/>
      <c r="BF10" s="45"/>
      <c r="BG10" s="3"/>
      <c r="BH10" s="45"/>
      <c r="BI10" s="74"/>
      <c r="BJ10" s="45"/>
      <c r="BK10" s="74"/>
      <c r="BL10" s="45"/>
      <c r="BM10" s="74"/>
      <c r="BN10" s="45">
        <f t="shared" si="25"/>
        <v>0</v>
      </c>
      <c r="BO10" s="196">
        <f>+E10+G10+I10+K10+M10+O10+Q10+S10+U10+W10+Y10+AA10+AC10+AE10+AG10+AI10+AK10+AM10+AO10+AQ10+AS10+AU10+AW10+AY10+BA10+BC10+BE10+BG10+BI10+BK10+BM10</f>
        <v>0</v>
      </c>
      <c r="BP10" s="189"/>
      <c r="BQ10" s="61"/>
      <c r="BR10" s="4">
        <f t="shared" si="35"/>
        <v>0</v>
      </c>
      <c r="BS10" s="61"/>
      <c r="BT10" s="1">
        <f t="shared" si="26"/>
        <v>0</v>
      </c>
      <c r="BU10" s="5"/>
      <c r="BV10" s="1">
        <f t="shared" si="27"/>
        <v>0</v>
      </c>
    </row>
    <row r="11" spans="1:114" s="14" customFormat="1" ht="16.5" customHeight="1" x14ac:dyDescent="0.25">
      <c r="A11" s="197" t="s">
        <v>10</v>
      </c>
      <c r="B11" s="148">
        <v>19</v>
      </c>
      <c r="C11" s="46">
        <v>54</v>
      </c>
      <c r="D11" s="11">
        <v>2</v>
      </c>
      <c r="E11" s="3">
        <f t="shared" si="28"/>
        <v>108</v>
      </c>
      <c r="F11" s="11">
        <v>39</v>
      </c>
      <c r="G11" s="3">
        <f t="shared" si="29"/>
        <v>2106</v>
      </c>
      <c r="H11" s="45">
        <v>31</v>
      </c>
      <c r="I11" s="3">
        <f t="shared" si="30"/>
        <v>1674</v>
      </c>
      <c r="J11" s="45">
        <v>26</v>
      </c>
      <c r="K11" s="3">
        <f t="shared" si="31"/>
        <v>1404</v>
      </c>
      <c r="L11" s="45">
        <v>36</v>
      </c>
      <c r="M11" s="3">
        <f t="shared" si="32"/>
        <v>1944</v>
      </c>
      <c r="N11" s="45">
        <v>26</v>
      </c>
      <c r="O11" s="3">
        <f t="shared" si="33"/>
        <v>1404</v>
      </c>
      <c r="P11" s="45">
        <v>34</v>
      </c>
      <c r="Q11" s="3">
        <f t="shared" si="34"/>
        <v>1836</v>
      </c>
      <c r="R11" s="45"/>
      <c r="S11" s="3"/>
      <c r="T11" s="45"/>
      <c r="U11" s="3"/>
      <c r="V11" s="45"/>
      <c r="W11" s="3"/>
      <c r="X11" s="45"/>
      <c r="Y11" s="3"/>
      <c r="Z11" s="45"/>
      <c r="AA11" s="3"/>
      <c r="AB11" s="45"/>
      <c r="AC11" s="3"/>
      <c r="AD11" s="45"/>
      <c r="AE11" s="3"/>
      <c r="AF11" s="45"/>
      <c r="AG11" s="3"/>
      <c r="AH11" s="45"/>
      <c r="AI11" s="3"/>
      <c r="AJ11" s="11"/>
      <c r="AK11" s="3"/>
      <c r="AL11" s="45"/>
      <c r="AM11" s="3"/>
      <c r="AN11" s="45"/>
      <c r="AO11" s="3"/>
      <c r="AP11" s="45"/>
      <c r="AQ11" s="3"/>
      <c r="AR11" s="45"/>
      <c r="AS11" s="3"/>
      <c r="AT11" s="45"/>
      <c r="AU11" s="3"/>
      <c r="AV11" s="45"/>
      <c r="AW11" s="3"/>
      <c r="AX11" s="45"/>
      <c r="AY11" s="3"/>
      <c r="AZ11" s="45"/>
      <c r="BA11" s="3"/>
      <c r="BB11" s="45"/>
      <c r="BC11" s="3"/>
      <c r="BD11" s="45"/>
      <c r="BE11" s="3"/>
      <c r="BF11" s="45"/>
      <c r="BG11" s="3"/>
      <c r="BH11" s="45"/>
      <c r="BI11" s="74"/>
      <c r="BJ11" s="45"/>
      <c r="BK11" s="74"/>
      <c r="BL11" s="45"/>
      <c r="BM11" s="74"/>
      <c r="BN11" s="45">
        <f t="shared" si="25"/>
        <v>194</v>
      </c>
      <c r="BO11" s="196">
        <f t="shared" si="25"/>
        <v>10476</v>
      </c>
      <c r="BP11" s="189"/>
      <c r="BQ11" s="61">
        <v>737.4</v>
      </c>
      <c r="BR11" s="4">
        <f t="shared" si="35"/>
        <v>10476</v>
      </c>
      <c r="BS11" s="61"/>
      <c r="BT11" s="1">
        <f t="shared" si="26"/>
        <v>9738.6</v>
      </c>
      <c r="BU11" s="5"/>
      <c r="BV11" s="149">
        <f t="shared" si="27"/>
        <v>9738.6</v>
      </c>
      <c r="BW11" s="157">
        <f>SUM(BT7:BT10)</f>
        <v>7753</v>
      </c>
      <c r="BX11" s="158">
        <f>SUM(BV7:BV10)</f>
        <v>7753</v>
      </c>
    </row>
    <row r="12" spans="1:114" s="14" customFormat="1" ht="16.5" customHeight="1" x14ac:dyDescent="0.25">
      <c r="A12" s="198" t="s">
        <v>10</v>
      </c>
      <c r="B12" s="6">
        <v>19</v>
      </c>
      <c r="C12" s="46">
        <v>48</v>
      </c>
      <c r="D12" s="11"/>
      <c r="E12" s="3">
        <f t="shared" si="28"/>
        <v>0</v>
      </c>
      <c r="F12" s="11"/>
      <c r="G12" s="3">
        <f t="shared" si="29"/>
        <v>0</v>
      </c>
      <c r="H12" s="45"/>
      <c r="I12" s="3">
        <f t="shared" si="30"/>
        <v>0</v>
      </c>
      <c r="J12" s="45"/>
      <c r="K12" s="3">
        <f t="shared" si="31"/>
        <v>0</v>
      </c>
      <c r="L12" s="45"/>
      <c r="M12" s="3">
        <f t="shared" si="32"/>
        <v>0</v>
      </c>
      <c r="N12" s="45"/>
      <c r="O12" s="3">
        <f t="shared" si="33"/>
        <v>0</v>
      </c>
      <c r="P12" s="45">
        <v>7</v>
      </c>
      <c r="Q12" s="3">
        <v>343</v>
      </c>
      <c r="R12" s="45"/>
      <c r="S12" s="3"/>
      <c r="T12" s="45"/>
      <c r="U12" s="3"/>
      <c r="V12" s="45"/>
      <c r="W12" s="3"/>
      <c r="X12" s="45"/>
      <c r="Y12" s="3"/>
      <c r="Z12" s="45"/>
      <c r="AA12" s="3"/>
      <c r="AB12" s="45"/>
      <c r="AC12" s="3"/>
      <c r="AD12" s="45"/>
      <c r="AE12" s="3"/>
      <c r="AF12" s="45"/>
      <c r="AG12" s="3"/>
      <c r="AH12" s="45"/>
      <c r="AI12" s="3"/>
      <c r="AJ12" s="11"/>
      <c r="AK12" s="3"/>
      <c r="AL12" s="45"/>
      <c r="AM12" s="3"/>
      <c r="AN12" s="45"/>
      <c r="AO12" s="3"/>
      <c r="AP12" s="45"/>
      <c r="AQ12" s="3"/>
      <c r="AR12" s="45"/>
      <c r="AS12" s="3"/>
      <c r="AT12" s="45"/>
      <c r="AU12" s="3"/>
      <c r="AV12" s="45"/>
      <c r="AW12" s="3"/>
      <c r="AX12" s="45"/>
      <c r="AY12" s="3"/>
      <c r="AZ12" s="45"/>
      <c r="BA12" s="3"/>
      <c r="BB12" s="45"/>
      <c r="BC12" s="3"/>
      <c r="BD12" s="45"/>
      <c r="BE12" s="3"/>
      <c r="BF12" s="45"/>
      <c r="BG12" s="3"/>
      <c r="BH12" s="45"/>
      <c r="BI12" s="74"/>
      <c r="BJ12" s="45"/>
      <c r="BK12" s="74"/>
      <c r="BL12" s="45"/>
      <c r="BM12" s="74"/>
      <c r="BN12" s="45">
        <f t="shared" si="25"/>
        <v>7</v>
      </c>
      <c r="BO12" s="196">
        <f t="shared" si="25"/>
        <v>343</v>
      </c>
      <c r="BP12" s="189"/>
      <c r="BQ12" s="61"/>
      <c r="BR12" s="4">
        <f t="shared" si="35"/>
        <v>343</v>
      </c>
      <c r="BS12" s="61"/>
      <c r="BT12" s="1">
        <f t="shared" si="26"/>
        <v>343</v>
      </c>
      <c r="BU12" s="5"/>
      <c r="BV12" s="149">
        <f t="shared" si="27"/>
        <v>343</v>
      </c>
      <c r="BW12" s="160">
        <f>SUM(BT11:BT12)</f>
        <v>10081.6</v>
      </c>
      <c r="BX12" s="158">
        <f>+BW12-BU11</f>
        <v>10081.6</v>
      </c>
    </row>
    <row r="13" spans="1:114" ht="16.5" customHeight="1" x14ac:dyDescent="0.25">
      <c r="A13" s="199" t="s">
        <v>32</v>
      </c>
      <c r="B13" s="80">
        <v>168</v>
      </c>
      <c r="C13" s="81">
        <v>54</v>
      </c>
      <c r="D13" s="93"/>
      <c r="E13" s="3">
        <f t="shared" ref="E13:E15" si="36">+D13*C13</f>
        <v>0</v>
      </c>
      <c r="F13" s="93"/>
      <c r="G13" s="3">
        <f t="shared" ref="G13:G15" si="37">+F13*C13</f>
        <v>0</v>
      </c>
      <c r="H13" s="45">
        <v>25</v>
      </c>
      <c r="I13" s="3">
        <f t="shared" ref="I13:I15" si="38">+H13*C13</f>
        <v>1350</v>
      </c>
      <c r="J13" s="45"/>
      <c r="K13" s="3">
        <f t="shared" ref="K13:K15" si="39">+J13*C13</f>
        <v>0</v>
      </c>
      <c r="L13" s="45">
        <v>16</v>
      </c>
      <c r="M13" s="3">
        <f t="shared" si="32"/>
        <v>864</v>
      </c>
      <c r="N13" s="45"/>
      <c r="O13" s="3">
        <f t="shared" si="33"/>
        <v>0</v>
      </c>
      <c r="P13" s="45">
        <v>4</v>
      </c>
      <c r="Q13" s="3">
        <f t="shared" si="34"/>
        <v>216</v>
      </c>
      <c r="R13" s="45"/>
      <c r="S13" s="3"/>
      <c r="T13" s="45"/>
      <c r="U13" s="3"/>
      <c r="V13" s="45"/>
      <c r="W13" s="3"/>
      <c r="X13" s="45"/>
      <c r="Y13" s="3"/>
      <c r="Z13" s="45"/>
      <c r="AA13" s="3"/>
      <c r="AB13" s="45"/>
      <c r="AC13" s="3"/>
      <c r="AD13" s="45"/>
      <c r="AE13" s="3"/>
      <c r="AF13" s="45"/>
      <c r="AG13" s="3"/>
      <c r="AH13" s="45"/>
      <c r="AI13" s="3"/>
      <c r="AJ13" s="79"/>
      <c r="AK13" s="3"/>
      <c r="AL13" s="45"/>
      <c r="AM13" s="3"/>
      <c r="AN13" s="45"/>
      <c r="AO13" s="3"/>
      <c r="AP13" s="45"/>
      <c r="AQ13" s="3"/>
      <c r="AR13" s="45"/>
      <c r="AS13" s="3"/>
      <c r="AT13" s="45"/>
      <c r="AU13" s="3"/>
      <c r="AV13" s="45"/>
      <c r="AW13" s="3"/>
      <c r="AX13" s="45"/>
      <c r="AY13" s="3"/>
      <c r="AZ13" s="45"/>
      <c r="BA13" s="3"/>
      <c r="BB13" s="45"/>
      <c r="BC13" s="3"/>
      <c r="BD13" s="45"/>
      <c r="BE13" s="3"/>
      <c r="BF13" s="45"/>
      <c r="BG13" s="3"/>
      <c r="BH13" s="45"/>
      <c r="BI13" s="74"/>
      <c r="BJ13" s="45"/>
      <c r="BK13" s="74"/>
      <c r="BL13" s="45"/>
      <c r="BM13" s="74"/>
      <c r="BN13" s="45">
        <f>+D13+F13+H13+J13+L13+N13+P13+R13+T13+V13+X13+Z13+AB13+AD13+AF13+AH13+AJ13+AL13+AN13+AP13+AR13+AT13+AV13+AX13+AZ13+BB13+BD13+BF13+BH13+BJ13+BL13</f>
        <v>45</v>
      </c>
      <c r="BO13" s="196">
        <f t="shared" ref="BO13:BO15" si="40">+E13+G13+I13+K13+M13+O13+Q13+S13+U13+W13+Y13+AA13+AC13+AE13+AG13+AI13+AK13+AM13+AO13+AQ13+AS13+AU13+AW13+AY13+BA13+BC13+BE13+BG13+BI13+BK13+BM13</f>
        <v>2430</v>
      </c>
      <c r="BP13" s="189"/>
      <c r="BQ13" s="61">
        <v>914.68</v>
      </c>
      <c r="BR13" s="4">
        <f t="shared" ref="BR13:BR14" si="41">BO13</f>
        <v>2430</v>
      </c>
      <c r="BS13" s="61"/>
      <c r="BT13" s="1">
        <f t="shared" ref="BT13:BT14" si="42">BR13+BS13-BQ13</f>
        <v>1515.3200000000002</v>
      </c>
      <c r="BU13" s="5"/>
      <c r="BV13" s="1">
        <f t="shared" ref="BV13" si="43">BT13-BU13</f>
        <v>1515.3200000000002</v>
      </c>
    </row>
    <row r="14" spans="1:114" ht="16.5" customHeight="1" x14ac:dyDescent="0.25">
      <c r="A14" s="199" t="s">
        <v>32</v>
      </c>
      <c r="B14" s="80" t="s">
        <v>67</v>
      </c>
      <c r="C14" s="81">
        <v>54</v>
      </c>
      <c r="D14" s="93"/>
      <c r="E14" s="3">
        <f t="shared" si="36"/>
        <v>0</v>
      </c>
      <c r="F14" s="93"/>
      <c r="G14" s="3">
        <f t="shared" si="37"/>
        <v>0</v>
      </c>
      <c r="H14" s="45">
        <v>4</v>
      </c>
      <c r="I14" s="3">
        <f>162+48</f>
        <v>210</v>
      </c>
      <c r="J14" s="45">
        <v>6</v>
      </c>
      <c r="K14" s="3">
        <f t="shared" si="39"/>
        <v>324</v>
      </c>
      <c r="L14" s="45">
        <v>10</v>
      </c>
      <c r="M14" s="3">
        <f>48+486</f>
        <v>534</v>
      </c>
      <c r="N14" s="45">
        <v>15</v>
      </c>
      <c r="O14" s="3">
        <f t="shared" si="33"/>
        <v>810</v>
      </c>
      <c r="P14" s="45">
        <v>10</v>
      </c>
      <c r="Q14" s="3">
        <f t="shared" si="34"/>
        <v>540</v>
      </c>
      <c r="R14" s="45"/>
      <c r="S14" s="3"/>
      <c r="T14" s="45"/>
      <c r="U14" s="3"/>
      <c r="V14" s="45"/>
      <c r="W14" s="3"/>
      <c r="X14" s="45"/>
      <c r="Y14" s="3"/>
      <c r="Z14" s="45"/>
      <c r="AA14" s="3"/>
      <c r="AB14" s="45"/>
      <c r="AC14" s="3"/>
      <c r="AD14" s="45"/>
      <c r="AE14" s="3"/>
      <c r="AF14" s="45"/>
      <c r="AG14" s="3"/>
      <c r="AH14" s="45"/>
      <c r="AI14" s="3"/>
      <c r="AJ14" s="79"/>
      <c r="AK14" s="3"/>
      <c r="AL14" s="45"/>
      <c r="AM14" s="3"/>
      <c r="AN14" s="45"/>
      <c r="AO14" s="3"/>
      <c r="AP14" s="45"/>
      <c r="AQ14" s="3"/>
      <c r="AR14" s="45"/>
      <c r="AS14" s="3"/>
      <c r="AT14" s="45"/>
      <c r="AU14" s="3"/>
      <c r="AV14" s="45"/>
      <c r="AW14" s="3"/>
      <c r="AX14" s="45"/>
      <c r="AY14" s="3"/>
      <c r="AZ14" s="45"/>
      <c r="BA14" s="3"/>
      <c r="BB14" s="45"/>
      <c r="BC14" s="3"/>
      <c r="BD14" s="45"/>
      <c r="BE14" s="3"/>
      <c r="BF14" s="45"/>
      <c r="BG14" s="3"/>
      <c r="BH14" s="45"/>
      <c r="BI14" s="74"/>
      <c r="BJ14" s="45"/>
      <c r="BK14" s="74"/>
      <c r="BL14" s="45"/>
      <c r="BM14" s="74"/>
      <c r="BN14" s="45">
        <f t="shared" ref="BN14" si="44">+D14+F14+H14+J14+L14+N14+P14+R14+T14+V14+X14+Z14+AB14+AD14+AF14+AH14+AJ14+AL14+AN14+AP14+AR14+AT14+AV14+AX14+AZ14+BB14+BD14+BF14+BH14+BJ14+BL14</f>
        <v>45</v>
      </c>
      <c r="BO14" s="196">
        <f t="shared" si="40"/>
        <v>2418</v>
      </c>
      <c r="BP14" s="189"/>
      <c r="BQ14" s="61"/>
      <c r="BR14" s="4">
        <f t="shared" si="41"/>
        <v>2418</v>
      </c>
      <c r="BS14" s="61"/>
      <c r="BT14" s="1">
        <f t="shared" si="42"/>
        <v>2418</v>
      </c>
      <c r="BU14" s="5"/>
      <c r="BV14" s="1">
        <f>BT14-BU14</f>
        <v>2418</v>
      </c>
    </row>
    <row r="15" spans="1:114" ht="16.5" customHeight="1" x14ac:dyDescent="0.25">
      <c r="A15" s="199" t="s">
        <v>34</v>
      </c>
      <c r="B15" s="80" t="s">
        <v>35</v>
      </c>
      <c r="C15" s="81">
        <v>48</v>
      </c>
      <c r="D15" s="93">
        <v>12</v>
      </c>
      <c r="E15" s="3">
        <f t="shared" si="36"/>
        <v>576</v>
      </c>
      <c r="F15" s="93">
        <v>3</v>
      </c>
      <c r="G15" s="3">
        <f t="shared" si="37"/>
        <v>144</v>
      </c>
      <c r="H15" s="45">
        <v>10</v>
      </c>
      <c r="I15" s="3">
        <f t="shared" si="38"/>
        <v>480</v>
      </c>
      <c r="J15" s="45"/>
      <c r="K15" s="3">
        <f t="shared" si="39"/>
        <v>0</v>
      </c>
      <c r="L15" s="45">
        <v>5</v>
      </c>
      <c r="M15" s="3">
        <f t="shared" si="32"/>
        <v>240</v>
      </c>
      <c r="N15" s="45">
        <v>5</v>
      </c>
      <c r="O15" s="3">
        <f t="shared" si="33"/>
        <v>240</v>
      </c>
      <c r="P15" s="45">
        <v>6</v>
      </c>
      <c r="Q15" s="3">
        <f t="shared" si="34"/>
        <v>288</v>
      </c>
      <c r="R15" s="45"/>
      <c r="S15" s="3"/>
      <c r="T15" s="45"/>
      <c r="U15" s="3"/>
      <c r="V15" s="45"/>
      <c r="W15" s="3"/>
      <c r="X15" s="45"/>
      <c r="Y15" s="3"/>
      <c r="Z15" s="45"/>
      <c r="AA15" s="3"/>
      <c r="AB15" s="45"/>
      <c r="AC15" s="3"/>
      <c r="AD15" s="45"/>
      <c r="AE15" s="3"/>
      <c r="AF15" s="45"/>
      <c r="AG15" s="3"/>
      <c r="AH15" s="45"/>
      <c r="AI15" s="3"/>
      <c r="AJ15" s="93"/>
      <c r="AK15" s="3"/>
      <c r="AL15" s="45"/>
      <c r="AM15" s="3"/>
      <c r="AN15" s="45"/>
      <c r="AO15" s="3"/>
      <c r="AP15" s="45"/>
      <c r="AQ15" s="3"/>
      <c r="AR15" s="45"/>
      <c r="AS15" s="3"/>
      <c r="AT15" s="45"/>
      <c r="AU15" s="3"/>
      <c r="AV15" s="45"/>
      <c r="AW15" s="3"/>
      <c r="AX15" s="45"/>
      <c r="AY15" s="3"/>
      <c r="AZ15" s="45"/>
      <c r="BA15" s="3"/>
      <c r="BB15" s="45"/>
      <c r="BC15" s="3"/>
      <c r="BD15" s="45"/>
      <c r="BE15" s="3"/>
      <c r="BF15" s="45"/>
      <c r="BG15" s="3"/>
      <c r="BH15" s="45"/>
      <c r="BI15" s="74"/>
      <c r="BJ15" s="45"/>
      <c r="BK15" s="74"/>
      <c r="BL15" s="45"/>
      <c r="BM15" s="74"/>
      <c r="BN15" s="45">
        <f>+D15+F15+H15+J15+L15+N15+P15+R15+T15+V15+X15+Z15+AB15+AD15+AF15+AH15+AJ15+AL15+AN15+AP15+AR15+AT15+AV15+AX15+AZ15+BB15+BD15+BF15+BH15+BJ15+BL15</f>
        <v>41</v>
      </c>
      <c r="BO15" s="196">
        <f t="shared" si="40"/>
        <v>1968</v>
      </c>
      <c r="BP15" s="189"/>
      <c r="BQ15" s="61">
        <v>440.2</v>
      </c>
      <c r="BR15" s="4">
        <f t="shared" si="35"/>
        <v>1968</v>
      </c>
      <c r="BS15" s="61"/>
      <c r="BT15" s="1">
        <f>BR15+BS15-BQ15</f>
        <v>1527.8</v>
      </c>
      <c r="BU15" s="5"/>
      <c r="BV15" s="1">
        <f t="shared" ref="BV15" si="45">BT15-BU15</f>
        <v>1527.8</v>
      </c>
    </row>
    <row r="16" spans="1:114" ht="16.5" customHeight="1" x14ac:dyDescent="0.25">
      <c r="A16" s="200" t="s">
        <v>51</v>
      </c>
      <c r="B16" s="121" t="s">
        <v>52</v>
      </c>
      <c r="C16" s="81">
        <v>48</v>
      </c>
      <c r="D16" s="93"/>
      <c r="E16" s="3">
        <f t="shared" ref="E16:E18" si="46">+D16*C16</f>
        <v>0</v>
      </c>
      <c r="F16" s="93"/>
      <c r="G16" s="3">
        <f t="shared" ref="G16:G18" si="47">+F16*C16</f>
        <v>0</v>
      </c>
      <c r="H16" s="45"/>
      <c r="I16" s="3">
        <f t="shared" ref="I16:I18" si="48">+H16*C16</f>
        <v>0</v>
      </c>
      <c r="J16" s="45"/>
      <c r="K16" s="3">
        <f t="shared" ref="K16:K18" si="49">+J16*C16</f>
        <v>0</v>
      </c>
      <c r="L16" s="45"/>
      <c r="M16" s="3">
        <f t="shared" si="32"/>
        <v>0</v>
      </c>
      <c r="N16" s="45"/>
      <c r="O16" s="3">
        <f t="shared" si="33"/>
        <v>0</v>
      </c>
      <c r="P16" s="45"/>
      <c r="Q16" s="3">
        <f t="shared" si="34"/>
        <v>0</v>
      </c>
      <c r="R16" s="45"/>
      <c r="S16" s="3"/>
      <c r="T16" s="45"/>
      <c r="U16" s="3"/>
      <c r="V16" s="45"/>
      <c r="W16" s="3"/>
      <c r="X16" s="45"/>
      <c r="Y16" s="3"/>
      <c r="Z16" s="45"/>
      <c r="AA16" s="3"/>
      <c r="AB16" s="45"/>
      <c r="AC16" s="3"/>
      <c r="AD16" s="45"/>
      <c r="AE16" s="3"/>
      <c r="AF16" s="45"/>
      <c r="AG16" s="3"/>
      <c r="AH16" s="45"/>
      <c r="AI16" s="3"/>
      <c r="AJ16" s="93"/>
      <c r="AK16" s="3"/>
      <c r="AL16" s="45"/>
      <c r="AM16" s="3"/>
      <c r="AN16" s="45"/>
      <c r="AO16" s="3"/>
      <c r="AP16" s="45"/>
      <c r="AQ16" s="3"/>
      <c r="AR16" s="45"/>
      <c r="AS16" s="3"/>
      <c r="AT16" s="45"/>
      <c r="AU16" s="3"/>
      <c r="AV16" s="45"/>
      <c r="AW16" s="3"/>
      <c r="AX16" s="45"/>
      <c r="AY16" s="3"/>
      <c r="AZ16" s="45"/>
      <c r="BA16" s="3"/>
      <c r="BB16" s="45"/>
      <c r="BC16" s="3"/>
      <c r="BD16" s="45"/>
      <c r="BE16" s="3"/>
      <c r="BF16" s="45"/>
      <c r="BG16" s="3"/>
      <c r="BH16" s="45"/>
      <c r="BI16" s="74"/>
      <c r="BJ16" s="45"/>
      <c r="BK16" s="74"/>
      <c r="BL16" s="45"/>
      <c r="BM16" s="74"/>
      <c r="BN16" s="45">
        <f t="shared" ref="BN16:BO18" si="50">+D16+F16+H16+J16+L16+N16+P16+R16+T16+V16+X16+Z16+AB16+AD16+AF16+AH16+AJ16+AL16+AN16+AP16+AR16+AT16+AV16+AX16+AZ16+BB16+BD16+BF16+BH16+BJ16+BL16</f>
        <v>0</v>
      </c>
      <c r="BO16" s="196">
        <f t="shared" si="50"/>
        <v>0</v>
      </c>
      <c r="BP16" s="189"/>
      <c r="BQ16" s="61">
        <v>12</v>
      </c>
      <c r="BR16" s="4">
        <f t="shared" si="35"/>
        <v>0</v>
      </c>
      <c r="BS16" s="61"/>
      <c r="BT16" s="1">
        <f t="shared" ref="BT16:BT18" si="51">BR16+BS16-BQ16</f>
        <v>-12</v>
      </c>
      <c r="BU16" s="5"/>
      <c r="BV16" s="1">
        <f>BT16-BU16</f>
        <v>-12</v>
      </c>
    </row>
    <row r="17" spans="1:120" ht="16.5" customHeight="1" x14ac:dyDescent="0.25">
      <c r="A17" s="199" t="s">
        <v>68</v>
      </c>
      <c r="B17" s="80">
        <v>41</v>
      </c>
      <c r="C17" s="81">
        <v>48</v>
      </c>
      <c r="D17" s="93"/>
      <c r="E17" s="3">
        <f t="shared" si="46"/>
        <v>0</v>
      </c>
      <c r="F17" s="93"/>
      <c r="G17" s="3">
        <f t="shared" si="47"/>
        <v>0</v>
      </c>
      <c r="H17" s="45">
        <v>4</v>
      </c>
      <c r="I17" s="3">
        <f t="shared" si="48"/>
        <v>192</v>
      </c>
      <c r="J17" s="45"/>
      <c r="K17" s="3">
        <f t="shared" si="49"/>
        <v>0</v>
      </c>
      <c r="L17" s="45"/>
      <c r="M17" s="3">
        <f t="shared" si="32"/>
        <v>0</v>
      </c>
      <c r="N17" s="45">
        <v>10</v>
      </c>
      <c r="O17" s="3">
        <f t="shared" si="33"/>
        <v>480</v>
      </c>
      <c r="P17" s="45">
        <v>20</v>
      </c>
      <c r="Q17" s="3">
        <f t="shared" si="34"/>
        <v>960</v>
      </c>
      <c r="R17" s="45"/>
      <c r="S17" s="3"/>
      <c r="T17" s="45"/>
      <c r="U17" s="3"/>
      <c r="V17" s="45"/>
      <c r="W17" s="3"/>
      <c r="X17" s="45"/>
      <c r="Y17" s="3"/>
      <c r="Z17" s="45"/>
      <c r="AA17" s="3"/>
      <c r="AB17" s="45"/>
      <c r="AC17" s="3"/>
      <c r="AD17" s="45"/>
      <c r="AE17" s="3"/>
      <c r="AF17" s="45"/>
      <c r="AG17" s="3"/>
      <c r="AH17" s="45"/>
      <c r="AI17" s="3"/>
      <c r="AJ17" s="93"/>
      <c r="AK17" s="3"/>
      <c r="AL17" s="45"/>
      <c r="AM17" s="3"/>
      <c r="AN17" s="45"/>
      <c r="AO17" s="3"/>
      <c r="AP17" s="45"/>
      <c r="AQ17" s="3"/>
      <c r="AR17" s="45"/>
      <c r="AS17" s="3"/>
      <c r="AT17" s="45"/>
      <c r="AU17" s="3"/>
      <c r="AV17" s="45"/>
      <c r="AW17" s="3"/>
      <c r="AX17" s="45"/>
      <c r="AY17" s="3"/>
      <c r="AZ17" s="45"/>
      <c r="BA17" s="3"/>
      <c r="BB17" s="45"/>
      <c r="BC17" s="3"/>
      <c r="BD17" s="45"/>
      <c r="BE17" s="3"/>
      <c r="BF17" s="45"/>
      <c r="BG17" s="3"/>
      <c r="BH17" s="45"/>
      <c r="BI17" s="74"/>
      <c r="BJ17" s="45"/>
      <c r="BK17" s="74"/>
      <c r="BL17" s="45"/>
      <c r="BM17" s="74"/>
      <c r="BN17" s="45">
        <f t="shared" si="50"/>
        <v>34</v>
      </c>
      <c r="BO17" s="196">
        <f t="shared" si="50"/>
        <v>1632</v>
      </c>
      <c r="BP17" s="189"/>
      <c r="BQ17" s="61"/>
      <c r="BR17" s="4">
        <f t="shared" si="35"/>
        <v>1632</v>
      </c>
      <c r="BS17" s="61"/>
      <c r="BT17" s="1">
        <f t="shared" si="51"/>
        <v>1632</v>
      </c>
      <c r="BU17" s="5"/>
      <c r="BV17" s="1">
        <f>BT17-BU17</f>
        <v>1632</v>
      </c>
    </row>
    <row r="18" spans="1:120" ht="16.5" customHeight="1" x14ac:dyDescent="0.25">
      <c r="A18" s="199" t="s">
        <v>56</v>
      </c>
      <c r="B18" s="80">
        <v>6</v>
      </c>
      <c r="C18" s="81">
        <v>48</v>
      </c>
      <c r="D18" s="93"/>
      <c r="E18" s="3">
        <f t="shared" si="46"/>
        <v>0</v>
      </c>
      <c r="F18" s="93"/>
      <c r="G18" s="3">
        <f t="shared" si="47"/>
        <v>0</v>
      </c>
      <c r="H18" s="45"/>
      <c r="I18" s="3">
        <f t="shared" si="48"/>
        <v>0</v>
      </c>
      <c r="J18" s="45">
        <v>12</v>
      </c>
      <c r="K18" s="3">
        <f t="shared" si="49"/>
        <v>576</v>
      </c>
      <c r="L18" s="45"/>
      <c r="M18" s="3">
        <f t="shared" si="32"/>
        <v>0</v>
      </c>
      <c r="N18" s="45">
        <v>12</v>
      </c>
      <c r="O18" s="3">
        <f t="shared" si="33"/>
        <v>576</v>
      </c>
      <c r="P18" s="45"/>
      <c r="Q18" s="3">
        <f t="shared" si="34"/>
        <v>0</v>
      </c>
      <c r="R18" s="45"/>
      <c r="S18" s="3"/>
      <c r="T18" s="45"/>
      <c r="U18" s="3"/>
      <c r="V18" s="45"/>
      <c r="W18" s="3"/>
      <c r="X18" s="45"/>
      <c r="Y18" s="3"/>
      <c r="Z18" s="45"/>
      <c r="AA18" s="3"/>
      <c r="AB18" s="45"/>
      <c r="AC18" s="3"/>
      <c r="AD18" s="45"/>
      <c r="AE18" s="3"/>
      <c r="AF18" s="45"/>
      <c r="AG18" s="3"/>
      <c r="AH18" s="45"/>
      <c r="AI18" s="3"/>
      <c r="AJ18" s="93"/>
      <c r="AK18" s="3"/>
      <c r="AL18" s="45"/>
      <c r="AM18" s="3"/>
      <c r="AN18" s="45"/>
      <c r="AO18" s="3"/>
      <c r="AP18" s="45"/>
      <c r="AQ18" s="3"/>
      <c r="AR18" s="45"/>
      <c r="AS18" s="3"/>
      <c r="AT18" s="45"/>
      <c r="AU18" s="3"/>
      <c r="AV18" s="45"/>
      <c r="AW18" s="3"/>
      <c r="AX18" s="45"/>
      <c r="AY18" s="3"/>
      <c r="AZ18" s="45"/>
      <c r="BA18" s="3"/>
      <c r="BB18" s="45"/>
      <c r="BC18" s="3"/>
      <c r="BD18" s="45"/>
      <c r="BE18" s="3"/>
      <c r="BF18" s="45"/>
      <c r="BG18" s="3"/>
      <c r="BH18" s="45"/>
      <c r="BI18" s="74"/>
      <c r="BJ18" s="45"/>
      <c r="BK18" s="74"/>
      <c r="BL18" s="45"/>
      <c r="BM18" s="74"/>
      <c r="BN18" s="45">
        <f t="shared" si="50"/>
        <v>24</v>
      </c>
      <c r="BO18" s="196">
        <f t="shared" si="50"/>
        <v>1152</v>
      </c>
      <c r="BP18" s="189"/>
      <c r="BQ18" s="61">
        <v>371.68</v>
      </c>
      <c r="BR18" s="4">
        <f t="shared" si="35"/>
        <v>1152</v>
      </c>
      <c r="BS18" s="61"/>
      <c r="BT18" s="1">
        <f t="shared" si="51"/>
        <v>780.31999999999994</v>
      </c>
      <c r="BU18" s="5"/>
      <c r="BV18" s="1">
        <f t="shared" ref="BV18" si="52">BT18-BU18</f>
        <v>780.31999999999994</v>
      </c>
    </row>
    <row r="19" spans="1:120" s="150" customFormat="1" ht="16.5" customHeight="1" x14ac:dyDescent="0.25">
      <c r="A19" s="199" t="s">
        <v>54</v>
      </c>
      <c r="B19" s="80">
        <v>18</v>
      </c>
      <c r="C19" s="81">
        <v>45.36</v>
      </c>
      <c r="D19" s="93"/>
      <c r="E19" s="3">
        <f>+D19*C19</f>
        <v>0</v>
      </c>
      <c r="F19" s="93"/>
      <c r="G19" s="3">
        <f>+F19*C19</f>
        <v>0</v>
      </c>
      <c r="H19" s="45"/>
      <c r="I19" s="3">
        <f>+H19*C19</f>
        <v>0</v>
      </c>
      <c r="J19" s="45"/>
      <c r="K19" s="3">
        <f>+J19*C19</f>
        <v>0</v>
      </c>
      <c r="L19" s="45">
        <v>48</v>
      </c>
      <c r="M19" s="3">
        <f t="shared" si="32"/>
        <v>2177.2799999999997</v>
      </c>
      <c r="N19" s="45">
        <v>13</v>
      </c>
      <c r="O19" s="3">
        <f t="shared" si="33"/>
        <v>589.67999999999995</v>
      </c>
      <c r="P19" s="45">
        <v>14</v>
      </c>
      <c r="Q19" s="3">
        <f t="shared" si="34"/>
        <v>635.04</v>
      </c>
      <c r="R19" s="45"/>
      <c r="S19" s="3"/>
      <c r="T19" s="45"/>
      <c r="U19" s="3"/>
      <c r="V19" s="45"/>
      <c r="W19" s="3"/>
      <c r="X19" s="45"/>
      <c r="Y19" s="3"/>
      <c r="Z19" s="45"/>
      <c r="AA19" s="3"/>
      <c r="AB19" s="45"/>
      <c r="AC19" s="3"/>
      <c r="AD19" s="45"/>
      <c r="AE19" s="3"/>
      <c r="AF19" s="45"/>
      <c r="AG19" s="3"/>
      <c r="AH19" s="45"/>
      <c r="AI19" s="3"/>
      <c r="AJ19" s="93"/>
      <c r="AK19" s="3"/>
      <c r="AL19" s="45"/>
      <c r="AM19" s="3"/>
      <c r="AN19" s="45"/>
      <c r="AO19" s="3"/>
      <c r="AP19" s="45"/>
      <c r="AQ19" s="3"/>
      <c r="AR19" s="45"/>
      <c r="AS19" s="3"/>
      <c r="AT19" s="45"/>
      <c r="AU19" s="3"/>
      <c r="AV19" s="45"/>
      <c r="AW19" s="3"/>
      <c r="AX19" s="45"/>
      <c r="AY19" s="3"/>
      <c r="AZ19" s="45"/>
      <c r="BA19" s="3"/>
      <c r="BB19" s="45"/>
      <c r="BC19" s="3"/>
      <c r="BD19" s="45"/>
      <c r="BE19" s="3"/>
      <c r="BF19" s="45"/>
      <c r="BG19" s="3"/>
      <c r="BH19" s="45"/>
      <c r="BI19" s="74"/>
      <c r="BJ19" s="45"/>
      <c r="BK19" s="74"/>
      <c r="BL19" s="45"/>
      <c r="BM19" s="74"/>
      <c r="BN19" s="45">
        <f>+D19+F19+H19+J19+L19+N19+P19+R19+T19+V19+X19+Z19+AB19+AD19+AF19+AH19+AJ19+AL19+AN19+AP19+AR19+AT19+AV19+AX19+AZ19+BB19+BD19+BF19+BH19+BJ19+BL19</f>
        <v>75</v>
      </c>
      <c r="BO19" s="196">
        <f t="shared" ref="BO19" si="53">+E19+G19+I19+K19+M19+O19+Q19+S19+U19+W19+Y19+AA19+AC19+AE19+AG19+AI19+AK19+AM19+AO19+AQ19+AS19+AU19+AW19+AY19+BA19+BC19+BE19+BG19+BI19+BK19+BM19</f>
        <v>3401.9999999999995</v>
      </c>
      <c r="BP19" s="190"/>
      <c r="BQ19" s="61">
        <v>405.24</v>
      </c>
      <c r="BR19" s="4">
        <f t="shared" si="35"/>
        <v>3401.9999999999995</v>
      </c>
      <c r="BS19" s="61"/>
      <c r="BT19" s="1">
        <f>BR19+BS19-BQ19</f>
        <v>2996.7599999999993</v>
      </c>
      <c r="BU19" s="5"/>
      <c r="BV19" s="1">
        <f t="shared" ref="BV19" si="54">BT19-BU19</f>
        <v>2996.7599999999993</v>
      </c>
    </row>
    <row r="20" spans="1:120" ht="16.5" customHeight="1" x14ac:dyDescent="0.25">
      <c r="A20" s="200" t="s">
        <v>57</v>
      </c>
      <c r="B20" s="80" t="s">
        <v>83</v>
      </c>
      <c r="C20" s="81">
        <v>48</v>
      </c>
      <c r="D20" s="93"/>
      <c r="E20" s="3"/>
      <c r="F20" s="93"/>
      <c r="G20" s="3"/>
      <c r="H20" s="45"/>
      <c r="I20" s="3"/>
      <c r="J20" s="45"/>
      <c r="K20" s="3"/>
      <c r="L20" s="45"/>
      <c r="M20" s="3"/>
      <c r="N20" s="45"/>
      <c r="O20" s="3"/>
      <c r="P20" s="45">
        <v>13</v>
      </c>
      <c r="Q20" s="3">
        <f t="shared" si="34"/>
        <v>624</v>
      </c>
      <c r="R20" s="45"/>
      <c r="S20" s="3"/>
      <c r="T20" s="45"/>
      <c r="U20" s="3"/>
      <c r="V20" s="45"/>
      <c r="W20" s="3"/>
      <c r="X20" s="45"/>
      <c r="Y20" s="3"/>
      <c r="Z20" s="45"/>
      <c r="AA20" s="3"/>
      <c r="AB20" s="45"/>
      <c r="AC20" s="3"/>
      <c r="AD20" s="45"/>
      <c r="AE20" s="3"/>
      <c r="AF20" s="45"/>
      <c r="AG20" s="3"/>
      <c r="AH20" s="45"/>
      <c r="AI20" s="3"/>
      <c r="AJ20" s="151"/>
      <c r="AK20" s="3"/>
      <c r="AL20" s="45"/>
      <c r="AM20" s="3"/>
      <c r="AN20" s="45"/>
      <c r="AO20" s="3"/>
      <c r="AP20" s="3"/>
      <c r="AQ20" s="3"/>
      <c r="AR20" s="45"/>
      <c r="AS20" s="3"/>
      <c r="AT20" s="45"/>
      <c r="AU20" s="3"/>
      <c r="AV20" s="45"/>
      <c r="AW20" s="3"/>
      <c r="AX20" s="45"/>
      <c r="AY20" s="3"/>
      <c r="AZ20" s="45"/>
      <c r="BA20" s="3"/>
      <c r="BB20" s="45"/>
      <c r="BC20" s="3"/>
      <c r="BD20" s="45"/>
      <c r="BE20" s="3"/>
      <c r="BF20" s="45"/>
      <c r="BG20" s="3"/>
      <c r="BH20" s="45"/>
      <c r="BI20" s="3"/>
      <c r="BJ20" s="45"/>
      <c r="BK20" s="3"/>
      <c r="BL20" s="45"/>
      <c r="BM20" s="3"/>
      <c r="BN20" s="45">
        <f t="shared" ref="BN20:BO24" si="55">+D20+F20+H20+J20+L20+N20+P20+R20+T20+V20+X20+Z20+AB20+AD20+AF20+AH20+AJ20+AL20+AN20+AP20+AR20+AT20+AV20+AX20+AZ20+BB20+BD20+BF20+BH20+BJ20+BL20</f>
        <v>13</v>
      </c>
      <c r="BO20" s="196">
        <f t="shared" si="55"/>
        <v>624</v>
      </c>
      <c r="BP20" s="189"/>
      <c r="BQ20" s="61"/>
      <c r="BR20" s="4">
        <f t="shared" ref="BR20" si="56">BO20</f>
        <v>624</v>
      </c>
      <c r="BS20" s="61"/>
      <c r="BT20" s="1">
        <f t="shared" ref="BT20" si="57">BR20+BS20-BQ20</f>
        <v>624</v>
      </c>
      <c r="BU20" s="5"/>
      <c r="BV20" s="1">
        <f t="shared" ref="BV20:BV22" si="58">BT20-BU20</f>
        <v>624</v>
      </c>
    </row>
    <row r="21" spans="1:120" ht="16.5" customHeight="1" x14ac:dyDescent="0.25">
      <c r="A21" s="199" t="s">
        <v>57</v>
      </c>
      <c r="B21" s="80">
        <v>16</v>
      </c>
      <c r="C21" s="46">
        <v>48</v>
      </c>
      <c r="D21" s="93">
        <v>2</v>
      </c>
      <c r="E21" s="3">
        <f t="shared" ref="E21:E24" si="59">+D21*C21</f>
        <v>96</v>
      </c>
      <c r="F21" s="93">
        <v>11</v>
      </c>
      <c r="G21" s="3">
        <f t="shared" ref="G21:G24" si="60">+F21*C21</f>
        <v>528</v>
      </c>
      <c r="H21" s="45">
        <v>3</v>
      </c>
      <c r="I21" s="3">
        <f t="shared" ref="I21:I24" si="61">+H21*C21</f>
        <v>144</v>
      </c>
      <c r="J21" s="45">
        <v>1</v>
      </c>
      <c r="K21" s="3">
        <f t="shared" ref="K21:K24" si="62">+J21*C21</f>
        <v>48</v>
      </c>
      <c r="L21" s="45">
        <v>2</v>
      </c>
      <c r="M21" s="3">
        <f>48+47.5</f>
        <v>95.5</v>
      </c>
      <c r="N21" s="45"/>
      <c r="O21" s="3">
        <f t="shared" si="33"/>
        <v>0</v>
      </c>
      <c r="P21" s="45"/>
      <c r="Q21" s="3">
        <f t="shared" si="34"/>
        <v>0</v>
      </c>
      <c r="R21" s="45"/>
      <c r="S21" s="3"/>
      <c r="T21" s="45"/>
      <c r="U21" s="3"/>
      <c r="V21" s="45"/>
      <c r="W21" s="3"/>
      <c r="X21" s="45"/>
      <c r="Y21" s="3"/>
      <c r="Z21" s="45"/>
      <c r="AA21" s="3"/>
      <c r="AB21" s="45"/>
      <c r="AC21" s="3"/>
      <c r="AD21" s="45"/>
      <c r="AE21" s="3"/>
      <c r="AF21" s="45"/>
      <c r="AG21" s="3"/>
      <c r="AH21" s="45"/>
      <c r="AI21" s="3"/>
      <c r="AJ21" s="151"/>
      <c r="AK21" s="3"/>
      <c r="AL21" s="45"/>
      <c r="AM21" s="3"/>
      <c r="AN21" s="45"/>
      <c r="AO21" s="3"/>
      <c r="AP21" s="45"/>
      <c r="AQ21" s="3"/>
      <c r="AR21" s="45"/>
      <c r="AS21" s="3"/>
      <c r="AT21" s="45"/>
      <c r="AU21" s="3"/>
      <c r="AV21" s="45"/>
      <c r="AW21" s="3"/>
      <c r="AX21" s="45"/>
      <c r="AY21" s="3"/>
      <c r="AZ21" s="45"/>
      <c r="BA21" s="3"/>
      <c r="BB21" s="45"/>
      <c r="BC21" s="3"/>
      <c r="BD21" s="45"/>
      <c r="BE21" s="3"/>
      <c r="BF21" s="45"/>
      <c r="BG21" s="3"/>
      <c r="BH21" s="45"/>
      <c r="BI21" s="74"/>
      <c r="BJ21" s="45"/>
      <c r="BK21" s="74"/>
      <c r="BL21" s="45"/>
      <c r="BM21" s="74"/>
      <c r="BN21" s="45">
        <f t="shared" si="55"/>
        <v>19</v>
      </c>
      <c r="BO21" s="196">
        <f t="shared" si="55"/>
        <v>911.5</v>
      </c>
      <c r="BP21" s="189"/>
      <c r="BQ21" s="61">
        <v>295.58</v>
      </c>
      <c r="BR21" s="4">
        <f t="shared" si="35"/>
        <v>911.5</v>
      </c>
      <c r="BS21" s="61"/>
      <c r="BT21" s="1">
        <f>BR21+BS21-BQ21</f>
        <v>615.92000000000007</v>
      </c>
      <c r="BU21" s="5"/>
      <c r="BV21" s="1">
        <f t="shared" si="58"/>
        <v>615.92000000000007</v>
      </c>
    </row>
    <row r="22" spans="1:120" ht="16.5" customHeight="1" x14ac:dyDescent="0.25">
      <c r="A22" s="199" t="s">
        <v>66</v>
      </c>
      <c r="B22" s="80">
        <v>34</v>
      </c>
      <c r="C22" s="46">
        <v>48</v>
      </c>
      <c r="D22" s="93">
        <v>3</v>
      </c>
      <c r="E22" s="3">
        <f t="shared" si="59"/>
        <v>144</v>
      </c>
      <c r="F22" s="93">
        <v>2</v>
      </c>
      <c r="G22" s="3">
        <f t="shared" si="60"/>
        <v>96</v>
      </c>
      <c r="H22" s="45"/>
      <c r="I22" s="3">
        <f t="shared" si="61"/>
        <v>0</v>
      </c>
      <c r="J22" s="45">
        <v>6</v>
      </c>
      <c r="K22" s="3">
        <f t="shared" si="62"/>
        <v>288</v>
      </c>
      <c r="L22" s="45"/>
      <c r="M22" s="3">
        <f t="shared" si="32"/>
        <v>0</v>
      </c>
      <c r="N22" s="45">
        <v>3</v>
      </c>
      <c r="O22" s="3">
        <f t="shared" si="33"/>
        <v>144</v>
      </c>
      <c r="P22" s="45"/>
      <c r="Q22" s="3">
        <f t="shared" si="34"/>
        <v>0</v>
      </c>
      <c r="R22" s="45"/>
      <c r="S22" s="3"/>
      <c r="T22" s="45"/>
      <c r="U22" s="3"/>
      <c r="V22" s="45"/>
      <c r="W22" s="3"/>
      <c r="X22" s="45"/>
      <c r="Y22" s="3"/>
      <c r="Z22" s="45"/>
      <c r="AA22" s="3"/>
      <c r="AB22" s="45"/>
      <c r="AC22" s="3"/>
      <c r="AD22" s="45"/>
      <c r="AE22" s="3"/>
      <c r="AF22" s="45"/>
      <c r="AG22" s="3"/>
      <c r="AH22" s="45"/>
      <c r="AI22" s="3"/>
      <c r="AJ22" s="151"/>
      <c r="AK22" s="3"/>
      <c r="AL22" s="45"/>
      <c r="AM22" s="3"/>
      <c r="AN22" s="45"/>
      <c r="AO22" s="3"/>
      <c r="AP22" s="45"/>
      <c r="AQ22" s="3"/>
      <c r="AR22" s="45"/>
      <c r="AS22" s="3"/>
      <c r="AT22" s="45"/>
      <c r="AU22" s="3"/>
      <c r="AV22" s="45"/>
      <c r="AW22" s="3"/>
      <c r="AX22" s="45"/>
      <c r="AY22" s="3"/>
      <c r="AZ22" s="45"/>
      <c r="BA22" s="3"/>
      <c r="BB22" s="45"/>
      <c r="BC22" s="3"/>
      <c r="BD22" s="45"/>
      <c r="BE22" s="3"/>
      <c r="BF22" s="45"/>
      <c r="BG22" s="3"/>
      <c r="BH22" s="45"/>
      <c r="BI22" s="74"/>
      <c r="BJ22" s="45"/>
      <c r="BK22" s="74"/>
      <c r="BL22" s="45"/>
      <c r="BM22" s="74"/>
      <c r="BN22" s="45">
        <f t="shared" si="55"/>
        <v>14</v>
      </c>
      <c r="BO22" s="196">
        <f t="shared" si="55"/>
        <v>672</v>
      </c>
      <c r="BP22" s="189"/>
      <c r="BQ22" s="61">
        <v>140.78</v>
      </c>
      <c r="BR22" s="4">
        <f t="shared" si="35"/>
        <v>672</v>
      </c>
      <c r="BS22" s="61"/>
      <c r="BT22" s="1">
        <f t="shared" ref="BT22" si="63">BR22+BS22-BQ22</f>
        <v>531.22</v>
      </c>
      <c r="BU22" s="5"/>
      <c r="BV22" s="1">
        <f t="shared" si="58"/>
        <v>531.22</v>
      </c>
    </row>
    <row r="23" spans="1:120" ht="16.5" customHeight="1" x14ac:dyDescent="0.25">
      <c r="A23" s="197" t="s">
        <v>51</v>
      </c>
      <c r="B23" s="6">
        <v>46</v>
      </c>
      <c r="C23" s="46">
        <v>48</v>
      </c>
      <c r="D23" s="11"/>
      <c r="E23" s="3">
        <f t="shared" si="59"/>
        <v>0</v>
      </c>
      <c r="F23" s="45"/>
      <c r="G23" s="3">
        <f t="shared" si="60"/>
        <v>0</v>
      </c>
      <c r="H23" s="45"/>
      <c r="I23" s="3">
        <f t="shared" si="61"/>
        <v>0</v>
      </c>
      <c r="J23" s="45"/>
      <c r="K23" s="3">
        <f t="shared" si="62"/>
        <v>0</v>
      </c>
      <c r="L23" s="45">
        <v>37</v>
      </c>
      <c r="M23" s="3">
        <f t="shared" si="32"/>
        <v>1776</v>
      </c>
      <c r="N23" s="45"/>
      <c r="O23" s="3">
        <f t="shared" si="33"/>
        <v>0</v>
      </c>
      <c r="P23" s="45">
        <v>35</v>
      </c>
      <c r="Q23" s="3">
        <f t="shared" si="34"/>
        <v>1680</v>
      </c>
      <c r="R23" s="45"/>
      <c r="S23" s="3"/>
      <c r="T23" s="45"/>
      <c r="U23" s="3"/>
      <c r="V23" s="45"/>
      <c r="W23" s="3"/>
      <c r="X23" s="45"/>
      <c r="Y23" s="3"/>
      <c r="Z23" s="45"/>
      <c r="AA23" s="3"/>
      <c r="AB23" s="45"/>
      <c r="AC23" s="3"/>
      <c r="AD23" s="45"/>
      <c r="AE23" s="3"/>
      <c r="AF23" s="45"/>
      <c r="AG23" s="3"/>
      <c r="AH23" s="45"/>
      <c r="AI23" s="3"/>
      <c r="AJ23" s="11"/>
      <c r="AK23" s="3"/>
      <c r="AL23" s="45"/>
      <c r="AM23" s="3"/>
      <c r="AN23" s="45"/>
      <c r="AO23" s="3"/>
      <c r="AP23" s="45"/>
      <c r="AQ23" s="3"/>
      <c r="AR23" s="45"/>
      <c r="AS23" s="3"/>
      <c r="AT23" s="45"/>
      <c r="AU23" s="3"/>
      <c r="AV23" s="45"/>
      <c r="AW23" s="3"/>
      <c r="AX23" s="45"/>
      <c r="AY23" s="3"/>
      <c r="AZ23" s="45"/>
      <c r="BA23" s="3"/>
      <c r="BB23" s="45"/>
      <c r="BC23" s="3"/>
      <c r="BD23" s="45"/>
      <c r="BE23" s="3"/>
      <c r="BF23" s="45"/>
      <c r="BG23" s="3"/>
      <c r="BH23" s="45"/>
      <c r="BI23" s="74"/>
      <c r="BJ23" s="45"/>
      <c r="BK23" s="74"/>
      <c r="BL23" s="45"/>
      <c r="BM23" s="74"/>
      <c r="BN23" s="45">
        <f t="shared" si="55"/>
        <v>72</v>
      </c>
      <c r="BO23" s="196">
        <f t="shared" si="55"/>
        <v>3456</v>
      </c>
      <c r="BP23" s="189"/>
      <c r="BQ23" s="61">
        <v>672</v>
      </c>
      <c r="BR23" s="4">
        <f t="shared" si="35"/>
        <v>3456</v>
      </c>
      <c r="BS23" s="61"/>
      <c r="BT23" s="1">
        <f>BR23+BS23-BQ23</f>
        <v>2784</v>
      </c>
      <c r="BU23" s="5"/>
      <c r="BV23" s="1">
        <f>BT23-BU23</f>
        <v>2784</v>
      </c>
    </row>
    <row r="24" spans="1:120" ht="16.5" customHeight="1" x14ac:dyDescent="0.25">
      <c r="A24" s="197" t="s">
        <v>26</v>
      </c>
      <c r="B24" s="6" t="s">
        <v>27</v>
      </c>
      <c r="C24" s="46"/>
      <c r="D24" s="11"/>
      <c r="E24" s="3">
        <f t="shared" si="59"/>
        <v>0</v>
      </c>
      <c r="F24" s="45"/>
      <c r="G24" s="3">
        <f t="shared" si="60"/>
        <v>0</v>
      </c>
      <c r="H24" s="45"/>
      <c r="I24" s="3">
        <f t="shared" si="61"/>
        <v>0</v>
      </c>
      <c r="J24" s="45"/>
      <c r="K24" s="3">
        <f t="shared" si="62"/>
        <v>0</v>
      </c>
      <c r="L24" s="45"/>
      <c r="M24" s="3">
        <f t="shared" si="32"/>
        <v>0</v>
      </c>
      <c r="N24" s="45"/>
      <c r="O24" s="3">
        <f t="shared" si="33"/>
        <v>0</v>
      </c>
      <c r="P24" s="45"/>
      <c r="Q24" s="3">
        <f t="shared" si="34"/>
        <v>0</v>
      </c>
      <c r="R24" s="45"/>
      <c r="S24" s="3"/>
      <c r="T24" s="45"/>
      <c r="U24" s="3"/>
      <c r="V24" s="45"/>
      <c r="W24" s="3"/>
      <c r="X24" s="45"/>
      <c r="Y24" s="3"/>
      <c r="Z24" s="45"/>
      <c r="AA24" s="3"/>
      <c r="AB24" s="45"/>
      <c r="AC24" s="3"/>
      <c r="AD24" s="45"/>
      <c r="AE24" s="3"/>
      <c r="AF24" s="45"/>
      <c r="AG24" s="3"/>
      <c r="AH24" s="45"/>
      <c r="AI24" s="3"/>
      <c r="AJ24" s="11"/>
      <c r="AK24" s="3"/>
      <c r="AL24" s="45"/>
      <c r="AM24" s="3"/>
      <c r="AN24" s="45"/>
      <c r="AO24" s="3"/>
      <c r="AP24" s="45"/>
      <c r="AQ24" s="3"/>
      <c r="AR24" s="45"/>
      <c r="AS24" s="3"/>
      <c r="AT24" s="45"/>
      <c r="AU24" s="3"/>
      <c r="AV24" s="45"/>
      <c r="AW24" s="3"/>
      <c r="AX24" s="45"/>
      <c r="AY24" s="3"/>
      <c r="AZ24" s="45"/>
      <c r="BA24" s="3"/>
      <c r="BB24" s="45"/>
      <c r="BC24" s="3"/>
      <c r="BD24" s="45"/>
      <c r="BE24" s="3"/>
      <c r="BF24" s="45"/>
      <c r="BG24" s="3"/>
      <c r="BH24" s="45"/>
      <c r="BI24" s="74"/>
      <c r="BJ24" s="45"/>
      <c r="BK24" s="74"/>
      <c r="BL24" s="45"/>
      <c r="BM24" s="74"/>
      <c r="BN24" s="45">
        <f t="shared" si="55"/>
        <v>0</v>
      </c>
      <c r="BO24" s="196">
        <f t="shared" si="55"/>
        <v>0</v>
      </c>
      <c r="BP24" s="189"/>
      <c r="BQ24" s="61"/>
      <c r="BR24" s="4">
        <f t="shared" si="35"/>
        <v>0</v>
      </c>
      <c r="BS24" s="61"/>
      <c r="BT24" s="1">
        <f t="shared" ref="BT24" si="64">BR24+BS24-BQ24</f>
        <v>0</v>
      </c>
      <c r="BU24" s="5"/>
      <c r="BV24" s="1">
        <f t="shared" ref="BV24" si="65">BT24-BU24</f>
        <v>0</v>
      </c>
    </row>
    <row r="25" spans="1:120" s="22" customFormat="1" ht="20.25" customHeight="1" thickBot="1" x14ac:dyDescent="0.3">
      <c r="A25" s="201" t="s">
        <v>2</v>
      </c>
      <c r="B25" s="202"/>
      <c r="C25" s="202"/>
      <c r="D25" s="203">
        <f t="shared" ref="D25:AI25" si="66">SUM(D7:D24)</f>
        <v>19</v>
      </c>
      <c r="E25" s="204">
        <f t="shared" si="66"/>
        <v>924</v>
      </c>
      <c r="F25" s="204">
        <f t="shared" si="66"/>
        <v>90</v>
      </c>
      <c r="G25" s="204">
        <f t="shared" si="66"/>
        <v>4764</v>
      </c>
      <c r="H25" s="204">
        <f t="shared" si="66"/>
        <v>107</v>
      </c>
      <c r="I25" s="204">
        <f t="shared" si="66"/>
        <v>5670</v>
      </c>
      <c r="J25" s="204">
        <f t="shared" si="66"/>
        <v>73</v>
      </c>
      <c r="K25" s="204">
        <f t="shared" si="66"/>
        <v>3828</v>
      </c>
      <c r="L25" s="203">
        <f t="shared" si="66"/>
        <v>169</v>
      </c>
      <c r="M25" s="204">
        <f t="shared" si="66"/>
        <v>8440.7799999999988</v>
      </c>
      <c r="N25" s="203">
        <f t="shared" si="66"/>
        <v>114</v>
      </c>
      <c r="O25" s="204">
        <f t="shared" si="66"/>
        <v>5863.68</v>
      </c>
      <c r="P25" s="204">
        <f t="shared" si="66"/>
        <v>177</v>
      </c>
      <c r="Q25" s="204">
        <f t="shared" si="66"/>
        <v>8958.0400000000009</v>
      </c>
      <c r="R25" s="203">
        <f t="shared" si="66"/>
        <v>0</v>
      </c>
      <c r="S25" s="204">
        <f t="shared" si="66"/>
        <v>0</v>
      </c>
      <c r="T25" s="204">
        <f t="shared" si="66"/>
        <v>0</v>
      </c>
      <c r="U25" s="204">
        <f t="shared" si="66"/>
        <v>0</v>
      </c>
      <c r="V25" s="204">
        <f t="shared" si="66"/>
        <v>0</v>
      </c>
      <c r="W25" s="204">
        <f t="shared" si="66"/>
        <v>0</v>
      </c>
      <c r="X25" s="204">
        <f t="shared" si="66"/>
        <v>0</v>
      </c>
      <c r="Y25" s="204">
        <f t="shared" si="66"/>
        <v>0</v>
      </c>
      <c r="Z25" s="204">
        <f t="shared" si="66"/>
        <v>0</v>
      </c>
      <c r="AA25" s="204">
        <f t="shared" si="66"/>
        <v>0</v>
      </c>
      <c r="AB25" s="204">
        <f t="shared" si="66"/>
        <v>0</v>
      </c>
      <c r="AC25" s="204">
        <f t="shared" si="66"/>
        <v>0</v>
      </c>
      <c r="AD25" s="204">
        <f t="shared" si="66"/>
        <v>0</v>
      </c>
      <c r="AE25" s="204">
        <f t="shared" si="66"/>
        <v>0</v>
      </c>
      <c r="AF25" s="204">
        <f t="shared" si="66"/>
        <v>0</v>
      </c>
      <c r="AG25" s="204">
        <f t="shared" si="66"/>
        <v>0</v>
      </c>
      <c r="AH25" s="204">
        <f t="shared" si="66"/>
        <v>0</v>
      </c>
      <c r="AI25" s="204">
        <f t="shared" si="66"/>
        <v>0</v>
      </c>
      <c r="AJ25" s="204">
        <f t="shared" ref="AJ25:BO25" si="67">SUM(AJ7:AJ24)</f>
        <v>0</v>
      </c>
      <c r="AK25" s="204">
        <f t="shared" si="67"/>
        <v>0</v>
      </c>
      <c r="AL25" s="204">
        <f t="shared" si="67"/>
        <v>0</v>
      </c>
      <c r="AM25" s="204">
        <f t="shared" si="67"/>
        <v>0</v>
      </c>
      <c r="AN25" s="204">
        <f t="shared" si="67"/>
        <v>0</v>
      </c>
      <c r="AO25" s="204">
        <f t="shared" si="67"/>
        <v>0</v>
      </c>
      <c r="AP25" s="203">
        <f t="shared" si="67"/>
        <v>0</v>
      </c>
      <c r="AQ25" s="204">
        <f t="shared" si="67"/>
        <v>0</v>
      </c>
      <c r="AR25" s="203">
        <f t="shared" si="67"/>
        <v>0</v>
      </c>
      <c r="AS25" s="204">
        <f t="shared" si="67"/>
        <v>0</v>
      </c>
      <c r="AT25" s="203">
        <f t="shared" si="67"/>
        <v>0</v>
      </c>
      <c r="AU25" s="204">
        <f t="shared" si="67"/>
        <v>0</v>
      </c>
      <c r="AV25" s="203">
        <f t="shared" si="67"/>
        <v>0</v>
      </c>
      <c r="AW25" s="204">
        <f t="shared" si="67"/>
        <v>0</v>
      </c>
      <c r="AX25" s="203">
        <f t="shared" si="67"/>
        <v>0</v>
      </c>
      <c r="AY25" s="204">
        <f t="shared" si="67"/>
        <v>0</v>
      </c>
      <c r="AZ25" s="203">
        <f t="shared" si="67"/>
        <v>0</v>
      </c>
      <c r="BA25" s="204">
        <f t="shared" si="67"/>
        <v>0</v>
      </c>
      <c r="BB25" s="203">
        <f t="shared" si="67"/>
        <v>0</v>
      </c>
      <c r="BC25" s="204">
        <f t="shared" si="67"/>
        <v>0</v>
      </c>
      <c r="BD25" s="203">
        <f t="shared" si="67"/>
        <v>0</v>
      </c>
      <c r="BE25" s="204">
        <f t="shared" si="67"/>
        <v>0</v>
      </c>
      <c r="BF25" s="203">
        <f t="shared" si="67"/>
        <v>0</v>
      </c>
      <c r="BG25" s="204">
        <f t="shared" si="67"/>
        <v>0</v>
      </c>
      <c r="BH25" s="203">
        <f t="shared" si="67"/>
        <v>0</v>
      </c>
      <c r="BI25" s="204">
        <f t="shared" si="67"/>
        <v>0</v>
      </c>
      <c r="BJ25" s="203">
        <f t="shared" si="67"/>
        <v>0</v>
      </c>
      <c r="BK25" s="204">
        <f t="shared" si="67"/>
        <v>0</v>
      </c>
      <c r="BL25" s="203">
        <f t="shared" si="67"/>
        <v>0</v>
      </c>
      <c r="BM25" s="204">
        <f t="shared" si="67"/>
        <v>0</v>
      </c>
      <c r="BN25" s="203">
        <f t="shared" si="67"/>
        <v>749</v>
      </c>
      <c r="BO25" s="205">
        <f t="shared" si="67"/>
        <v>38448.5</v>
      </c>
      <c r="BP25" s="191"/>
      <c r="BQ25" s="99">
        <f t="shared" ref="BQ25:BV25" si="68">SUM(BQ7:BQ24)</f>
        <v>5200.5599999999995</v>
      </c>
      <c r="BR25" s="99">
        <f t="shared" si="68"/>
        <v>38448.5</v>
      </c>
      <c r="BS25" s="99">
        <f t="shared" si="68"/>
        <v>0</v>
      </c>
      <c r="BT25" s="99">
        <f t="shared" si="68"/>
        <v>33247.939999999995</v>
      </c>
      <c r="BU25" s="99">
        <f t="shared" si="68"/>
        <v>0</v>
      </c>
      <c r="BV25" s="99">
        <f t="shared" si="68"/>
        <v>33247.939999999995</v>
      </c>
      <c r="BW25" s="56"/>
      <c r="BX25" s="56"/>
      <c r="BY25" s="56"/>
      <c r="BZ25" s="56"/>
      <c r="CA25" s="56"/>
      <c r="CB25" s="56"/>
      <c r="CC25" s="56"/>
      <c r="CD25" s="56"/>
      <c r="CE25" s="56"/>
      <c r="CF25" s="56"/>
      <c r="CG25" s="56"/>
      <c r="CH25" s="56"/>
      <c r="CI25" s="56"/>
      <c r="CJ25" s="56"/>
      <c r="CK25" s="56"/>
      <c r="CL25" s="56"/>
      <c r="CM25" s="56"/>
      <c r="CN25" s="56"/>
      <c r="CO25" s="56"/>
      <c r="CP25" s="56"/>
      <c r="CQ25" s="56"/>
      <c r="CR25" s="56"/>
      <c r="CS25" s="56"/>
      <c r="CT25" s="56"/>
      <c r="CU25" s="56"/>
      <c r="CV25" s="56"/>
      <c r="CW25" s="56"/>
      <c r="CX25" s="56"/>
      <c r="CY25" s="56"/>
      <c r="CZ25" s="56"/>
      <c r="DA25" s="56"/>
      <c r="DB25" s="56"/>
      <c r="DC25" s="56"/>
      <c r="DD25" s="56"/>
      <c r="DE25" s="56"/>
      <c r="DF25" s="56"/>
      <c r="DG25" s="56"/>
      <c r="DH25" s="56"/>
      <c r="DI25" s="56"/>
      <c r="DJ25" s="56"/>
    </row>
    <row r="26" spans="1:120" ht="16.5" customHeight="1" x14ac:dyDescent="0.25">
      <c r="A26" s="23"/>
      <c r="B26" s="23"/>
      <c r="C26" s="23"/>
      <c r="D26" s="23"/>
      <c r="E26" s="18"/>
      <c r="F26" s="18"/>
      <c r="G26" s="18"/>
      <c r="H26" s="19"/>
      <c r="I26" s="18"/>
      <c r="J26" s="51" t="s">
        <v>14</v>
      </c>
      <c r="K26" s="18"/>
      <c r="L26" s="58"/>
      <c r="M26" s="20"/>
      <c r="N26" s="58"/>
      <c r="O26" s="20"/>
      <c r="P26" s="55"/>
      <c r="Q26" s="20"/>
      <c r="R26" s="58"/>
      <c r="S26" s="20"/>
      <c r="T26" s="58"/>
      <c r="U26" s="20"/>
      <c r="V26" s="58"/>
      <c r="W26" s="19"/>
      <c r="X26" s="58"/>
      <c r="Y26" s="20"/>
      <c r="Z26" s="58"/>
      <c r="AA26" s="20"/>
      <c r="AB26" s="58"/>
      <c r="AC26" s="20"/>
      <c r="AD26" s="58"/>
      <c r="AE26" s="20"/>
      <c r="AF26" s="58"/>
      <c r="AG26" s="20"/>
      <c r="AH26" s="58"/>
      <c r="AI26" s="20"/>
      <c r="AJ26" s="23"/>
      <c r="AK26" s="18"/>
      <c r="AL26" s="51"/>
      <c r="AM26" s="18"/>
      <c r="AN26" s="55"/>
      <c r="AO26" s="18"/>
      <c r="AP26" s="51" t="s">
        <v>14</v>
      </c>
      <c r="AQ26" s="18"/>
      <c r="AR26" s="58"/>
      <c r="AS26" s="20"/>
      <c r="AT26" s="58"/>
      <c r="AU26" s="20"/>
      <c r="AV26" s="55"/>
      <c r="AW26" s="20"/>
      <c r="AX26" s="58"/>
      <c r="AY26" s="20"/>
      <c r="AZ26" s="58"/>
      <c r="BA26" s="20"/>
      <c r="BB26" s="58"/>
      <c r="BC26" s="19"/>
      <c r="BD26" s="58"/>
      <c r="BE26" s="20"/>
      <c r="BF26" s="58"/>
      <c r="BG26" s="20"/>
      <c r="BH26" s="58"/>
      <c r="BI26" s="20"/>
      <c r="BJ26" s="58"/>
      <c r="BK26" s="20"/>
      <c r="BL26" s="58"/>
      <c r="BM26" s="20"/>
      <c r="BN26" s="20"/>
      <c r="BO26" s="20"/>
      <c r="BP26" s="25"/>
      <c r="BQ26" s="17">
        <f>+BQ25-BQ27</f>
        <v>0</v>
      </c>
      <c r="BR26" s="17">
        <f>+BR25-BR27</f>
        <v>0</v>
      </c>
      <c r="BS26" s="17">
        <f t="shared" ref="BS26:BV26" si="69">+BS25-BS27</f>
        <v>0</v>
      </c>
      <c r="BT26" s="17">
        <f t="shared" si="69"/>
        <v>0</v>
      </c>
      <c r="BU26" s="17" t="s">
        <v>30</v>
      </c>
      <c r="BV26" s="17">
        <f t="shared" si="69"/>
        <v>0</v>
      </c>
    </row>
    <row r="27" spans="1:120" ht="16.5" customHeight="1" x14ac:dyDescent="0.25">
      <c r="A27" s="23"/>
      <c r="B27" s="23"/>
      <c r="C27" s="23"/>
      <c r="D27" s="23"/>
      <c r="E27" s="18"/>
      <c r="F27" s="18"/>
      <c r="G27" s="18"/>
      <c r="H27" s="18"/>
      <c r="I27" s="18"/>
      <c r="J27" s="51"/>
      <c r="K27" s="18"/>
      <c r="L27" s="58"/>
      <c r="M27" s="20"/>
      <c r="N27" s="58"/>
      <c r="O27" s="20"/>
      <c r="P27" s="58"/>
      <c r="Q27" s="20"/>
      <c r="R27" s="58"/>
      <c r="S27" s="21"/>
      <c r="T27" s="58"/>
      <c r="U27" s="20"/>
      <c r="V27" s="58"/>
      <c r="W27" s="20"/>
      <c r="X27" s="58"/>
      <c r="Y27" s="20"/>
      <c r="Z27" s="58"/>
      <c r="AA27" s="20"/>
      <c r="AB27" s="58"/>
      <c r="AC27" s="20"/>
      <c r="AD27" s="58"/>
      <c r="AE27" s="20"/>
      <c r="AF27" s="58"/>
      <c r="AG27" s="20"/>
      <c r="AH27" s="58"/>
      <c r="AI27" s="20"/>
      <c r="AJ27" s="23"/>
      <c r="AK27" s="18"/>
      <c r="AL27" s="51"/>
      <c r="AM27" s="18"/>
      <c r="AN27" s="51"/>
      <c r="AO27" s="18"/>
      <c r="AP27" s="51"/>
      <c r="AQ27" s="18"/>
      <c r="AR27" s="58"/>
      <c r="AS27" s="20"/>
      <c r="AT27" s="58"/>
      <c r="AU27" s="20"/>
      <c r="AV27" s="58"/>
      <c r="AW27" s="20"/>
      <c r="AX27" s="58"/>
      <c r="AY27" s="21"/>
      <c r="AZ27" s="58"/>
      <c r="BA27" s="20"/>
      <c r="BB27" s="58"/>
      <c r="BC27" s="20"/>
      <c r="BD27" s="58"/>
      <c r="BE27" s="20"/>
      <c r="BF27" s="58"/>
      <c r="BG27" s="20"/>
      <c r="BH27" s="58"/>
      <c r="BI27" s="20"/>
      <c r="BJ27" s="58"/>
      <c r="BK27" s="20"/>
      <c r="BL27" s="58"/>
      <c r="BM27" s="20"/>
      <c r="BN27" s="20"/>
      <c r="BO27" s="20"/>
      <c r="BP27" s="25"/>
      <c r="BQ27" s="24">
        <f t="shared" ref="BQ27:BV27" si="70">SUM(BQ7:BQ24)</f>
        <v>5200.5599999999995</v>
      </c>
      <c r="BR27" s="120">
        <f t="shared" si="70"/>
        <v>38448.5</v>
      </c>
      <c r="BS27" s="24">
        <f t="shared" si="70"/>
        <v>0</v>
      </c>
      <c r="BT27" s="24">
        <f t="shared" si="70"/>
        <v>33247.939999999995</v>
      </c>
      <c r="BU27" s="24">
        <f t="shared" si="70"/>
        <v>0</v>
      </c>
      <c r="BV27" s="24">
        <f t="shared" si="70"/>
        <v>33247.939999999995</v>
      </c>
    </row>
    <row r="28" spans="1:120" ht="16.5" customHeight="1" thickBot="1" x14ac:dyDescent="0.3">
      <c r="A28" s="23"/>
      <c r="B28" s="23"/>
      <c r="C28" s="23"/>
      <c r="D28" s="23"/>
      <c r="E28" s="18"/>
      <c r="F28" s="18"/>
      <c r="G28" s="18"/>
      <c r="H28" s="18"/>
      <c r="I28" s="18"/>
      <c r="J28" s="51"/>
      <c r="K28" s="18"/>
      <c r="L28" s="58"/>
      <c r="M28" s="20"/>
      <c r="N28" s="58"/>
      <c r="O28" s="20"/>
      <c r="P28" s="58"/>
      <c r="Q28" s="20"/>
      <c r="R28" s="58"/>
      <c r="S28" s="21"/>
      <c r="T28" s="58"/>
      <c r="U28" s="20"/>
      <c r="V28" s="58"/>
      <c r="W28" s="20"/>
      <c r="X28" s="58"/>
      <c r="Y28" s="20"/>
      <c r="Z28" s="58"/>
      <c r="AA28" s="20"/>
      <c r="AB28" s="58"/>
      <c r="AC28" s="20"/>
      <c r="AD28" s="58"/>
      <c r="AE28" s="20"/>
      <c r="AF28" s="58"/>
      <c r="AG28" s="20"/>
      <c r="AH28" s="58"/>
      <c r="AI28" s="20"/>
      <c r="AJ28" s="23"/>
      <c r="AK28" s="18"/>
      <c r="AL28" s="51"/>
      <c r="AM28" s="18"/>
      <c r="AN28" s="51"/>
      <c r="AO28" s="18"/>
      <c r="AP28" s="51"/>
      <c r="AQ28" s="18"/>
      <c r="AR28" s="58"/>
      <c r="AS28" s="20"/>
      <c r="AT28" s="58"/>
      <c r="AU28" s="20"/>
      <c r="AV28" s="58"/>
      <c r="AW28" s="20"/>
      <c r="AX28" s="58"/>
      <c r="AY28" s="21"/>
      <c r="AZ28" s="58"/>
      <c r="BA28" s="20"/>
      <c r="BB28" s="58"/>
      <c r="BC28" s="20"/>
      <c r="BD28" s="58"/>
      <c r="BE28" s="20"/>
      <c r="BF28" s="58"/>
      <c r="BG28" s="20"/>
      <c r="BH28" s="58"/>
      <c r="BI28" s="20"/>
      <c r="BJ28" s="58"/>
      <c r="BK28" s="20"/>
      <c r="BL28" s="58"/>
      <c r="BM28" s="20"/>
      <c r="BN28" s="20"/>
      <c r="BO28" s="20"/>
      <c r="BP28" s="25"/>
      <c r="BQ28" s="29"/>
      <c r="BR28" s="30"/>
      <c r="BS28" s="30"/>
      <c r="BT28" s="29"/>
      <c r="BU28" s="30"/>
      <c r="BV28" s="30"/>
    </row>
    <row r="29" spans="1:120" s="63" customFormat="1" ht="16.5" hidden="1" customHeight="1" x14ac:dyDescent="0.25">
      <c r="A29" s="283" t="s">
        <v>25</v>
      </c>
      <c r="B29" s="284"/>
      <c r="C29" s="285"/>
      <c r="D29" s="85"/>
      <c r="E29" s="28"/>
      <c r="F29" s="28"/>
      <c r="G29" s="28"/>
      <c r="H29" s="28"/>
      <c r="I29" s="28"/>
      <c r="J29" s="47"/>
      <c r="K29" s="28"/>
      <c r="L29" s="65"/>
      <c r="M29" s="66"/>
      <c r="N29" s="65"/>
      <c r="O29" s="66"/>
      <c r="P29" s="65"/>
      <c r="Q29" s="66"/>
      <c r="R29" s="65"/>
      <c r="S29" s="67"/>
      <c r="T29" s="65"/>
      <c r="U29" s="66"/>
      <c r="V29" s="65"/>
      <c r="W29" s="66"/>
      <c r="X29" s="65"/>
      <c r="Y29" s="66"/>
      <c r="Z29" s="65"/>
      <c r="AA29" s="66"/>
      <c r="AB29" s="65"/>
      <c r="AC29" s="66"/>
      <c r="AD29" s="65"/>
      <c r="AE29" s="66"/>
      <c r="AF29" s="65"/>
      <c r="AG29" s="66"/>
      <c r="AH29" s="65"/>
      <c r="AI29" s="66"/>
      <c r="AJ29" s="72"/>
      <c r="AK29" s="28"/>
      <c r="AL29" s="47"/>
      <c r="AM29" s="28"/>
      <c r="AN29" s="47"/>
      <c r="AO29" s="28"/>
      <c r="AP29" s="47"/>
      <c r="AQ29" s="28"/>
      <c r="AR29" s="65"/>
      <c r="AS29" s="66"/>
      <c r="AT29" s="65"/>
      <c r="AU29" s="66"/>
      <c r="AV29" s="65"/>
      <c r="AW29" s="66"/>
      <c r="AX29" s="65"/>
      <c r="AY29" s="67"/>
      <c r="AZ29" s="65"/>
      <c r="BA29" s="66"/>
      <c r="BB29" s="65"/>
      <c r="BC29" s="66"/>
      <c r="BD29" s="65"/>
      <c r="BE29" s="66"/>
      <c r="BF29" s="65"/>
      <c r="BG29" s="66"/>
      <c r="BH29" s="65"/>
      <c r="BI29" s="66"/>
      <c r="BJ29" s="65"/>
      <c r="BK29" s="66"/>
      <c r="BL29" s="65"/>
      <c r="BM29" s="66"/>
      <c r="BN29" s="66"/>
      <c r="BO29" s="66"/>
      <c r="BP29" s="25"/>
      <c r="BQ29" s="29"/>
      <c r="BR29" s="30"/>
      <c r="BS29" s="30"/>
      <c r="BT29" s="29"/>
      <c r="BU29" s="30"/>
      <c r="BV29" s="30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7"/>
      <c r="DL29" s="7"/>
      <c r="DM29" s="7"/>
      <c r="DN29" s="7"/>
      <c r="DO29" s="7"/>
      <c r="DP29" s="7"/>
    </row>
    <row r="30" spans="1:120" ht="16.5" hidden="1" customHeight="1" x14ac:dyDescent="0.25">
      <c r="A30" s="129" t="s">
        <v>9</v>
      </c>
      <c r="B30" s="84" t="s">
        <v>28</v>
      </c>
      <c r="C30" s="76">
        <v>48</v>
      </c>
      <c r="D30" s="82"/>
      <c r="E30" s="3"/>
      <c r="F30" s="3"/>
      <c r="G30" s="3"/>
      <c r="H30" s="3"/>
      <c r="I30" s="3"/>
      <c r="J30" s="45"/>
      <c r="K30" s="3"/>
      <c r="L30" s="83"/>
      <c r="M30" s="57"/>
      <c r="N30" s="45"/>
      <c r="O30" s="3"/>
      <c r="P30" s="83"/>
      <c r="Q30" s="57"/>
      <c r="R30" s="83"/>
      <c r="S30" s="179"/>
      <c r="T30" s="83"/>
      <c r="U30" s="97"/>
      <c r="V30" s="97"/>
      <c r="W30" s="57"/>
      <c r="X30" s="83"/>
      <c r="Y30" s="97"/>
      <c r="Z30" s="83"/>
      <c r="AA30" s="97"/>
      <c r="AB30" s="45"/>
      <c r="AC30" s="3"/>
      <c r="AD30" s="83"/>
      <c r="AE30" s="57"/>
      <c r="AF30" s="83"/>
      <c r="AG30" s="57"/>
      <c r="AH30" s="45"/>
      <c r="AI30" s="97"/>
      <c r="AJ30" s="82"/>
      <c r="AK30" s="3"/>
      <c r="AL30" s="45"/>
      <c r="AM30" s="3"/>
      <c r="AN30" s="45"/>
      <c r="AO30" s="3"/>
      <c r="AP30" s="45"/>
      <c r="AQ30" s="97"/>
      <c r="AR30" s="83"/>
      <c r="AS30" s="97"/>
      <c r="AT30" s="83"/>
      <c r="AU30" s="97"/>
      <c r="AV30" s="83"/>
      <c r="AW30" s="97"/>
      <c r="AX30" s="83"/>
      <c r="AY30" s="97"/>
      <c r="AZ30" s="83"/>
      <c r="BA30" s="57"/>
      <c r="BB30" s="83"/>
      <c r="BC30" s="97"/>
      <c r="BD30" s="83"/>
      <c r="BE30" s="97"/>
      <c r="BF30" s="83"/>
      <c r="BG30" s="97"/>
      <c r="BH30" s="83"/>
      <c r="BI30" s="57"/>
      <c r="BJ30" s="45"/>
      <c r="BK30" s="97"/>
      <c r="BL30" s="83"/>
      <c r="BM30" s="57"/>
      <c r="BN30" s="44">
        <f t="shared" ref="BN30:BO31" si="71">+D30+F30+H30+J30+L30+N30+P30+R30+T30+V30+X30+Z30+AB30+AD30+AF30+AH30+AJ30+AL30+AN30+AP30+AR30+AT30+AV30+AX30+AZ30+BB30+BD30+BF30+BH30+BJ30+BL30</f>
        <v>0</v>
      </c>
      <c r="BO30" s="87">
        <f t="shared" si="71"/>
        <v>0</v>
      </c>
      <c r="BP30" s="25"/>
      <c r="BQ30" s="29"/>
      <c r="BR30" s="30"/>
      <c r="BS30" s="30"/>
      <c r="BT30" s="29"/>
      <c r="BU30" s="30"/>
      <c r="BV30" s="30"/>
    </row>
    <row r="31" spans="1:120" ht="16.5" hidden="1" customHeight="1" x14ac:dyDescent="0.25">
      <c r="A31" s="130" t="s">
        <v>31</v>
      </c>
      <c r="B31" s="131"/>
      <c r="C31" s="128">
        <v>47.5</v>
      </c>
      <c r="D31" s="82"/>
      <c r="E31" s="3"/>
      <c r="F31" s="3"/>
      <c r="G31" s="3"/>
      <c r="H31" s="3"/>
      <c r="I31" s="3"/>
      <c r="J31" s="45"/>
      <c r="K31" s="3"/>
      <c r="L31" s="83"/>
      <c r="M31" s="57"/>
      <c r="N31" s="45"/>
      <c r="O31" s="3"/>
      <c r="P31" s="83"/>
      <c r="Q31" s="57"/>
      <c r="R31" s="83"/>
      <c r="S31" s="179"/>
      <c r="T31" s="83"/>
      <c r="U31" s="97"/>
      <c r="V31" s="97"/>
      <c r="W31" s="57"/>
      <c r="X31" s="45"/>
      <c r="Y31" s="97"/>
      <c r="Z31" s="83"/>
      <c r="AA31" s="97"/>
      <c r="AB31" s="45"/>
      <c r="AC31" s="3"/>
      <c r="AD31" s="83"/>
      <c r="AE31" s="57"/>
      <c r="AF31" s="83"/>
      <c r="AG31" s="57"/>
      <c r="AH31" s="45"/>
      <c r="AI31" s="97"/>
      <c r="AJ31" s="82"/>
      <c r="AK31" s="3"/>
      <c r="AL31" s="45"/>
      <c r="AM31" s="3"/>
      <c r="AN31" s="45"/>
      <c r="AO31" s="3"/>
      <c r="AP31" s="45"/>
      <c r="AQ31" s="97"/>
      <c r="AR31" s="83"/>
      <c r="AS31" s="97"/>
      <c r="AT31" s="83"/>
      <c r="AU31" s="97"/>
      <c r="AV31" s="83"/>
      <c r="AW31" s="97"/>
      <c r="AX31" s="83"/>
      <c r="AY31" s="97"/>
      <c r="AZ31" s="83"/>
      <c r="BA31" s="57"/>
      <c r="BB31" s="83"/>
      <c r="BC31" s="97"/>
      <c r="BD31" s="83"/>
      <c r="BE31" s="97"/>
      <c r="BF31" s="83"/>
      <c r="BG31" s="97"/>
      <c r="BH31" s="83"/>
      <c r="BI31" s="57"/>
      <c r="BJ31" s="45"/>
      <c r="BK31" s="97"/>
      <c r="BL31" s="83"/>
      <c r="BM31" s="57"/>
      <c r="BN31" s="44">
        <f t="shared" si="71"/>
        <v>0</v>
      </c>
      <c r="BO31" s="87">
        <f t="shared" si="71"/>
        <v>0</v>
      </c>
      <c r="BP31" s="25"/>
      <c r="BQ31" s="29"/>
      <c r="BR31" s="30"/>
      <c r="BS31" s="30"/>
      <c r="BT31" s="29"/>
      <c r="BU31" s="30"/>
      <c r="BV31" s="30"/>
    </row>
    <row r="32" spans="1:120" s="63" customFormat="1" ht="16.5" customHeight="1" thickBot="1" x14ac:dyDescent="0.3">
      <c r="A32" s="283" t="s">
        <v>15</v>
      </c>
      <c r="B32" s="285"/>
      <c r="C32" s="86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110"/>
      <c r="V32" s="110"/>
      <c r="W32" s="64"/>
      <c r="X32" s="64"/>
      <c r="Y32" s="110"/>
      <c r="Z32" s="64"/>
      <c r="AA32" s="64"/>
      <c r="AB32" s="64"/>
      <c r="AC32" s="64"/>
      <c r="AD32" s="64"/>
      <c r="AE32" s="64"/>
      <c r="AF32" s="64"/>
      <c r="AG32" s="64"/>
      <c r="AH32" s="108"/>
      <c r="AI32" s="110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108"/>
      <c r="AX32" s="64"/>
      <c r="AY32" s="109"/>
      <c r="AZ32" s="64"/>
      <c r="BA32" s="64"/>
      <c r="BB32" s="64"/>
      <c r="BC32" s="64"/>
      <c r="BD32" s="64"/>
      <c r="BE32" s="110"/>
      <c r="BF32" s="64"/>
      <c r="BG32" s="64"/>
      <c r="BH32" s="64"/>
      <c r="BI32" s="64"/>
      <c r="BJ32" s="108"/>
      <c r="BK32" s="110"/>
      <c r="BL32" s="64"/>
      <c r="BM32" s="64"/>
      <c r="BN32" s="181"/>
      <c r="BO32" s="181"/>
      <c r="BP32" s="122"/>
      <c r="BQ32" s="9"/>
      <c r="BR32" s="9"/>
      <c r="BS32" s="9"/>
      <c r="BT32" s="9"/>
      <c r="BU32" s="25"/>
      <c r="BV32" s="9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7"/>
      <c r="DL32" s="7"/>
      <c r="DM32" s="7"/>
      <c r="DN32" s="7"/>
      <c r="DO32" s="7"/>
      <c r="DP32" s="7"/>
    </row>
    <row r="33" spans="1:74" ht="16.5" customHeight="1" x14ac:dyDescent="0.25">
      <c r="A33" s="172" t="s">
        <v>64</v>
      </c>
      <c r="B33" s="173" t="s">
        <v>65</v>
      </c>
      <c r="C33" s="169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97"/>
      <c r="V33" s="97"/>
      <c r="W33" s="100"/>
      <c r="X33" s="100"/>
      <c r="Y33" s="97"/>
      <c r="Z33" s="100"/>
      <c r="AA33" s="100"/>
      <c r="AB33" s="100"/>
      <c r="AC33" s="100"/>
      <c r="AD33" s="100"/>
      <c r="AE33" s="100"/>
      <c r="AF33" s="179">
        <v>40</v>
      </c>
      <c r="AG33" s="179">
        <v>2040</v>
      </c>
      <c r="AH33" s="179"/>
      <c r="AI33" s="97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79"/>
      <c r="AX33" s="100"/>
      <c r="AY33" s="31"/>
      <c r="AZ33" s="100"/>
      <c r="BA33" s="100"/>
      <c r="BB33" s="100"/>
      <c r="BC33" s="100"/>
      <c r="BD33" s="100"/>
      <c r="BE33" s="97"/>
      <c r="BF33" s="100"/>
      <c r="BG33" s="100"/>
      <c r="BH33" s="100"/>
      <c r="BI33" s="100"/>
      <c r="BJ33" s="179"/>
      <c r="BK33" s="97"/>
      <c r="BL33" s="100"/>
      <c r="BM33" s="100"/>
      <c r="BN33" s="170"/>
      <c r="BO33" s="171"/>
      <c r="BP33" s="122"/>
      <c r="BQ33" s="9"/>
      <c r="BR33" s="9"/>
      <c r="BS33" s="9"/>
      <c r="BT33" s="9"/>
      <c r="BU33" s="25"/>
      <c r="BV33" s="9"/>
    </row>
    <row r="34" spans="1:74" ht="16.5" customHeight="1" x14ac:dyDescent="0.25">
      <c r="A34" s="129" t="s">
        <v>59</v>
      </c>
      <c r="B34" s="84" t="s">
        <v>60</v>
      </c>
      <c r="C34" s="101">
        <v>45</v>
      </c>
      <c r="D34" s="100"/>
      <c r="E34" s="100"/>
      <c r="F34" s="100"/>
      <c r="G34" s="100"/>
      <c r="H34" s="100"/>
      <c r="I34" s="100"/>
      <c r="J34" s="179">
        <v>18</v>
      </c>
      <c r="K34" s="179">
        <f>+J34*C34</f>
        <v>810</v>
      </c>
      <c r="L34" s="100"/>
      <c r="M34" s="100"/>
      <c r="N34" s="100"/>
      <c r="O34" s="100"/>
      <c r="P34" s="179">
        <v>6</v>
      </c>
      <c r="Q34" s="179">
        <f>+P34*C34</f>
        <v>270</v>
      </c>
      <c r="R34" s="100"/>
      <c r="S34" s="100"/>
      <c r="T34" s="100"/>
      <c r="U34" s="97"/>
      <c r="V34" s="97"/>
      <c r="W34" s="100"/>
      <c r="X34" s="100"/>
      <c r="Y34" s="97"/>
      <c r="Z34" s="179"/>
      <c r="AA34" s="97">
        <f>+Z34*C34</f>
        <v>0</v>
      </c>
      <c r="AB34" s="179"/>
      <c r="AC34" s="179">
        <f>+AB34*C34</f>
        <v>0</v>
      </c>
      <c r="AD34" s="100"/>
      <c r="AE34" s="100"/>
      <c r="AF34" s="179">
        <v>3</v>
      </c>
      <c r="AG34" s="179">
        <f>+AF34*C34</f>
        <v>135</v>
      </c>
      <c r="AH34" s="179"/>
      <c r="AI34" s="97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79"/>
      <c r="AX34" s="100"/>
      <c r="AY34" s="31"/>
      <c r="AZ34" s="179"/>
      <c r="BA34" s="107"/>
      <c r="BB34" s="179"/>
      <c r="BC34" s="97"/>
      <c r="BD34" s="100"/>
      <c r="BE34" s="97"/>
      <c r="BF34" s="179"/>
      <c r="BG34" s="97"/>
      <c r="BH34" s="179">
        <v>36</v>
      </c>
      <c r="BI34" s="179">
        <f>+BH34*C34</f>
        <v>1620</v>
      </c>
      <c r="BJ34" s="179"/>
      <c r="BK34" s="97"/>
      <c r="BL34" s="100"/>
      <c r="BM34" s="100"/>
      <c r="BN34" s="44">
        <f>+D34+F34+H34+J34+L34+N34+P34+R34+T34+V34+X34+Z34+AB34+AD34+AF34+AH34+AJ34+AL34+AN34+AP34+AR34+AT34+AV34+AX34+AZ34+BB34+BD34+BF34+BH34+BJ34+BL34</f>
        <v>63</v>
      </c>
      <c r="BO34" s="87">
        <f t="shared" ref="BO34:BO35" si="72">+E34+G34+I34+K34+M34+O34+Q34+S34+U34+W34+Y34+AA34+AC34+AE34+AG34+AI34+AK34+AM34+AO34+AQ34+AS34+AU34+AW34+AY34+BA34+BC34+BE34+BG34+BI34+BK34+BM34</f>
        <v>2835</v>
      </c>
      <c r="BP34" s="122"/>
      <c r="BQ34" s="9"/>
      <c r="BR34" s="9"/>
      <c r="BS34" s="9"/>
      <c r="BT34" s="9"/>
      <c r="BU34" s="25"/>
      <c r="BV34" s="9"/>
    </row>
    <row r="35" spans="1:74" ht="16.5" customHeight="1" x14ac:dyDescent="0.25">
      <c r="A35" s="129" t="s">
        <v>62</v>
      </c>
      <c r="B35" s="84" t="s">
        <v>63</v>
      </c>
      <c r="C35" s="101">
        <v>60</v>
      </c>
      <c r="D35" s="100"/>
      <c r="E35" s="100"/>
      <c r="F35" s="100"/>
      <c r="G35" s="100"/>
      <c r="H35" s="100"/>
      <c r="I35" s="100"/>
      <c r="J35" s="179"/>
      <c r="K35" s="179"/>
      <c r="L35" s="100"/>
      <c r="M35" s="100"/>
      <c r="N35" s="100"/>
      <c r="O35" s="100"/>
      <c r="P35" s="179"/>
      <c r="Q35" s="179"/>
      <c r="R35" s="100"/>
      <c r="S35" s="100"/>
      <c r="T35" s="100"/>
      <c r="U35" s="97"/>
      <c r="V35" s="97"/>
      <c r="W35" s="100"/>
      <c r="X35" s="179">
        <v>18</v>
      </c>
      <c r="Y35" s="97">
        <f>+X35*C35</f>
        <v>1080</v>
      </c>
      <c r="Z35" s="179"/>
      <c r="AA35" s="97"/>
      <c r="AB35" s="179"/>
      <c r="AC35" s="179"/>
      <c r="AD35" s="100"/>
      <c r="AE35" s="100"/>
      <c r="AF35" s="100"/>
      <c r="AG35" s="100"/>
      <c r="AH35" s="179"/>
      <c r="AI35" s="97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79"/>
      <c r="AX35" s="100"/>
      <c r="AY35" s="31"/>
      <c r="AZ35" s="179"/>
      <c r="BA35" s="107"/>
      <c r="BB35" s="179"/>
      <c r="BC35" s="97"/>
      <c r="BD35" s="100"/>
      <c r="BE35" s="97"/>
      <c r="BF35" s="179"/>
      <c r="BG35" s="97"/>
      <c r="BH35" s="100"/>
      <c r="BI35" s="100"/>
      <c r="BJ35" s="179"/>
      <c r="BK35" s="97"/>
      <c r="BL35" s="100"/>
      <c r="BM35" s="100"/>
      <c r="BN35" s="44">
        <f>+D35+F35+H35+J35+L35+N35+P35+R35+T35+V35+X35+Z35+AB35+AD35+AF35+AH35+AJ35+AL35+AN35+AP35+AR35+AT35+AV35+AX35+AZ35+BB35+BD35+BF35+BH35+BJ35+BL35</f>
        <v>18</v>
      </c>
      <c r="BO35" s="87">
        <f t="shared" si="72"/>
        <v>1080</v>
      </c>
      <c r="BP35" s="122"/>
      <c r="BQ35" s="9"/>
      <c r="BR35" s="9"/>
      <c r="BS35" s="9"/>
      <c r="BT35" s="9"/>
      <c r="BU35" s="25"/>
      <c r="BV35" s="9"/>
    </row>
    <row r="36" spans="1:74" ht="16.5" customHeight="1" x14ac:dyDescent="0.25">
      <c r="A36" s="102" t="s">
        <v>2</v>
      </c>
      <c r="B36" s="102"/>
      <c r="C36" s="103"/>
      <c r="D36" s="104">
        <f t="shared" ref="D36:W36" si="73">SUM(D30:D34)</f>
        <v>0</v>
      </c>
      <c r="E36" s="104">
        <f t="shared" si="73"/>
        <v>0</v>
      </c>
      <c r="F36" s="104">
        <f t="shared" si="73"/>
        <v>0</v>
      </c>
      <c r="G36" s="104">
        <f t="shared" si="73"/>
        <v>0</v>
      </c>
      <c r="H36" s="104">
        <f t="shared" si="73"/>
        <v>0</v>
      </c>
      <c r="I36" s="104">
        <f t="shared" si="73"/>
        <v>0</v>
      </c>
      <c r="J36" s="104">
        <f t="shared" si="73"/>
        <v>18</v>
      </c>
      <c r="K36" s="104">
        <f t="shared" si="73"/>
        <v>810</v>
      </c>
      <c r="L36" s="104">
        <f t="shared" si="73"/>
        <v>0</v>
      </c>
      <c r="M36" s="104">
        <f t="shared" si="73"/>
        <v>0</v>
      </c>
      <c r="N36" s="104">
        <f t="shared" si="73"/>
        <v>0</v>
      </c>
      <c r="O36" s="104">
        <f t="shared" si="73"/>
        <v>0</v>
      </c>
      <c r="P36" s="104">
        <f t="shared" si="73"/>
        <v>6</v>
      </c>
      <c r="Q36" s="104">
        <f t="shared" si="73"/>
        <v>270</v>
      </c>
      <c r="R36" s="105">
        <f t="shared" si="73"/>
        <v>0</v>
      </c>
      <c r="S36" s="104">
        <f t="shared" si="73"/>
        <v>0</v>
      </c>
      <c r="T36" s="104">
        <f t="shared" si="73"/>
        <v>0</v>
      </c>
      <c r="U36" s="104">
        <f t="shared" si="73"/>
        <v>0</v>
      </c>
      <c r="V36" s="104">
        <f t="shared" si="73"/>
        <v>0</v>
      </c>
      <c r="W36" s="104">
        <f t="shared" si="73"/>
        <v>0</v>
      </c>
      <c r="X36" s="104">
        <f>SUM(X32:X35)</f>
        <v>18</v>
      </c>
      <c r="Y36" s="104">
        <f>SUM(Y32:Y35)</f>
        <v>1080</v>
      </c>
      <c r="Z36" s="105">
        <f>SUM(Z32:Z34)</f>
        <v>0</v>
      </c>
      <c r="AA36" s="104">
        <f>SUM(AA32:AA34)</f>
        <v>0</v>
      </c>
      <c r="AB36" s="105">
        <f>SUM(AB32:AB34)</f>
        <v>0</v>
      </c>
      <c r="AC36" s="104">
        <f>SUM(AC30:AC34)</f>
        <v>0</v>
      </c>
      <c r="AD36" s="105">
        <f t="shared" ref="AD36:BM36" si="74">SUM(AD32:AD34)</f>
        <v>0</v>
      </c>
      <c r="AE36" s="104">
        <f t="shared" si="74"/>
        <v>0</v>
      </c>
      <c r="AF36" s="105">
        <f t="shared" si="74"/>
        <v>43</v>
      </c>
      <c r="AG36" s="104">
        <f t="shared" si="74"/>
        <v>2175</v>
      </c>
      <c r="AH36" s="105">
        <f t="shared" si="74"/>
        <v>0</v>
      </c>
      <c r="AI36" s="104">
        <f t="shared" si="74"/>
        <v>0</v>
      </c>
      <c r="AJ36" s="105">
        <f t="shared" si="74"/>
        <v>0</v>
      </c>
      <c r="AK36" s="104">
        <f t="shared" si="74"/>
        <v>0</v>
      </c>
      <c r="AL36" s="105">
        <f t="shared" si="74"/>
        <v>0</v>
      </c>
      <c r="AM36" s="104">
        <f t="shared" si="74"/>
        <v>0</v>
      </c>
      <c r="AN36" s="105">
        <f t="shared" si="74"/>
        <v>0</v>
      </c>
      <c r="AO36" s="154">
        <f t="shared" si="74"/>
        <v>0</v>
      </c>
      <c r="AP36" s="105">
        <f t="shared" si="74"/>
        <v>0</v>
      </c>
      <c r="AQ36" s="104">
        <f t="shared" si="74"/>
        <v>0</v>
      </c>
      <c r="AR36" s="105">
        <f t="shared" si="74"/>
        <v>0</v>
      </c>
      <c r="AS36" s="104">
        <f t="shared" si="74"/>
        <v>0</v>
      </c>
      <c r="AT36" s="105">
        <f t="shared" si="74"/>
        <v>0</v>
      </c>
      <c r="AU36" s="104">
        <f t="shared" si="74"/>
        <v>0</v>
      </c>
      <c r="AV36" s="105">
        <f t="shared" si="74"/>
        <v>0</v>
      </c>
      <c r="AW36" s="105">
        <f t="shared" si="74"/>
        <v>0</v>
      </c>
      <c r="AX36" s="105">
        <f t="shared" si="74"/>
        <v>0</v>
      </c>
      <c r="AY36" s="105">
        <f t="shared" si="74"/>
        <v>0</v>
      </c>
      <c r="AZ36" s="105">
        <f t="shared" si="74"/>
        <v>0</v>
      </c>
      <c r="BA36" s="105">
        <f t="shared" si="74"/>
        <v>0</v>
      </c>
      <c r="BB36" s="105">
        <f t="shared" si="74"/>
        <v>0</v>
      </c>
      <c r="BC36" s="105">
        <f t="shared" si="74"/>
        <v>0</v>
      </c>
      <c r="BD36" s="105">
        <f t="shared" si="74"/>
        <v>0</v>
      </c>
      <c r="BE36" s="105">
        <f t="shared" si="74"/>
        <v>0</v>
      </c>
      <c r="BF36" s="105">
        <f t="shared" si="74"/>
        <v>0</v>
      </c>
      <c r="BG36" s="105">
        <f t="shared" si="74"/>
        <v>0</v>
      </c>
      <c r="BH36" s="105">
        <f t="shared" si="74"/>
        <v>36</v>
      </c>
      <c r="BI36" s="105">
        <f t="shared" si="74"/>
        <v>1620</v>
      </c>
      <c r="BJ36" s="105">
        <f t="shared" si="74"/>
        <v>0</v>
      </c>
      <c r="BK36" s="105">
        <f t="shared" si="74"/>
        <v>0</v>
      </c>
      <c r="BL36" s="105">
        <f t="shared" si="74"/>
        <v>0</v>
      </c>
      <c r="BM36" s="105">
        <f t="shared" si="74"/>
        <v>0</v>
      </c>
      <c r="BN36" s="105">
        <f>SUM(BN32:BN35)</f>
        <v>81</v>
      </c>
      <c r="BO36" s="105">
        <f>SUM(BO32:BO35)</f>
        <v>3915</v>
      </c>
      <c r="BP36" s="19"/>
    </row>
    <row r="37" spans="1:74" ht="16.5" customHeight="1" x14ac:dyDescent="0.25">
      <c r="A37" s="73"/>
      <c r="B37" s="73"/>
      <c r="C37" s="73"/>
      <c r="D37" s="73"/>
      <c r="E37" s="3"/>
      <c r="F37" s="3"/>
      <c r="G37" s="3"/>
      <c r="H37" s="3"/>
      <c r="I37" s="3"/>
      <c r="J37" s="45"/>
      <c r="K37" s="3"/>
      <c r="L37" s="53"/>
      <c r="M37" s="2"/>
      <c r="N37" s="53"/>
      <c r="O37" s="2"/>
      <c r="P37" s="53"/>
      <c r="Q37" s="2"/>
      <c r="R37" s="53"/>
      <c r="S37" s="2"/>
      <c r="T37" s="53"/>
      <c r="U37" s="2"/>
      <c r="V37" s="53"/>
      <c r="W37" s="2"/>
      <c r="X37" s="53"/>
      <c r="Y37" s="2"/>
      <c r="Z37" s="53"/>
      <c r="AA37" s="2"/>
      <c r="AB37" s="53"/>
      <c r="AC37" s="2"/>
      <c r="AD37" s="53"/>
      <c r="AE37" s="2"/>
      <c r="AF37" s="53"/>
      <c r="AG37" s="2"/>
      <c r="AH37" s="53"/>
      <c r="AI37" s="2"/>
      <c r="AJ37" s="73"/>
      <c r="AK37" s="8"/>
      <c r="AL37" s="52"/>
      <c r="AM37" s="8"/>
      <c r="AN37" s="52"/>
      <c r="AO37" s="8"/>
      <c r="AP37" s="52"/>
      <c r="AQ37" s="8"/>
      <c r="AR37" s="53"/>
      <c r="AS37" s="2"/>
      <c r="AT37" s="53"/>
      <c r="AU37" s="2"/>
      <c r="AV37" s="53"/>
      <c r="AW37" s="2"/>
      <c r="AX37" s="53"/>
      <c r="AY37" s="2"/>
      <c r="AZ37" s="53"/>
      <c r="BA37" s="2"/>
      <c r="BB37" s="53"/>
      <c r="BC37" s="2"/>
      <c r="BD37" s="53"/>
      <c r="BE37" s="2"/>
      <c r="BF37" s="53"/>
      <c r="BG37" s="2"/>
      <c r="BH37" s="53"/>
      <c r="BI37" s="57"/>
      <c r="BJ37" s="53"/>
      <c r="BK37" s="57"/>
      <c r="BL37" s="53"/>
      <c r="BM37" s="57"/>
      <c r="BN37" s="2"/>
      <c r="BO37" s="3"/>
      <c r="BP37" s="122"/>
    </row>
    <row r="38" spans="1:74" ht="16.5" customHeight="1" x14ac:dyDescent="0.25">
      <c r="A38" s="73"/>
      <c r="B38" s="73"/>
      <c r="C38" s="73"/>
      <c r="D38" s="73"/>
      <c r="E38" s="3"/>
      <c r="F38" s="3"/>
      <c r="G38" s="3"/>
      <c r="H38" s="3"/>
      <c r="I38" s="3"/>
      <c r="J38" s="45"/>
      <c r="K38" s="3"/>
      <c r="L38" s="53"/>
      <c r="M38" s="2"/>
      <c r="N38" s="53"/>
      <c r="O38" s="2"/>
      <c r="P38" s="53"/>
      <c r="Q38" s="2"/>
      <c r="R38" s="53"/>
      <c r="S38" s="2"/>
      <c r="T38" s="53"/>
      <c r="U38" s="2"/>
      <c r="V38" s="53"/>
      <c r="W38" s="2"/>
      <c r="X38" s="53"/>
      <c r="Y38" s="2"/>
      <c r="Z38" s="53"/>
      <c r="AA38" s="2"/>
      <c r="AB38" s="53"/>
      <c r="AC38" s="2"/>
      <c r="AD38" s="53"/>
      <c r="AE38" s="2"/>
      <c r="AF38" s="53"/>
      <c r="AG38" s="2"/>
      <c r="AH38" s="53"/>
      <c r="AI38" s="2"/>
      <c r="AJ38" s="73"/>
      <c r="AK38" s="8"/>
      <c r="AL38" s="52"/>
      <c r="AM38" s="8"/>
      <c r="AN38" s="52"/>
      <c r="AO38" s="8"/>
      <c r="AP38" s="52"/>
      <c r="AQ38" s="8"/>
      <c r="AR38" s="53"/>
      <c r="AS38" s="2"/>
      <c r="AT38" s="53"/>
      <c r="AU38" s="2"/>
      <c r="AV38" s="53"/>
      <c r="AW38" s="2"/>
      <c r="AX38" s="53"/>
      <c r="AY38" s="2"/>
      <c r="AZ38" s="53"/>
      <c r="BA38" s="2"/>
      <c r="BB38" s="53"/>
      <c r="BC38" s="2"/>
      <c r="BD38" s="53"/>
      <c r="BE38" s="2"/>
      <c r="BF38" s="53"/>
      <c r="BG38" s="2"/>
      <c r="BH38" s="53"/>
      <c r="BI38" s="57"/>
      <c r="BJ38" s="53"/>
      <c r="BK38" s="57"/>
      <c r="BL38" s="53"/>
      <c r="BM38" s="57"/>
      <c r="BN38" s="2"/>
      <c r="BO38" s="8"/>
      <c r="BP38" s="122"/>
    </row>
    <row r="39" spans="1:74" ht="16.5" customHeight="1" x14ac:dyDescent="0.25">
      <c r="A39" s="89" t="s">
        <v>16</v>
      </c>
      <c r="B39" s="89"/>
      <c r="C39" s="89"/>
      <c r="D39" s="90">
        <f t="shared" ref="D39:BO39" si="75">D36+D25</f>
        <v>19</v>
      </c>
      <c r="E39" s="91">
        <f t="shared" si="75"/>
        <v>924</v>
      </c>
      <c r="F39" s="91">
        <f t="shared" si="75"/>
        <v>90</v>
      </c>
      <c r="G39" s="91">
        <f t="shared" si="75"/>
        <v>4764</v>
      </c>
      <c r="H39" s="91">
        <f t="shared" si="75"/>
        <v>107</v>
      </c>
      <c r="I39" s="91">
        <f t="shared" si="75"/>
        <v>5670</v>
      </c>
      <c r="J39" s="90">
        <f t="shared" si="75"/>
        <v>91</v>
      </c>
      <c r="K39" s="90">
        <f t="shared" si="75"/>
        <v>4638</v>
      </c>
      <c r="L39" s="92">
        <f t="shared" si="75"/>
        <v>169</v>
      </c>
      <c r="M39" s="90">
        <f t="shared" si="75"/>
        <v>8440.7799999999988</v>
      </c>
      <c r="N39" s="92">
        <f t="shared" si="75"/>
        <v>114</v>
      </c>
      <c r="O39" s="90">
        <f t="shared" si="75"/>
        <v>5863.68</v>
      </c>
      <c r="P39" s="92">
        <f t="shared" si="75"/>
        <v>183</v>
      </c>
      <c r="Q39" s="90">
        <f t="shared" si="75"/>
        <v>9228.0400000000009</v>
      </c>
      <c r="R39" s="92">
        <f t="shared" si="75"/>
        <v>0</v>
      </c>
      <c r="S39" s="90">
        <f t="shared" si="75"/>
        <v>0</v>
      </c>
      <c r="T39" s="92">
        <f t="shared" si="75"/>
        <v>0</v>
      </c>
      <c r="U39" s="90">
        <f t="shared" si="75"/>
        <v>0</v>
      </c>
      <c r="V39" s="92">
        <f t="shared" si="75"/>
        <v>0</v>
      </c>
      <c r="W39" s="90">
        <f t="shared" si="75"/>
        <v>0</v>
      </c>
      <c r="X39" s="92">
        <f t="shared" si="75"/>
        <v>18</v>
      </c>
      <c r="Y39" s="90">
        <f t="shared" si="75"/>
        <v>1080</v>
      </c>
      <c r="Z39" s="92">
        <f t="shared" si="75"/>
        <v>0</v>
      </c>
      <c r="AA39" s="90">
        <f t="shared" si="75"/>
        <v>0</v>
      </c>
      <c r="AB39" s="92">
        <f t="shared" si="75"/>
        <v>0</v>
      </c>
      <c r="AC39" s="90">
        <f t="shared" si="75"/>
        <v>0</v>
      </c>
      <c r="AD39" s="92">
        <f t="shared" si="75"/>
        <v>0</v>
      </c>
      <c r="AE39" s="90">
        <f t="shared" si="75"/>
        <v>0</v>
      </c>
      <c r="AF39" s="92">
        <f t="shared" si="75"/>
        <v>43</v>
      </c>
      <c r="AG39" s="90">
        <f t="shared" si="75"/>
        <v>2175</v>
      </c>
      <c r="AH39" s="92">
        <f t="shared" si="75"/>
        <v>0</v>
      </c>
      <c r="AI39" s="90">
        <f t="shared" si="75"/>
        <v>0</v>
      </c>
      <c r="AJ39" s="90">
        <f t="shared" si="75"/>
        <v>0</v>
      </c>
      <c r="AK39" s="90">
        <f t="shared" si="75"/>
        <v>0</v>
      </c>
      <c r="AL39" s="92">
        <f t="shared" si="75"/>
        <v>0</v>
      </c>
      <c r="AM39" s="90">
        <f t="shared" si="75"/>
        <v>0</v>
      </c>
      <c r="AN39" s="92">
        <f t="shared" si="75"/>
        <v>0</v>
      </c>
      <c r="AO39" s="90">
        <f t="shared" si="75"/>
        <v>0</v>
      </c>
      <c r="AP39" s="92">
        <f t="shared" si="75"/>
        <v>0</v>
      </c>
      <c r="AQ39" s="90">
        <f t="shared" si="75"/>
        <v>0</v>
      </c>
      <c r="AR39" s="92">
        <f t="shared" si="75"/>
        <v>0</v>
      </c>
      <c r="AS39" s="90">
        <f t="shared" si="75"/>
        <v>0</v>
      </c>
      <c r="AT39" s="92">
        <f t="shared" si="75"/>
        <v>0</v>
      </c>
      <c r="AU39" s="90">
        <f t="shared" si="75"/>
        <v>0</v>
      </c>
      <c r="AV39" s="92">
        <f t="shared" si="75"/>
        <v>0</v>
      </c>
      <c r="AW39" s="90">
        <f t="shared" si="75"/>
        <v>0</v>
      </c>
      <c r="AX39" s="92">
        <f t="shared" si="75"/>
        <v>0</v>
      </c>
      <c r="AY39" s="90">
        <f t="shared" si="75"/>
        <v>0</v>
      </c>
      <c r="AZ39" s="92">
        <f t="shared" si="75"/>
        <v>0</v>
      </c>
      <c r="BA39" s="90">
        <f t="shared" si="75"/>
        <v>0</v>
      </c>
      <c r="BB39" s="92">
        <f t="shared" si="75"/>
        <v>0</v>
      </c>
      <c r="BC39" s="90">
        <f t="shared" si="75"/>
        <v>0</v>
      </c>
      <c r="BD39" s="92">
        <f t="shared" si="75"/>
        <v>0</v>
      </c>
      <c r="BE39" s="90">
        <f t="shared" si="75"/>
        <v>0</v>
      </c>
      <c r="BF39" s="92">
        <f t="shared" si="75"/>
        <v>0</v>
      </c>
      <c r="BG39" s="90">
        <f t="shared" si="75"/>
        <v>0</v>
      </c>
      <c r="BH39" s="92">
        <f t="shared" si="75"/>
        <v>36</v>
      </c>
      <c r="BI39" s="90">
        <f t="shared" si="75"/>
        <v>1620</v>
      </c>
      <c r="BJ39" s="92">
        <f t="shared" si="75"/>
        <v>0</v>
      </c>
      <c r="BK39" s="90">
        <f t="shared" si="75"/>
        <v>0</v>
      </c>
      <c r="BL39" s="92">
        <f t="shared" si="75"/>
        <v>0</v>
      </c>
      <c r="BM39" s="90">
        <f t="shared" si="75"/>
        <v>0</v>
      </c>
      <c r="BN39" s="92">
        <f t="shared" si="75"/>
        <v>830</v>
      </c>
      <c r="BO39" s="90">
        <f t="shared" si="75"/>
        <v>42363.5</v>
      </c>
      <c r="BP39" s="122"/>
    </row>
    <row r="43" spans="1:74" ht="16.5" customHeight="1" thickBot="1" x14ac:dyDescent="0.3"/>
    <row r="44" spans="1:74" ht="16.5" customHeight="1" x14ac:dyDescent="0.25">
      <c r="D44" s="139" t="s">
        <v>36</v>
      </c>
      <c r="E44" s="146" t="s">
        <v>37</v>
      </c>
      <c r="F44" s="146" t="s">
        <v>38</v>
      </c>
      <c r="G44" s="146" t="s">
        <v>49</v>
      </c>
      <c r="H44" s="146" t="s">
        <v>39</v>
      </c>
      <c r="I44" s="147" t="s">
        <v>40</v>
      </c>
    </row>
    <row r="45" spans="1:74" ht="16.5" customHeight="1" x14ac:dyDescent="0.25">
      <c r="D45" s="140">
        <v>1</v>
      </c>
      <c r="E45" s="137" t="s">
        <v>41</v>
      </c>
      <c r="F45" s="138">
        <v>1</v>
      </c>
      <c r="G45" s="137">
        <v>2188.91</v>
      </c>
      <c r="H45" s="137">
        <f>1029+32</f>
        <v>1061</v>
      </c>
      <c r="I45" s="141">
        <f>+H45-G45</f>
        <v>-1127.9099999999999</v>
      </c>
    </row>
    <row r="46" spans="1:74" ht="16.5" customHeight="1" x14ac:dyDescent="0.25">
      <c r="D46" s="140">
        <v>2</v>
      </c>
      <c r="E46" s="137" t="s">
        <v>43</v>
      </c>
      <c r="F46" s="138" t="s">
        <v>33</v>
      </c>
      <c r="G46" s="137">
        <v>704.25</v>
      </c>
      <c r="H46" s="137"/>
      <c r="I46" s="141">
        <f t="shared" ref="I46:I50" si="76">+H46-G46</f>
        <v>-704.25</v>
      </c>
    </row>
    <row r="47" spans="1:74" ht="16.5" customHeight="1" x14ac:dyDescent="0.25">
      <c r="D47" s="140">
        <v>3</v>
      </c>
      <c r="E47" s="137" t="s">
        <v>42</v>
      </c>
      <c r="F47" s="138" t="s">
        <v>48</v>
      </c>
      <c r="G47" s="137">
        <v>2474.75</v>
      </c>
      <c r="H47" s="137">
        <f>1200+542.4</f>
        <v>1742.4</v>
      </c>
      <c r="I47" s="141">
        <f t="shared" si="76"/>
        <v>-732.34999999999991</v>
      </c>
    </row>
    <row r="48" spans="1:74" ht="16.5" customHeight="1" x14ac:dyDescent="0.25">
      <c r="D48" s="140">
        <v>4</v>
      </c>
      <c r="E48" s="137" t="s">
        <v>44</v>
      </c>
      <c r="F48" s="138">
        <v>2</v>
      </c>
      <c r="G48" s="137">
        <v>2</v>
      </c>
      <c r="H48" s="137"/>
      <c r="I48" s="141">
        <f t="shared" si="76"/>
        <v>-2</v>
      </c>
    </row>
    <row r="49" spans="4:9" ht="16.5" customHeight="1" x14ac:dyDescent="0.25">
      <c r="D49" s="140">
        <v>5</v>
      </c>
      <c r="E49" s="137" t="s">
        <v>45</v>
      </c>
      <c r="F49" s="138">
        <v>2</v>
      </c>
      <c r="G49" s="137">
        <v>45.7</v>
      </c>
      <c r="H49" s="137"/>
      <c r="I49" s="141">
        <f t="shared" si="76"/>
        <v>-45.7</v>
      </c>
    </row>
    <row r="50" spans="4:9" ht="16.5" customHeight="1" x14ac:dyDescent="0.25">
      <c r="D50" s="140">
        <v>6</v>
      </c>
      <c r="E50" s="137" t="s">
        <v>46</v>
      </c>
      <c r="F50" s="138" t="s">
        <v>47</v>
      </c>
      <c r="G50" s="137">
        <v>95.5</v>
      </c>
      <c r="H50" s="137">
        <v>94.5</v>
      </c>
      <c r="I50" s="141">
        <f t="shared" si="76"/>
        <v>-1</v>
      </c>
    </row>
    <row r="51" spans="4:9" ht="16.5" customHeight="1" thickBot="1" x14ac:dyDescent="0.3">
      <c r="D51" s="142"/>
      <c r="E51" s="295" t="s">
        <v>50</v>
      </c>
      <c r="F51" s="296"/>
      <c r="G51" s="143">
        <f>SUM(G45:G50)</f>
        <v>5511.11</v>
      </c>
      <c r="H51" s="143"/>
      <c r="I51" s="144">
        <f>SUM(I45:I50)</f>
        <v>-2613.2099999999996</v>
      </c>
    </row>
    <row r="52" spans="4:9" ht="16.5" customHeight="1" x14ac:dyDescent="0.25">
      <c r="D52" s="145"/>
      <c r="E52" s="13"/>
      <c r="F52" s="13"/>
      <c r="G52" s="13"/>
      <c r="H52" s="13"/>
      <c r="I52" s="13"/>
    </row>
    <row r="53" spans="4:9" ht="16.5" customHeight="1" x14ac:dyDescent="0.25">
      <c r="D53" s="12"/>
      <c r="E53" s="13"/>
      <c r="F53" s="13"/>
      <c r="G53" s="13"/>
      <c r="H53" s="13"/>
      <c r="I53" s="13"/>
    </row>
    <row r="54" spans="4:9" ht="16.5" customHeight="1" x14ac:dyDescent="0.25">
      <c r="D54" s="12"/>
      <c r="E54" s="13"/>
      <c r="F54" s="13"/>
      <c r="G54" s="13"/>
      <c r="H54" s="13"/>
      <c r="I54" s="13"/>
    </row>
  </sheetData>
  <mergeCells count="40">
    <mergeCell ref="BB5:BC5"/>
    <mergeCell ref="AF5:AG5"/>
    <mergeCell ref="BQ4:BV4"/>
    <mergeCell ref="C5:C6"/>
    <mergeCell ref="D5:E5"/>
    <mergeCell ref="F5:G5"/>
    <mergeCell ref="H5:I5"/>
    <mergeCell ref="J5:K5"/>
    <mergeCell ref="L5:M5"/>
    <mergeCell ref="N5:O5"/>
    <mergeCell ref="P5:Q5"/>
    <mergeCell ref="R5:S5"/>
    <mergeCell ref="AN5:AO5"/>
    <mergeCell ref="AP5:AQ5"/>
    <mergeCell ref="T5:U5"/>
    <mergeCell ref="V5:W5"/>
    <mergeCell ref="AR5:AS5"/>
    <mergeCell ref="AT5:AU5"/>
    <mergeCell ref="AV5:AW5"/>
    <mergeCell ref="AX5:AY5"/>
    <mergeCell ref="AZ5:BA5"/>
    <mergeCell ref="BP5:BP6"/>
    <mergeCell ref="BD5:BE5"/>
    <mergeCell ref="BF5:BG5"/>
    <mergeCell ref="BH5:BI5"/>
    <mergeCell ref="BJ5:BK5"/>
    <mergeCell ref="BL5:BM5"/>
    <mergeCell ref="BN5:BO5"/>
    <mergeCell ref="E51:F51"/>
    <mergeCell ref="B5:B6"/>
    <mergeCell ref="A5:A6"/>
    <mergeCell ref="AB5:AC5"/>
    <mergeCell ref="AD5:AE5"/>
    <mergeCell ref="X5:Y5"/>
    <mergeCell ref="Z5:AA5"/>
    <mergeCell ref="AH5:AI5"/>
    <mergeCell ref="AJ5:AK5"/>
    <mergeCell ref="AL5:AM5"/>
    <mergeCell ref="A29:C29"/>
    <mergeCell ref="A32:B3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75"/>
  <sheetViews>
    <sheetView topLeftCell="A4" workbookViewId="0">
      <selection activeCell="BH20" sqref="BH20"/>
    </sheetView>
  </sheetViews>
  <sheetFormatPr defaultColWidth="11.42578125" defaultRowHeight="15.75" x14ac:dyDescent="0.25"/>
  <cols>
    <col min="1" max="1" width="12.5703125" style="26" customWidth="1"/>
    <col min="2" max="2" width="11.85546875" style="26" customWidth="1"/>
    <col min="3" max="3" width="11.42578125" style="26" customWidth="1"/>
    <col min="4" max="4" width="11.28515625" style="26" hidden="1" customWidth="1"/>
    <col min="5" max="5" width="12.140625" style="27" hidden="1" customWidth="1"/>
    <col min="6" max="9" width="11.28515625" style="27" hidden="1" customWidth="1"/>
    <col min="10" max="10" width="11.28515625" style="54" hidden="1" customWidth="1"/>
    <col min="11" max="11" width="11.28515625" style="27" hidden="1" customWidth="1"/>
    <col min="12" max="12" width="11.28515625" style="54" hidden="1" customWidth="1"/>
    <col min="13" max="13" width="11.28515625" style="27" hidden="1" customWidth="1"/>
    <col min="14" max="14" width="11.28515625" style="54" hidden="1" customWidth="1"/>
    <col min="15" max="15" width="11.28515625" style="27" hidden="1" customWidth="1"/>
    <col min="16" max="16" width="11.28515625" style="54" hidden="1" customWidth="1"/>
    <col min="17" max="17" width="11.28515625" style="27" hidden="1" customWidth="1"/>
    <col min="18" max="18" width="11.28515625" style="54" hidden="1" customWidth="1"/>
    <col min="19" max="19" width="11.28515625" style="27" hidden="1" customWidth="1"/>
    <col min="20" max="20" width="11.28515625" style="54" hidden="1" customWidth="1"/>
    <col min="21" max="21" width="11.28515625" style="27" hidden="1" customWidth="1"/>
    <col min="22" max="22" width="11.28515625" style="54" hidden="1" customWidth="1"/>
    <col min="23" max="23" width="11.28515625" style="27" hidden="1" customWidth="1"/>
    <col min="24" max="24" width="11.28515625" style="54" hidden="1" customWidth="1"/>
    <col min="25" max="25" width="11.28515625" style="27" hidden="1" customWidth="1"/>
    <col min="26" max="26" width="11.28515625" style="54" hidden="1" customWidth="1"/>
    <col min="27" max="27" width="11.28515625" style="27" hidden="1" customWidth="1"/>
    <col min="28" max="28" width="11.28515625" style="54" hidden="1" customWidth="1"/>
    <col min="29" max="29" width="11.28515625" style="27" hidden="1" customWidth="1"/>
    <col min="30" max="30" width="11.28515625" style="54" hidden="1" customWidth="1"/>
    <col min="31" max="31" width="11.28515625" style="27" hidden="1" customWidth="1"/>
    <col min="32" max="32" width="11.28515625" style="54" hidden="1" customWidth="1"/>
    <col min="33" max="33" width="11.28515625" style="27" hidden="1" customWidth="1"/>
    <col min="34" max="34" width="11.28515625" style="54" hidden="1" customWidth="1"/>
    <col min="35" max="35" width="12.42578125" style="27" hidden="1" customWidth="1"/>
    <col min="36" max="36" width="11.28515625" style="26" hidden="1" customWidth="1"/>
    <col min="37" max="37" width="11.28515625" style="27" hidden="1" customWidth="1"/>
    <col min="38" max="38" width="11.28515625" style="54" hidden="1" customWidth="1"/>
    <col min="39" max="39" width="11.42578125" style="27" hidden="1" customWidth="1"/>
    <col min="40" max="40" width="11.42578125" style="54" hidden="1" customWidth="1"/>
    <col min="41" max="41" width="11.42578125" style="27" hidden="1" customWidth="1"/>
    <col min="42" max="42" width="11.42578125" style="54" hidden="1" customWidth="1"/>
    <col min="43" max="43" width="11.42578125" style="27" hidden="1" customWidth="1"/>
    <col min="44" max="44" width="11.42578125" style="54" hidden="1" customWidth="1"/>
    <col min="45" max="45" width="11.42578125" style="27" hidden="1" customWidth="1"/>
    <col min="46" max="46" width="11.42578125" style="54" hidden="1" customWidth="1"/>
    <col min="47" max="47" width="10.85546875" style="27" hidden="1" customWidth="1"/>
    <col min="48" max="48" width="11.42578125" style="54" hidden="1" customWidth="1"/>
    <col min="49" max="49" width="11.42578125" style="27" hidden="1" customWidth="1"/>
    <col min="50" max="50" width="11.42578125" style="54" hidden="1" customWidth="1"/>
    <col min="51" max="51" width="11.42578125" style="27" hidden="1" customWidth="1"/>
    <col min="52" max="52" width="11.42578125" style="54" hidden="1" customWidth="1"/>
    <col min="53" max="53" width="11.42578125" style="27" hidden="1" customWidth="1"/>
    <col min="54" max="54" width="11.42578125" style="54" hidden="1" customWidth="1"/>
    <col min="55" max="55" width="11.42578125" style="27" hidden="1" customWidth="1"/>
    <col min="56" max="56" width="11.42578125" style="54" hidden="1" customWidth="1"/>
    <col min="57" max="57" width="11.42578125" style="27" hidden="1" customWidth="1"/>
    <col min="58" max="58" width="11.42578125" style="54" hidden="1" customWidth="1"/>
    <col min="59" max="59" width="11.42578125" style="27" hidden="1" customWidth="1"/>
    <col min="60" max="60" width="11.42578125" style="54" customWidth="1"/>
    <col min="61" max="61" width="11.42578125" style="77" customWidth="1"/>
    <col min="62" max="62" width="11.42578125" style="54" hidden="1" customWidth="1"/>
    <col min="63" max="63" width="11.42578125" style="77" hidden="1" customWidth="1"/>
    <col min="64" max="64" width="11.42578125" style="54" hidden="1" customWidth="1"/>
    <col min="65" max="65" width="11.42578125" style="77" hidden="1" customWidth="1"/>
    <col min="66" max="66" width="14" style="27" customWidth="1"/>
    <col min="67" max="67" width="12.42578125" style="27" customWidth="1"/>
    <col min="68" max="68" width="11.42578125" style="127" hidden="1" customWidth="1"/>
    <col min="69" max="69" width="11.42578125" style="10" hidden="1" customWidth="1"/>
    <col min="70" max="70" width="0" style="10" hidden="1" customWidth="1"/>
    <col min="71" max="71" width="12.140625" style="10" hidden="1" customWidth="1"/>
    <col min="72" max="72" width="11.5703125" style="10" hidden="1" customWidth="1"/>
    <col min="73" max="73" width="11.85546875" style="10" hidden="1" customWidth="1"/>
    <col min="74" max="74" width="12.140625" style="10" hidden="1" customWidth="1"/>
    <col min="75" max="76" width="0" style="14" hidden="1" customWidth="1"/>
    <col min="77" max="114" width="11.42578125" style="14"/>
    <col min="115" max="16384" width="11.42578125" style="7"/>
  </cols>
  <sheetData>
    <row r="1" spans="1:114" s="14" customFormat="1" ht="30" customHeight="1" x14ac:dyDescent="0.35">
      <c r="A1" s="16" t="s">
        <v>18</v>
      </c>
      <c r="B1" s="12"/>
      <c r="C1" s="12"/>
      <c r="D1" s="12"/>
      <c r="E1" s="13"/>
      <c r="F1" s="13"/>
      <c r="G1" s="13"/>
      <c r="H1" s="13"/>
      <c r="I1" s="13"/>
      <c r="J1" s="49"/>
      <c r="K1" s="13"/>
      <c r="L1" s="49"/>
      <c r="M1" s="13"/>
      <c r="N1" s="49"/>
      <c r="O1" s="13"/>
      <c r="P1" s="49"/>
      <c r="Q1" s="49"/>
      <c r="R1" s="49"/>
      <c r="S1" s="13"/>
      <c r="T1" s="49"/>
      <c r="U1" s="13"/>
      <c r="V1" s="49"/>
      <c r="W1" s="13"/>
      <c r="X1" s="49"/>
      <c r="Y1" s="13"/>
      <c r="Z1" s="49"/>
      <c r="AA1" s="13"/>
      <c r="AB1" s="49"/>
      <c r="AC1" s="13"/>
      <c r="AD1" s="49"/>
      <c r="AE1" s="13"/>
      <c r="AF1" s="49"/>
      <c r="AG1" s="13"/>
      <c r="AH1" s="49"/>
      <c r="AI1" s="13"/>
      <c r="AJ1" s="12"/>
      <c r="AK1" s="13"/>
      <c r="AL1" s="49"/>
      <c r="AM1" s="13"/>
      <c r="AN1" s="49"/>
      <c r="AO1" s="13"/>
      <c r="AP1" s="49"/>
      <c r="AQ1" s="13"/>
      <c r="AR1" s="49"/>
      <c r="AS1" s="13"/>
      <c r="AT1" s="49"/>
      <c r="AU1" s="13"/>
      <c r="AV1" s="49"/>
      <c r="AW1" s="13"/>
      <c r="AX1" s="49"/>
      <c r="AY1" s="13"/>
      <c r="AZ1" s="49"/>
      <c r="BA1" s="13"/>
      <c r="BB1" s="49"/>
      <c r="BC1" s="13"/>
      <c r="BD1" s="49"/>
      <c r="BE1" s="13"/>
      <c r="BF1" s="49"/>
      <c r="BG1" s="13"/>
      <c r="BH1" s="49"/>
      <c r="BI1" s="48"/>
      <c r="BJ1" s="49"/>
      <c r="BK1" s="48"/>
      <c r="BL1" s="49"/>
      <c r="BM1" s="48"/>
      <c r="BN1" s="13"/>
      <c r="BO1" s="13"/>
      <c r="BP1" s="122"/>
      <c r="BQ1" s="9"/>
      <c r="BR1" s="9"/>
      <c r="BS1" s="9"/>
      <c r="BT1" s="9" t="s">
        <v>30</v>
      </c>
      <c r="BU1" s="9"/>
      <c r="BV1" s="9"/>
    </row>
    <row r="2" spans="1:114" s="14" customFormat="1" ht="26.25" customHeight="1" x14ac:dyDescent="0.35">
      <c r="A2" s="16" t="s">
        <v>19</v>
      </c>
      <c r="B2" s="12"/>
      <c r="C2" s="12"/>
      <c r="D2" s="12"/>
      <c r="E2" s="13"/>
      <c r="F2" s="13"/>
      <c r="G2" s="13"/>
      <c r="H2" s="13"/>
      <c r="I2" s="13"/>
      <c r="J2" s="49"/>
      <c r="K2" s="13"/>
      <c r="L2" s="49"/>
      <c r="M2" s="13"/>
      <c r="N2" s="49"/>
      <c r="O2" s="13"/>
      <c r="P2" s="49"/>
      <c r="Q2" s="13"/>
      <c r="R2" s="165"/>
      <c r="S2" s="13"/>
      <c r="T2" s="49"/>
      <c r="U2" s="13"/>
      <c r="V2" s="49"/>
      <c r="W2" s="13"/>
      <c r="X2" s="49"/>
      <c r="Y2" s="13"/>
      <c r="Z2" s="49"/>
      <c r="AA2" s="13"/>
      <c r="AB2" s="49"/>
      <c r="AC2" s="13"/>
      <c r="AD2" s="49"/>
      <c r="AE2" s="13"/>
      <c r="AF2" s="49"/>
      <c r="AG2" s="13"/>
      <c r="AH2" s="49"/>
      <c r="AI2" s="13"/>
      <c r="AJ2" s="12"/>
      <c r="AK2" s="13"/>
      <c r="AL2" s="49"/>
      <c r="AM2" s="13"/>
      <c r="AN2" s="49"/>
      <c r="AO2" s="13"/>
      <c r="AP2" s="49"/>
      <c r="AQ2" s="13"/>
      <c r="AR2" s="49"/>
      <c r="AS2" s="13"/>
      <c r="AT2" s="49"/>
      <c r="AU2" s="13"/>
      <c r="AV2" s="49"/>
      <c r="AW2" s="13"/>
      <c r="AX2" s="49"/>
      <c r="AY2" s="13"/>
      <c r="AZ2" s="49"/>
      <c r="BA2" s="13"/>
      <c r="BB2" s="49"/>
      <c r="BC2" s="13"/>
      <c r="BD2" s="49"/>
      <c r="BE2" s="13"/>
      <c r="BF2" s="49"/>
      <c r="BG2" s="13"/>
      <c r="BH2" s="49"/>
      <c r="BI2" s="48"/>
      <c r="BJ2" s="49"/>
      <c r="BK2" s="48"/>
      <c r="BL2" s="49"/>
      <c r="BM2" s="48"/>
      <c r="BN2" s="13"/>
      <c r="BO2" s="13"/>
      <c r="BP2" s="122"/>
      <c r="BQ2" s="9"/>
      <c r="BR2" s="9"/>
      <c r="BS2" s="9"/>
      <c r="BT2" s="9"/>
      <c r="BU2" s="9"/>
      <c r="BV2" s="9"/>
    </row>
    <row r="3" spans="1:114" s="14" customFormat="1" ht="16.5" customHeight="1" x14ac:dyDescent="0.35">
      <c r="A3" s="15"/>
      <c r="B3" s="12"/>
      <c r="C3" s="12"/>
      <c r="D3" s="12"/>
      <c r="E3" s="13"/>
      <c r="F3" s="13"/>
      <c r="G3" s="13"/>
      <c r="H3" s="13"/>
      <c r="I3" s="13"/>
      <c r="J3" s="49"/>
      <c r="K3" s="13"/>
      <c r="L3" s="49"/>
      <c r="M3" s="13"/>
      <c r="N3" s="49"/>
      <c r="O3" s="13"/>
      <c r="P3" s="49"/>
      <c r="Q3" s="161"/>
      <c r="R3" s="49"/>
      <c r="S3" s="162"/>
      <c r="T3" s="161"/>
      <c r="U3" s="13"/>
      <c r="V3" s="49"/>
      <c r="W3" s="13"/>
      <c r="X3" s="49"/>
      <c r="Y3" s="13"/>
      <c r="Z3" s="49"/>
      <c r="AA3" s="13"/>
      <c r="AB3" s="49"/>
      <c r="AC3" s="161"/>
      <c r="AD3" s="49"/>
      <c r="AE3" s="13"/>
      <c r="AF3" s="49"/>
      <c r="AG3" s="13"/>
      <c r="AH3" s="49"/>
      <c r="AI3" s="13"/>
      <c r="AJ3" s="12"/>
      <c r="AK3" s="13"/>
      <c r="AL3" s="49"/>
      <c r="AM3" s="13"/>
      <c r="AN3" s="49"/>
      <c r="AO3" s="13"/>
      <c r="AP3" s="49"/>
      <c r="AQ3" s="13"/>
      <c r="AR3" s="49"/>
      <c r="AS3" s="13"/>
      <c r="AT3" s="49"/>
      <c r="AU3" s="13"/>
      <c r="AV3" s="49"/>
      <c r="AW3" s="13"/>
      <c r="AX3" s="49"/>
      <c r="AY3" s="13"/>
      <c r="AZ3" s="49"/>
      <c r="BA3" s="13"/>
      <c r="BB3" s="49"/>
      <c r="BC3" s="13"/>
      <c r="BD3" s="49"/>
      <c r="BE3" s="13"/>
      <c r="BF3" s="49"/>
      <c r="BG3" s="13"/>
      <c r="BH3" s="49"/>
      <c r="BI3" s="48"/>
      <c r="BJ3" s="49"/>
      <c r="BK3" s="48"/>
      <c r="BL3" s="49"/>
      <c r="BM3" s="48"/>
      <c r="BN3" s="13"/>
      <c r="BO3" s="13"/>
      <c r="BP3" s="122"/>
      <c r="BQ3" s="9"/>
      <c r="BR3" s="9"/>
      <c r="BS3" s="9"/>
      <c r="BT3" s="9"/>
      <c r="BU3" s="9"/>
      <c r="BV3" s="9"/>
    </row>
    <row r="4" spans="1:114" s="118" customFormat="1" ht="24.75" customHeight="1" thickBot="1" x14ac:dyDescent="0.4">
      <c r="A4" s="175" t="s">
        <v>76</v>
      </c>
      <c r="B4" s="177"/>
      <c r="C4" s="12"/>
      <c r="D4" s="111"/>
      <c r="E4" s="112"/>
      <c r="F4" s="112"/>
      <c r="G4" s="112"/>
      <c r="H4" s="112"/>
      <c r="I4" s="112"/>
      <c r="J4" s="113"/>
      <c r="K4" s="114"/>
      <c r="L4" s="115"/>
      <c r="M4" s="116"/>
      <c r="N4" s="113"/>
      <c r="O4" s="112"/>
      <c r="P4" s="113"/>
      <c r="Q4" s="166"/>
      <c r="R4" s="113"/>
      <c r="S4" s="112"/>
      <c r="T4" s="113"/>
      <c r="U4" s="112"/>
      <c r="V4" s="113"/>
      <c r="W4" s="112"/>
      <c r="X4" s="113"/>
      <c r="Y4" s="112"/>
      <c r="Z4" s="113"/>
      <c r="AA4" s="112"/>
      <c r="AB4" s="113"/>
      <c r="AC4" s="112"/>
      <c r="AD4" s="113"/>
      <c r="AE4" s="112"/>
      <c r="AF4" s="113"/>
      <c r="AG4" s="112"/>
      <c r="AH4" s="113"/>
      <c r="AI4" s="112"/>
      <c r="AJ4" s="111"/>
      <c r="AK4" s="112"/>
      <c r="AL4" s="226"/>
      <c r="AM4" s="112"/>
      <c r="AN4" s="113"/>
      <c r="AO4" s="112"/>
      <c r="AP4" s="113"/>
      <c r="AQ4" s="114"/>
      <c r="AR4" s="115"/>
      <c r="AS4" s="116"/>
      <c r="AT4" s="113"/>
      <c r="AU4" s="112"/>
      <c r="AV4" s="113"/>
      <c r="AW4" s="112"/>
      <c r="AX4" s="113"/>
      <c r="AY4" s="112"/>
      <c r="AZ4" s="113"/>
      <c r="BA4" s="112"/>
      <c r="BB4" s="113"/>
      <c r="BC4" s="112"/>
      <c r="BD4" s="113"/>
      <c r="BE4" s="112"/>
      <c r="BF4" s="113"/>
      <c r="BG4" s="112"/>
      <c r="BH4" s="113"/>
      <c r="BI4" s="117"/>
      <c r="BJ4" s="113"/>
      <c r="BK4" s="117"/>
      <c r="BL4" s="113"/>
      <c r="BM4" s="117"/>
      <c r="BN4" s="112"/>
      <c r="BO4" s="112"/>
      <c r="BP4" s="123"/>
      <c r="BQ4" s="306"/>
      <c r="BR4" s="306"/>
      <c r="BS4" s="306"/>
      <c r="BT4" s="306"/>
      <c r="BU4" s="306"/>
      <c r="BV4" s="306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</row>
    <row r="5" spans="1:114" ht="16.5" customHeight="1" x14ac:dyDescent="0.25">
      <c r="A5" s="174" t="s">
        <v>0</v>
      </c>
      <c r="B5" s="176" t="s">
        <v>1</v>
      </c>
      <c r="C5" s="293" t="s">
        <v>24</v>
      </c>
      <c r="D5" s="307">
        <v>1</v>
      </c>
      <c r="E5" s="303"/>
      <c r="F5" s="303">
        <f>+D5+1</f>
        <v>2</v>
      </c>
      <c r="G5" s="303"/>
      <c r="H5" s="303">
        <f t="shared" ref="H5" si="0">+F5+1</f>
        <v>3</v>
      </c>
      <c r="I5" s="303"/>
      <c r="J5" s="303">
        <f t="shared" ref="J5" si="1">+H5+1</f>
        <v>4</v>
      </c>
      <c r="K5" s="303"/>
      <c r="L5" s="303">
        <f t="shared" ref="L5" si="2">+J5+1</f>
        <v>5</v>
      </c>
      <c r="M5" s="303"/>
      <c r="N5" s="303">
        <f t="shared" ref="N5" si="3">+L5+1</f>
        <v>6</v>
      </c>
      <c r="O5" s="303"/>
      <c r="P5" s="303">
        <f t="shared" ref="P5" si="4">+N5+1</f>
        <v>7</v>
      </c>
      <c r="Q5" s="303"/>
      <c r="R5" s="303">
        <f t="shared" ref="R5" si="5">+P5+1</f>
        <v>8</v>
      </c>
      <c r="S5" s="303"/>
      <c r="T5" s="303">
        <f t="shared" ref="T5" si="6">+R5+1</f>
        <v>9</v>
      </c>
      <c r="U5" s="303"/>
      <c r="V5" s="303">
        <f t="shared" ref="V5" si="7">+T5+1</f>
        <v>10</v>
      </c>
      <c r="W5" s="303"/>
      <c r="X5" s="303">
        <f t="shared" ref="X5" si="8">+V5+1</f>
        <v>11</v>
      </c>
      <c r="Y5" s="303"/>
      <c r="Z5" s="303">
        <f t="shared" ref="Z5" si="9">+X5+1</f>
        <v>12</v>
      </c>
      <c r="AA5" s="303"/>
      <c r="AB5" s="303">
        <f t="shared" ref="AB5" si="10">+Z5+1</f>
        <v>13</v>
      </c>
      <c r="AC5" s="303"/>
      <c r="AD5" s="303">
        <f t="shared" ref="AD5" si="11">+AB5+1</f>
        <v>14</v>
      </c>
      <c r="AE5" s="303"/>
      <c r="AF5" s="303">
        <f t="shared" ref="AF5" si="12">+AD5+1</f>
        <v>15</v>
      </c>
      <c r="AG5" s="303"/>
      <c r="AH5" s="303">
        <f t="shared" ref="AH5" si="13">+AF5+1</f>
        <v>16</v>
      </c>
      <c r="AI5" s="303"/>
      <c r="AJ5" s="303">
        <f>+AH5+1</f>
        <v>17</v>
      </c>
      <c r="AK5" s="303"/>
      <c r="AL5" s="303">
        <f>+AJ5+1</f>
        <v>18</v>
      </c>
      <c r="AM5" s="303"/>
      <c r="AN5" s="303">
        <f t="shared" ref="AN5" si="14">+AL5+1</f>
        <v>19</v>
      </c>
      <c r="AO5" s="303"/>
      <c r="AP5" s="303">
        <f t="shared" ref="AP5" si="15">+AN5+1</f>
        <v>20</v>
      </c>
      <c r="AQ5" s="303"/>
      <c r="AR5" s="303">
        <f t="shared" ref="AR5" si="16">+AP5+1</f>
        <v>21</v>
      </c>
      <c r="AS5" s="303"/>
      <c r="AT5" s="303">
        <f t="shared" ref="AT5" si="17">+AR5+1</f>
        <v>22</v>
      </c>
      <c r="AU5" s="303"/>
      <c r="AV5" s="303">
        <f t="shared" ref="AV5" si="18">+AT5+1</f>
        <v>23</v>
      </c>
      <c r="AW5" s="303"/>
      <c r="AX5" s="303">
        <f t="shared" ref="AX5" si="19">+AV5+1</f>
        <v>24</v>
      </c>
      <c r="AY5" s="303"/>
      <c r="AZ5" s="303">
        <f t="shared" ref="AZ5" si="20">+AX5+1</f>
        <v>25</v>
      </c>
      <c r="BA5" s="303"/>
      <c r="BB5" s="303">
        <f t="shared" ref="BB5" si="21">+AZ5+1</f>
        <v>26</v>
      </c>
      <c r="BC5" s="303"/>
      <c r="BD5" s="303">
        <f t="shared" ref="BD5" si="22">+BB5+1</f>
        <v>27</v>
      </c>
      <c r="BE5" s="303"/>
      <c r="BF5" s="303">
        <f t="shared" ref="BF5" si="23">+BD5+1</f>
        <v>28</v>
      </c>
      <c r="BG5" s="303"/>
      <c r="BH5" s="303">
        <f t="shared" ref="BH5" si="24">+BF5+1</f>
        <v>29</v>
      </c>
      <c r="BI5" s="303"/>
      <c r="BJ5" s="303">
        <f t="shared" ref="BJ5" si="25">+BH5+1</f>
        <v>30</v>
      </c>
      <c r="BK5" s="303"/>
      <c r="BL5" s="303">
        <f t="shared" ref="BL5" si="26">+BJ5+1</f>
        <v>31</v>
      </c>
      <c r="BM5" s="303"/>
      <c r="BN5" s="302" t="s">
        <v>22</v>
      </c>
      <c r="BO5" s="302" t="s">
        <v>23</v>
      </c>
      <c r="BP5" s="308" t="s">
        <v>29</v>
      </c>
      <c r="BQ5" s="134" t="s">
        <v>3</v>
      </c>
      <c r="BR5" s="119" t="s">
        <v>4</v>
      </c>
      <c r="BS5" s="119" t="s">
        <v>5</v>
      </c>
      <c r="BT5" s="119" t="s">
        <v>6</v>
      </c>
      <c r="BU5" s="119" t="s">
        <v>7</v>
      </c>
      <c r="BV5" s="119" t="s">
        <v>8</v>
      </c>
    </row>
    <row r="6" spans="1:114" s="22" customFormat="1" ht="16.5" customHeight="1" thickBot="1" x14ac:dyDescent="0.3">
      <c r="A6" s="304" t="s">
        <v>20</v>
      </c>
      <c r="B6" s="288"/>
      <c r="C6" s="294"/>
      <c r="D6" s="86" t="s">
        <v>21</v>
      </c>
      <c r="E6" s="78" t="s">
        <v>17</v>
      </c>
      <c r="F6" s="78" t="s">
        <v>21</v>
      </c>
      <c r="G6" s="78" t="s">
        <v>17</v>
      </c>
      <c r="H6" s="78" t="s">
        <v>21</v>
      </c>
      <c r="I6" s="78" t="s">
        <v>17</v>
      </c>
      <c r="J6" s="106" t="s">
        <v>21</v>
      </c>
      <c r="K6" s="78" t="s">
        <v>17</v>
      </c>
      <c r="L6" s="106" t="s">
        <v>21</v>
      </c>
      <c r="M6" s="78" t="s">
        <v>17</v>
      </c>
      <c r="N6" s="106" t="s">
        <v>21</v>
      </c>
      <c r="O6" s="78" t="s">
        <v>17</v>
      </c>
      <c r="P6" s="106" t="s">
        <v>21</v>
      </c>
      <c r="Q6" s="78" t="s">
        <v>17</v>
      </c>
      <c r="R6" s="106" t="s">
        <v>21</v>
      </c>
      <c r="S6" s="78" t="s">
        <v>17</v>
      </c>
      <c r="T6" s="106" t="s">
        <v>21</v>
      </c>
      <c r="U6" s="78" t="s">
        <v>17</v>
      </c>
      <c r="V6" s="106" t="s">
        <v>21</v>
      </c>
      <c r="W6" s="78" t="s">
        <v>17</v>
      </c>
      <c r="X6" s="106" t="s">
        <v>21</v>
      </c>
      <c r="Y6" s="78" t="s">
        <v>17</v>
      </c>
      <c r="Z6" s="106" t="s">
        <v>21</v>
      </c>
      <c r="AA6" s="78" t="s">
        <v>17</v>
      </c>
      <c r="AB6" s="106" t="s">
        <v>21</v>
      </c>
      <c r="AC6" s="78" t="s">
        <v>17</v>
      </c>
      <c r="AD6" s="106" t="s">
        <v>21</v>
      </c>
      <c r="AE6" s="78" t="s">
        <v>17</v>
      </c>
      <c r="AF6" s="106" t="s">
        <v>21</v>
      </c>
      <c r="AG6" s="78" t="s">
        <v>17</v>
      </c>
      <c r="AH6" s="106" t="s">
        <v>21</v>
      </c>
      <c r="AI6" s="78" t="s">
        <v>17</v>
      </c>
      <c r="AJ6" s="78" t="s">
        <v>21</v>
      </c>
      <c r="AK6" s="78" t="s">
        <v>17</v>
      </c>
      <c r="AL6" s="106" t="s">
        <v>21</v>
      </c>
      <c r="AM6" s="78" t="s">
        <v>17</v>
      </c>
      <c r="AN6" s="106" t="s">
        <v>21</v>
      </c>
      <c r="AO6" s="78" t="s">
        <v>17</v>
      </c>
      <c r="AP6" s="106" t="s">
        <v>21</v>
      </c>
      <c r="AQ6" s="78" t="s">
        <v>17</v>
      </c>
      <c r="AR6" s="106" t="s">
        <v>21</v>
      </c>
      <c r="AS6" s="78" t="s">
        <v>17</v>
      </c>
      <c r="AT6" s="106" t="s">
        <v>21</v>
      </c>
      <c r="AU6" s="78" t="s">
        <v>17</v>
      </c>
      <c r="AV6" s="106" t="s">
        <v>21</v>
      </c>
      <c r="AW6" s="78" t="s">
        <v>17</v>
      </c>
      <c r="AX6" s="106" t="s">
        <v>21</v>
      </c>
      <c r="AY6" s="78" t="s">
        <v>17</v>
      </c>
      <c r="AZ6" s="106" t="s">
        <v>21</v>
      </c>
      <c r="BA6" s="78" t="s">
        <v>17</v>
      </c>
      <c r="BB6" s="106" t="s">
        <v>21</v>
      </c>
      <c r="BC6" s="78" t="s">
        <v>17</v>
      </c>
      <c r="BD6" s="106" t="s">
        <v>21</v>
      </c>
      <c r="BE6" s="78" t="s">
        <v>17</v>
      </c>
      <c r="BF6" s="106" t="s">
        <v>21</v>
      </c>
      <c r="BG6" s="78" t="s">
        <v>17</v>
      </c>
      <c r="BH6" s="106" t="s">
        <v>21</v>
      </c>
      <c r="BI6" s="254" t="s">
        <v>17</v>
      </c>
      <c r="BJ6" s="106" t="s">
        <v>21</v>
      </c>
      <c r="BK6" s="254" t="s">
        <v>17</v>
      </c>
      <c r="BL6" s="106" t="s">
        <v>21</v>
      </c>
      <c r="BM6" s="254" t="s">
        <v>17</v>
      </c>
      <c r="BN6" s="298"/>
      <c r="BO6" s="298"/>
      <c r="BP6" s="300"/>
      <c r="BQ6" s="32"/>
      <c r="BR6" s="33"/>
      <c r="BS6" s="32"/>
      <c r="BT6" s="32"/>
      <c r="BU6" s="34"/>
      <c r="BV6" s="32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56"/>
      <c r="CO6" s="56"/>
      <c r="CP6" s="56"/>
      <c r="CQ6" s="56"/>
      <c r="CR6" s="56"/>
      <c r="CS6" s="56"/>
      <c r="CT6" s="56"/>
      <c r="CU6" s="56"/>
      <c r="CV6" s="56"/>
      <c r="CW6" s="56"/>
      <c r="CX6" s="56"/>
      <c r="CY6" s="56"/>
      <c r="CZ6" s="56"/>
      <c r="DA6" s="56"/>
      <c r="DB6" s="56"/>
      <c r="DC6" s="56"/>
      <c r="DD6" s="56"/>
      <c r="DE6" s="56"/>
      <c r="DF6" s="56"/>
      <c r="DG6" s="56"/>
      <c r="DH6" s="56"/>
      <c r="DI6" s="56"/>
      <c r="DJ6" s="56"/>
    </row>
    <row r="7" spans="1:114" ht="16.5" customHeight="1" x14ac:dyDescent="0.25">
      <c r="A7" s="60" t="s">
        <v>9</v>
      </c>
      <c r="B7" s="6" t="s">
        <v>53</v>
      </c>
      <c r="C7" s="46">
        <v>54</v>
      </c>
      <c r="D7" s="11"/>
      <c r="E7" s="3">
        <f t="shared" ref="E7:E10" si="27">+D7*C7</f>
        <v>0</v>
      </c>
      <c r="F7" s="11">
        <v>35</v>
      </c>
      <c r="G7" s="3">
        <f t="shared" ref="G7:G10" si="28">+F7*C7</f>
        <v>1890</v>
      </c>
      <c r="H7" s="45">
        <v>30</v>
      </c>
      <c r="I7" s="3">
        <f t="shared" ref="I7:I10" si="29">+H7*C7</f>
        <v>1620</v>
      </c>
      <c r="J7" s="45">
        <v>22</v>
      </c>
      <c r="K7" s="3">
        <f t="shared" ref="K7:K10" si="30">+J7*C7</f>
        <v>1188</v>
      </c>
      <c r="L7" s="45">
        <v>15</v>
      </c>
      <c r="M7" s="3">
        <f t="shared" ref="M7:M45" si="31">+L7*C7</f>
        <v>810</v>
      </c>
      <c r="N7" s="45">
        <v>30</v>
      </c>
      <c r="O7" s="3">
        <f t="shared" ref="O7:O45" si="32">+N7*C7</f>
        <v>1620</v>
      </c>
      <c r="P7" s="45">
        <v>34</v>
      </c>
      <c r="Q7" s="3">
        <f t="shared" ref="Q7:Q45" si="33">+P7*C7</f>
        <v>1836</v>
      </c>
      <c r="R7" s="45">
        <v>34</v>
      </c>
      <c r="S7" s="3">
        <f t="shared" ref="S7:S45" si="34">+R7*C7</f>
        <v>1836</v>
      </c>
      <c r="T7" s="45">
        <v>34</v>
      </c>
      <c r="U7" s="3">
        <f t="shared" ref="U7:U10" si="35">+T7*C7</f>
        <v>1836</v>
      </c>
      <c r="V7" s="45">
        <v>26</v>
      </c>
      <c r="W7" s="3">
        <f t="shared" ref="W7:W10" si="36">+V7*C7</f>
        <v>1404</v>
      </c>
      <c r="X7" s="45">
        <v>26</v>
      </c>
      <c r="Y7" s="3">
        <f t="shared" ref="Y7:Y9" si="37">+X7*C7</f>
        <v>1404</v>
      </c>
      <c r="Z7" s="45">
        <v>18</v>
      </c>
      <c r="AA7" s="3">
        <f t="shared" ref="AA7:AA9" si="38">+Z7*C7</f>
        <v>972</v>
      </c>
      <c r="AB7" s="45">
        <v>41</v>
      </c>
      <c r="AC7" s="3">
        <f t="shared" ref="AC7:AC10" si="39">+AB7*C7</f>
        <v>2214</v>
      </c>
      <c r="AD7" s="45">
        <v>34</v>
      </c>
      <c r="AE7" s="3">
        <f t="shared" ref="AE7:AE10" si="40">+AD7*C7</f>
        <v>1836</v>
      </c>
      <c r="AF7" s="45">
        <v>23</v>
      </c>
      <c r="AG7" s="3">
        <f t="shared" ref="AG7:AG10" si="41">+AF7*C7</f>
        <v>1242</v>
      </c>
      <c r="AH7" s="45">
        <v>22</v>
      </c>
      <c r="AI7" s="3">
        <f t="shared" ref="AI7:AI10" si="42">+AH7*C7</f>
        <v>1188</v>
      </c>
      <c r="AJ7" s="11">
        <v>11</v>
      </c>
      <c r="AK7" s="3">
        <f t="shared" ref="AK7:AK10" si="43">+AJ7*C7</f>
        <v>594</v>
      </c>
      <c r="AL7" s="45">
        <v>44</v>
      </c>
      <c r="AM7" s="3">
        <f>+AL7*C7</f>
        <v>2376</v>
      </c>
      <c r="AN7" s="45">
        <v>27</v>
      </c>
      <c r="AO7" s="3">
        <f t="shared" ref="AO7:AO10" si="44">+AN7*C7</f>
        <v>1458</v>
      </c>
      <c r="AP7" s="45">
        <v>44</v>
      </c>
      <c r="AQ7" s="3">
        <f t="shared" ref="AQ7:AQ45" si="45">+AP7*C7</f>
        <v>2376</v>
      </c>
      <c r="AR7" s="45">
        <v>33</v>
      </c>
      <c r="AS7" s="3">
        <f t="shared" ref="AS7:AS10" si="46">+AR7*C7</f>
        <v>1782</v>
      </c>
      <c r="AT7" s="45">
        <v>28</v>
      </c>
      <c r="AU7" s="3">
        <f t="shared" ref="AU7:AU10" si="47">+AT7*C7</f>
        <v>1512</v>
      </c>
      <c r="AV7" s="45">
        <v>24</v>
      </c>
      <c r="AW7" s="3">
        <f t="shared" ref="AW7:AW10" si="48">+AV7*C7</f>
        <v>1296</v>
      </c>
      <c r="AX7" s="45">
        <v>18</v>
      </c>
      <c r="AY7" s="3">
        <f>+AX7*C7</f>
        <v>972</v>
      </c>
      <c r="AZ7" s="45">
        <v>14</v>
      </c>
      <c r="BA7" s="3">
        <f>+AZ7*C7</f>
        <v>756</v>
      </c>
      <c r="BB7" s="45">
        <v>9</v>
      </c>
      <c r="BC7" s="3">
        <f>+BB7*C7</f>
        <v>486</v>
      </c>
      <c r="BD7" s="45">
        <v>19</v>
      </c>
      <c r="BE7" s="3">
        <f>+BD7*C7</f>
        <v>1026</v>
      </c>
      <c r="BF7" s="45">
        <f>8+8</f>
        <v>16</v>
      </c>
      <c r="BG7" s="3">
        <f>+BF7*C7</f>
        <v>864</v>
      </c>
      <c r="BH7" s="45">
        <v>5</v>
      </c>
      <c r="BI7" s="74">
        <f>+BH7*C7</f>
        <v>270</v>
      </c>
      <c r="BJ7" s="45"/>
      <c r="BK7" s="74"/>
      <c r="BL7" s="45"/>
      <c r="BM7" s="74"/>
      <c r="BN7" s="45">
        <f t="shared" ref="BN7:BO10" si="49">+D7+F7+H7+J7+L7+N7+P7+R7+T7+V7+X7+Z7+AB7+AD7+AF7+AH7+AJ7+AL7+AN7+AP7+AR7+AT7+AV7+AX7+AZ7+BB7+BD7+BF7+BH7+BJ7+BL7</f>
        <v>716</v>
      </c>
      <c r="BO7" s="88">
        <f t="shared" si="49"/>
        <v>38664</v>
      </c>
      <c r="BP7" s="124"/>
      <c r="BQ7" s="61">
        <v>1211</v>
      </c>
      <c r="BR7" s="4">
        <f t="shared" ref="BR7:BR45" si="50">BO7</f>
        <v>38664</v>
      </c>
      <c r="BS7" s="61">
        <v>665.32</v>
      </c>
      <c r="BT7" s="1">
        <f>BR7+BS7-BQ7</f>
        <v>38118.32</v>
      </c>
      <c r="BU7" s="5">
        <v>36472</v>
      </c>
      <c r="BV7" s="1">
        <f t="shared" ref="BV7:BV10" si="51">BT7-BU7</f>
        <v>1646.3199999999997</v>
      </c>
    </row>
    <row r="8" spans="1:114" ht="16.5" customHeight="1" x14ac:dyDescent="0.25">
      <c r="A8" s="60" t="s">
        <v>9</v>
      </c>
      <c r="B8" s="6" t="s">
        <v>53</v>
      </c>
      <c r="C8" s="46">
        <v>48</v>
      </c>
      <c r="D8" s="11"/>
      <c r="E8" s="3">
        <f t="shared" si="27"/>
        <v>0</v>
      </c>
      <c r="F8" s="11"/>
      <c r="G8" s="3">
        <f t="shared" si="28"/>
        <v>0</v>
      </c>
      <c r="H8" s="45"/>
      <c r="I8" s="3">
        <f t="shared" si="29"/>
        <v>0</v>
      </c>
      <c r="J8" s="45"/>
      <c r="K8" s="3">
        <f t="shared" si="30"/>
        <v>0</v>
      </c>
      <c r="L8" s="45"/>
      <c r="M8" s="3">
        <f t="shared" si="31"/>
        <v>0</v>
      </c>
      <c r="N8" s="45"/>
      <c r="O8" s="3">
        <f t="shared" si="32"/>
        <v>0</v>
      </c>
      <c r="P8" s="45"/>
      <c r="Q8" s="3">
        <f t="shared" si="33"/>
        <v>0</v>
      </c>
      <c r="R8" s="45">
        <v>6</v>
      </c>
      <c r="S8" s="3">
        <f t="shared" si="34"/>
        <v>288</v>
      </c>
      <c r="T8" s="45"/>
      <c r="U8" s="3">
        <f t="shared" si="35"/>
        <v>0</v>
      </c>
      <c r="V8" s="45"/>
      <c r="W8" s="3">
        <f t="shared" si="36"/>
        <v>0</v>
      </c>
      <c r="X8" s="45"/>
      <c r="Y8" s="3">
        <f t="shared" si="37"/>
        <v>0</v>
      </c>
      <c r="Z8" s="45"/>
      <c r="AA8" s="3">
        <f t="shared" si="38"/>
        <v>0</v>
      </c>
      <c r="AB8" s="45"/>
      <c r="AC8" s="3">
        <f t="shared" si="39"/>
        <v>0</v>
      </c>
      <c r="AD8" s="45"/>
      <c r="AE8" s="3">
        <f t="shared" si="40"/>
        <v>0</v>
      </c>
      <c r="AF8" s="45"/>
      <c r="AG8" s="3">
        <f t="shared" si="41"/>
        <v>0</v>
      </c>
      <c r="AH8" s="45"/>
      <c r="AI8" s="3">
        <f t="shared" si="42"/>
        <v>0</v>
      </c>
      <c r="AJ8" s="11"/>
      <c r="AK8" s="3">
        <f t="shared" si="43"/>
        <v>0</v>
      </c>
      <c r="AL8" s="45"/>
      <c r="AM8" s="3">
        <f t="shared" ref="AM8:AM10" si="52">+AL8*C8</f>
        <v>0</v>
      </c>
      <c r="AN8" s="45"/>
      <c r="AO8" s="3">
        <f t="shared" si="44"/>
        <v>0</v>
      </c>
      <c r="AP8" s="45"/>
      <c r="AQ8" s="3">
        <f t="shared" si="45"/>
        <v>0</v>
      </c>
      <c r="AR8" s="45">
        <v>3</v>
      </c>
      <c r="AS8" s="3">
        <f t="shared" si="46"/>
        <v>144</v>
      </c>
      <c r="AT8" s="45"/>
      <c r="AU8" s="3">
        <f t="shared" si="47"/>
        <v>0</v>
      </c>
      <c r="AV8" s="45"/>
      <c r="AW8" s="3">
        <f t="shared" si="48"/>
        <v>0</v>
      </c>
      <c r="AX8" s="45"/>
      <c r="AY8" s="3">
        <f t="shared" ref="AY8:AY45" si="53">+AX8*C8</f>
        <v>0</v>
      </c>
      <c r="AZ8" s="45"/>
      <c r="BA8" s="3">
        <f t="shared" ref="BA8:BA45" si="54">+AZ8*C8</f>
        <v>0</v>
      </c>
      <c r="BB8" s="45">
        <v>1</v>
      </c>
      <c r="BC8" s="3">
        <f t="shared" ref="BC8:BC10" si="55">+BB8*C8</f>
        <v>48</v>
      </c>
      <c r="BD8" s="45"/>
      <c r="BE8" s="3">
        <f t="shared" ref="BE8:BE10" si="56">+BD8*C8</f>
        <v>0</v>
      </c>
      <c r="BF8" s="45"/>
      <c r="BG8" s="3">
        <f t="shared" ref="BG8:BG10" si="57">+BF8*C8</f>
        <v>0</v>
      </c>
      <c r="BH8" s="45"/>
      <c r="BI8" s="74">
        <f t="shared" ref="BI8:BI10" si="58">+BH8*C8</f>
        <v>0</v>
      </c>
      <c r="BJ8" s="45"/>
      <c r="BK8" s="74"/>
      <c r="BL8" s="45"/>
      <c r="BM8" s="74"/>
      <c r="BN8" s="45">
        <f t="shared" si="49"/>
        <v>10</v>
      </c>
      <c r="BO8" s="88">
        <f>+E8+G8+I8+K8+M8+O8+Q8+S8+U8+W8+Y8+AA8+AC8+AE8+AG8+AI8+AK8+AM8+AO8+AQ8+AS8+AU8+AW8+AY8+BA8+BC8+BE8+BG8+BI8+BK8+BM8</f>
        <v>480</v>
      </c>
      <c r="BP8" s="124"/>
      <c r="BQ8" s="61"/>
      <c r="BR8" s="4">
        <f t="shared" si="50"/>
        <v>480</v>
      </c>
      <c r="BS8" s="61"/>
      <c r="BT8" s="1">
        <f t="shared" ref="BT8:BT10" si="59">BR8+BS8-BQ8</f>
        <v>480</v>
      </c>
      <c r="BU8" s="5"/>
      <c r="BV8" s="1">
        <f t="shared" si="51"/>
        <v>480</v>
      </c>
    </row>
    <row r="9" spans="1:114" s="14" customFormat="1" ht="16.5" customHeight="1" x14ac:dyDescent="0.25">
      <c r="A9" s="60" t="s">
        <v>10</v>
      </c>
      <c r="B9" s="148">
        <v>19</v>
      </c>
      <c r="C9" s="46">
        <v>54</v>
      </c>
      <c r="D9" s="11">
        <v>2</v>
      </c>
      <c r="E9" s="3">
        <f t="shared" si="27"/>
        <v>108</v>
      </c>
      <c r="F9" s="11">
        <v>39</v>
      </c>
      <c r="G9" s="3">
        <f t="shared" si="28"/>
        <v>2106</v>
      </c>
      <c r="H9" s="45">
        <v>31</v>
      </c>
      <c r="I9" s="3">
        <f t="shared" si="29"/>
        <v>1674</v>
      </c>
      <c r="J9" s="45">
        <v>26</v>
      </c>
      <c r="K9" s="3">
        <f t="shared" si="30"/>
        <v>1404</v>
      </c>
      <c r="L9" s="45">
        <v>36</v>
      </c>
      <c r="M9" s="3">
        <f t="shared" si="31"/>
        <v>1944</v>
      </c>
      <c r="N9" s="45">
        <v>26</v>
      </c>
      <c r="O9" s="3">
        <f t="shared" si="32"/>
        <v>1404</v>
      </c>
      <c r="P9" s="45">
        <v>34</v>
      </c>
      <c r="Q9" s="3">
        <f t="shared" si="33"/>
        <v>1836</v>
      </c>
      <c r="R9" s="45">
        <v>24</v>
      </c>
      <c r="S9" s="3">
        <f t="shared" si="34"/>
        <v>1296</v>
      </c>
      <c r="T9" s="45">
        <v>12</v>
      </c>
      <c r="U9" s="3">
        <f t="shared" si="35"/>
        <v>648</v>
      </c>
      <c r="V9" s="45">
        <v>46</v>
      </c>
      <c r="W9" s="3">
        <f t="shared" si="36"/>
        <v>2484</v>
      </c>
      <c r="X9" s="45">
        <v>26</v>
      </c>
      <c r="Y9" s="3">
        <f t="shared" si="37"/>
        <v>1404</v>
      </c>
      <c r="Z9" s="45">
        <v>14</v>
      </c>
      <c r="AA9" s="3">
        <f t="shared" si="38"/>
        <v>756</v>
      </c>
      <c r="AB9" s="45">
        <v>24</v>
      </c>
      <c r="AC9" s="3">
        <f t="shared" si="39"/>
        <v>1296</v>
      </c>
      <c r="AD9" s="45">
        <v>20</v>
      </c>
      <c r="AE9" s="3">
        <f t="shared" si="40"/>
        <v>1080</v>
      </c>
      <c r="AF9" s="45">
        <v>19</v>
      </c>
      <c r="AG9" s="3">
        <f t="shared" si="41"/>
        <v>1026</v>
      </c>
      <c r="AH9" s="45">
        <v>16</v>
      </c>
      <c r="AI9" s="3">
        <f t="shared" si="42"/>
        <v>864</v>
      </c>
      <c r="AJ9" s="11">
        <v>1</v>
      </c>
      <c r="AK9" s="3">
        <f t="shared" si="43"/>
        <v>54</v>
      </c>
      <c r="AL9" s="45">
        <v>24</v>
      </c>
      <c r="AM9" s="3">
        <f t="shared" si="52"/>
        <v>1296</v>
      </c>
      <c r="AN9" s="45">
        <v>20</v>
      </c>
      <c r="AO9" s="3">
        <f t="shared" si="44"/>
        <v>1080</v>
      </c>
      <c r="AP9" s="45">
        <v>39</v>
      </c>
      <c r="AQ9" s="3">
        <f t="shared" si="45"/>
        <v>2106</v>
      </c>
      <c r="AR9" s="45">
        <v>17</v>
      </c>
      <c r="AS9" s="3">
        <f t="shared" si="46"/>
        <v>918</v>
      </c>
      <c r="AT9" s="45">
        <v>20</v>
      </c>
      <c r="AU9" s="3">
        <f t="shared" si="47"/>
        <v>1080</v>
      </c>
      <c r="AV9" s="45">
        <v>35</v>
      </c>
      <c r="AW9" s="3">
        <f t="shared" si="48"/>
        <v>1890</v>
      </c>
      <c r="AX9" s="45">
        <v>42</v>
      </c>
      <c r="AY9" s="3">
        <f t="shared" si="53"/>
        <v>2268</v>
      </c>
      <c r="AZ9" s="45">
        <v>16</v>
      </c>
      <c r="BA9" s="3">
        <f t="shared" si="54"/>
        <v>864</v>
      </c>
      <c r="BB9" s="45">
        <v>9</v>
      </c>
      <c r="BC9" s="3">
        <f t="shared" si="55"/>
        <v>486</v>
      </c>
      <c r="BD9" s="45">
        <v>37</v>
      </c>
      <c r="BE9" s="3">
        <f t="shared" si="56"/>
        <v>1998</v>
      </c>
      <c r="BF9" s="45">
        <f>34+5</f>
        <v>39</v>
      </c>
      <c r="BG9" s="3">
        <f t="shared" si="57"/>
        <v>2106</v>
      </c>
      <c r="BH9" s="45">
        <v>32</v>
      </c>
      <c r="BI9" s="74">
        <f t="shared" si="58"/>
        <v>1728</v>
      </c>
      <c r="BJ9" s="45"/>
      <c r="BK9" s="74"/>
      <c r="BL9" s="45"/>
      <c r="BM9" s="74"/>
      <c r="BN9" s="45">
        <f t="shared" si="49"/>
        <v>726</v>
      </c>
      <c r="BO9" s="88">
        <f t="shared" si="49"/>
        <v>39204</v>
      </c>
      <c r="BP9" s="124"/>
      <c r="BQ9" s="61">
        <v>737.4</v>
      </c>
      <c r="BR9" s="4">
        <f t="shared" si="50"/>
        <v>39204</v>
      </c>
      <c r="BS9" s="61">
        <v>392.48</v>
      </c>
      <c r="BT9" s="1">
        <f t="shared" si="59"/>
        <v>38859.08</v>
      </c>
      <c r="BU9" s="5">
        <v>35195</v>
      </c>
      <c r="BV9" s="1">
        <f t="shared" si="51"/>
        <v>3664.0800000000017</v>
      </c>
      <c r="BW9" s="245">
        <f>SUM(BT7:BT8)</f>
        <v>38598.32</v>
      </c>
      <c r="BX9" s="158">
        <f>SUM(BV7:BV8)</f>
        <v>2126.3199999999997</v>
      </c>
    </row>
    <row r="10" spans="1:114" s="14" customFormat="1" ht="16.5" customHeight="1" thickBot="1" x14ac:dyDescent="0.3">
      <c r="A10" s="153" t="s">
        <v>10</v>
      </c>
      <c r="B10" s="6">
        <v>19</v>
      </c>
      <c r="C10" s="46">
        <v>48</v>
      </c>
      <c r="D10" s="11"/>
      <c r="E10" s="3">
        <f t="shared" si="27"/>
        <v>0</v>
      </c>
      <c r="F10" s="11"/>
      <c r="G10" s="3">
        <f t="shared" si="28"/>
        <v>0</v>
      </c>
      <c r="H10" s="45"/>
      <c r="I10" s="3">
        <f t="shared" si="29"/>
        <v>0</v>
      </c>
      <c r="J10" s="45"/>
      <c r="K10" s="3">
        <f t="shared" si="30"/>
        <v>0</v>
      </c>
      <c r="L10" s="45"/>
      <c r="M10" s="3">
        <f t="shared" si="31"/>
        <v>0</v>
      </c>
      <c r="N10" s="45"/>
      <c r="O10" s="3">
        <f t="shared" si="32"/>
        <v>0</v>
      </c>
      <c r="P10" s="45">
        <v>7</v>
      </c>
      <c r="Q10" s="3">
        <v>343</v>
      </c>
      <c r="R10" s="45"/>
      <c r="S10" s="3">
        <f t="shared" si="34"/>
        <v>0</v>
      </c>
      <c r="T10" s="45"/>
      <c r="U10" s="3">
        <f t="shared" si="35"/>
        <v>0</v>
      </c>
      <c r="V10" s="45"/>
      <c r="W10" s="3">
        <f t="shared" si="36"/>
        <v>0</v>
      </c>
      <c r="X10" s="45"/>
      <c r="Y10" s="3">
        <f>+X10*C10</f>
        <v>0</v>
      </c>
      <c r="Z10" s="45">
        <v>1</v>
      </c>
      <c r="AA10" s="3">
        <v>49</v>
      </c>
      <c r="AB10" s="45"/>
      <c r="AC10" s="3">
        <f t="shared" si="39"/>
        <v>0</v>
      </c>
      <c r="AD10" s="45"/>
      <c r="AE10" s="3">
        <f t="shared" si="40"/>
        <v>0</v>
      </c>
      <c r="AF10" s="45"/>
      <c r="AG10" s="3">
        <f t="shared" si="41"/>
        <v>0</v>
      </c>
      <c r="AH10" s="45"/>
      <c r="AI10" s="3">
        <f t="shared" si="42"/>
        <v>0</v>
      </c>
      <c r="AJ10" s="11"/>
      <c r="AK10" s="3">
        <f t="shared" si="43"/>
        <v>0</v>
      </c>
      <c r="AL10" s="45"/>
      <c r="AM10" s="3">
        <f t="shared" si="52"/>
        <v>0</v>
      </c>
      <c r="AN10" s="45"/>
      <c r="AO10" s="3">
        <f t="shared" si="44"/>
        <v>0</v>
      </c>
      <c r="AP10" s="45"/>
      <c r="AQ10" s="3">
        <f t="shared" si="45"/>
        <v>0</v>
      </c>
      <c r="AR10" s="45">
        <v>4</v>
      </c>
      <c r="AS10" s="3">
        <f t="shared" si="46"/>
        <v>192</v>
      </c>
      <c r="AT10" s="45"/>
      <c r="AU10" s="3">
        <f t="shared" si="47"/>
        <v>0</v>
      </c>
      <c r="AV10" s="45"/>
      <c r="AW10" s="3">
        <f t="shared" si="48"/>
        <v>0</v>
      </c>
      <c r="AX10" s="45"/>
      <c r="AY10" s="3">
        <f t="shared" si="53"/>
        <v>0</v>
      </c>
      <c r="AZ10" s="45"/>
      <c r="BA10" s="3">
        <f t="shared" si="54"/>
        <v>0</v>
      </c>
      <c r="BB10" s="45">
        <v>1</v>
      </c>
      <c r="BC10" s="3">
        <f t="shared" si="55"/>
        <v>48</v>
      </c>
      <c r="BD10" s="45"/>
      <c r="BE10" s="3">
        <f t="shared" si="56"/>
        <v>0</v>
      </c>
      <c r="BF10" s="45"/>
      <c r="BG10" s="3">
        <f t="shared" si="57"/>
        <v>0</v>
      </c>
      <c r="BH10" s="45"/>
      <c r="BI10" s="74">
        <f t="shared" si="58"/>
        <v>0</v>
      </c>
      <c r="BJ10" s="45"/>
      <c r="BK10" s="74"/>
      <c r="BL10" s="45"/>
      <c r="BM10" s="74"/>
      <c r="BN10" s="45">
        <f t="shared" si="49"/>
        <v>13</v>
      </c>
      <c r="BO10" s="88">
        <f t="shared" si="49"/>
        <v>632</v>
      </c>
      <c r="BP10" s="124"/>
      <c r="BQ10" s="61"/>
      <c r="BR10" s="4">
        <f t="shared" si="50"/>
        <v>632</v>
      </c>
      <c r="BS10" s="61"/>
      <c r="BT10" s="1">
        <f t="shared" si="59"/>
        <v>632</v>
      </c>
      <c r="BU10" s="5"/>
      <c r="BV10" s="1">
        <f t="shared" si="51"/>
        <v>632</v>
      </c>
      <c r="BW10" s="246">
        <f>SUM(BT9:BT10)</f>
        <v>39491.08</v>
      </c>
      <c r="BX10" s="158">
        <f>+BW10-BU9</f>
        <v>4296.0800000000017</v>
      </c>
    </row>
    <row r="11" spans="1:114" ht="16.5" customHeight="1" thickBot="1" x14ac:dyDescent="0.3">
      <c r="A11" s="305" t="s">
        <v>11</v>
      </c>
      <c r="B11" s="290"/>
      <c r="C11" s="43"/>
      <c r="D11" s="132"/>
      <c r="E11" s="28"/>
      <c r="F11" s="132"/>
      <c r="G11" s="28"/>
      <c r="H11" s="47"/>
      <c r="I11" s="28"/>
      <c r="J11" s="47"/>
      <c r="K11" s="28"/>
      <c r="L11" s="47"/>
      <c r="M11" s="28"/>
      <c r="N11" s="47"/>
      <c r="O11" s="28"/>
      <c r="P11" s="47"/>
      <c r="Q11" s="28"/>
      <c r="R11" s="47"/>
      <c r="S11" s="28"/>
      <c r="T11" s="47"/>
      <c r="U11" s="28"/>
      <c r="V11" s="47"/>
      <c r="W11" s="28"/>
      <c r="X11" s="47"/>
      <c r="Y11" s="28"/>
      <c r="Z11" s="47"/>
      <c r="AA11" s="28"/>
      <c r="AB11" s="47"/>
      <c r="AC11" s="28"/>
      <c r="AD11" s="47"/>
      <c r="AE11" s="28"/>
      <c r="AF11" s="47"/>
      <c r="AG11" s="28"/>
      <c r="AH11" s="47"/>
      <c r="AI11" s="28"/>
      <c r="AJ11" s="106"/>
      <c r="AK11" s="28"/>
      <c r="AL11" s="47"/>
      <c r="AM11" s="28"/>
      <c r="AN11" s="47"/>
      <c r="AO11" s="28"/>
      <c r="AP11" s="47"/>
      <c r="AQ11" s="28"/>
      <c r="AR11" s="47"/>
      <c r="AS11" s="28"/>
      <c r="AT11" s="47"/>
      <c r="AU11" s="28"/>
      <c r="AV11" s="47"/>
      <c r="AW11" s="28"/>
      <c r="AX11" s="47"/>
      <c r="AY11" s="28"/>
      <c r="AZ11" s="47"/>
      <c r="BA11" s="28"/>
      <c r="BB11" s="47"/>
      <c r="BC11" s="28"/>
      <c r="BD11" s="47"/>
      <c r="BE11" s="28"/>
      <c r="BF11" s="47"/>
      <c r="BG11" s="28"/>
      <c r="BH11" s="47"/>
      <c r="BI11" s="28"/>
      <c r="BJ11" s="47"/>
      <c r="BK11" s="28"/>
      <c r="BL11" s="47"/>
      <c r="BM11" s="28"/>
      <c r="BN11" s="28"/>
      <c r="BO11" s="28"/>
      <c r="BP11" s="125"/>
      <c r="BQ11" s="33"/>
      <c r="BR11" s="35"/>
      <c r="BS11" s="33"/>
      <c r="BT11" s="36"/>
      <c r="BU11" s="36"/>
      <c r="BV11" s="37"/>
      <c r="BW11" s="247">
        <f>+BW9+W10</f>
        <v>38598.32</v>
      </c>
      <c r="BX11" s="159">
        <f>SUM(BX9:BX10)</f>
        <v>6422.4000000000015</v>
      </c>
    </row>
    <row r="12" spans="1:114" ht="16.5" customHeight="1" x14ac:dyDescent="0.25">
      <c r="A12" s="133" t="s">
        <v>32</v>
      </c>
      <c r="B12" s="80">
        <v>168</v>
      </c>
      <c r="C12" s="81">
        <v>54</v>
      </c>
      <c r="D12" s="93"/>
      <c r="E12" s="3">
        <f t="shared" ref="E12:E16" si="60">+D12*C12</f>
        <v>0</v>
      </c>
      <c r="F12" s="93"/>
      <c r="G12" s="3">
        <f t="shared" ref="G12:G16" si="61">+F12*C12</f>
        <v>0</v>
      </c>
      <c r="H12" s="45">
        <v>25</v>
      </c>
      <c r="I12" s="3">
        <f t="shared" ref="I12:I16" si="62">+H12*C12</f>
        <v>1350</v>
      </c>
      <c r="J12" s="45"/>
      <c r="K12" s="3">
        <f t="shared" ref="K12:K16" si="63">+J12*C12</f>
        <v>0</v>
      </c>
      <c r="L12" s="45">
        <v>16</v>
      </c>
      <c r="M12" s="3">
        <f t="shared" si="31"/>
        <v>864</v>
      </c>
      <c r="N12" s="45"/>
      <c r="O12" s="3">
        <f t="shared" si="32"/>
        <v>0</v>
      </c>
      <c r="P12" s="45">
        <v>4</v>
      </c>
      <c r="Q12" s="3">
        <f t="shared" si="33"/>
        <v>216</v>
      </c>
      <c r="R12" s="45">
        <v>1</v>
      </c>
      <c r="S12" s="3">
        <f t="shared" si="34"/>
        <v>54</v>
      </c>
      <c r="T12" s="45">
        <v>4</v>
      </c>
      <c r="U12" s="3">
        <f>162+26.5</f>
        <v>188.5</v>
      </c>
      <c r="V12" s="45"/>
      <c r="W12" s="3">
        <f t="shared" ref="W12:W16" si="64">+V12*C12</f>
        <v>0</v>
      </c>
      <c r="X12" s="45"/>
      <c r="Y12" s="3">
        <f t="shared" ref="Y12:Y29" si="65">+X12*C12</f>
        <v>0</v>
      </c>
      <c r="Z12" s="45"/>
      <c r="AA12" s="3">
        <f t="shared" ref="AA12:AA16" si="66">+Z12*C12</f>
        <v>0</v>
      </c>
      <c r="AB12" s="45"/>
      <c r="AC12" s="3">
        <f t="shared" ref="AC12:AC16" si="67">+AB12*C12</f>
        <v>0</v>
      </c>
      <c r="AD12" s="45">
        <v>2</v>
      </c>
      <c r="AE12" s="3">
        <f t="shared" ref="AE12:AE16" si="68">+AD12*C12</f>
        <v>108</v>
      </c>
      <c r="AF12" s="45">
        <v>7</v>
      </c>
      <c r="AG12" s="3">
        <f t="shared" ref="AG12:AG16" si="69">+AF12*C12</f>
        <v>378</v>
      </c>
      <c r="AH12" s="45"/>
      <c r="AI12" s="3">
        <f t="shared" ref="AI12:AI16" si="70">+AH12*C12</f>
        <v>0</v>
      </c>
      <c r="AJ12" s="93">
        <v>6</v>
      </c>
      <c r="AK12" s="3">
        <f t="shared" ref="AK12:AK16" si="71">+AJ12*C12</f>
        <v>324</v>
      </c>
      <c r="AL12" s="45">
        <v>5</v>
      </c>
      <c r="AM12" s="3">
        <f t="shared" ref="AM12:AM15" si="72">+AL12*C12</f>
        <v>270</v>
      </c>
      <c r="AN12" s="45">
        <v>5</v>
      </c>
      <c r="AO12" s="3">
        <f t="shared" ref="AO12:AO16" si="73">+AN12*C12</f>
        <v>270</v>
      </c>
      <c r="AP12" s="45">
        <v>1</v>
      </c>
      <c r="AQ12" s="3">
        <f t="shared" si="45"/>
        <v>54</v>
      </c>
      <c r="AR12" s="45">
        <v>13</v>
      </c>
      <c r="AS12" s="3">
        <f t="shared" ref="AS12:AS16" si="74">+AR12*C12</f>
        <v>702</v>
      </c>
      <c r="AT12" s="45">
        <v>4</v>
      </c>
      <c r="AU12" s="3">
        <f t="shared" ref="AU12:AU16" si="75">+AT12*C12</f>
        <v>216</v>
      </c>
      <c r="AV12" s="45">
        <v>8</v>
      </c>
      <c r="AW12" s="3">
        <f t="shared" ref="AW12:AW16" si="76">+AV12*C12</f>
        <v>432</v>
      </c>
      <c r="AX12" s="45">
        <v>12</v>
      </c>
      <c r="AY12" s="3">
        <f t="shared" si="53"/>
        <v>648</v>
      </c>
      <c r="AZ12" s="45">
        <v>6</v>
      </c>
      <c r="BA12" s="3">
        <f t="shared" si="54"/>
        <v>324</v>
      </c>
      <c r="BB12" s="45">
        <v>6</v>
      </c>
      <c r="BC12" s="3">
        <f t="shared" ref="BC12:BC16" si="77">+BB12*C12</f>
        <v>324</v>
      </c>
      <c r="BD12" s="45">
        <v>8</v>
      </c>
      <c r="BE12" s="3">
        <f t="shared" ref="BE12:BE16" si="78">+BD12*C12</f>
        <v>432</v>
      </c>
      <c r="BF12" s="45">
        <v>5</v>
      </c>
      <c r="BG12" s="3">
        <f t="shared" ref="BG12:BG16" si="79">+BF12*C12</f>
        <v>270</v>
      </c>
      <c r="BH12" s="45">
        <v>11</v>
      </c>
      <c r="BI12" s="74">
        <f t="shared" ref="BI12:BI16" si="80">+BH12*C12</f>
        <v>594</v>
      </c>
      <c r="BJ12" s="45"/>
      <c r="BK12" s="74"/>
      <c r="BL12" s="45"/>
      <c r="BM12" s="74"/>
      <c r="BN12" s="45">
        <f>+D12+F12+H12+J12+L12+N12+P12+R12+T12+V12+X12+Z12+AB12+AD12+AF12+AH12+AJ12+AL12+AN12+AP12+AR12+AT12+AV12+AX12+AZ12+BB12+BD12+BF12+BH12+BJ12+BL12</f>
        <v>149</v>
      </c>
      <c r="BO12" s="88">
        <f t="shared" ref="BO12:BO16" si="81">+E12+G12+I12+K12+M12+O12+Q12+S12+U12+W12+Y12+AA12+AC12+AE12+AG12+AI12+AK12+AM12+AO12+AQ12+AS12+AU12+AW12+AY12+BA12+BC12+BE12+BG12+BI12+BK12+BM12</f>
        <v>8018.5</v>
      </c>
      <c r="BP12" s="124"/>
      <c r="BQ12" s="61">
        <v>914.68</v>
      </c>
      <c r="BR12" s="4">
        <f t="shared" ref="BR12:BR15" si="82">BO12</f>
        <v>8018.5</v>
      </c>
      <c r="BS12" s="61">
        <v>468.8</v>
      </c>
      <c r="BT12" s="1">
        <f t="shared" ref="BT12:BT15" si="83">BR12+BS12-BQ12</f>
        <v>7572.619999999999</v>
      </c>
      <c r="BU12" s="5">
        <v>6925</v>
      </c>
      <c r="BV12" s="1">
        <f t="shared" ref="BV12" si="84">BT12-BU12</f>
        <v>647.61999999999898</v>
      </c>
    </row>
    <row r="13" spans="1:114" ht="16.5" customHeight="1" x14ac:dyDescent="0.25">
      <c r="A13" s="133" t="s">
        <v>32</v>
      </c>
      <c r="B13" s="80" t="s">
        <v>67</v>
      </c>
      <c r="C13" s="81">
        <v>54</v>
      </c>
      <c r="D13" s="93"/>
      <c r="E13" s="3">
        <f t="shared" si="60"/>
        <v>0</v>
      </c>
      <c r="F13" s="93"/>
      <c r="G13" s="3">
        <f t="shared" si="61"/>
        <v>0</v>
      </c>
      <c r="H13" s="45">
        <v>4</v>
      </c>
      <c r="I13" s="3">
        <f>162+48</f>
        <v>210</v>
      </c>
      <c r="J13" s="45">
        <v>6</v>
      </c>
      <c r="K13" s="3">
        <f t="shared" si="63"/>
        <v>324</v>
      </c>
      <c r="L13" s="45">
        <v>10</v>
      </c>
      <c r="M13" s="3">
        <f>48+486</f>
        <v>534</v>
      </c>
      <c r="N13" s="45">
        <v>15</v>
      </c>
      <c r="O13" s="3">
        <f t="shared" si="32"/>
        <v>810</v>
      </c>
      <c r="P13" s="45">
        <v>10</v>
      </c>
      <c r="Q13" s="3">
        <f t="shared" si="33"/>
        <v>540</v>
      </c>
      <c r="R13" s="45">
        <v>6</v>
      </c>
      <c r="S13" s="3">
        <f t="shared" si="34"/>
        <v>324</v>
      </c>
      <c r="T13" s="45">
        <v>9</v>
      </c>
      <c r="U13" s="3">
        <f t="shared" ref="U13:U16" si="85">+T13*C13</f>
        <v>486</v>
      </c>
      <c r="V13" s="45">
        <v>9</v>
      </c>
      <c r="W13" s="3">
        <f t="shared" si="64"/>
        <v>486</v>
      </c>
      <c r="X13" s="45"/>
      <c r="Y13" s="3">
        <f t="shared" si="65"/>
        <v>0</v>
      </c>
      <c r="Z13" s="45">
        <v>2</v>
      </c>
      <c r="AA13" s="3">
        <v>96</v>
      </c>
      <c r="AB13" s="45"/>
      <c r="AC13" s="3">
        <f t="shared" si="67"/>
        <v>0</v>
      </c>
      <c r="AD13" s="45"/>
      <c r="AE13" s="3">
        <f t="shared" si="68"/>
        <v>0</v>
      </c>
      <c r="AF13" s="45"/>
      <c r="AG13" s="3">
        <f t="shared" si="69"/>
        <v>0</v>
      </c>
      <c r="AH13" s="45"/>
      <c r="AI13" s="3">
        <f t="shared" si="70"/>
        <v>0</v>
      </c>
      <c r="AJ13" s="93">
        <v>2</v>
      </c>
      <c r="AK13" s="3">
        <f t="shared" si="71"/>
        <v>108</v>
      </c>
      <c r="AL13" s="45">
        <f>3+1</f>
        <v>4</v>
      </c>
      <c r="AM13" s="3">
        <f>144+17</f>
        <v>161</v>
      </c>
      <c r="AN13" s="45"/>
      <c r="AO13" s="3">
        <f t="shared" si="73"/>
        <v>0</v>
      </c>
      <c r="AP13" s="45"/>
      <c r="AQ13" s="3">
        <f t="shared" si="45"/>
        <v>0</v>
      </c>
      <c r="AR13" s="45"/>
      <c r="AS13" s="3">
        <f t="shared" si="74"/>
        <v>0</v>
      </c>
      <c r="AT13" s="45"/>
      <c r="AU13" s="3">
        <f t="shared" si="75"/>
        <v>0</v>
      </c>
      <c r="AV13" s="45"/>
      <c r="AW13" s="3">
        <f t="shared" si="76"/>
        <v>0</v>
      </c>
      <c r="AX13" s="45"/>
      <c r="AY13" s="3">
        <f t="shared" si="53"/>
        <v>0</v>
      </c>
      <c r="AZ13" s="45"/>
      <c r="BA13" s="3">
        <f t="shared" si="54"/>
        <v>0</v>
      </c>
      <c r="BB13" s="45"/>
      <c r="BC13" s="3">
        <f t="shared" si="77"/>
        <v>0</v>
      </c>
      <c r="BD13" s="45"/>
      <c r="BE13" s="3">
        <f t="shared" si="78"/>
        <v>0</v>
      </c>
      <c r="BF13" s="45"/>
      <c r="BG13" s="3">
        <f t="shared" si="79"/>
        <v>0</v>
      </c>
      <c r="BH13" s="45"/>
      <c r="BI13" s="74">
        <f t="shared" si="80"/>
        <v>0</v>
      </c>
      <c r="BJ13" s="45"/>
      <c r="BK13" s="74"/>
      <c r="BL13" s="45"/>
      <c r="BM13" s="74"/>
      <c r="BN13" s="45">
        <f t="shared" ref="BN13:BN15" si="86">+D13+F13+H13+J13+L13+N13+P13+R13+T13+V13+X13+Z13+AB13+AD13+AF13+AH13+AJ13+AL13+AN13+AP13+AR13+AT13+AV13+AX13+AZ13+BB13+BD13+BF13+BH13+BJ13+BL13</f>
        <v>77</v>
      </c>
      <c r="BO13" s="88">
        <f t="shared" si="81"/>
        <v>4079</v>
      </c>
      <c r="BP13" s="124"/>
      <c r="BQ13" s="61"/>
      <c r="BR13" s="4">
        <f t="shared" si="82"/>
        <v>4079</v>
      </c>
      <c r="BS13" s="61"/>
      <c r="BT13" s="1">
        <f t="shared" si="83"/>
        <v>4079</v>
      </c>
      <c r="BU13" s="5">
        <v>4646</v>
      </c>
      <c r="BV13" s="1">
        <f>BT13-BU13</f>
        <v>-567</v>
      </c>
    </row>
    <row r="14" spans="1:114" ht="16.5" customHeight="1" x14ac:dyDescent="0.25">
      <c r="A14" s="133" t="s">
        <v>74</v>
      </c>
      <c r="B14" s="80">
        <v>124</v>
      </c>
      <c r="C14" s="81">
        <v>54</v>
      </c>
      <c r="D14" s="93"/>
      <c r="E14" s="3"/>
      <c r="F14" s="93"/>
      <c r="G14" s="3"/>
      <c r="H14" s="45"/>
      <c r="I14" s="3"/>
      <c r="J14" s="45"/>
      <c r="K14" s="3"/>
      <c r="L14" s="45"/>
      <c r="M14" s="3"/>
      <c r="N14" s="45"/>
      <c r="O14" s="3"/>
      <c r="P14" s="45"/>
      <c r="Q14" s="3"/>
      <c r="R14" s="45">
        <v>5</v>
      </c>
      <c r="S14" s="3">
        <f t="shared" si="34"/>
        <v>270</v>
      </c>
      <c r="T14" s="45">
        <v>5</v>
      </c>
      <c r="U14" s="3">
        <f t="shared" si="85"/>
        <v>270</v>
      </c>
      <c r="V14" s="45">
        <v>13</v>
      </c>
      <c r="W14" s="3">
        <f t="shared" si="64"/>
        <v>702</v>
      </c>
      <c r="X14" s="45">
        <v>10</v>
      </c>
      <c r="Y14" s="3">
        <f t="shared" si="65"/>
        <v>540</v>
      </c>
      <c r="Z14" s="45">
        <v>6</v>
      </c>
      <c r="AA14" s="3">
        <f t="shared" si="66"/>
        <v>324</v>
      </c>
      <c r="AB14" s="45">
        <v>9</v>
      </c>
      <c r="AC14" s="3">
        <f t="shared" si="67"/>
        <v>486</v>
      </c>
      <c r="AD14" s="45">
        <v>9</v>
      </c>
      <c r="AE14" s="3">
        <f t="shared" si="68"/>
        <v>486</v>
      </c>
      <c r="AF14" s="45"/>
      <c r="AG14" s="3">
        <f t="shared" si="69"/>
        <v>0</v>
      </c>
      <c r="AH14" s="45"/>
      <c r="AI14" s="3">
        <f t="shared" si="70"/>
        <v>0</v>
      </c>
      <c r="AJ14" s="93">
        <v>22</v>
      </c>
      <c r="AK14" s="3">
        <f t="shared" si="71"/>
        <v>1188</v>
      </c>
      <c r="AL14" s="45">
        <v>10</v>
      </c>
      <c r="AM14" s="3">
        <f t="shared" si="72"/>
        <v>540</v>
      </c>
      <c r="AN14" s="45">
        <v>19</v>
      </c>
      <c r="AO14" s="3">
        <f t="shared" si="73"/>
        <v>1026</v>
      </c>
      <c r="AP14" s="45">
        <v>15</v>
      </c>
      <c r="AQ14" s="3">
        <f t="shared" si="45"/>
        <v>810</v>
      </c>
      <c r="AR14" s="45">
        <v>15</v>
      </c>
      <c r="AS14" s="3">
        <f t="shared" si="74"/>
        <v>810</v>
      </c>
      <c r="AT14" s="45">
        <f>2+3</f>
        <v>5</v>
      </c>
      <c r="AU14" s="3">
        <f t="shared" si="75"/>
        <v>270</v>
      </c>
      <c r="AV14" s="45">
        <v>2</v>
      </c>
      <c r="AW14" s="3">
        <f t="shared" si="76"/>
        <v>108</v>
      </c>
      <c r="AX14" s="45">
        <v>3</v>
      </c>
      <c r="AY14" s="3">
        <f>108+38</f>
        <v>146</v>
      </c>
      <c r="AZ14" s="45"/>
      <c r="BA14" s="3">
        <f t="shared" si="54"/>
        <v>0</v>
      </c>
      <c r="BB14" s="45"/>
      <c r="BC14" s="3">
        <f t="shared" si="77"/>
        <v>0</v>
      </c>
      <c r="BD14" s="45"/>
      <c r="BE14" s="3">
        <f t="shared" si="78"/>
        <v>0</v>
      </c>
      <c r="BF14" s="45">
        <v>-1</v>
      </c>
      <c r="BG14" s="3">
        <f t="shared" si="79"/>
        <v>-54</v>
      </c>
      <c r="BH14" s="45">
        <v>1</v>
      </c>
      <c r="BI14" s="74">
        <f t="shared" si="80"/>
        <v>54</v>
      </c>
      <c r="BJ14" s="45"/>
      <c r="BK14" s="74"/>
      <c r="BL14" s="45"/>
      <c r="BM14" s="74"/>
      <c r="BN14" s="45">
        <f t="shared" si="86"/>
        <v>148</v>
      </c>
      <c r="BO14" s="88">
        <f t="shared" si="81"/>
        <v>7976</v>
      </c>
      <c r="BP14" s="124"/>
      <c r="BQ14" s="61"/>
      <c r="BR14" s="4">
        <f t="shared" si="82"/>
        <v>7976</v>
      </c>
      <c r="BS14" s="61"/>
      <c r="BT14" s="1">
        <f t="shared" si="83"/>
        <v>7976</v>
      </c>
      <c r="BU14" s="5">
        <v>8038</v>
      </c>
      <c r="BV14" s="1">
        <f t="shared" ref="BV14:BV16" si="87">BT14-BU14</f>
        <v>-62</v>
      </c>
    </row>
    <row r="15" spans="1:114" ht="16.5" customHeight="1" x14ac:dyDescent="0.25">
      <c r="A15" s="133" t="s">
        <v>31</v>
      </c>
      <c r="B15" s="80">
        <v>36</v>
      </c>
      <c r="C15" s="81">
        <v>45</v>
      </c>
      <c r="D15" s="93"/>
      <c r="E15" s="3"/>
      <c r="F15" s="93"/>
      <c r="G15" s="3"/>
      <c r="H15" s="45"/>
      <c r="I15" s="3"/>
      <c r="J15" s="45"/>
      <c r="K15" s="3"/>
      <c r="L15" s="45"/>
      <c r="M15" s="3"/>
      <c r="N15" s="45"/>
      <c r="O15" s="3"/>
      <c r="P15" s="45"/>
      <c r="Q15" s="3"/>
      <c r="R15" s="45"/>
      <c r="S15" s="3"/>
      <c r="T15" s="45"/>
      <c r="U15" s="3"/>
      <c r="V15" s="45">
        <v>11</v>
      </c>
      <c r="W15" s="3">
        <f t="shared" si="64"/>
        <v>495</v>
      </c>
      <c r="X15" s="45">
        <v>10</v>
      </c>
      <c r="Y15" s="3">
        <f t="shared" si="65"/>
        <v>450</v>
      </c>
      <c r="Z15" s="45">
        <v>13</v>
      </c>
      <c r="AA15" s="3">
        <f t="shared" si="66"/>
        <v>585</v>
      </c>
      <c r="AB15" s="45">
        <v>5</v>
      </c>
      <c r="AC15" s="3">
        <f t="shared" si="67"/>
        <v>225</v>
      </c>
      <c r="AD15" s="45">
        <v>11</v>
      </c>
      <c r="AE15" s="3">
        <f t="shared" si="68"/>
        <v>495</v>
      </c>
      <c r="AF15" s="45">
        <v>1</v>
      </c>
      <c r="AG15" s="3">
        <f t="shared" si="69"/>
        <v>45</v>
      </c>
      <c r="AH15" s="45"/>
      <c r="AI15" s="3">
        <f t="shared" si="70"/>
        <v>0</v>
      </c>
      <c r="AJ15" s="93">
        <v>10</v>
      </c>
      <c r="AK15" s="3">
        <f t="shared" si="71"/>
        <v>450</v>
      </c>
      <c r="AL15" s="45"/>
      <c r="AM15" s="3">
        <f t="shared" si="72"/>
        <v>0</v>
      </c>
      <c r="AN15" s="45">
        <v>4</v>
      </c>
      <c r="AO15" s="3">
        <f t="shared" si="73"/>
        <v>180</v>
      </c>
      <c r="AP15" s="45">
        <v>12</v>
      </c>
      <c r="AQ15" s="3">
        <f t="shared" si="45"/>
        <v>540</v>
      </c>
      <c r="AR15" s="45">
        <v>21</v>
      </c>
      <c r="AS15" s="3">
        <f t="shared" si="74"/>
        <v>945</v>
      </c>
      <c r="AT15" s="45"/>
      <c r="AU15" s="3">
        <f t="shared" si="75"/>
        <v>0</v>
      </c>
      <c r="AV15" s="45">
        <v>12</v>
      </c>
      <c r="AW15" s="3">
        <f t="shared" si="76"/>
        <v>540</v>
      </c>
      <c r="AX15" s="45"/>
      <c r="AY15" s="3">
        <f t="shared" si="53"/>
        <v>0</v>
      </c>
      <c r="AZ15" s="45"/>
      <c r="BA15" s="3">
        <f t="shared" si="54"/>
        <v>0</v>
      </c>
      <c r="BB15" s="45"/>
      <c r="BC15" s="3">
        <f t="shared" si="77"/>
        <v>0</v>
      </c>
      <c r="BD15" s="45"/>
      <c r="BE15" s="3">
        <f t="shared" si="78"/>
        <v>0</v>
      </c>
      <c r="BF15" s="45">
        <v>1</v>
      </c>
      <c r="BG15" s="3">
        <f t="shared" si="79"/>
        <v>45</v>
      </c>
      <c r="BH15" s="45"/>
      <c r="BI15" s="74">
        <f t="shared" si="80"/>
        <v>0</v>
      </c>
      <c r="BJ15" s="45"/>
      <c r="BK15" s="74"/>
      <c r="BL15" s="45"/>
      <c r="BM15" s="74"/>
      <c r="BN15" s="45">
        <f t="shared" si="86"/>
        <v>111</v>
      </c>
      <c r="BO15" s="88">
        <f t="shared" si="81"/>
        <v>4995</v>
      </c>
      <c r="BP15" s="124"/>
      <c r="BQ15" s="61"/>
      <c r="BR15" s="4">
        <f t="shared" si="82"/>
        <v>4995</v>
      </c>
      <c r="BS15" s="61">
        <v>70</v>
      </c>
      <c r="BT15" s="1">
        <f t="shared" si="83"/>
        <v>5065</v>
      </c>
      <c r="BU15" s="5">
        <v>4859</v>
      </c>
      <c r="BV15" s="1">
        <f t="shared" si="87"/>
        <v>206</v>
      </c>
    </row>
    <row r="16" spans="1:114" ht="16.5" customHeight="1" x14ac:dyDescent="0.25">
      <c r="A16" s="133" t="s">
        <v>34</v>
      </c>
      <c r="B16" s="80" t="s">
        <v>35</v>
      </c>
      <c r="C16" s="81">
        <v>48</v>
      </c>
      <c r="D16" s="93">
        <v>12</v>
      </c>
      <c r="E16" s="3">
        <f t="shared" si="60"/>
        <v>576</v>
      </c>
      <c r="F16" s="93">
        <v>3</v>
      </c>
      <c r="G16" s="3">
        <f t="shared" si="61"/>
        <v>144</v>
      </c>
      <c r="H16" s="45">
        <v>10</v>
      </c>
      <c r="I16" s="3">
        <f t="shared" si="62"/>
        <v>480</v>
      </c>
      <c r="J16" s="45"/>
      <c r="K16" s="3">
        <f t="shared" si="63"/>
        <v>0</v>
      </c>
      <c r="L16" s="45">
        <v>5</v>
      </c>
      <c r="M16" s="3">
        <f t="shared" si="31"/>
        <v>240</v>
      </c>
      <c r="N16" s="45">
        <v>5</v>
      </c>
      <c r="O16" s="3">
        <f t="shared" si="32"/>
        <v>240</v>
      </c>
      <c r="P16" s="45">
        <v>6</v>
      </c>
      <c r="Q16" s="3">
        <f t="shared" si="33"/>
        <v>288</v>
      </c>
      <c r="R16" s="45">
        <v>8</v>
      </c>
      <c r="S16" s="3">
        <f t="shared" si="34"/>
        <v>384</v>
      </c>
      <c r="T16" s="45">
        <v>8</v>
      </c>
      <c r="U16" s="3">
        <f t="shared" si="85"/>
        <v>384</v>
      </c>
      <c r="V16" s="45">
        <v>9</v>
      </c>
      <c r="W16" s="3">
        <f t="shared" si="64"/>
        <v>432</v>
      </c>
      <c r="X16" s="45"/>
      <c r="Y16" s="3">
        <f t="shared" si="65"/>
        <v>0</v>
      </c>
      <c r="Z16" s="45">
        <v>7</v>
      </c>
      <c r="AA16" s="3">
        <f t="shared" si="66"/>
        <v>336</v>
      </c>
      <c r="AB16" s="45">
        <v>4</v>
      </c>
      <c r="AC16" s="3">
        <f t="shared" si="67"/>
        <v>192</v>
      </c>
      <c r="AD16" s="45"/>
      <c r="AE16" s="3">
        <f t="shared" si="68"/>
        <v>0</v>
      </c>
      <c r="AF16" s="45"/>
      <c r="AG16" s="3">
        <f t="shared" si="69"/>
        <v>0</v>
      </c>
      <c r="AH16" s="45"/>
      <c r="AI16" s="3">
        <f t="shared" si="70"/>
        <v>0</v>
      </c>
      <c r="AJ16" s="93"/>
      <c r="AK16" s="3">
        <f t="shared" si="71"/>
        <v>0</v>
      </c>
      <c r="AL16" s="45">
        <f>2+1</f>
        <v>3</v>
      </c>
      <c r="AM16" s="3">
        <f>96+13.5</f>
        <v>109.5</v>
      </c>
      <c r="AN16" s="45"/>
      <c r="AO16" s="3">
        <f t="shared" si="73"/>
        <v>0</v>
      </c>
      <c r="AP16" s="45"/>
      <c r="AQ16" s="3">
        <f t="shared" si="45"/>
        <v>0</v>
      </c>
      <c r="AR16" s="45"/>
      <c r="AS16" s="3">
        <f t="shared" si="74"/>
        <v>0</v>
      </c>
      <c r="AT16" s="45"/>
      <c r="AU16" s="3">
        <f t="shared" si="75"/>
        <v>0</v>
      </c>
      <c r="AV16" s="45"/>
      <c r="AW16" s="3">
        <f t="shared" si="76"/>
        <v>0</v>
      </c>
      <c r="AX16" s="45"/>
      <c r="AY16" s="3">
        <f t="shared" si="53"/>
        <v>0</v>
      </c>
      <c r="AZ16" s="45"/>
      <c r="BA16" s="3">
        <f t="shared" si="54"/>
        <v>0</v>
      </c>
      <c r="BB16" s="45"/>
      <c r="BC16" s="3">
        <f t="shared" si="77"/>
        <v>0</v>
      </c>
      <c r="BD16" s="45"/>
      <c r="BE16" s="3">
        <f t="shared" si="78"/>
        <v>0</v>
      </c>
      <c r="BF16" s="45"/>
      <c r="BG16" s="3">
        <f t="shared" si="79"/>
        <v>0</v>
      </c>
      <c r="BH16" s="45"/>
      <c r="BI16" s="74">
        <f t="shared" si="80"/>
        <v>0</v>
      </c>
      <c r="BJ16" s="45"/>
      <c r="BK16" s="74"/>
      <c r="BL16" s="45"/>
      <c r="BM16" s="74"/>
      <c r="BN16" s="45">
        <f>+D16+F16+H16+J16+L16+N16+P16+R16+T16+V16+X16+Z16+AB16+AD16+AF16+AH16+AJ16+AL16+AN16+AP16+AR16+AT16+AV16+AX16+AZ16+BB16+BD16+BF16+BH16+BJ16+BL16</f>
        <v>80</v>
      </c>
      <c r="BO16" s="88">
        <f t="shared" si="81"/>
        <v>3805.5</v>
      </c>
      <c r="BP16" s="124"/>
      <c r="BQ16" s="61">
        <v>440.2</v>
      </c>
      <c r="BR16" s="4">
        <f t="shared" si="50"/>
        <v>3805.5</v>
      </c>
      <c r="BS16" s="61"/>
      <c r="BT16" s="1">
        <f>BR16+BS16-BQ16</f>
        <v>3365.3</v>
      </c>
      <c r="BU16" s="5">
        <v>3311</v>
      </c>
      <c r="BV16" s="1">
        <f t="shared" si="87"/>
        <v>54.300000000000182</v>
      </c>
    </row>
    <row r="17" spans="1:114" s="59" customFormat="1" ht="16.5" customHeight="1" x14ac:dyDescent="0.3">
      <c r="A17" s="305" t="s">
        <v>61</v>
      </c>
      <c r="B17" s="290"/>
      <c r="C17" s="43"/>
      <c r="D17" s="132"/>
      <c r="E17" s="68"/>
      <c r="F17" s="132" t="s">
        <v>30</v>
      </c>
      <c r="G17" s="28"/>
      <c r="H17" s="47"/>
      <c r="I17" s="28"/>
      <c r="J17" s="47"/>
      <c r="K17" s="28"/>
      <c r="L17" s="47"/>
      <c r="M17" s="28"/>
      <c r="N17" s="47"/>
      <c r="O17" s="28"/>
      <c r="P17" s="47"/>
      <c r="Q17" s="28"/>
      <c r="R17" s="47"/>
      <c r="S17" s="28"/>
      <c r="T17" s="47"/>
      <c r="U17" s="28"/>
      <c r="V17" s="47"/>
      <c r="W17" s="28"/>
      <c r="X17" s="47"/>
      <c r="Y17" s="28"/>
      <c r="Z17" s="47"/>
      <c r="AA17" s="28"/>
      <c r="AB17" s="47"/>
      <c r="AC17" s="28"/>
      <c r="AD17" s="47"/>
      <c r="AE17" s="28"/>
      <c r="AF17" s="47"/>
      <c r="AG17" s="28"/>
      <c r="AH17" s="47"/>
      <c r="AI17" s="28"/>
      <c r="AJ17" s="132"/>
      <c r="AK17" s="68"/>
      <c r="AL17" s="47"/>
      <c r="AM17" s="28"/>
      <c r="AN17" s="47"/>
      <c r="AO17" s="28"/>
      <c r="AP17" s="47"/>
      <c r="AQ17" s="28"/>
      <c r="AR17" s="47"/>
      <c r="AS17" s="28"/>
      <c r="AT17" s="47"/>
      <c r="AU17" s="28"/>
      <c r="AV17" s="47"/>
      <c r="AW17" s="28"/>
      <c r="AX17" s="47"/>
      <c r="AY17" s="28"/>
      <c r="AZ17" s="47"/>
      <c r="BA17" s="28"/>
      <c r="BB17" s="47"/>
      <c r="BC17" s="28"/>
      <c r="BD17" s="47"/>
      <c r="BE17" s="28"/>
      <c r="BF17" s="47"/>
      <c r="BG17" s="28"/>
      <c r="BH17" s="47"/>
      <c r="BI17" s="28"/>
      <c r="BJ17" s="47"/>
      <c r="BK17" s="28"/>
      <c r="BL17" s="47"/>
      <c r="BM17" s="28"/>
      <c r="BN17" s="28"/>
      <c r="BO17" s="28"/>
      <c r="BP17" s="125"/>
      <c r="BQ17" s="33"/>
      <c r="BR17" s="35"/>
      <c r="BS17" s="33"/>
      <c r="BT17" s="37"/>
      <c r="BU17" s="37"/>
      <c r="BV17" s="37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</row>
    <row r="18" spans="1:114" s="14" customFormat="1" ht="16.5" customHeight="1" x14ac:dyDescent="0.3">
      <c r="A18" s="94" t="s">
        <v>88</v>
      </c>
      <c r="B18" s="80">
        <v>2</v>
      </c>
      <c r="C18" s="81">
        <v>60</v>
      </c>
      <c r="D18" s="93"/>
      <c r="E18" s="212"/>
      <c r="F18" s="93"/>
      <c r="G18" s="3"/>
      <c r="H18" s="45"/>
      <c r="I18" s="3"/>
      <c r="J18" s="45"/>
      <c r="K18" s="3"/>
      <c r="L18" s="45"/>
      <c r="M18" s="3"/>
      <c r="N18" s="45"/>
      <c r="O18" s="3"/>
      <c r="P18" s="45"/>
      <c r="Q18" s="3"/>
      <c r="R18" s="45"/>
      <c r="S18" s="3"/>
      <c r="T18" s="45"/>
      <c r="U18" s="3"/>
      <c r="V18" s="45"/>
      <c r="W18" s="3"/>
      <c r="X18" s="45"/>
      <c r="Y18" s="3"/>
      <c r="Z18" s="45"/>
      <c r="AA18" s="3"/>
      <c r="AB18" s="45"/>
      <c r="AC18" s="3"/>
      <c r="AD18" s="45">
        <v>16</v>
      </c>
      <c r="AE18" s="3">
        <f t="shared" ref="AE18:AE29" si="88">+AD18*C18</f>
        <v>960</v>
      </c>
      <c r="AF18" s="45">
        <v>19</v>
      </c>
      <c r="AG18" s="3">
        <f t="shared" ref="AG18:AG28" si="89">+AF18*C18</f>
        <v>1140</v>
      </c>
      <c r="AH18" s="45">
        <v>8</v>
      </c>
      <c r="AI18" s="3">
        <f t="shared" ref="AI18:AI29" si="90">+AH18*C18</f>
        <v>480</v>
      </c>
      <c r="AJ18" s="93">
        <v>16</v>
      </c>
      <c r="AK18" s="3">
        <f t="shared" ref="AK18:AK29" si="91">+AJ18*C18</f>
        <v>960</v>
      </c>
      <c r="AL18" s="45">
        <v>21</v>
      </c>
      <c r="AM18" s="3">
        <f t="shared" ref="AM18:AM29" si="92">+AL18*C18</f>
        <v>1260</v>
      </c>
      <c r="AN18" s="45"/>
      <c r="AO18" s="3">
        <f t="shared" ref="AO18:AO29" si="93">+AN18*C18</f>
        <v>0</v>
      </c>
      <c r="AP18" s="45"/>
      <c r="AQ18" s="3">
        <f t="shared" si="45"/>
        <v>0</v>
      </c>
      <c r="AR18" s="45"/>
      <c r="AS18" s="3">
        <f t="shared" ref="AS18:AS29" si="94">+AR18*C18</f>
        <v>0</v>
      </c>
      <c r="AT18" s="45"/>
      <c r="AU18" s="3">
        <f t="shared" ref="AU18:AU29" si="95">+AT18*C18</f>
        <v>0</v>
      </c>
      <c r="AV18" s="45"/>
      <c r="AW18" s="3">
        <f t="shared" ref="AW18:AW29" si="96">+AV18*C18</f>
        <v>0</v>
      </c>
      <c r="AX18" s="45">
        <v>1</v>
      </c>
      <c r="AY18" s="3">
        <v>10</v>
      </c>
      <c r="AZ18" s="45"/>
      <c r="BA18" s="3">
        <f t="shared" si="54"/>
        <v>0</v>
      </c>
      <c r="BB18" s="45"/>
      <c r="BC18" s="3">
        <f t="shared" ref="BC18:BC29" si="97">+BB18*C18</f>
        <v>0</v>
      </c>
      <c r="BD18" s="45"/>
      <c r="BE18" s="3">
        <f t="shared" ref="BE18:BE29" si="98">+BD18*C18</f>
        <v>0</v>
      </c>
      <c r="BF18" s="45"/>
      <c r="BG18" s="3">
        <f t="shared" ref="BG18:BG29" si="99">+BF18*C18</f>
        <v>0</v>
      </c>
      <c r="BH18" s="45"/>
      <c r="BI18" s="74">
        <f t="shared" ref="BI18:BI29" si="100">+BH18*C18</f>
        <v>0</v>
      </c>
      <c r="BJ18" s="45"/>
      <c r="BK18" s="3"/>
      <c r="BL18" s="45"/>
      <c r="BM18" s="3"/>
      <c r="BN18" s="45">
        <f t="shared" ref="BN18:BO29" si="101">+D18+F18+H18+J18+L18+N18+P18+R18+T18+V18+X18+Z18+AB18+AD18+AF18+AH18+AJ18+AL18+AN18+AP18+AR18+AT18+AV18+AX18+AZ18+BB18+BD18+BF18+BH18+BJ18+BL18</f>
        <v>81</v>
      </c>
      <c r="BO18" s="88">
        <f t="shared" si="101"/>
        <v>4810</v>
      </c>
      <c r="BP18" s="124"/>
      <c r="BQ18" s="61"/>
      <c r="BR18" s="4">
        <f t="shared" ref="BR18:BR23" si="102">BO18</f>
        <v>4810</v>
      </c>
      <c r="BS18" s="61"/>
      <c r="BT18" s="1">
        <f t="shared" ref="BT18:BT29" si="103">BR18+BS18-BQ18</f>
        <v>4810</v>
      </c>
      <c r="BU18" s="5">
        <v>5226</v>
      </c>
      <c r="BV18" s="1">
        <f t="shared" ref="BV18:BV23" si="104">BT18-BU18</f>
        <v>-416</v>
      </c>
    </row>
    <row r="19" spans="1:114" s="14" customFormat="1" ht="16.5" customHeight="1" x14ac:dyDescent="0.3">
      <c r="A19" s="94" t="s">
        <v>32</v>
      </c>
      <c r="B19" s="80">
        <v>170</v>
      </c>
      <c r="C19" s="81">
        <v>60</v>
      </c>
      <c r="D19" s="93"/>
      <c r="E19" s="212"/>
      <c r="F19" s="93"/>
      <c r="G19" s="3"/>
      <c r="H19" s="45"/>
      <c r="I19" s="3"/>
      <c r="J19" s="45"/>
      <c r="K19" s="3"/>
      <c r="L19" s="45"/>
      <c r="M19" s="3"/>
      <c r="N19" s="45"/>
      <c r="O19" s="3"/>
      <c r="P19" s="45"/>
      <c r="Q19" s="3"/>
      <c r="R19" s="45"/>
      <c r="S19" s="3"/>
      <c r="T19" s="45">
        <v>5</v>
      </c>
      <c r="U19" s="3">
        <f>5*48</f>
        <v>240</v>
      </c>
      <c r="V19" s="45">
        <v>12</v>
      </c>
      <c r="W19" s="3">
        <f t="shared" ref="W19:W28" si="105">+V19*C19</f>
        <v>720</v>
      </c>
      <c r="X19" s="45"/>
      <c r="Y19" s="3">
        <f t="shared" si="65"/>
        <v>0</v>
      </c>
      <c r="Z19" s="45">
        <v>15</v>
      </c>
      <c r="AA19" s="3">
        <f t="shared" ref="AA19:AA29" si="106">+Z19*C19</f>
        <v>900</v>
      </c>
      <c r="AB19" s="45">
        <v>8</v>
      </c>
      <c r="AC19" s="3">
        <f t="shared" ref="AC19:AC29" si="107">+AB19*C19</f>
        <v>480</v>
      </c>
      <c r="AD19" s="45"/>
      <c r="AE19" s="3">
        <f t="shared" si="88"/>
        <v>0</v>
      </c>
      <c r="AF19" s="45"/>
      <c r="AG19" s="3">
        <f t="shared" si="89"/>
        <v>0</v>
      </c>
      <c r="AH19" s="45"/>
      <c r="AI19" s="3">
        <f t="shared" si="90"/>
        <v>0</v>
      </c>
      <c r="AJ19" s="93"/>
      <c r="AK19" s="3">
        <f t="shared" si="91"/>
        <v>0</v>
      </c>
      <c r="AL19" s="45">
        <v>5</v>
      </c>
      <c r="AM19" s="3">
        <f t="shared" si="92"/>
        <v>300</v>
      </c>
      <c r="AN19" s="45"/>
      <c r="AO19" s="3">
        <f t="shared" si="93"/>
        <v>0</v>
      </c>
      <c r="AP19" s="45"/>
      <c r="AQ19" s="3">
        <f t="shared" si="45"/>
        <v>0</v>
      </c>
      <c r="AR19" s="45">
        <v>8</v>
      </c>
      <c r="AS19" s="3">
        <f t="shared" si="94"/>
        <v>480</v>
      </c>
      <c r="AT19" s="45">
        <v>6</v>
      </c>
      <c r="AU19" s="3">
        <f t="shared" si="95"/>
        <v>360</v>
      </c>
      <c r="AV19" s="45">
        <v>42</v>
      </c>
      <c r="AW19" s="3">
        <f t="shared" si="96"/>
        <v>2520</v>
      </c>
      <c r="AX19" s="45">
        <v>40</v>
      </c>
      <c r="AY19" s="3">
        <f t="shared" si="53"/>
        <v>2400</v>
      </c>
      <c r="AZ19" s="45">
        <v>30</v>
      </c>
      <c r="BA19" s="3">
        <f t="shared" si="54"/>
        <v>1800</v>
      </c>
      <c r="BB19" s="45">
        <v>17</v>
      </c>
      <c r="BC19" s="3">
        <f t="shared" si="97"/>
        <v>1020</v>
      </c>
      <c r="BD19" s="45">
        <v>27</v>
      </c>
      <c r="BE19" s="3">
        <f t="shared" si="98"/>
        <v>1620</v>
      </c>
      <c r="BF19" s="45">
        <v>25</v>
      </c>
      <c r="BG19" s="3">
        <f t="shared" si="99"/>
        <v>1500</v>
      </c>
      <c r="BH19" s="45">
        <v>25</v>
      </c>
      <c r="BI19" s="74">
        <f t="shared" si="100"/>
        <v>1500</v>
      </c>
      <c r="BJ19" s="45"/>
      <c r="BK19" s="3"/>
      <c r="BL19" s="45"/>
      <c r="BM19" s="3"/>
      <c r="BN19" s="45">
        <f t="shared" si="101"/>
        <v>265</v>
      </c>
      <c r="BO19" s="88">
        <f t="shared" si="101"/>
        <v>15840</v>
      </c>
      <c r="BP19" s="124"/>
      <c r="BQ19" s="61"/>
      <c r="BR19" s="4">
        <f t="shared" si="102"/>
        <v>15840</v>
      </c>
      <c r="BS19" s="61">
        <v>737.56</v>
      </c>
      <c r="BT19" s="1">
        <f t="shared" si="103"/>
        <v>16577.560000000001</v>
      </c>
      <c r="BU19" s="5">
        <v>11574</v>
      </c>
      <c r="BV19" s="1">
        <f t="shared" si="104"/>
        <v>5003.5600000000013</v>
      </c>
    </row>
    <row r="20" spans="1:114" s="14" customFormat="1" ht="16.5" customHeight="1" x14ac:dyDescent="0.3">
      <c r="A20" s="94" t="s">
        <v>77</v>
      </c>
      <c r="B20" s="121">
        <v>88</v>
      </c>
      <c r="C20" s="81">
        <v>48</v>
      </c>
      <c r="D20" s="93"/>
      <c r="E20" s="212"/>
      <c r="F20" s="93"/>
      <c r="G20" s="3"/>
      <c r="H20" s="45"/>
      <c r="I20" s="3"/>
      <c r="J20" s="45"/>
      <c r="K20" s="3"/>
      <c r="L20" s="45"/>
      <c r="M20" s="3"/>
      <c r="N20" s="45"/>
      <c r="O20" s="3"/>
      <c r="P20" s="45"/>
      <c r="Q20" s="3"/>
      <c r="R20" s="45"/>
      <c r="S20" s="3"/>
      <c r="T20" s="45"/>
      <c r="U20" s="3"/>
      <c r="V20" s="45"/>
      <c r="W20" s="3"/>
      <c r="X20" s="45"/>
      <c r="Y20" s="3"/>
      <c r="Z20" s="45"/>
      <c r="AA20" s="3"/>
      <c r="AB20" s="45"/>
      <c r="AC20" s="3"/>
      <c r="AD20" s="45"/>
      <c r="AE20" s="3">
        <f t="shared" si="88"/>
        <v>0</v>
      </c>
      <c r="AF20" s="45"/>
      <c r="AG20" s="3">
        <f t="shared" si="89"/>
        <v>0</v>
      </c>
      <c r="AH20" s="45"/>
      <c r="AI20" s="3">
        <f t="shared" si="90"/>
        <v>0</v>
      </c>
      <c r="AJ20" s="93"/>
      <c r="AK20" s="3">
        <f t="shared" si="91"/>
        <v>0</v>
      </c>
      <c r="AL20" s="45"/>
      <c r="AM20" s="3"/>
      <c r="AN20" s="45">
        <v>13</v>
      </c>
      <c r="AO20" s="3">
        <f t="shared" si="93"/>
        <v>624</v>
      </c>
      <c r="AP20" s="45">
        <v>29</v>
      </c>
      <c r="AQ20" s="3">
        <f t="shared" si="45"/>
        <v>1392</v>
      </c>
      <c r="AR20" s="45">
        <v>33</v>
      </c>
      <c r="AS20" s="3">
        <f t="shared" si="94"/>
        <v>1584</v>
      </c>
      <c r="AT20" s="45">
        <v>17</v>
      </c>
      <c r="AU20" s="3">
        <f t="shared" si="95"/>
        <v>816</v>
      </c>
      <c r="AV20" s="45">
        <v>8</v>
      </c>
      <c r="AW20" s="3">
        <f t="shared" si="96"/>
        <v>384</v>
      </c>
      <c r="AX20" s="45">
        <v>9</v>
      </c>
      <c r="AY20" s="3">
        <f t="shared" si="53"/>
        <v>432</v>
      </c>
      <c r="AZ20" s="45"/>
      <c r="BA20" s="3">
        <f t="shared" si="54"/>
        <v>0</v>
      </c>
      <c r="BB20" s="45"/>
      <c r="BC20" s="3">
        <f t="shared" si="97"/>
        <v>0</v>
      </c>
      <c r="BD20" s="45"/>
      <c r="BE20" s="3">
        <f t="shared" si="98"/>
        <v>0</v>
      </c>
      <c r="BF20" s="45"/>
      <c r="BG20" s="3">
        <f t="shared" si="99"/>
        <v>0</v>
      </c>
      <c r="BH20" s="45">
        <v>1</v>
      </c>
      <c r="BI20" s="74">
        <v>80</v>
      </c>
      <c r="BJ20" s="45"/>
      <c r="BK20" s="3"/>
      <c r="BL20" s="45"/>
      <c r="BM20" s="3"/>
      <c r="BN20" s="45">
        <f t="shared" si="101"/>
        <v>110</v>
      </c>
      <c r="BO20" s="88">
        <f t="shared" si="101"/>
        <v>5312</v>
      </c>
      <c r="BP20" s="124"/>
      <c r="BQ20" s="61"/>
      <c r="BR20" s="4">
        <f t="shared" si="102"/>
        <v>5312</v>
      </c>
      <c r="BS20" s="61"/>
      <c r="BT20" s="1">
        <f t="shared" si="103"/>
        <v>5312</v>
      </c>
      <c r="BU20" s="5">
        <v>4903</v>
      </c>
      <c r="BV20" s="1">
        <f t="shared" si="104"/>
        <v>409</v>
      </c>
    </row>
    <row r="21" spans="1:114" s="14" customFormat="1" ht="16.5" customHeight="1" x14ac:dyDescent="0.3">
      <c r="A21" s="94" t="s">
        <v>86</v>
      </c>
      <c r="B21" s="121">
        <v>11</v>
      </c>
      <c r="C21" s="81">
        <v>48</v>
      </c>
      <c r="D21" s="93"/>
      <c r="E21" s="212"/>
      <c r="F21" s="93"/>
      <c r="G21" s="3"/>
      <c r="H21" s="45"/>
      <c r="I21" s="3"/>
      <c r="J21" s="45"/>
      <c r="K21" s="3"/>
      <c r="L21" s="45"/>
      <c r="M21" s="3"/>
      <c r="N21" s="45"/>
      <c r="O21" s="3"/>
      <c r="P21" s="45"/>
      <c r="Q21" s="3"/>
      <c r="R21" s="45"/>
      <c r="S21" s="3"/>
      <c r="T21" s="45"/>
      <c r="U21" s="3"/>
      <c r="V21" s="45">
        <v>18</v>
      </c>
      <c r="W21" s="3">
        <f t="shared" si="105"/>
        <v>864</v>
      </c>
      <c r="X21" s="45"/>
      <c r="Y21" s="3">
        <f t="shared" si="65"/>
        <v>0</v>
      </c>
      <c r="Z21" s="45">
        <v>7</v>
      </c>
      <c r="AA21" s="3">
        <f t="shared" si="106"/>
        <v>336</v>
      </c>
      <c r="AB21" s="45">
        <v>9</v>
      </c>
      <c r="AC21" s="3">
        <f t="shared" si="107"/>
        <v>432</v>
      </c>
      <c r="AD21" s="45">
        <v>4</v>
      </c>
      <c r="AE21" s="3">
        <f>144+40</f>
        <v>184</v>
      </c>
      <c r="AF21" s="45"/>
      <c r="AG21" s="3">
        <f t="shared" si="89"/>
        <v>0</v>
      </c>
      <c r="AH21" s="45"/>
      <c r="AI21" s="3">
        <f t="shared" si="90"/>
        <v>0</v>
      </c>
      <c r="AJ21" s="93"/>
      <c r="AK21" s="3">
        <f t="shared" si="91"/>
        <v>0</v>
      </c>
      <c r="AL21" s="45"/>
      <c r="AM21" s="3">
        <f t="shared" si="92"/>
        <v>0</v>
      </c>
      <c r="AN21" s="45"/>
      <c r="AO21" s="3">
        <f t="shared" si="93"/>
        <v>0</v>
      </c>
      <c r="AP21" s="45"/>
      <c r="AQ21" s="3">
        <f t="shared" si="45"/>
        <v>0</v>
      </c>
      <c r="AR21" s="45"/>
      <c r="AS21" s="3">
        <f t="shared" si="94"/>
        <v>0</v>
      </c>
      <c r="AT21" s="45"/>
      <c r="AU21" s="3">
        <f t="shared" si="95"/>
        <v>0</v>
      </c>
      <c r="AV21" s="45"/>
      <c r="AW21" s="3">
        <f t="shared" si="96"/>
        <v>0</v>
      </c>
      <c r="AX21" s="45"/>
      <c r="AY21" s="3">
        <f t="shared" si="53"/>
        <v>0</v>
      </c>
      <c r="AZ21" s="45"/>
      <c r="BA21" s="3">
        <f t="shared" si="54"/>
        <v>0</v>
      </c>
      <c r="BB21" s="45"/>
      <c r="BC21" s="3">
        <f t="shared" si="97"/>
        <v>0</v>
      </c>
      <c r="BD21" s="45"/>
      <c r="BE21" s="3">
        <f t="shared" si="98"/>
        <v>0</v>
      </c>
      <c r="BF21" s="45"/>
      <c r="BG21" s="3">
        <f t="shared" si="99"/>
        <v>0</v>
      </c>
      <c r="BH21" s="45"/>
      <c r="BI21" s="74">
        <f t="shared" si="100"/>
        <v>0</v>
      </c>
      <c r="BJ21" s="45"/>
      <c r="BK21" s="3"/>
      <c r="BL21" s="45"/>
      <c r="BM21" s="3"/>
      <c r="BN21" s="45">
        <f t="shared" si="101"/>
        <v>38</v>
      </c>
      <c r="BO21" s="88">
        <f t="shared" si="101"/>
        <v>1816</v>
      </c>
      <c r="BP21" s="124"/>
      <c r="BQ21" s="61"/>
      <c r="BR21" s="4">
        <f t="shared" si="102"/>
        <v>1816</v>
      </c>
      <c r="BS21" s="61"/>
      <c r="BT21" s="1">
        <f t="shared" si="103"/>
        <v>1816</v>
      </c>
      <c r="BU21" s="5">
        <v>1895</v>
      </c>
      <c r="BV21" s="1">
        <f t="shared" si="104"/>
        <v>-79</v>
      </c>
    </row>
    <row r="22" spans="1:114" s="14" customFormat="1" ht="16.5" customHeight="1" x14ac:dyDescent="0.3">
      <c r="A22" s="94" t="s">
        <v>80</v>
      </c>
      <c r="B22" s="121">
        <v>53</v>
      </c>
      <c r="C22" s="81">
        <v>48</v>
      </c>
      <c r="D22" s="93"/>
      <c r="E22" s="212"/>
      <c r="F22" s="93"/>
      <c r="G22" s="3"/>
      <c r="H22" s="45"/>
      <c r="I22" s="3"/>
      <c r="J22" s="45"/>
      <c r="K22" s="3"/>
      <c r="L22" s="45"/>
      <c r="M22" s="3"/>
      <c r="N22" s="45"/>
      <c r="O22" s="3"/>
      <c r="P22" s="45"/>
      <c r="Q22" s="3"/>
      <c r="R22" s="45"/>
      <c r="S22" s="3"/>
      <c r="T22" s="45"/>
      <c r="U22" s="3"/>
      <c r="V22" s="45"/>
      <c r="W22" s="3"/>
      <c r="X22" s="45"/>
      <c r="Y22" s="3"/>
      <c r="Z22" s="45"/>
      <c r="AA22" s="3"/>
      <c r="AB22" s="45"/>
      <c r="AC22" s="3"/>
      <c r="AD22" s="45"/>
      <c r="AE22" s="3"/>
      <c r="AF22" s="45"/>
      <c r="AG22" s="3">
        <f t="shared" si="89"/>
        <v>0</v>
      </c>
      <c r="AH22" s="45"/>
      <c r="AI22" s="3">
        <f t="shared" si="90"/>
        <v>0</v>
      </c>
      <c r="AJ22" s="93"/>
      <c r="AK22" s="3">
        <f t="shared" si="91"/>
        <v>0</v>
      </c>
      <c r="AL22" s="45"/>
      <c r="AM22" s="3"/>
      <c r="AN22" s="45"/>
      <c r="AO22" s="3">
        <f t="shared" si="93"/>
        <v>0</v>
      </c>
      <c r="AP22" s="45"/>
      <c r="AQ22" s="3">
        <f t="shared" si="45"/>
        <v>0</v>
      </c>
      <c r="AR22" s="45">
        <v>8</v>
      </c>
      <c r="AS22" s="3">
        <f t="shared" si="94"/>
        <v>384</v>
      </c>
      <c r="AT22" s="45">
        <v>5</v>
      </c>
      <c r="AU22" s="3">
        <f t="shared" si="95"/>
        <v>240</v>
      </c>
      <c r="AV22" s="45">
        <v>7</v>
      </c>
      <c r="AW22" s="3">
        <f t="shared" si="96"/>
        <v>336</v>
      </c>
      <c r="AX22" s="45"/>
      <c r="AY22" s="3">
        <f t="shared" si="53"/>
        <v>0</v>
      </c>
      <c r="AZ22" s="45"/>
      <c r="BA22" s="3">
        <f t="shared" si="54"/>
        <v>0</v>
      </c>
      <c r="BB22" s="45"/>
      <c r="BC22" s="3">
        <f t="shared" si="97"/>
        <v>0</v>
      </c>
      <c r="BD22" s="45">
        <f>1+1</f>
        <v>2</v>
      </c>
      <c r="BE22" s="3">
        <f>48+22</f>
        <v>70</v>
      </c>
      <c r="BF22" s="45"/>
      <c r="BG22" s="3">
        <f t="shared" si="99"/>
        <v>0</v>
      </c>
      <c r="BH22" s="45"/>
      <c r="BI22" s="74">
        <f t="shared" si="100"/>
        <v>0</v>
      </c>
      <c r="BJ22" s="45"/>
      <c r="BK22" s="3"/>
      <c r="BL22" s="45"/>
      <c r="BM22" s="3"/>
      <c r="BN22" s="45">
        <f t="shared" si="101"/>
        <v>22</v>
      </c>
      <c r="BO22" s="88">
        <f t="shared" si="101"/>
        <v>1030</v>
      </c>
      <c r="BP22" s="124"/>
      <c r="BQ22" s="61"/>
      <c r="BR22" s="4">
        <f t="shared" si="102"/>
        <v>1030</v>
      </c>
      <c r="BS22" s="61"/>
      <c r="BT22" s="1">
        <f t="shared" si="103"/>
        <v>1030</v>
      </c>
      <c r="BU22" s="5">
        <v>346</v>
      </c>
      <c r="BV22" s="1">
        <f t="shared" si="104"/>
        <v>684</v>
      </c>
    </row>
    <row r="23" spans="1:114" s="14" customFormat="1" ht="16.5" customHeight="1" x14ac:dyDescent="0.3">
      <c r="A23" s="94" t="s">
        <v>87</v>
      </c>
      <c r="B23" s="121">
        <v>184</v>
      </c>
      <c r="C23" s="81">
        <v>48</v>
      </c>
      <c r="D23" s="93"/>
      <c r="E23" s="212"/>
      <c r="F23" s="93"/>
      <c r="G23" s="3"/>
      <c r="H23" s="45"/>
      <c r="I23" s="3"/>
      <c r="J23" s="45"/>
      <c r="K23" s="3"/>
      <c r="L23" s="45"/>
      <c r="M23" s="3"/>
      <c r="N23" s="45"/>
      <c r="O23" s="3"/>
      <c r="P23" s="45"/>
      <c r="Q23" s="3"/>
      <c r="R23" s="45"/>
      <c r="S23" s="3"/>
      <c r="T23" s="45"/>
      <c r="U23" s="3"/>
      <c r="V23" s="45"/>
      <c r="W23" s="3"/>
      <c r="X23" s="45"/>
      <c r="Y23" s="3">
        <f t="shared" si="65"/>
        <v>0</v>
      </c>
      <c r="Z23" s="45"/>
      <c r="AA23" s="3"/>
      <c r="AB23" s="45">
        <v>12</v>
      </c>
      <c r="AC23" s="3">
        <f t="shared" si="107"/>
        <v>576</v>
      </c>
      <c r="AD23" s="45">
        <v>15</v>
      </c>
      <c r="AE23" s="3">
        <f t="shared" si="88"/>
        <v>720</v>
      </c>
      <c r="AF23" s="45">
        <v>24</v>
      </c>
      <c r="AG23" s="3">
        <f t="shared" si="89"/>
        <v>1152</v>
      </c>
      <c r="AH23" s="45">
        <v>10</v>
      </c>
      <c r="AI23" s="3">
        <f t="shared" si="90"/>
        <v>480</v>
      </c>
      <c r="AJ23" s="93">
        <v>19</v>
      </c>
      <c r="AK23" s="3">
        <f t="shared" si="91"/>
        <v>912</v>
      </c>
      <c r="AL23" s="45">
        <v>7</v>
      </c>
      <c r="AM23" s="3">
        <f t="shared" si="92"/>
        <v>336</v>
      </c>
      <c r="AN23" s="45">
        <v>12</v>
      </c>
      <c r="AO23" s="3">
        <f t="shared" si="93"/>
        <v>576</v>
      </c>
      <c r="AP23" s="45"/>
      <c r="AQ23" s="3">
        <f t="shared" si="45"/>
        <v>0</v>
      </c>
      <c r="AR23" s="45"/>
      <c r="AS23" s="3">
        <f t="shared" si="94"/>
        <v>0</v>
      </c>
      <c r="AT23" s="45"/>
      <c r="AU23" s="3">
        <f t="shared" si="95"/>
        <v>0</v>
      </c>
      <c r="AV23" s="45"/>
      <c r="AW23" s="3">
        <f t="shared" si="96"/>
        <v>0</v>
      </c>
      <c r="AX23" s="45"/>
      <c r="AY23" s="3">
        <f t="shared" si="53"/>
        <v>0</v>
      </c>
      <c r="AZ23" s="45"/>
      <c r="BA23" s="3">
        <f t="shared" si="54"/>
        <v>0</v>
      </c>
      <c r="BB23" s="45"/>
      <c r="BC23" s="3">
        <f t="shared" si="97"/>
        <v>0</v>
      </c>
      <c r="BD23" s="45"/>
      <c r="BE23" s="3">
        <f t="shared" si="98"/>
        <v>0</v>
      </c>
      <c r="BF23" s="45"/>
      <c r="BG23" s="3">
        <f t="shared" si="99"/>
        <v>0</v>
      </c>
      <c r="BH23" s="45"/>
      <c r="BI23" s="74">
        <f t="shared" si="100"/>
        <v>0</v>
      </c>
      <c r="BJ23" s="45"/>
      <c r="BK23" s="3"/>
      <c r="BL23" s="45"/>
      <c r="BM23" s="3"/>
      <c r="BN23" s="45">
        <f t="shared" si="101"/>
        <v>99</v>
      </c>
      <c r="BO23" s="88">
        <f t="shared" si="101"/>
        <v>4752</v>
      </c>
      <c r="BP23" s="124"/>
      <c r="BQ23" s="61"/>
      <c r="BR23" s="4">
        <f t="shared" si="102"/>
        <v>4752</v>
      </c>
      <c r="BS23" s="61"/>
      <c r="BT23" s="1">
        <f t="shared" si="103"/>
        <v>4752</v>
      </c>
      <c r="BU23" s="5">
        <v>4989</v>
      </c>
      <c r="BV23" s="1">
        <f t="shared" si="104"/>
        <v>-237</v>
      </c>
    </row>
    <row r="24" spans="1:114" ht="16.5" customHeight="1" x14ac:dyDescent="0.25">
      <c r="A24" s="94" t="s">
        <v>51</v>
      </c>
      <c r="B24" s="121" t="s">
        <v>52</v>
      </c>
      <c r="C24" s="81">
        <v>48</v>
      </c>
      <c r="D24" s="93"/>
      <c r="E24" s="3">
        <f t="shared" ref="E24:E27" si="108">+D24*C24</f>
        <v>0</v>
      </c>
      <c r="F24" s="93"/>
      <c r="G24" s="3">
        <f t="shared" ref="G24:G27" si="109">+F24*C24</f>
        <v>0</v>
      </c>
      <c r="H24" s="45"/>
      <c r="I24" s="3">
        <f t="shared" ref="I24:I27" si="110">+H24*C24</f>
        <v>0</v>
      </c>
      <c r="J24" s="45"/>
      <c r="K24" s="3">
        <f t="shared" ref="K24:K27" si="111">+J24*C24</f>
        <v>0</v>
      </c>
      <c r="L24" s="45"/>
      <c r="M24" s="3">
        <f t="shared" si="31"/>
        <v>0</v>
      </c>
      <c r="N24" s="45"/>
      <c r="O24" s="3">
        <f t="shared" si="32"/>
        <v>0</v>
      </c>
      <c r="P24" s="45"/>
      <c r="Q24" s="3">
        <f t="shared" si="33"/>
        <v>0</v>
      </c>
      <c r="R24" s="45"/>
      <c r="S24" s="3">
        <f t="shared" si="34"/>
        <v>0</v>
      </c>
      <c r="T24" s="45"/>
      <c r="U24" s="3">
        <f t="shared" ref="U24:U27" si="112">+T24*C24</f>
        <v>0</v>
      </c>
      <c r="V24" s="45"/>
      <c r="W24" s="3">
        <f t="shared" si="105"/>
        <v>0</v>
      </c>
      <c r="X24" s="45"/>
      <c r="Y24" s="3">
        <f t="shared" si="65"/>
        <v>0</v>
      </c>
      <c r="Z24" s="45">
        <v>2</v>
      </c>
      <c r="AA24" s="3">
        <f t="shared" si="106"/>
        <v>96</v>
      </c>
      <c r="AB24" s="45"/>
      <c r="AC24" s="3">
        <f t="shared" si="107"/>
        <v>0</v>
      </c>
      <c r="AD24" s="45">
        <v>3</v>
      </c>
      <c r="AE24" s="3">
        <f>94+101</f>
        <v>195</v>
      </c>
      <c r="AF24" s="45">
        <v>5</v>
      </c>
      <c r="AG24" s="3">
        <f>437-291</f>
        <v>146</v>
      </c>
      <c r="AH24" s="45"/>
      <c r="AI24" s="3">
        <f t="shared" si="90"/>
        <v>0</v>
      </c>
      <c r="AJ24" s="93"/>
      <c r="AK24" s="3">
        <f t="shared" si="91"/>
        <v>0</v>
      </c>
      <c r="AL24" s="45"/>
      <c r="AM24" s="3">
        <f t="shared" si="92"/>
        <v>0</v>
      </c>
      <c r="AN24" s="45"/>
      <c r="AO24" s="3">
        <f t="shared" si="93"/>
        <v>0</v>
      </c>
      <c r="AP24" s="45"/>
      <c r="AQ24" s="3">
        <f t="shared" si="45"/>
        <v>0</v>
      </c>
      <c r="AR24" s="45"/>
      <c r="AS24" s="3">
        <f t="shared" si="94"/>
        <v>0</v>
      </c>
      <c r="AT24" s="45"/>
      <c r="AU24" s="3">
        <f t="shared" si="95"/>
        <v>0</v>
      </c>
      <c r="AV24" s="45"/>
      <c r="AW24" s="3">
        <f t="shared" si="96"/>
        <v>0</v>
      </c>
      <c r="AX24" s="45"/>
      <c r="AY24" s="3">
        <f t="shared" si="53"/>
        <v>0</v>
      </c>
      <c r="AZ24" s="45"/>
      <c r="BA24" s="3">
        <f t="shared" si="54"/>
        <v>0</v>
      </c>
      <c r="BB24" s="45"/>
      <c r="BC24" s="3">
        <f t="shared" si="97"/>
        <v>0</v>
      </c>
      <c r="BD24" s="45"/>
      <c r="BE24" s="3">
        <f t="shared" si="98"/>
        <v>0</v>
      </c>
      <c r="BF24" s="45"/>
      <c r="BG24" s="3">
        <f t="shared" si="99"/>
        <v>0</v>
      </c>
      <c r="BH24" s="45"/>
      <c r="BI24" s="74">
        <f t="shared" si="100"/>
        <v>0</v>
      </c>
      <c r="BJ24" s="45"/>
      <c r="BK24" s="74"/>
      <c r="BL24" s="45"/>
      <c r="BM24" s="74"/>
      <c r="BN24" s="45">
        <f t="shared" si="101"/>
        <v>10</v>
      </c>
      <c r="BO24" s="88">
        <f t="shared" si="101"/>
        <v>437</v>
      </c>
      <c r="BP24" s="124"/>
      <c r="BQ24" s="61">
        <v>12</v>
      </c>
      <c r="BR24" s="4">
        <f t="shared" si="50"/>
        <v>437</v>
      </c>
      <c r="BS24" s="61"/>
      <c r="BT24" s="1">
        <f t="shared" si="103"/>
        <v>425</v>
      </c>
      <c r="BU24" s="5"/>
      <c r="BV24" s="1">
        <f>BT24-BU24</f>
        <v>425</v>
      </c>
    </row>
    <row r="25" spans="1:114" ht="16.5" customHeight="1" x14ac:dyDescent="0.25">
      <c r="A25" s="133" t="s">
        <v>68</v>
      </c>
      <c r="B25" s="80">
        <v>47</v>
      </c>
      <c r="C25" s="81">
        <v>48</v>
      </c>
      <c r="D25" s="93"/>
      <c r="E25" s="3">
        <f t="shared" si="108"/>
        <v>0</v>
      </c>
      <c r="F25" s="93"/>
      <c r="G25" s="3">
        <f t="shared" si="109"/>
        <v>0</v>
      </c>
      <c r="H25" s="45">
        <v>4</v>
      </c>
      <c r="I25" s="3">
        <f t="shared" si="110"/>
        <v>192</v>
      </c>
      <c r="J25" s="45"/>
      <c r="K25" s="3">
        <f t="shared" si="111"/>
        <v>0</v>
      </c>
      <c r="L25" s="45"/>
      <c r="M25" s="3">
        <f t="shared" si="31"/>
        <v>0</v>
      </c>
      <c r="N25" s="45">
        <v>10</v>
      </c>
      <c r="O25" s="3">
        <f t="shared" si="32"/>
        <v>480</v>
      </c>
      <c r="P25" s="45">
        <v>20</v>
      </c>
      <c r="Q25" s="3">
        <f t="shared" si="33"/>
        <v>960</v>
      </c>
      <c r="R25" s="45">
        <v>10</v>
      </c>
      <c r="S25" s="3">
        <f t="shared" si="34"/>
        <v>480</v>
      </c>
      <c r="T25" s="45">
        <v>12</v>
      </c>
      <c r="U25" s="3">
        <f t="shared" si="112"/>
        <v>576</v>
      </c>
      <c r="V25" s="45">
        <v>11</v>
      </c>
      <c r="W25" s="3">
        <f t="shared" si="105"/>
        <v>528</v>
      </c>
      <c r="X25" s="45"/>
      <c r="Y25" s="3">
        <f t="shared" si="65"/>
        <v>0</v>
      </c>
      <c r="Z25" s="45">
        <v>9</v>
      </c>
      <c r="AA25" s="3">
        <f t="shared" si="106"/>
        <v>432</v>
      </c>
      <c r="AB25" s="45">
        <v>10</v>
      </c>
      <c r="AC25" s="3">
        <f t="shared" si="107"/>
        <v>480</v>
      </c>
      <c r="AD25" s="45">
        <v>17</v>
      </c>
      <c r="AE25" s="3">
        <f t="shared" si="88"/>
        <v>816</v>
      </c>
      <c r="AF25" s="45">
        <v>3</v>
      </c>
      <c r="AG25" s="3">
        <f>96+20</f>
        <v>116</v>
      </c>
      <c r="AH25" s="45"/>
      <c r="AI25" s="3">
        <f t="shared" si="90"/>
        <v>0</v>
      </c>
      <c r="AJ25" s="93"/>
      <c r="AK25" s="3">
        <f t="shared" si="91"/>
        <v>0</v>
      </c>
      <c r="AL25" s="45"/>
      <c r="AM25" s="3">
        <f t="shared" si="92"/>
        <v>0</v>
      </c>
      <c r="AN25" s="45"/>
      <c r="AO25" s="3">
        <f t="shared" si="93"/>
        <v>0</v>
      </c>
      <c r="AP25" s="45"/>
      <c r="AQ25" s="3">
        <f t="shared" si="45"/>
        <v>0</v>
      </c>
      <c r="AR25" s="45"/>
      <c r="AS25" s="3">
        <f t="shared" si="94"/>
        <v>0</v>
      </c>
      <c r="AT25" s="45"/>
      <c r="AU25" s="3">
        <f t="shared" si="95"/>
        <v>0</v>
      </c>
      <c r="AV25" s="45"/>
      <c r="AW25" s="3">
        <f t="shared" si="96"/>
        <v>0</v>
      </c>
      <c r="AX25" s="45"/>
      <c r="AY25" s="3">
        <f t="shared" si="53"/>
        <v>0</v>
      </c>
      <c r="AZ25" s="45"/>
      <c r="BA25" s="3">
        <f t="shared" si="54"/>
        <v>0</v>
      </c>
      <c r="BB25" s="45"/>
      <c r="BC25" s="3">
        <f t="shared" si="97"/>
        <v>0</v>
      </c>
      <c r="BD25" s="45"/>
      <c r="BE25" s="3">
        <f t="shared" si="98"/>
        <v>0</v>
      </c>
      <c r="BF25" s="45"/>
      <c r="BG25" s="3">
        <f t="shared" si="99"/>
        <v>0</v>
      </c>
      <c r="BH25" s="45"/>
      <c r="BI25" s="74">
        <f t="shared" si="100"/>
        <v>0</v>
      </c>
      <c r="BJ25" s="45"/>
      <c r="BK25" s="74"/>
      <c r="BL25" s="45"/>
      <c r="BM25" s="74"/>
      <c r="BN25" s="45">
        <f t="shared" si="101"/>
        <v>106</v>
      </c>
      <c r="BO25" s="88">
        <f t="shared" si="101"/>
        <v>5060</v>
      </c>
      <c r="BP25" s="124"/>
      <c r="BQ25" s="61"/>
      <c r="BR25" s="4">
        <f t="shared" si="50"/>
        <v>5060</v>
      </c>
      <c r="BS25" s="61"/>
      <c r="BT25" s="1">
        <f t="shared" si="103"/>
        <v>5060</v>
      </c>
      <c r="BU25" s="5">
        <v>4496</v>
      </c>
      <c r="BV25" s="1">
        <f>BT25-BU25</f>
        <v>564</v>
      </c>
    </row>
    <row r="26" spans="1:114" ht="16.5" customHeight="1" x14ac:dyDescent="0.25">
      <c r="A26" s="133" t="s">
        <v>56</v>
      </c>
      <c r="B26" s="80">
        <v>4</v>
      </c>
      <c r="C26" s="81">
        <v>48</v>
      </c>
      <c r="D26" s="93"/>
      <c r="E26" s="3"/>
      <c r="F26" s="93"/>
      <c r="G26" s="3"/>
      <c r="H26" s="45"/>
      <c r="I26" s="3"/>
      <c r="J26" s="45"/>
      <c r="K26" s="3"/>
      <c r="L26" s="45"/>
      <c r="M26" s="3"/>
      <c r="N26" s="45"/>
      <c r="O26" s="3"/>
      <c r="P26" s="45"/>
      <c r="Q26" s="3"/>
      <c r="R26" s="45"/>
      <c r="S26" s="3"/>
      <c r="T26" s="45"/>
      <c r="U26" s="3"/>
      <c r="V26" s="45"/>
      <c r="W26" s="3"/>
      <c r="X26" s="45"/>
      <c r="Y26" s="3"/>
      <c r="Z26" s="45"/>
      <c r="AA26" s="3"/>
      <c r="AB26" s="45"/>
      <c r="AC26" s="3"/>
      <c r="AD26" s="45"/>
      <c r="AE26" s="3"/>
      <c r="AF26" s="45"/>
      <c r="AG26" s="3"/>
      <c r="AH26" s="45"/>
      <c r="AI26" s="3"/>
      <c r="AJ26" s="93"/>
      <c r="AK26" s="3"/>
      <c r="AL26" s="45"/>
      <c r="AM26" s="3"/>
      <c r="AN26" s="45"/>
      <c r="AO26" s="3"/>
      <c r="AP26" s="45"/>
      <c r="AQ26" s="3"/>
      <c r="AR26" s="45"/>
      <c r="AS26" s="3"/>
      <c r="AT26" s="45"/>
      <c r="AU26" s="3"/>
      <c r="AV26" s="45"/>
      <c r="AW26" s="3"/>
      <c r="AX26" s="45"/>
      <c r="AY26" s="3"/>
      <c r="AZ26" s="45"/>
      <c r="BA26" s="3"/>
      <c r="BB26" s="45"/>
      <c r="BC26" s="3"/>
      <c r="BD26" s="45"/>
      <c r="BE26" s="3"/>
      <c r="BF26" s="45"/>
      <c r="BG26" s="3"/>
      <c r="BH26" s="45">
        <v>3</v>
      </c>
      <c r="BI26" s="74">
        <f>96+10</f>
        <v>106</v>
      </c>
      <c r="BJ26" s="45"/>
      <c r="BK26" s="74"/>
      <c r="BL26" s="45"/>
      <c r="BM26" s="74"/>
      <c r="BN26" s="45">
        <f t="shared" ref="BN26" si="113">+D26+F26+H26+J26+L26+N26+P26+R26+T26+V26+X26+Z26+AB26+AD26+AF26+AH26+AJ26+AL26+AN26+AP26+AR26+AT26+AV26+AX26+AZ26+BB26+BD26+BF26+BH26+BJ26+BL26</f>
        <v>3</v>
      </c>
      <c r="BO26" s="88">
        <f t="shared" ref="BO26" si="114">+E26+G26+I26+K26+M26+O26+Q26+S26+U26+W26+Y26+AA26+AC26+AE26+AG26+AI26+AK26+AM26+AO26+AQ26+AS26+AU26+AW26+AY26+BA26+BC26+BE26+BG26+BI26+BK26+BM26</f>
        <v>106</v>
      </c>
      <c r="BP26" s="124"/>
      <c r="BQ26" s="61"/>
      <c r="BR26" s="4"/>
      <c r="BS26" s="61"/>
      <c r="BT26" s="1"/>
      <c r="BU26" s="5"/>
      <c r="BV26" s="1"/>
    </row>
    <row r="27" spans="1:114" ht="16.5" customHeight="1" x14ac:dyDescent="0.25">
      <c r="A27" s="133" t="s">
        <v>56</v>
      </c>
      <c r="B27" s="80">
        <v>6</v>
      </c>
      <c r="C27" s="81">
        <v>48</v>
      </c>
      <c r="D27" s="93"/>
      <c r="E27" s="3">
        <f t="shared" si="108"/>
        <v>0</v>
      </c>
      <c r="F27" s="93"/>
      <c r="G27" s="3">
        <f t="shared" si="109"/>
        <v>0</v>
      </c>
      <c r="H27" s="45"/>
      <c r="I27" s="3">
        <f t="shared" si="110"/>
        <v>0</v>
      </c>
      <c r="J27" s="45">
        <v>12</v>
      </c>
      <c r="K27" s="3">
        <f t="shared" si="111"/>
        <v>576</v>
      </c>
      <c r="L27" s="45"/>
      <c r="M27" s="3">
        <f t="shared" si="31"/>
        <v>0</v>
      </c>
      <c r="N27" s="45">
        <v>12</v>
      </c>
      <c r="O27" s="3">
        <f t="shared" si="32"/>
        <v>576</v>
      </c>
      <c r="P27" s="45"/>
      <c r="Q27" s="3">
        <f t="shared" si="33"/>
        <v>0</v>
      </c>
      <c r="R27" s="45">
        <v>12</v>
      </c>
      <c r="S27" s="3">
        <f t="shared" si="34"/>
        <v>576</v>
      </c>
      <c r="T27" s="45"/>
      <c r="U27" s="3">
        <f t="shared" si="112"/>
        <v>0</v>
      </c>
      <c r="V27" s="45"/>
      <c r="W27" s="3">
        <f t="shared" si="105"/>
        <v>0</v>
      </c>
      <c r="X27" s="45"/>
      <c r="Y27" s="3">
        <f t="shared" si="65"/>
        <v>0</v>
      </c>
      <c r="Z27" s="45">
        <v>12</v>
      </c>
      <c r="AA27" s="3">
        <f t="shared" si="106"/>
        <v>576</v>
      </c>
      <c r="AB27" s="45"/>
      <c r="AC27" s="3">
        <f t="shared" si="107"/>
        <v>0</v>
      </c>
      <c r="AD27" s="45"/>
      <c r="AE27" s="3">
        <f t="shared" si="88"/>
        <v>0</v>
      </c>
      <c r="AF27" s="45"/>
      <c r="AG27" s="3">
        <f t="shared" si="89"/>
        <v>0</v>
      </c>
      <c r="AH27" s="45"/>
      <c r="AI27" s="3">
        <f t="shared" si="90"/>
        <v>0</v>
      </c>
      <c r="AJ27" s="93">
        <v>7</v>
      </c>
      <c r="AK27" s="3">
        <f t="shared" si="91"/>
        <v>336</v>
      </c>
      <c r="AL27" s="45"/>
      <c r="AM27" s="3">
        <f t="shared" si="92"/>
        <v>0</v>
      </c>
      <c r="AN27" s="45"/>
      <c r="AO27" s="3">
        <f t="shared" si="93"/>
        <v>0</v>
      </c>
      <c r="AP27" s="45"/>
      <c r="AQ27" s="3">
        <f t="shared" si="45"/>
        <v>0</v>
      </c>
      <c r="AR27" s="45">
        <v>5</v>
      </c>
      <c r="AS27" s="3">
        <f t="shared" si="94"/>
        <v>240</v>
      </c>
      <c r="AT27" s="45"/>
      <c r="AU27" s="3">
        <f t="shared" si="95"/>
        <v>0</v>
      </c>
      <c r="AV27" s="45"/>
      <c r="AW27" s="3">
        <f t="shared" si="96"/>
        <v>0</v>
      </c>
      <c r="AX27" s="45"/>
      <c r="AY27" s="3">
        <f t="shared" si="53"/>
        <v>0</v>
      </c>
      <c r="AZ27" s="45"/>
      <c r="BA27" s="3">
        <f t="shared" si="54"/>
        <v>0</v>
      </c>
      <c r="BB27" s="45"/>
      <c r="BC27" s="3">
        <f t="shared" si="97"/>
        <v>0</v>
      </c>
      <c r="BD27" s="45"/>
      <c r="BE27" s="3">
        <f t="shared" si="98"/>
        <v>0</v>
      </c>
      <c r="BF27" s="45"/>
      <c r="BG27" s="3">
        <f t="shared" si="99"/>
        <v>0</v>
      </c>
      <c r="BH27" s="45"/>
      <c r="BI27" s="74">
        <f t="shared" si="100"/>
        <v>0</v>
      </c>
      <c r="BJ27" s="45"/>
      <c r="BK27" s="74"/>
      <c r="BL27" s="45"/>
      <c r="BM27" s="74"/>
      <c r="BN27" s="45">
        <f t="shared" si="101"/>
        <v>60</v>
      </c>
      <c r="BO27" s="88">
        <f t="shared" si="101"/>
        <v>2880</v>
      </c>
      <c r="BP27" s="124"/>
      <c r="BQ27" s="61">
        <v>371.68</v>
      </c>
      <c r="BR27" s="4">
        <f t="shared" si="50"/>
        <v>2880</v>
      </c>
      <c r="BS27" s="61">
        <v>212.8</v>
      </c>
      <c r="BT27" s="1">
        <f t="shared" si="103"/>
        <v>2721.1200000000003</v>
      </c>
      <c r="BU27" s="5">
        <v>2515</v>
      </c>
      <c r="BV27" s="1">
        <f t="shared" ref="BV27" si="115">BT27-BU27</f>
        <v>206.12000000000035</v>
      </c>
    </row>
    <row r="28" spans="1:114" ht="16.5" customHeight="1" x14ac:dyDescent="0.25">
      <c r="A28" s="94" t="s">
        <v>78</v>
      </c>
      <c r="B28" s="80">
        <v>1</v>
      </c>
      <c r="C28" s="81">
        <v>48</v>
      </c>
      <c r="D28" s="93"/>
      <c r="E28" s="3"/>
      <c r="F28" s="93"/>
      <c r="G28" s="3"/>
      <c r="H28" s="45"/>
      <c r="I28" s="3"/>
      <c r="J28" s="45"/>
      <c r="K28" s="3"/>
      <c r="L28" s="45"/>
      <c r="M28" s="3"/>
      <c r="N28" s="45"/>
      <c r="O28" s="3"/>
      <c r="P28" s="45"/>
      <c r="Q28" s="3"/>
      <c r="R28" s="45"/>
      <c r="S28" s="3"/>
      <c r="T28" s="45"/>
      <c r="U28" s="3"/>
      <c r="V28" s="45">
        <v>12</v>
      </c>
      <c r="W28" s="3">
        <f t="shared" si="105"/>
        <v>576</v>
      </c>
      <c r="X28" s="45"/>
      <c r="Y28" s="3">
        <f t="shared" si="65"/>
        <v>0</v>
      </c>
      <c r="Z28" s="45"/>
      <c r="AA28" s="3">
        <f t="shared" si="106"/>
        <v>0</v>
      </c>
      <c r="AB28" s="45"/>
      <c r="AC28" s="3">
        <f t="shared" si="107"/>
        <v>0</v>
      </c>
      <c r="AD28" s="45"/>
      <c r="AE28" s="3">
        <f t="shared" si="88"/>
        <v>0</v>
      </c>
      <c r="AF28" s="45">
        <v>10</v>
      </c>
      <c r="AG28" s="3">
        <f t="shared" si="89"/>
        <v>480</v>
      </c>
      <c r="AH28" s="45"/>
      <c r="AI28" s="3">
        <f t="shared" si="90"/>
        <v>0</v>
      </c>
      <c r="AJ28" s="93"/>
      <c r="AK28" s="3">
        <f t="shared" si="91"/>
        <v>0</v>
      </c>
      <c r="AL28" s="45"/>
      <c r="AM28" s="3">
        <f t="shared" si="92"/>
        <v>0</v>
      </c>
      <c r="AN28" s="45"/>
      <c r="AO28" s="3">
        <f t="shared" si="93"/>
        <v>0</v>
      </c>
      <c r="AP28" s="45"/>
      <c r="AQ28" s="3">
        <f t="shared" si="45"/>
        <v>0</v>
      </c>
      <c r="AR28" s="45"/>
      <c r="AS28" s="3">
        <f t="shared" si="94"/>
        <v>0</v>
      </c>
      <c r="AT28" s="45">
        <v>9</v>
      </c>
      <c r="AU28" s="3">
        <f t="shared" si="95"/>
        <v>432</v>
      </c>
      <c r="AV28" s="45"/>
      <c r="AW28" s="3">
        <f t="shared" si="96"/>
        <v>0</v>
      </c>
      <c r="AX28" s="45"/>
      <c r="AY28" s="3">
        <f t="shared" si="53"/>
        <v>0</v>
      </c>
      <c r="AZ28" s="45"/>
      <c r="BA28" s="3">
        <f t="shared" si="54"/>
        <v>0</v>
      </c>
      <c r="BB28" s="45">
        <v>5</v>
      </c>
      <c r="BC28" s="3">
        <f t="shared" si="97"/>
        <v>240</v>
      </c>
      <c r="BD28" s="45"/>
      <c r="BE28" s="3">
        <f t="shared" si="98"/>
        <v>0</v>
      </c>
      <c r="BF28" s="45"/>
      <c r="BG28" s="3">
        <f t="shared" si="99"/>
        <v>0</v>
      </c>
      <c r="BH28" s="45"/>
      <c r="BI28" s="74">
        <f t="shared" si="100"/>
        <v>0</v>
      </c>
      <c r="BJ28" s="45"/>
      <c r="BK28" s="74"/>
      <c r="BL28" s="45"/>
      <c r="BM28" s="74"/>
      <c r="BN28" s="45">
        <f t="shared" si="101"/>
        <v>36</v>
      </c>
      <c r="BO28" s="88">
        <f t="shared" si="101"/>
        <v>1728</v>
      </c>
      <c r="BP28" s="124"/>
      <c r="BQ28" s="61"/>
      <c r="BR28" s="4">
        <f t="shared" si="50"/>
        <v>1728</v>
      </c>
      <c r="BS28" s="61">
        <v>311.44</v>
      </c>
      <c r="BT28" s="1">
        <f t="shared" si="103"/>
        <v>2039.44</v>
      </c>
      <c r="BU28" s="5">
        <v>2170</v>
      </c>
      <c r="BV28" s="1">
        <f>BT28-BU28</f>
        <v>-130.55999999999995</v>
      </c>
    </row>
    <row r="29" spans="1:114" ht="16.5" customHeight="1" x14ac:dyDescent="0.25">
      <c r="A29" s="94" t="s">
        <v>95</v>
      </c>
      <c r="B29" s="80">
        <v>3</v>
      </c>
      <c r="C29" s="81">
        <v>48</v>
      </c>
      <c r="D29" s="93"/>
      <c r="E29" s="3"/>
      <c r="F29" s="93"/>
      <c r="G29" s="3"/>
      <c r="H29" s="45"/>
      <c r="I29" s="3"/>
      <c r="J29" s="45"/>
      <c r="K29" s="3"/>
      <c r="L29" s="45"/>
      <c r="M29" s="3"/>
      <c r="N29" s="45"/>
      <c r="O29" s="3"/>
      <c r="P29" s="45"/>
      <c r="Q29" s="3"/>
      <c r="R29" s="45"/>
      <c r="S29" s="3"/>
      <c r="T29" s="45"/>
      <c r="U29" s="3"/>
      <c r="V29" s="45"/>
      <c r="W29" s="3"/>
      <c r="X29" s="45"/>
      <c r="Y29" s="3">
        <f t="shared" si="65"/>
        <v>0</v>
      </c>
      <c r="Z29" s="45"/>
      <c r="AA29" s="3">
        <f t="shared" si="106"/>
        <v>0</v>
      </c>
      <c r="AB29" s="45"/>
      <c r="AC29" s="3">
        <f t="shared" si="107"/>
        <v>0</v>
      </c>
      <c r="AD29" s="45"/>
      <c r="AE29" s="3">
        <f t="shared" si="88"/>
        <v>0</v>
      </c>
      <c r="AF29" s="45"/>
      <c r="AG29" s="3"/>
      <c r="AH29" s="45"/>
      <c r="AI29" s="3">
        <f t="shared" si="90"/>
        <v>0</v>
      </c>
      <c r="AJ29" s="93"/>
      <c r="AK29" s="3">
        <f t="shared" si="91"/>
        <v>0</v>
      </c>
      <c r="AL29" s="45"/>
      <c r="AM29" s="3">
        <f t="shared" si="92"/>
        <v>0</v>
      </c>
      <c r="AN29" s="45"/>
      <c r="AO29" s="3">
        <f t="shared" si="93"/>
        <v>0</v>
      </c>
      <c r="AP29" s="45"/>
      <c r="AQ29" s="3">
        <f t="shared" si="45"/>
        <v>0</v>
      </c>
      <c r="AR29" s="45"/>
      <c r="AS29" s="3">
        <f t="shared" si="94"/>
        <v>0</v>
      </c>
      <c r="AT29" s="45">
        <v>9</v>
      </c>
      <c r="AU29" s="3">
        <f t="shared" si="95"/>
        <v>432</v>
      </c>
      <c r="AV29" s="45"/>
      <c r="AW29" s="3">
        <f t="shared" si="96"/>
        <v>0</v>
      </c>
      <c r="AX29" s="45"/>
      <c r="AY29" s="3">
        <f t="shared" si="53"/>
        <v>0</v>
      </c>
      <c r="AZ29" s="45"/>
      <c r="BA29" s="3">
        <f t="shared" si="54"/>
        <v>0</v>
      </c>
      <c r="BB29" s="45"/>
      <c r="BC29" s="3">
        <f t="shared" si="97"/>
        <v>0</v>
      </c>
      <c r="BD29" s="45"/>
      <c r="BE29" s="3">
        <f t="shared" si="98"/>
        <v>0</v>
      </c>
      <c r="BF29" s="45"/>
      <c r="BG29" s="3">
        <f t="shared" si="99"/>
        <v>0</v>
      </c>
      <c r="BH29" s="45"/>
      <c r="BI29" s="74">
        <f t="shared" si="100"/>
        <v>0</v>
      </c>
      <c r="BJ29" s="45"/>
      <c r="BK29" s="74"/>
      <c r="BL29" s="45"/>
      <c r="BM29" s="74"/>
      <c r="BN29" s="45">
        <f t="shared" si="101"/>
        <v>9</v>
      </c>
      <c r="BO29" s="88">
        <f t="shared" si="101"/>
        <v>432</v>
      </c>
      <c r="BP29" s="124"/>
      <c r="BQ29" s="61"/>
      <c r="BR29" s="4">
        <f t="shared" si="50"/>
        <v>432</v>
      </c>
      <c r="BS29" s="61">
        <v>518.74</v>
      </c>
      <c r="BT29" s="1">
        <f t="shared" si="103"/>
        <v>950.74</v>
      </c>
      <c r="BU29" s="5">
        <v>903</v>
      </c>
      <c r="BV29" s="1">
        <f t="shared" ref="BV29" si="116">BT29-BU29</f>
        <v>47.740000000000009</v>
      </c>
    </row>
    <row r="30" spans="1:114" s="71" customFormat="1" ht="16.5" customHeight="1" x14ac:dyDescent="0.25">
      <c r="A30" s="305" t="s">
        <v>12</v>
      </c>
      <c r="B30" s="290"/>
      <c r="C30" s="43"/>
      <c r="D30" s="132"/>
      <c r="E30" s="69"/>
      <c r="F30" s="132"/>
      <c r="G30" s="28"/>
      <c r="H30" s="70"/>
      <c r="I30" s="69"/>
      <c r="J30" s="70"/>
      <c r="K30" s="69"/>
      <c r="L30" s="70"/>
      <c r="M30" s="69"/>
      <c r="N30" s="70"/>
      <c r="O30" s="69"/>
      <c r="P30" s="70"/>
      <c r="Q30" s="69"/>
      <c r="R30" s="70"/>
      <c r="S30" s="69"/>
      <c r="T30" s="70"/>
      <c r="U30" s="69"/>
      <c r="V30" s="70"/>
      <c r="W30" s="69"/>
      <c r="X30" s="70"/>
      <c r="Y30" s="69"/>
      <c r="Z30" s="70"/>
      <c r="AA30" s="69"/>
      <c r="AB30" s="70"/>
      <c r="AC30" s="69"/>
      <c r="AD30" s="70"/>
      <c r="AE30" s="69"/>
      <c r="AF30" s="70"/>
      <c r="AG30" s="69"/>
      <c r="AH30" s="70"/>
      <c r="AI30" s="70"/>
      <c r="AJ30" s="106"/>
      <c r="AK30" s="69"/>
      <c r="AL30" s="70"/>
      <c r="AM30" s="69"/>
      <c r="AN30" s="70"/>
      <c r="AO30" s="69"/>
      <c r="AP30" s="70"/>
      <c r="AQ30" s="69"/>
      <c r="AR30" s="70"/>
      <c r="AS30" s="69"/>
      <c r="AT30" s="70"/>
      <c r="AU30" s="69"/>
      <c r="AV30" s="70"/>
      <c r="AW30" s="69"/>
      <c r="AX30" s="70"/>
      <c r="AY30" s="69"/>
      <c r="AZ30" s="70"/>
      <c r="BA30" s="69"/>
      <c r="BB30" s="70"/>
      <c r="BC30" s="69"/>
      <c r="BD30" s="70"/>
      <c r="BE30" s="69"/>
      <c r="BF30" s="70"/>
      <c r="BG30" s="69"/>
      <c r="BH30" s="70"/>
      <c r="BI30" s="69"/>
      <c r="BJ30" s="70"/>
      <c r="BK30" s="69"/>
      <c r="BL30" s="70"/>
      <c r="BM30" s="69"/>
      <c r="BN30" s="69"/>
      <c r="BO30" s="69"/>
      <c r="BP30" s="126"/>
      <c r="BQ30" s="35"/>
      <c r="BR30" s="38"/>
      <c r="BS30" s="35"/>
      <c r="BT30" s="39"/>
      <c r="BU30" s="39"/>
      <c r="BV30" s="39"/>
      <c r="BW30" s="62"/>
      <c r="BX30" s="62"/>
      <c r="BY30" s="62"/>
      <c r="BZ30" s="62"/>
      <c r="CA30" s="62"/>
      <c r="CB30" s="62"/>
      <c r="CC30" s="62"/>
      <c r="CD30" s="62"/>
      <c r="CE30" s="62"/>
      <c r="CF30" s="62"/>
      <c r="CG30" s="62"/>
      <c r="CH30" s="62"/>
      <c r="CI30" s="62"/>
      <c r="CJ30" s="62"/>
      <c r="CK30" s="62"/>
      <c r="CL30" s="62"/>
      <c r="CM30" s="62"/>
      <c r="CN30" s="62"/>
      <c r="CO30" s="62"/>
      <c r="CP30" s="62"/>
      <c r="CQ30" s="62"/>
      <c r="CR30" s="62"/>
      <c r="CS30" s="62"/>
      <c r="CT30" s="62"/>
      <c r="CU30" s="62"/>
      <c r="CV30" s="62"/>
      <c r="CW30" s="62"/>
      <c r="CX30" s="62"/>
      <c r="CY30" s="62"/>
      <c r="CZ30" s="62"/>
      <c r="DA30" s="62"/>
      <c r="DB30" s="62"/>
      <c r="DC30" s="62"/>
      <c r="DD30" s="62"/>
      <c r="DE30" s="62"/>
      <c r="DF30" s="62"/>
      <c r="DG30" s="62"/>
      <c r="DH30" s="62"/>
      <c r="DI30" s="62"/>
      <c r="DJ30" s="62"/>
    </row>
    <row r="31" spans="1:114" s="62" customFormat="1" ht="16.5" customHeight="1" x14ac:dyDescent="0.25">
      <c r="A31" s="94" t="s">
        <v>92</v>
      </c>
      <c r="B31" s="80">
        <v>55</v>
      </c>
      <c r="C31" s="81">
        <v>42</v>
      </c>
      <c r="D31" s="93"/>
      <c r="E31" s="227"/>
      <c r="F31" s="93"/>
      <c r="G31" s="3"/>
      <c r="H31" s="228"/>
      <c r="I31" s="227"/>
      <c r="J31" s="228"/>
      <c r="K31" s="227"/>
      <c r="L31" s="228"/>
      <c r="M31" s="227"/>
      <c r="N31" s="228"/>
      <c r="O31" s="227"/>
      <c r="P31" s="228"/>
      <c r="Q31" s="227"/>
      <c r="R31" s="228"/>
      <c r="S31" s="227"/>
      <c r="T31" s="228"/>
      <c r="U31" s="227"/>
      <c r="V31" s="228"/>
      <c r="W31" s="227"/>
      <c r="X31" s="228"/>
      <c r="Y31" s="227"/>
      <c r="Z31" s="228"/>
      <c r="AA31" s="227"/>
      <c r="AB31" s="228"/>
      <c r="AC31" s="227"/>
      <c r="AD31" s="228"/>
      <c r="AE31" s="227"/>
      <c r="AF31" s="228"/>
      <c r="AG31" s="227"/>
      <c r="AH31" s="228"/>
      <c r="AI31" s="228"/>
      <c r="AJ31" s="79"/>
      <c r="AK31" s="227"/>
      <c r="AL31" s="228"/>
      <c r="AM31" s="227"/>
      <c r="AN31" s="45">
        <v>35</v>
      </c>
      <c r="AO31" s="3">
        <f>+AN31*C31</f>
        <v>1470</v>
      </c>
      <c r="AP31" s="228"/>
      <c r="AQ31" s="3">
        <f t="shared" si="45"/>
        <v>0</v>
      </c>
      <c r="AR31" s="45">
        <v>44</v>
      </c>
      <c r="AS31" s="3">
        <f t="shared" ref="AS31:AS34" si="117">+AR31*C31</f>
        <v>1848</v>
      </c>
      <c r="AT31" s="228"/>
      <c r="AU31" s="3">
        <f t="shared" ref="AU31:AU34" si="118">+AT31*C31</f>
        <v>0</v>
      </c>
      <c r="AV31" s="45">
        <v>42</v>
      </c>
      <c r="AW31" s="3">
        <f t="shared" ref="AW31:AW34" si="119">+AV31*C31</f>
        <v>1764</v>
      </c>
      <c r="AX31" s="45">
        <v>2</v>
      </c>
      <c r="AY31" s="3">
        <f t="shared" si="53"/>
        <v>84</v>
      </c>
      <c r="AZ31" s="45">
        <v>40</v>
      </c>
      <c r="BA31" s="3">
        <f t="shared" si="54"/>
        <v>1680</v>
      </c>
      <c r="BB31" s="45">
        <v>17</v>
      </c>
      <c r="BC31" s="3">
        <f t="shared" ref="BC31:BC34" si="120">+BB31*C31</f>
        <v>714</v>
      </c>
      <c r="BD31" s="45">
        <v>6</v>
      </c>
      <c r="BE31" s="3">
        <f t="shared" ref="BE31:BE34" si="121">+BD31*C31</f>
        <v>252</v>
      </c>
      <c r="BF31" s="45">
        <v>4</v>
      </c>
      <c r="BG31" s="3">
        <f t="shared" ref="BG31:BG34" si="122">+BF31*C31</f>
        <v>168</v>
      </c>
      <c r="BH31" s="45">
        <f>6+1</f>
        <v>7</v>
      </c>
      <c r="BI31" s="74">
        <f>252+10.5</f>
        <v>262.5</v>
      </c>
      <c r="BJ31" s="228"/>
      <c r="BK31" s="227"/>
      <c r="BL31" s="228"/>
      <c r="BM31" s="227"/>
      <c r="BN31" s="45">
        <f t="shared" ref="BN31:BO34" si="123">+D31+F31+H31+J31+L31+N31+P31+R31+T31+V31+X31+Z31+AB31+AD31+AF31+AH31+AJ31+AL31+AN31+AP31+AR31+AT31+AV31+AX31+AZ31+BB31+BD31+BF31+BH31+BJ31+BL31</f>
        <v>197</v>
      </c>
      <c r="BO31" s="88">
        <f t="shared" si="123"/>
        <v>8242.5</v>
      </c>
      <c r="BP31" s="124"/>
      <c r="BQ31" s="61"/>
      <c r="BR31" s="4">
        <f t="shared" ref="BR31:BR33" si="124">BO31</f>
        <v>8242.5</v>
      </c>
      <c r="BS31" s="61">
        <v>770.65</v>
      </c>
      <c r="BT31" s="1">
        <f t="shared" ref="BT31:BT33" si="125">BR31+BS31-BQ31</f>
        <v>9013.15</v>
      </c>
      <c r="BU31" s="5">
        <v>7634</v>
      </c>
      <c r="BV31" s="1">
        <f t="shared" ref="BV31:BV34" si="126">BT31-BU31</f>
        <v>1379.1499999999996</v>
      </c>
    </row>
    <row r="32" spans="1:114" s="62" customFormat="1" ht="16.5" customHeight="1" x14ac:dyDescent="0.25">
      <c r="A32" s="133" t="s">
        <v>92</v>
      </c>
      <c r="B32" s="80">
        <v>89</v>
      </c>
      <c r="C32" s="81">
        <v>43.2</v>
      </c>
      <c r="D32" s="93"/>
      <c r="E32" s="227"/>
      <c r="F32" s="93"/>
      <c r="G32" s="3"/>
      <c r="H32" s="228"/>
      <c r="I32" s="227"/>
      <c r="J32" s="228"/>
      <c r="K32" s="227"/>
      <c r="L32" s="228"/>
      <c r="M32" s="227"/>
      <c r="N32" s="228"/>
      <c r="O32" s="227"/>
      <c r="P32" s="228"/>
      <c r="Q32" s="227"/>
      <c r="R32" s="228"/>
      <c r="S32" s="227"/>
      <c r="T32" s="228"/>
      <c r="U32" s="227"/>
      <c r="V32" s="228"/>
      <c r="W32" s="227"/>
      <c r="X32" s="228"/>
      <c r="Y32" s="227"/>
      <c r="Z32" s="228"/>
      <c r="AA32" s="227"/>
      <c r="AB32" s="228"/>
      <c r="AC32" s="227"/>
      <c r="AD32" s="228"/>
      <c r="AE32" s="227"/>
      <c r="AF32" s="228"/>
      <c r="AG32" s="227"/>
      <c r="AH32" s="228"/>
      <c r="AI32" s="228"/>
      <c r="AJ32" s="79"/>
      <c r="AK32" s="227"/>
      <c r="AL32" s="228"/>
      <c r="AM32" s="227"/>
      <c r="AN32" s="45"/>
      <c r="AO32" s="3"/>
      <c r="AP32" s="228"/>
      <c r="AQ32" s="3">
        <f t="shared" si="45"/>
        <v>0</v>
      </c>
      <c r="AR32" s="45"/>
      <c r="AS32" s="3"/>
      <c r="AT32" s="228"/>
      <c r="AU32" s="3">
        <f t="shared" si="118"/>
        <v>0</v>
      </c>
      <c r="AV32" s="45"/>
      <c r="AW32" s="3"/>
      <c r="AX32" s="45"/>
      <c r="AY32" s="3"/>
      <c r="AZ32" s="45"/>
      <c r="BA32" s="3"/>
      <c r="BB32" s="45"/>
      <c r="BC32" s="3"/>
      <c r="BD32" s="45"/>
      <c r="BE32" s="3"/>
      <c r="BF32" s="45"/>
      <c r="BG32" s="3"/>
      <c r="BH32" s="45">
        <v>51</v>
      </c>
      <c r="BI32" s="74">
        <f t="shared" ref="BI32" si="127">+BH32*C32</f>
        <v>2203.2000000000003</v>
      </c>
      <c r="BJ32" s="228"/>
      <c r="BK32" s="227"/>
      <c r="BL32" s="228"/>
      <c r="BM32" s="227"/>
      <c r="BN32" s="45">
        <f t="shared" si="123"/>
        <v>51</v>
      </c>
      <c r="BO32" s="88">
        <f t="shared" si="123"/>
        <v>2203.2000000000003</v>
      </c>
      <c r="BP32" s="124"/>
      <c r="BQ32" s="61"/>
      <c r="BR32" s="4"/>
      <c r="BS32" s="61"/>
      <c r="BT32" s="1"/>
      <c r="BU32" s="5"/>
      <c r="BV32" s="1"/>
    </row>
    <row r="33" spans="1:114" s="62" customFormat="1" ht="16.5" customHeight="1" x14ac:dyDescent="0.25">
      <c r="A33" s="133" t="s">
        <v>97</v>
      </c>
      <c r="B33" s="80">
        <v>64</v>
      </c>
      <c r="C33" s="81">
        <v>45.36</v>
      </c>
      <c r="D33" s="93"/>
      <c r="E33" s="227"/>
      <c r="F33" s="93"/>
      <c r="G33" s="3"/>
      <c r="H33" s="228"/>
      <c r="I33" s="227"/>
      <c r="J33" s="228"/>
      <c r="K33" s="227"/>
      <c r="L33" s="228"/>
      <c r="M33" s="227"/>
      <c r="N33" s="228"/>
      <c r="O33" s="227"/>
      <c r="P33" s="228"/>
      <c r="Q33" s="227"/>
      <c r="R33" s="228"/>
      <c r="S33" s="227"/>
      <c r="T33" s="228"/>
      <c r="U33" s="227"/>
      <c r="V33" s="228"/>
      <c r="W33" s="227"/>
      <c r="X33" s="228"/>
      <c r="Y33" s="227"/>
      <c r="Z33" s="228"/>
      <c r="AA33" s="227"/>
      <c r="AB33" s="228"/>
      <c r="AC33" s="227"/>
      <c r="AD33" s="228"/>
      <c r="AE33" s="227"/>
      <c r="AF33" s="228"/>
      <c r="AG33" s="227"/>
      <c r="AH33" s="228"/>
      <c r="AI33" s="228"/>
      <c r="AJ33" s="79"/>
      <c r="AK33" s="227"/>
      <c r="AL33" s="228"/>
      <c r="AM33" s="227"/>
      <c r="AN33" s="45"/>
      <c r="AO33" s="3"/>
      <c r="AP33" s="228"/>
      <c r="AQ33" s="3">
        <f t="shared" si="45"/>
        <v>0</v>
      </c>
      <c r="AR33" s="45"/>
      <c r="AS33" s="3"/>
      <c r="AT33" s="228"/>
      <c r="AU33" s="3">
        <f t="shared" si="118"/>
        <v>0</v>
      </c>
      <c r="AV33" s="45">
        <v>23</v>
      </c>
      <c r="AW33" s="3">
        <f t="shared" si="119"/>
        <v>1043.28</v>
      </c>
      <c r="AX33" s="45">
        <v>47</v>
      </c>
      <c r="AY33" s="3">
        <f t="shared" si="53"/>
        <v>2131.92</v>
      </c>
      <c r="AZ33" s="45">
        <v>27</v>
      </c>
      <c r="BA33" s="3">
        <f t="shared" si="54"/>
        <v>1224.72</v>
      </c>
      <c r="BB33" s="45">
        <v>16</v>
      </c>
      <c r="BC33" s="3">
        <f t="shared" si="120"/>
        <v>725.76</v>
      </c>
      <c r="BD33" s="45">
        <v>48</v>
      </c>
      <c r="BE33" s="3">
        <f t="shared" si="121"/>
        <v>2177.2799999999997</v>
      </c>
      <c r="BF33" s="45">
        <v>14</v>
      </c>
      <c r="BG33" s="3">
        <f t="shared" si="122"/>
        <v>635.04</v>
      </c>
      <c r="BH33" s="45">
        <f>5+1</f>
        <v>6</v>
      </c>
      <c r="BI33" s="74">
        <f>226.8+11.34</f>
        <v>238.14000000000001</v>
      </c>
      <c r="BJ33" s="228"/>
      <c r="BK33" s="227"/>
      <c r="BL33" s="228"/>
      <c r="BM33" s="227"/>
      <c r="BN33" s="45">
        <f t="shared" si="123"/>
        <v>181</v>
      </c>
      <c r="BO33" s="88">
        <f t="shared" si="123"/>
        <v>8176.14</v>
      </c>
      <c r="BP33" s="124"/>
      <c r="BQ33" s="61"/>
      <c r="BR33" s="4">
        <f t="shared" si="124"/>
        <v>8176.14</v>
      </c>
      <c r="BS33" s="61">
        <v>3021.26</v>
      </c>
      <c r="BT33" s="1">
        <f t="shared" si="125"/>
        <v>11197.400000000001</v>
      </c>
      <c r="BU33" s="5">
        <v>7222</v>
      </c>
      <c r="BV33" s="1">
        <f t="shared" si="126"/>
        <v>3975.4000000000015</v>
      </c>
    </row>
    <row r="34" spans="1:114" s="150" customFormat="1" ht="16.5" customHeight="1" x14ac:dyDescent="0.25">
      <c r="A34" s="133" t="s">
        <v>54</v>
      </c>
      <c r="B34" s="80">
        <v>18</v>
      </c>
      <c r="C34" s="81">
        <v>45.36</v>
      </c>
      <c r="D34" s="93"/>
      <c r="E34" s="3">
        <f>+D34*C34</f>
        <v>0</v>
      </c>
      <c r="F34" s="93"/>
      <c r="G34" s="3">
        <f>+F34*C34</f>
        <v>0</v>
      </c>
      <c r="H34" s="45"/>
      <c r="I34" s="3">
        <f>+H34*C34</f>
        <v>0</v>
      </c>
      <c r="J34" s="45"/>
      <c r="K34" s="3">
        <f>+J34*C34</f>
        <v>0</v>
      </c>
      <c r="L34" s="45">
        <v>48</v>
      </c>
      <c r="M34" s="3">
        <f t="shared" si="31"/>
        <v>2177.2799999999997</v>
      </c>
      <c r="N34" s="45">
        <v>13</v>
      </c>
      <c r="O34" s="3">
        <f t="shared" si="32"/>
        <v>589.67999999999995</v>
      </c>
      <c r="P34" s="45">
        <v>14</v>
      </c>
      <c r="Q34" s="3">
        <f t="shared" si="33"/>
        <v>635.04</v>
      </c>
      <c r="R34" s="45">
        <v>10</v>
      </c>
      <c r="S34" s="3">
        <f t="shared" si="34"/>
        <v>453.6</v>
      </c>
      <c r="T34" s="45">
        <v>7</v>
      </c>
      <c r="U34" s="3">
        <f>+T34*C34</f>
        <v>317.52</v>
      </c>
      <c r="V34" s="45"/>
      <c r="W34" s="3">
        <f>+V34*C34</f>
        <v>0</v>
      </c>
      <c r="X34" s="45"/>
      <c r="Y34" s="3">
        <f>+X34*C34</f>
        <v>0</v>
      </c>
      <c r="Z34" s="45">
        <v>16</v>
      </c>
      <c r="AA34" s="3">
        <f>+Z34*C34</f>
        <v>725.76</v>
      </c>
      <c r="AB34" s="45"/>
      <c r="AC34" s="3">
        <f>+AB34*C34</f>
        <v>0</v>
      </c>
      <c r="AD34" s="45"/>
      <c r="AE34" s="3">
        <f>+AD34*C34</f>
        <v>0</v>
      </c>
      <c r="AF34" s="45">
        <v>17</v>
      </c>
      <c r="AG34" s="3">
        <f>+AF34*C34</f>
        <v>771.12</v>
      </c>
      <c r="AH34" s="45"/>
      <c r="AI34" s="3">
        <f>+AH34*C34</f>
        <v>0</v>
      </c>
      <c r="AJ34" s="93"/>
      <c r="AK34" s="3">
        <f>+AJ34*C34</f>
        <v>0</v>
      </c>
      <c r="AL34" s="45"/>
      <c r="AM34" s="3">
        <f>+AL34*C34</f>
        <v>0</v>
      </c>
      <c r="AN34" s="45">
        <v>6</v>
      </c>
      <c r="AO34" s="3">
        <f>226.8+35.91</f>
        <v>262.71000000000004</v>
      </c>
      <c r="AP34" s="45"/>
      <c r="AQ34" s="3">
        <f t="shared" si="45"/>
        <v>0</v>
      </c>
      <c r="AR34" s="45"/>
      <c r="AS34" s="3">
        <f t="shared" si="117"/>
        <v>0</v>
      </c>
      <c r="AT34" s="45"/>
      <c r="AU34" s="3">
        <f t="shared" si="118"/>
        <v>0</v>
      </c>
      <c r="AV34" s="45"/>
      <c r="AW34" s="3">
        <f t="shared" si="119"/>
        <v>0</v>
      </c>
      <c r="AX34" s="45"/>
      <c r="AY34" s="3">
        <f t="shared" si="53"/>
        <v>0</v>
      </c>
      <c r="AZ34" s="45"/>
      <c r="BA34" s="3">
        <f t="shared" si="54"/>
        <v>0</v>
      </c>
      <c r="BB34" s="45"/>
      <c r="BC34" s="3">
        <f t="shared" si="120"/>
        <v>0</v>
      </c>
      <c r="BD34" s="45"/>
      <c r="BE34" s="3">
        <f t="shared" si="121"/>
        <v>0</v>
      </c>
      <c r="BF34" s="45"/>
      <c r="BG34" s="3">
        <f t="shared" si="122"/>
        <v>0</v>
      </c>
      <c r="BH34" s="45"/>
      <c r="BI34" s="74">
        <f t="shared" ref="BI34" si="128">+BH34*C34</f>
        <v>0</v>
      </c>
      <c r="BJ34" s="45"/>
      <c r="BK34" s="74"/>
      <c r="BL34" s="45"/>
      <c r="BM34" s="74"/>
      <c r="BN34" s="45">
        <f>+D34+F34+H34+J34+L34+N34+P34+R34+T34+V34+X34+Z34+AB34+AD34+AF34+AH34+AJ34+AL34+AN34+AP34+AR34+AT34+AV34+AX34+AZ34+BB34+BD34+BF34+BH34+BJ34+BL34</f>
        <v>131</v>
      </c>
      <c r="BO34" s="88">
        <f t="shared" si="123"/>
        <v>5932.7099999999991</v>
      </c>
      <c r="BP34" s="149"/>
      <c r="BQ34" s="61">
        <v>405.24</v>
      </c>
      <c r="BR34" s="4">
        <f t="shared" si="50"/>
        <v>5932.7099999999991</v>
      </c>
      <c r="BS34" s="61"/>
      <c r="BT34" s="1">
        <f>BR34+BS34-BQ34</f>
        <v>5527.4699999999993</v>
      </c>
      <c r="BU34" s="5">
        <v>5720</v>
      </c>
      <c r="BV34" s="1">
        <f t="shared" si="126"/>
        <v>-192.53000000000065</v>
      </c>
    </row>
    <row r="35" spans="1:114" ht="16.5" customHeight="1" x14ac:dyDescent="0.25">
      <c r="A35" s="301" t="s">
        <v>13</v>
      </c>
      <c r="B35" s="292"/>
      <c r="C35" s="95"/>
      <c r="D35" s="132"/>
      <c r="E35" s="28"/>
      <c r="F35" s="132"/>
      <c r="G35" s="28"/>
      <c r="H35" s="47"/>
      <c r="I35" s="28"/>
      <c r="J35" s="47"/>
      <c r="K35" s="28"/>
      <c r="L35" s="47"/>
      <c r="M35" s="28"/>
      <c r="N35" s="47"/>
      <c r="O35" s="28"/>
      <c r="P35" s="47"/>
      <c r="Q35" s="28"/>
      <c r="R35" s="47"/>
      <c r="S35" s="28"/>
      <c r="T35" s="47"/>
      <c r="U35" s="28"/>
      <c r="V35" s="47"/>
      <c r="W35" s="28"/>
      <c r="X35" s="47"/>
      <c r="Y35" s="28"/>
      <c r="Z35" s="47"/>
      <c r="AA35" s="28"/>
      <c r="AB35" s="47"/>
      <c r="AC35" s="28"/>
      <c r="AD35" s="47"/>
      <c r="AE35" s="28"/>
      <c r="AF35" s="47"/>
      <c r="AG35" s="28"/>
      <c r="AH35" s="47"/>
      <c r="AI35" s="28"/>
      <c r="AJ35" s="96"/>
      <c r="AK35" s="28"/>
      <c r="AL35" s="47"/>
      <c r="AM35" s="28"/>
      <c r="AN35" s="47"/>
      <c r="AO35" s="28"/>
      <c r="AP35" s="28"/>
      <c r="AQ35" s="28"/>
      <c r="AR35" s="47"/>
      <c r="AS35" s="28"/>
      <c r="AT35" s="47"/>
      <c r="AU35" s="28"/>
      <c r="AV35" s="47"/>
      <c r="AW35" s="28"/>
      <c r="AX35" s="47"/>
      <c r="AY35" s="28"/>
      <c r="AZ35" s="47"/>
      <c r="BA35" s="28"/>
      <c r="BB35" s="47"/>
      <c r="BC35" s="28"/>
      <c r="BD35" s="47"/>
      <c r="BE35" s="28"/>
      <c r="BF35" s="47"/>
      <c r="BG35" s="28"/>
      <c r="BH35" s="47"/>
      <c r="BI35" s="28"/>
      <c r="BJ35" s="47"/>
      <c r="BK35" s="28"/>
      <c r="BL35" s="47"/>
      <c r="BM35" s="28"/>
      <c r="BN35" s="28"/>
      <c r="BO35" s="28"/>
      <c r="BP35" s="125"/>
      <c r="BQ35" s="35"/>
      <c r="BR35" s="35"/>
      <c r="BS35" s="35"/>
      <c r="BT35" s="37"/>
      <c r="BU35" s="37"/>
      <c r="BV35" s="37"/>
    </row>
    <row r="36" spans="1:114" ht="16.5" customHeight="1" x14ac:dyDescent="0.25">
      <c r="A36" s="94" t="s">
        <v>57</v>
      </c>
      <c r="B36" s="80" t="s">
        <v>83</v>
      </c>
      <c r="C36" s="81">
        <v>48</v>
      </c>
      <c r="D36" s="93"/>
      <c r="E36" s="3"/>
      <c r="F36" s="93"/>
      <c r="G36" s="3"/>
      <c r="H36" s="45"/>
      <c r="I36" s="3"/>
      <c r="J36" s="45"/>
      <c r="K36" s="3"/>
      <c r="L36" s="45"/>
      <c r="M36" s="3"/>
      <c r="N36" s="45"/>
      <c r="O36" s="3"/>
      <c r="P36" s="45">
        <v>13</v>
      </c>
      <c r="Q36" s="3">
        <f t="shared" si="33"/>
        <v>624</v>
      </c>
      <c r="R36" s="45">
        <v>8</v>
      </c>
      <c r="S36" s="3">
        <f t="shared" si="34"/>
        <v>384</v>
      </c>
      <c r="T36" s="45"/>
      <c r="U36" s="3">
        <f t="shared" ref="U36:U45" si="129">+T36*C36</f>
        <v>0</v>
      </c>
      <c r="V36" s="45">
        <v>3</v>
      </c>
      <c r="W36" s="3">
        <f>3*48</f>
        <v>144</v>
      </c>
      <c r="X36" s="45"/>
      <c r="Y36" s="3">
        <f t="shared" ref="Y36:Y45" si="130">+X36*C36</f>
        <v>0</v>
      </c>
      <c r="Z36" s="45"/>
      <c r="AA36" s="3">
        <f t="shared" ref="AA36:AA45" si="131">+Z36*C36</f>
        <v>0</v>
      </c>
      <c r="AB36" s="45"/>
      <c r="AC36" s="3">
        <f t="shared" ref="AC36:AC45" si="132">+AB36*C36</f>
        <v>0</v>
      </c>
      <c r="AD36" s="45"/>
      <c r="AE36" s="3">
        <f t="shared" ref="AE36:AE45" si="133">+AD36*C36</f>
        <v>0</v>
      </c>
      <c r="AF36" s="45"/>
      <c r="AG36" s="3">
        <f t="shared" ref="AG36:AG44" si="134">+AF36*C36</f>
        <v>0</v>
      </c>
      <c r="AH36" s="45"/>
      <c r="AI36" s="3">
        <f t="shared" ref="AI36:AI45" si="135">+AH36*C36</f>
        <v>0</v>
      </c>
      <c r="AJ36" s="151"/>
      <c r="AK36" s="3">
        <f t="shared" ref="AK36:AK45" si="136">+AJ36*C36</f>
        <v>0</v>
      </c>
      <c r="AL36" s="45">
        <v>15</v>
      </c>
      <c r="AM36" s="3">
        <f t="shared" ref="AM36:AM45" si="137">+AL36*C36</f>
        <v>720</v>
      </c>
      <c r="AN36" s="45">
        <v>3</v>
      </c>
      <c r="AO36" s="3">
        <f>48+20+48</f>
        <v>116</v>
      </c>
      <c r="AP36" s="3"/>
      <c r="AQ36" s="3">
        <f t="shared" si="45"/>
        <v>0</v>
      </c>
      <c r="AR36" s="45"/>
      <c r="AS36" s="3">
        <f t="shared" ref="AS36:AS45" si="138">+AR36*C36</f>
        <v>0</v>
      </c>
      <c r="AT36" s="45"/>
      <c r="AU36" s="3">
        <f t="shared" ref="AU36:AU45" si="139">+AT36*C36</f>
        <v>0</v>
      </c>
      <c r="AV36" s="45"/>
      <c r="AW36" s="3">
        <f t="shared" ref="AW36:AW45" si="140">+AV36*C36</f>
        <v>0</v>
      </c>
      <c r="AX36" s="45"/>
      <c r="AY36" s="3">
        <f t="shared" si="53"/>
        <v>0</v>
      </c>
      <c r="AZ36" s="45"/>
      <c r="BA36" s="3">
        <f t="shared" si="54"/>
        <v>0</v>
      </c>
      <c r="BB36" s="45"/>
      <c r="BC36" s="3">
        <f t="shared" ref="BC36:BC45" si="141">+BB36*C36</f>
        <v>0</v>
      </c>
      <c r="BD36" s="45"/>
      <c r="BE36" s="3">
        <f t="shared" ref="BE36:BE45" si="142">+BD36*C36</f>
        <v>0</v>
      </c>
      <c r="BF36" s="45"/>
      <c r="BG36" s="3">
        <f t="shared" ref="BG36:BG45" si="143">+BF36*C36</f>
        <v>0</v>
      </c>
      <c r="BH36" s="45"/>
      <c r="BI36" s="74">
        <f t="shared" ref="BI36:BI45" si="144">+BH36*C36</f>
        <v>0</v>
      </c>
      <c r="BJ36" s="45"/>
      <c r="BK36" s="3"/>
      <c r="BL36" s="45"/>
      <c r="BM36" s="3"/>
      <c r="BN36" s="45">
        <f t="shared" ref="BN36:BO45" si="145">+D36+F36+H36+J36+L36+N36+P36+R36+T36+V36+X36+Z36+AB36+AD36+AF36+AH36+AJ36+AL36+AN36+AP36+AR36+AT36+AV36+AX36+AZ36+BB36+BD36+BF36+BH36+BJ36+BL36</f>
        <v>42</v>
      </c>
      <c r="BO36" s="88">
        <f t="shared" si="145"/>
        <v>1988</v>
      </c>
      <c r="BP36" s="124"/>
      <c r="BQ36" s="61"/>
      <c r="BR36" s="4">
        <f t="shared" ref="BR36" si="146">BO36</f>
        <v>1988</v>
      </c>
      <c r="BS36" s="61"/>
      <c r="BT36" s="1">
        <f t="shared" ref="BT36" si="147">BR36+BS36-BQ36</f>
        <v>1988</v>
      </c>
      <c r="BU36" s="5">
        <f>1373+989</f>
        <v>2362</v>
      </c>
      <c r="BV36" s="1">
        <f t="shared" ref="BV36:BV43" si="148">BT36-BU36</f>
        <v>-374</v>
      </c>
    </row>
    <row r="37" spans="1:114" ht="16.5" customHeight="1" x14ac:dyDescent="0.25">
      <c r="A37" s="133" t="s">
        <v>57</v>
      </c>
      <c r="B37" s="80">
        <v>16</v>
      </c>
      <c r="C37" s="46">
        <v>48</v>
      </c>
      <c r="D37" s="93">
        <v>2</v>
      </c>
      <c r="E37" s="3">
        <f t="shared" ref="E37:E45" si="149">+D37*C37</f>
        <v>96</v>
      </c>
      <c r="F37" s="93">
        <v>11</v>
      </c>
      <c r="G37" s="3">
        <f t="shared" ref="G37:G45" si="150">+F37*C37</f>
        <v>528</v>
      </c>
      <c r="H37" s="45">
        <v>3</v>
      </c>
      <c r="I37" s="3">
        <f t="shared" ref="I37:I45" si="151">+H37*C37</f>
        <v>144</v>
      </c>
      <c r="J37" s="45">
        <v>1</v>
      </c>
      <c r="K37" s="3">
        <f t="shared" ref="K37:K45" si="152">+J37*C37</f>
        <v>48</v>
      </c>
      <c r="L37" s="45">
        <v>2</v>
      </c>
      <c r="M37" s="3">
        <f>48+47.5</f>
        <v>95.5</v>
      </c>
      <c r="N37" s="45"/>
      <c r="O37" s="3">
        <f t="shared" si="32"/>
        <v>0</v>
      </c>
      <c r="P37" s="45"/>
      <c r="Q37" s="3">
        <f t="shared" si="33"/>
        <v>0</v>
      </c>
      <c r="R37" s="45"/>
      <c r="S37" s="3">
        <f t="shared" si="34"/>
        <v>0</v>
      </c>
      <c r="T37" s="45"/>
      <c r="U37" s="3">
        <f t="shared" si="129"/>
        <v>0</v>
      </c>
      <c r="V37" s="45"/>
      <c r="W37" s="3">
        <f t="shared" ref="W37:W45" si="153">+V37*C37</f>
        <v>0</v>
      </c>
      <c r="X37" s="45"/>
      <c r="Y37" s="3">
        <f t="shared" si="130"/>
        <v>0</v>
      </c>
      <c r="Z37" s="45"/>
      <c r="AA37" s="3">
        <f t="shared" si="131"/>
        <v>0</v>
      </c>
      <c r="AB37" s="45"/>
      <c r="AC37" s="3">
        <f t="shared" si="132"/>
        <v>0</v>
      </c>
      <c r="AD37" s="45"/>
      <c r="AE37" s="3">
        <f t="shared" si="133"/>
        <v>0</v>
      </c>
      <c r="AF37" s="45"/>
      <c r="AG37" s="3">
        <f t="shared" si="134"/>
        <v>0</v>
      </c>
      <c r="AH37" s="45"/>
      <c r="AI37" s="3">
        <f t="shared" si="135"/>
        <v>0</v>
      </c>
      <c r="AJ37" s="151"/>
      <c r="AK37" s="3">
        <f t="shared" si="136"/>
        <v>0</v>
      </c>
      <c r="AL37" s="45"/>
      <c r="AM37" s="3">
        <f t="shared" si="137"/>
        <v>0</v>
      </c>
      <c r="AN37" s="45"/>
      <c r="AO37" s="3">
        <f t="shared" ref="AO37:AO44" si="154">+AN37*C37</f>
        <v>0</v>
      </c>
      <c r="AP37" s="45"/>
      <c r="AQ37" s="3">
        <f t="shared" si="45"/>
        <v>0</v>
      </c>
      <c r="AR37" s="45"/>
      <c r="AS37" s="3">
        <f t="shared" si="138"/>
        <v>0</v>
      </c>
      <c r="AT37" s="45"/>
      <c r="AU37" s="3">
        <f t="shared" si="139"/>
        <v>0</v>
      </c>
      <c r="AV37" s="45"/>
      <c r="AW37" s="3">
        <f t="shared" si="140"/>
        <v>0</v>
      </c>
      <c r="AX37" s="45"/>
      <c r="AY37" s="3">
        <f t="shared" si="53"/>
        <v>0</v>
      </c>
      <c r="AZ37" s="45"/>
      <c r="BA37" s="3">
        <f t="shared" si="54"/>
        <v>0</v>
      </c>
      <c r="BB37" s="45"/>
      <c r="BC37" s="3">
        <f t="shared" si="141"/>
        <v>0</v>
      </c>
      <c r="BD37" s="45"/>
      <c r="BE37" s="3">
        <f t="shared" si="142"/>
        <v>0</v>
      </c>
      <c r="BF37" s="45"/>
      <c r="BG37" s="3">
        <f t="shared" si="143"/>
        <v>0</v>
      </c>
      <c r="BH37" s="45"/>
      <c r="BI37" s="74">
        <f t="shared" si="144"/>
        <v>0</v>
      </c>
      <c r="BJ37" s="45"/>
      <c r="BK37" s="74"/>
      <c r="BL37" s="45"/>
      <c r="BM37" s="74"/>
      <c r="BN37" s="45">
        <f t="shared" si="145"/>
        <v>19</v>
      </c>
      <c r="BO37" s="88">
        <f t="shared" si="145"/>
        <v>911.5</v>
      </c>
      <c r="BP37" s="124"/>
      <c r="BQ37" s="61">
        <v>295.58</v>
      </c>
      <c r="BR37" s="4">
        <f t="shared" si="50"/>
        <v>911.5</v>
      </c>
      <c r="BS37" s="61"/>
      <c r="BT37" s="1">
        <f>BR37+BS37-BQ37</f>
        <v>615.92000000000007</v>
      </c>
      <c r="BU37" s="5">
        <v>462</v>
      </c>
      <c r="BV37" s="1">
        <f t="shared" si="148"/>
        <v>153.92000000000007</v>
      </c>
    </row>
    <row r="38" spans="1:114" ht="16.5" customHeight="1" x14ac:dyDescent="0.25">
      <c r="A38" s="133" t="s">
        <v>96</v>
      </c>
      <c r="B38" s="80">
        <v>3</v>
      </c>
      <c r="C38" s="46">
        <v>48</v>
      </c>
      <c r="D38" s="93"/>
      <c r="E38" s="3"/>
      <c r="F38" s="93"/>
      <c r="G38" s="3"/>
      <c r="H38" s="45"/>
      <c r="I38" s="3"/>
      <c r="J38" s="45"/>
      <c r="K38" s="3"/>
      <c r="L38" s="45"/>
      <c r="M38" s="3"/>
      <c r="N38" s="45"/>
      <c r="O38" s="3"/>
      <c r="P38" s="45"/>
      <c r="Q38" s="3"/>
      <c r="R38" s="45"/>
      <c r="S38" s="3"/>
      <c r="T38" s="45"/>
      <c r="U38" s="3"/>
      <c r="V38" s="45"/>
      <c r="W38" s="3"/>
      <c r="X38" s="45"/>
      <c r="Y38" s="3"/>
      <c r="Z38" s="45"/>
      <c r="AA38" s="3"/>
      <c r="AB38" s="45"/>
      <c r="AC38" s="3"/>
      <c r="AD38" s="45"/>
      <c r="AE38" s="3"/>
      <c r="AF38" s="45"/>
      <c r="AG38" s="3"/>
      <c r="AH38" s="45"/>
      <c r="AI38" s="3"/>
      <c r="AJ38" s="151"/>
      <c r="AK38" s="3"/>
      <c r="AL38" s="45"/>
      <c r="AM38" s="3"/>
      <c r="AN38" s="45"/>
      <c r="AO38" s="3"/>
      <c r="AP38" s="45"/>
      <c r="AQ38" s="3">
        <f t="shared" si="45"/>
        <v>0</v>
      </c>
      <c r="AR38" s="45"/>
      <c r="AS38" s="3">
        <f t="shared" si="138"/>
        <v>0</v>
      </c>
      <c r="AT38" s="45">
        <f>10+1</f>
        <v>11</v>
      </c>
      <c r="AU38" s="3">
        <f>480+14</f>
        <v>494</v>
      </c>
      <c r="AV38" s="45"/>
      <c r="AW38" s="3">
        <f t="shared" si="140"/>
        <v>0</v>
      </c>
      <c r="AX38" s="45"/>
      <c r="AY38" s="3">
        <f t="shared" si="53"/>
        <v>0</v>
      </c>
      <c r="AZ38" s="45"/>
      <c r="BA38" s="3">
        <f t="shared" si="54"/>
        <v>0</v>
      </c>
      <c r="BB38" s="45"/>
      <c r="BC38" s="3">
        <f t="shared" si="141"/>
        <v>0</v>
      </c>
      <c r="BD38" s="45"/>
      <c r="BE38" s="3">
        <f t="shared" si="142"/>
        <v>0</v>
      </c>
      <c r="BF38" s="45"/>
      <c r="BG38" s="3">
        <f t="shared" si="143"/>
        <v>0</v>
      </c>
      <c r="BH38" s="45"/>
      <c r="BI38" s="74">
        <f t="shared" si="144"/>
        <v>0</v>
      </c>
      <c r="BJ38" s="45"/>
      <c r="BK38" s="74"/>
      <c r="BL38" s="45"/>
      <c r="BM38" s="74"/>
      <c r="BN38" s="45">
        <f t="shared" si="145"/>
        <v>11</v>
      </c>
      <c r="BO38" s="88">
        <f t="shared" si="145"/>
        <v>494</v>
      </c>
      <c r="BP38" s="124"/>
      <c r="BQ38" s="61"/>
      <c r="BR38" s="4">
        <f t="shared" si="50"/>
        <v>494</v>
      </c>
      <c r="BS38" s="61"/>
      <c r="BT38" s="1">
        <f t="shared" ref="BT38:BT43" si="155">BR38+BS38-BQ38</f>
        <v>494</v>
      </c>
      <c r="BU38" s="5">
        <v>1336</v>
      </c>
      <c r="BV38" s="1">
        <f t="shared" si="148"/>
        <v>-842</v>
      </c>
    </row>
    <row r="39" spans="1:114" ht="16.5" customHeight="1" x14ac:dyDescent="0.25">
      <c r="A39" s="133" t="s">
        <v>80</v>
      </c>
      <c r="B39" s="80">
        <v>51</v>
      </c>
      <c r="C39" s="46">
        <v>28.38</v>
      </c>
      <c r="D39" s="93"/>
      <c r="E39" s="3"/>
      <c r="F39" s="93"/>
      <c r="G39" s="3"/>
      <c r="H39" s="45"/>
      <c r="I39" s="3"/>
      <c r="J39" s="45"/>
      <c r="K39" s="3"/>
      <c r="L39" s="45"/>
      <c r="M39" s="3"/>
      <c r="N39" s="45"/>
      <c r="O39" s="3"/>
      <c r="P39" s="45"/>
      <c r="Q39" s="3"/>
      <c r="R39" s="45"/>
      <c r="S39" s="3"/>
      <c r="T39" s="45"/>
      <c r="U39" s="3"/>
      <c r="V39" s="45"/>
      <c r="W39" s="3"/>
      <c r="X39" s="45"/>
      <c r="Y39" s="3"/>
      <c r="Z39" s="45">
        <v>1</v>
      </c>
      <c r="AA39" s="3">
        <f t="shared" si="131"/>
        <v>28.38</v>
      </c>
      <c r="AB39" s="45"/>
      <c r="AC39" s="3">
        <f t="shared" si="132"/>
        <v>0</v>
      </c>
      <c r="AD39" s="45"/>
      <c r="AE39" s="3">
        <f t="shared" si="133"/>
        <v>0</v>
      </c>
      <c r="AF39" s="45"/>
      <c r="AG39" s="3">
        <f t="shared" si="134"/>
        <v>0</v>
      </c>
      <c r="AH39" s="45"/>
      <c r="AI39" s="3">
        <f t="shared" si="135"/>
        <v>0</v>
      </c>
      <c r="AJ39" s="151"/>
      <c r="AK39" s="3">
        <f t="shared" si="136"/>
        <v>0</v>
      </c>
      <c r="AL39" s="45"/>
      <c r="AM39" s="3">
        <f t="shared" si="137"/>
        <v>0</v>
      </c>
      <c r="AN39" s="45"/>
      <c r="AO39" s="3">
        <f t="shared" si="154"/>
        <v>0</v>
      </c>
      <c r="AP39" s="45"/>
      <c r="AQ39" s="3">
        <f t="shared" si="45"/>
        <v>0</v>
      </c>
      <c r="AR39" s="45"/>
      <c r="AS39" s="3">
        <f t="shared" si="138"/>
        <v>0</v>
      </c>
      <c r="AT39" s="45"/>
      <c r="AU39" s="3">
        <f t="shared" si="139"/>
        <v>0</v>
      </c>
      <c r="AV39" s="45"/>
      <c r="AW39" s="3">
        <f t="shared" si="140"/>
        <v>0</v>
      </c>
      <c r="AX39" s="45"/>
      <c r="AY39" s="3">
        <f t="shared" si="53"/>
        <v>0</v>
      </c>
      <c r="AZ39" s="45"/>
      <c r="BA39" s="3">
        <f t="shared" si="54"/>
        <v>0</v>
      </c>
      <c r="BB39" s="45"/>
      <c r="BC39" s="3">
        <f t="shared" si="141"/>
        <v>0</v>
      </c>
      <c r="BD39" s="45"/>
      <c r="BE39" s="3">
        <f t="shared" si="142"/>
        <v>0</v>
      </c>
      <c r="BF39" s="45"/>
      <c r="BG39" s="3">
        <f t="shared" si="143"/>
        <v>0</v>
      </c>
      <c r="BH39" s="45"/>
      <c r="BI39" s="74">
        <f t="shared" si="144"/>
        <v>0</v>
      </c>
      <c r="BJ39" s="45"/>
      <c r="BK39" s="74"/>
      <c r="BL39" s="45"/>
      <c r="BM39" s="74"/>
      <c r="BN39" s="45">
        <f t="shared" si="145"/>
        <v>1</v>
      </c>
      <c r="BO39" s="88">
        <f t="shared" si="145"/>
        <v>28.38</v>
      </c>
      <c r="BP39" s="124"/>
      <c r="BQ39" s="61"/>
      <c r="BR39" s="4">
        <f t="shared" si="50"/>
        <v>28.38</v>
      </c>
      <c r="BS39" s="61"/>
      <c r="BT39" s="1">
        <f t="shared" si="155"/>
        <v>28.38</v>
      </c>
      <c r="BU39" s="5"/>
      <c r="BV39" s="1">
        <f t="shared" si="148"/>
        <v>28.38</v>
      </c>
    </row>
    <row r="40" spans="1:114" ht="16.5" customHeight="1" x14ac:dyDescent="0.25">
      <c r="A40" s="133" t="s">
        <v>80</v>
      </c>
      <c r="B40" s="80">
        <v>52</v>
      </c>
      <c r="C40" s="46">
        <v>60</v>
      </c>
      <c r="D40" s="93"/>
      <c r="E40" s="3"/>
      <c r="F40" s="93"/>
      <c r="G40" s="3"/>
      <c r="H40" s="45"/>
      <c r="I40" s="3"/>
      <c r="J40" s="45"/>
      <c r="K40" s="3"/>
      <c r="L40" s="45"/>
      <c r="M40" s="3"/>
      <c r="N40" s="45"/>
      <c r="O40" s="3"/>
      <c r="P40" s="45"/>
      <c r="Q40" s="3"/>
      <c r="R40" s="45"/>
      <c r="S40" s="3"/>
      <c r="T40" s="45"/>
      <c r="U40" s="3"/>
      <c r="V40" s="45"/>
      <c r="W40" s="3"/>
      <c r="X40" s="45"/>
      <c r="Y40" s="3"/>
      <c r="Z40" s="45">
        <v>2</v>
      </c>
      <c r="AA40" s="3">
        <f>60+6.5</f>
        <v>66.5</v>
      </c>
      <c r="AB40" s="45"/>
      <c r="AC40" s="3">
        <f t="shared" si="132"/>
        <v>0</v>
      </c>
      <c r="AD40" s="45"/>
      <c r="AE40" s="3">
        <f t="shared" si="133"/>
        <v>0</v>
      </c>
      <c r="AF40" s="45"/>
      <c r="AG40" s="3">
        <f t="shared" si="134"/>
        <v>0</v>
      </c>
      <c r="AH40" s="45"/>
      <c r="AI40" s="3">
        <f t="shared" si="135"/>
        <v>0</v>
      </c>
      <c r="AJ40" s="151"/>
      <c r="AK40" s="3">
        <f t="shared" si="136"/>
        <v>0</v>
      </c>
      <c r="AL40" s="45"/>
      <c r="AM40" s="3">
        <f t="shared" si="137"/>
        <v>0</v>
      </c>
      <c r="AN40" s="45"/>
      <c r="AO40" s="3">
        <f t="shared" si="154"/>
        <v>0</v>
      </c>
      <c r="AP40" s="45"/>
      <c r="AQ40" s="3">
        <f t="shared" si="45"/>
        <v>0</v>
      </c>
      <c r="AR40" s="45"/>
      <c r="AS40" s="3">
        <f t="shared" si="138"/>
        <v>0</v>
      </c>
      <c r="AT40" s="45"/>
      <c r="AU40" s="3">
        <f t="shared" si="139"/>
        <v>0</v>
      </c>
      <c r="AV40" s="45"/>
      <c r="AW40" s="3">
        <f t="shared" si="140"/>
        <v>0</v>
      </c>
      <c r="AX40" s="45"/>
      <c r="AY40" s="3">
        <f t="shared" si="53"/>
        <v>0</v>
      </c>
      <c r="AZ40" s="45"/>
      <c r="BA40" s="3">
        <f t="shared" si="54"/>
        <v>0</v>
      </c>
      <c r="BB40" s="45"/>
      <c r="BC40" s="3">
        <f t="shared" si="141"/>
        <v>0</v>
      </c>
      <c r="BD40" s="45"/>
      <c r="BE40" s="3">
        <f t="shared" si="142"/>
        <v>0</v>
      </c>
      <c r="BF40" s="45"/>
      <c r="BG40" s="3">
        <f t="shared" si="143"/>
        <v>0</v>
      </c>
      <c r="BH40" s="45"/>
      <c r="BI40" s="74">
        <f t="shared" si="144"/>
        <v>0</v>
      </c>
      <c r="BJ40" s="45"/>
      <c r="BK40" s="74"/>
      <c r="BL40" s="45"/>
      <c r="BM40" s="74"/>
      <c r="BN40" s="45">
        <f t="shared" si="145"/>
        <v>2</v>
      </c>
      <c r="BO40" s="88">
        <f t="shared" si="145"/>
        <v>66.5</v>
      </c>
      <c r="BP40" s="124"/>
      <c r="BQ40" s="61"/>
      <c r="BR40" s="4">
        <f t="shared" si="50"/>
        <v>66.5</v>
      </c>
      <c r="BS40" s="61"/>
      <c r="BT40" s="1">
        <f t="shared" si="155"/>
        <v>66.5</v>
      </c>
      <c r="BU40" s="5"/>
      <c r="BV40" s="1">
        <f t="shared" si="148"/>
        <v>66.5</v>
      </c>
    </row>
    <row r="41" spans="1:114" ht="16.5" customHeight="1" x14ac:dyDescent="0.25">
      <c r="A41" s="133" t="s">
        <v>100</v>
      </c>
      <c r="B41" s="80">
        <v>35</v>
      </c>
      <c r="C41" s="46">
        <v>60.48</v>
      </c>
      <c r="D41" s="93"/>
      <c r="E41" s="3"/>
      <c r="F41" s="93"/>
      <c r="G41" s="3"/>
      <c r="H41" s="45"/>
      <c r="I41" s="3"/>
      <c r="J41" s="45"/>
      <c r="K41" s="3"/>
      <c r="L41" s="45"/>
      <c r="M41" s="3"/>
      <c r="N41" s="45"/>
      <c r="O41" s="3"/>
      <c r="P41" s="45"/>
      <c r="Q41" s="3"/>
      <c r="R41" s="45"/>
      <c r="S41" s="3"/>
      <c r="T41" s="45"/>
      <c r="U41" s="3"/>
      <c r="V41" s="45"/>
      <c r="W41" s="3"/>
      <c r="X41" s="45"/>
      <c r="Y41" s="3"/>
      <c r="Z41" s="45"/>
      <c r="AA41" s="3"/>
      <c r="AB41" s="45"/>
      <c r="AC41" s="3">
        <f t="shared" si="132"/>
        <v>0</v>
      </c>
      <c r="AD41" s="45"/>
      <c r="AE41" s="3">
        <f t="shared" si="133"/>
        <v>0</v>
      </c>
      <c r="AF41" s="45"/>
      <c r="AG41" s="3">
        <f t="shared" si="134"/>
        <v>0</v>
      </c>
      <c r="AH41" s="45"/>
      <c r="AI41" s="3">
        <f t="shared" si="135"/>
        <v>0</v>
      </c>
      <c r="AJ41" s="151"/>
      <c r="AK41" s="3">
        <f t="shared" si="136"/>
        <v>0</v>
      </c>
      <c r="AL41" s="45"/>
      <c r="AM41" s="3">
        <f t="shared" si="137"/>
        <v>0</v>
      </c>
      <c r="AN41" s="45"/>
      <c r="AO41" s="3"/>
      <c r="AP41" s="45"/>
      <c r="AQ41" s="3">
        <f t="shared" si="45"/>
        <v>0</v>
      </c>
      <c r="AR41" s="45"/>
      <c r="AS41" s="3">
        <f t="shared" si="138"/>
        <v>0</v>
      </c>
      <c r="AT41" s="45"/>
      <c r="AU41" s="3">
        <f t="shared" si="139"/>
        <v>0</v>
      </c>
      <c r="AV41" s="45"/>
      <c r="AW41" s="3">
        <f t="shared" si="140"/>
        <v>0</v>
      </c>
      <c r="AX41" s="45"/>
      <c r="AY41" s="3">
        <f t="shared" si="53"/>
        <v>0</v>
      </c>
      <c r="AZ41" s="45">
        <v>3</v>
      </c>
      <c r="BA41" s="3">
        <f t="shared" si="54"/>
        <v>181.44</v>
      </c>
      <c r="BB41" s="45">
        <v>17</v>
      </c>
      <c r="BC41" s="3">
        <f t="shared" si="141"/>
        <v>1028.1599999999999</v>
      </c>
      <c r="BD41" s="45">
        <v>13</v>
      </c>
      <c r="BE41" s="3">
        <f t="shared" si="142"/>
        <v>786.24</v>
      </c>
      <c r="BF41" s="45">
        <v>17</v>
      </c>
      <c r="BG41" s="3">
        <f t="shared" si="143"/>
        <v>1028.1599999999999</v>
      </c>
      <c r="BH41" s="45"/>
      <c r="BI41" s="74">
        <f t="shared" si="144"/>
        <v>0</v>
      </c>
      <c r="BJ41" s="45"/>
      <c r="BK41" s="74"/>
      <c r="BL41" s="45"/>
      <c r="BM41" s="74"/>
      <c r="BN41" s="45">
        <f t="shared" si="145"/>
        <v>50</v>
      </c>
      <c r="BO41" s="88">
        <f t="shared" si="145"/>
        <v>3024</v>
      </c>
      <c r="BP41" s="124"/>
      <c r="BQ41" s="61"/>
      <c r="BR41" s="4">
        <f t="shared" si="50"/>
        <v>3024</v>
      </c>
      <c r="BS41" s="61">
        <v>1597.26</v>
      </c>
      <c r="BT41" s="1">
        <f t="shared" si="155"/>
        <v>4621.26</v>
      </c>
      <c r="BU41" s="5">
        <v>1700</v>
      </c>
      <c r="BV41" s="1">
        <f t="shared" si="148"/>
        <v>2921.26</v>
      </c>
    </row>
    <row r="42" spans="1:114" ht="16.5" customHeight="1" x14ac:dyDescent="0.25">
      <c r="A42" s="133" t="s">
        <v>66</v>
      </c>
      <c r="B42" s="80">
        <v>34</v>
      </c>
      <c r="C42" s="46">
        <v>48</v>
      </c>
      <c r="D42" s="93">
        <v>3</v>
      </c>
      <c r="E42" s="3">
        <f t="shared" si="149"/>
        <v>144</v>
      </c>
      <c r="F42" s="93">
        <v>2</v>
      </c>
      <c r="G42" s="3">
        <f t="shared" si="150"/>
        <v>96</v>
      </c>
      <c r="H42" s="45"/>
      <c r="I42" s="3">
        <f t="shared" si="151"/>
        <v>0</v>
      </c>
      <c r="J42" s="45">
        <v>6</v>
      </c>
      <c r="K42" s="3">
        <f t="shared" si="152"/>
        <v>288</v>
      </c>
      <c r="L42" s="45"/>
      <c r="M42" s="3">
        <f t="shared" si="31"/>
        <v>0</v>
      </c>
      <c r="N42" s="45">
        <v>3</v>
      </c>
      <c r="O42" s="3">
        <f t="shared" si="32"/>
        <v>144</v>
      </c>
      <c r="P42" s="45"/>
      <c r="Q42" s="3">
        <f t="shared" si="33"/>
        <v>0</v>
      </c>
      <c r="R42" s="45">
        <v>3</v>
      </c>
      <c r="S42" s="3">
        <f t="shared" si="34"/>
        <v>144</v>
      </c>
      <c r="T42" s="45"/>
      <c r="U42" s="3">
        <f t="shared" si="129"/>
        <v>0</v>
      </c>
      <c r="V42" s="45"/>
      <c r="W42" s="3"/>
      <c r="X42" s="45"/>
      <c r="Y42" s="3">
        <f t="shared" si="130"/>
        <v>0</v>
      </c>
      <c r="Z42" s="45"/>
      <c r="AA42" s="3">
        <f t="shared" si="131"/>
        <v>0</v>
      </c>
      <c r="AB42" s="45"/>
      <c r="AC42" s="3">
        <f t="shared" si="132"/>
        <v>0</v>
      </c>
      <c r="AD42" s="45"/>
      <c r="AE42" s="3">
        <f t="shared" si="133"/>
        <v>0</v>
      </c>
      <c r="AF42" s="45"/>
      <c r="AG42" s="3">
        <f t="shared" si="134"/>
        <v>0</v>
      </c>
      <c r="AH42" s="45"/>
      <c r="AI42" s="3">
        <f t="shared" si="135"/>
        <v>0</v>
      </c>
      <c r="AJ42" s="151"/>
      <c r="AK42" s="3">
        <f t="shared" si="136"/>
        <v>0</v>
      </c>
      <c r="AL42" s="45"/>
      <c r="AM42" s="3">
        <f t="shared" si="137"/>
        <v>0</v>
      </c>
      <c r="AN42" s="45"/>
      <c r="AO42" s="3">
        <f t="shared" si="154"/>
        <v>0</v>
      </c>
      <c r="AP42" s="45"/>
      <c r="AQ42" s="3">
        <f t="shared" si="45"/>
        <v>0</v>
      </c>
      <c r="AR42" s="45">
        <v>3</v>
      </c>
      <c r="AS42" s="3">
        <f t="shared" si="138"/>
        <v>144</v>
      </c>
      <c r="AT42" s="45"/>
      <c r="AU42" s="3">
        <f t="shared" si="139"/>
        <v>0</v>
      </c>
      <c r="AV42" s="45">
        <v>12</v>
      </c>
      <c r="AW42" s="3">
        <f t="shared" si="140"/>
        <v>576</v>
      </c>
      <c r="AX42" s="45">
        <v>2</v>
      </c>
      <c r="AY42" s="3">
        <f t="shared" si="53"/>
        <v>96</v>
      </c>
      <c r="AZ42" s="45"/>
      <c r="BA42" s="3">
        <f t="shared" si="54"/>
        <v>0</v>
      </c>
      <c r="BB42" s="45">
        <v>5</v>
      </c>
      <c r="BC42" s="3">
        <f t="shared" si="141"/>
        <v>240</v>
      </c>
      <c r="BD42" s="45">
        <v>3</v>
      </c>
      <c r="BE42" s="3">
        <f t="shared" si="142"/>
        <v>144</v>
      </c>
      <c r="BF42" s="45"/>
      <c r="BG42" s="3">
        <f t="shared" si="143"/>
        <v>0</v>
      </c>
      <c r="BH42" s="45">
        <v>2</v>
      </c>
      <c r="BI42" s="74">
        <f t="shared" si="144"/>
        <v>96</v>
      </c>
      <c r="BJ42" s="45"/>
      <c r="BK42" s="74"/>
      <c r="BL42" s="45"/>
      <c r="BM42" s="74"/>
      <c r="BN42" s="45">
        <f t="shared" si="145"/>
        <v>44</v>
      </c>
      <c r="BO42" s="88">
        <f t="shared" si="145"/>
        <v>2112</v>
      </c>
      <c r="BP42" s="124"/>
      <c r="BQ42" s="61">
        <v>140.78</v>
      </c>
      <c r="BR42" s="4">
        <f t="shared" si="50"/>
        <v>2112</v>
      </c>
      <c r="BS42" s="61">
        <v>488.4</v>
      </c>
      <c r="BT42" s="1">
        <f t="shared" si="155"/>
        <v>2459.62</v>
      </c>
      <c r="BU42" s="5">
        <f>928+1373</f>
        <v>2301</v>
      </c>
      <c r="BV42" s="1">
        <f t="shared" si="148"/>
        <v>158.61999999999989</v>
      </c>
    </row>
    <row r="43" spans="1:114" ht="16.5" customHeight="1" x14ac:dyDescent="0.25">
      <c r="A43" s="133" t="s">
        <v>84</v>
      </c>
      <c r="B43" s="80" t="s">
        <v>85</v>
      </c>
      <c r="C43" s="46">
        <v>50</v>
      </c>
      <c r="D43" s="93"/>
      <c r="E43" s="3"/>
      <c r="F43" s="93"/>
      <c r="G43" s="3"/>
      <c r="H43" s="45"/>
      <c r="I43" s="3"/>
      <c r="J43" s="45"/>
      <c r="K43" s="3"/>
      <c r="L43" s="45"/>
      <c r="M43" s="3"/>
      <c r="N43" s="45"/>
      <c r="O43" s="3"/>
      <c r="P43" s="45"/>
      <c r="Q43" s="3"/>
      <c r="R43" s="45">
        <v>3</v>
      </c>
      <c r="S43" s="3">
        <f>50+21.4</f>
        <v>71.400000000000006</v>
      </c>
      <c r="T43" s="45"/>
      <c r="U43" s="3"/>
      <c r="V43" s="45"/>
      <c r="W43" s="3"/>
      <c r="X43" s="45"/>
      <c r="Y43" s="3"/>
      <c r="Z43" s="45"/>
      <c r="AA43" s="3">
        <f t="shared" si="131"/>
        <v>0</v>
      </c>
      <c r="AB43" s="45"/>
      <c r="AC43" s="3">
        <f t="shared" si="132"/>
        <v>0</v>
      </c>
      <c r="AD43" s="45"/>
      <c r="AE43" s="3">
        <f t="shared" si="133"/>
        <v>0</v>
      </c>
      <c r="AF43" s="45"/>
      <c r="AG43" s="3">
        <f t="shared" si="134"/>
        <v>0</v>
      </c>
      <c r="AH43" s="45"/>
      <c r="AI43" s="3">
        <f t="shared" si="135"/>
        <v>0</v>
      </c>
      <c r="AJ43" s="151"/>
      <c r="AK43" s="3">
        <f t="shared" si="136"/>
        <v>0</v>
      </c>
      <c r="AL43" s="45"/>
      <c r="AM43" s="3">
        <f t="shared" si="137"/>
        <v>0</v>
      </c>
      <c r="AN43" s="45"/>
      <c r="AO43" s="3">
        <f t="shared" si="154"/>
        <v>0</v>
      </c>
      <c r="AP43" s="45"/>
      <c r="AQ43" s="3">
        <f t="shared" si="45"/>
        <v>0</v>
      </c>
      <c r="AR43" s="45"/>
      <c r="AS43" s="3">
        <f t="shared" si="138"/>
        <v>0</v>
      </c>
      <c r="AT43" s="45"/>
      <c r="AU43" s="3">
        <f t="shared" si="139"/>
        <v>0</v>
      </c>
      <c r="AV43" s="45"/>
      <c r="AW43" s="3">
        <f t="shared" si="140"/>
        <v>0</v>
      </c>
      <c r="AX43" s="45"/>
      <c r="AY43" s="3">
        <f t="shared" si="53"/>
        <v>0</v>
      </c>
      <c r="AZ43" s="45"/>
      <c r="BA43" s="3">
        <f t="shared" si="54"/>
        <v>0</v>
      </c>
      <c r="BB43" s="45"/>
      <c r="BC43" s="3">
        <f t="shared" si="141"/>
        <v>0</v>
      </c>
      <c r="BD43" s="45"/>
      <c r="BE43" s="3">
        <f t="shared" si="142"/>
        <v>0</v>
      </c>
      <c r="BF43" s="45"/>
      <c r="BG43" s="3">
        <f t="shared" si="143"/>
        <v>0</v>
      </c>
      <c r="BH43" s="45"/>
      <c r="BI43" s="74">
        <f t="shared" si="144"/>
        <v>0</v>
      </c>
      <c r="BJ43" s="45"/>
      <c r="BK43" s="74"/>
      <c r="BL43" s="45"/>
      <c r="BM43" s="74"/>
      <c r="BN43" s="45">
        <f t="shared" si="145"/>
        <v>3</v>
      </c>
      <c r="BO43" s="88">
        <f t="shared" si="145"/>
        <v>71.400000000000006</v>
      </c>
      <c r="BP43" s="124"/>
      <c r="BQ43" s="61"/>
      <c r="BR43" s="4">
        <f t="shared" si="50"/>
        <v>71.400000000000006</v>
      </c>
      <c r="BS43" s="61"/>
      <c r="BT43" s="1">
        <f t="shared" si="155"/>
        <v>71.400000000000006</v>
      </c>
      <c r="BU43" s="5"/>
      <c r="BV43" s="1">
        <f t="shared" si="148"/>
        <v>71.400000000000006</v>
      </c>
    </row>
    <row r="44" spans="1:114" ht="16.5" customHeight="1" x14ac:dyDescent="0.25">
      <c r="A44" s="60" t="s">
        <v>51</v>
      </c>
      <c r="B44" s="6">
        <v>46</v>
      </c>
      <c r="C44" s="46">
        <v>48</v>
      </c>
      <c r="D44" s="11"/>
      <c r="E44" s="3">
        <f t="shared" si="149"/>
        <v>0</v>
      </c>
      <c r="F44" s="45"/>
      <c r="G44" s="3">
        <f t="shared" si="150"/>
        <v>0</v>
      </c>
      <c r="H44" s="45"/>
      <c r="I44" s="3">
        <f t="shared" si="151"/>
        <v>0</v>
      </c>
      <c r="J44" s="45"/>
      <c r="K44" s="3">
        <f t="shared" si="152"/>
        <v>0</v>
      </c>
      <c r="L44" s="45">
        <v>37</v>
      </c>
      <c r="M44" s="3">
        <f t="shared" si="31"/>
        <v>1776</v>
      </c>
      <c r="N44" s="45"/>
      <c r="O44" s="3">
        <f t="shared" si="32"/>
        <v>0</v>
      </c>
      <c r="P44" s="45">
        <v>35</v>
      </c>
      <c r="Q44" s="3">
        <f t="shared" si="33"/>
        <v>1680</v>
      </c>
      <c r="R44" s="45">
        <v>17</v>
      </c>
      <c r="S44" s="3">
        <f t="shared" si="34"/>
        <v>816</v>
      </c>
      <c r="T44" s="45"/>
      <c r="U44" s="3">
        <f t="shared" si="129"/>
        <v>0</v>
      </c>
      <c r="V44" s="45"/>
      <c r="W44" s="3">
        <f t="shared" si="153"/>
        <v>0</v>
      </c>
      <c r="X44" s="45">
        <v>15</v>
      </c>
      <c r="Y44" s="3">
        <f t="shared" si="130"/>
        <v>720</v>
      </c>
      <c r="Z44" s="45">
        <v>16</v>
      </c>
      <c r="AA44" s="3">
        <f t="shared" si="131"/>
        <v>768</v>
      </c>
      <c r="AB44" s="45"/>
      <c r="AC44" s="3">
        <f t="shared" si="132"/>
        <v>0</v>
      </c>
      <c r="AD44" s="45"/>
      <c r="AE44" s="3">
        <f t="shared" si="133"/>
        <v>0</v>
      </c>
      <c r="AF44" s="45"/>
      <c r="AG44" s="3">
        <f t="shared" si="134"/>
        <v>0</v>
      </c>
      <c r="AH44" s="45"/>
      <c r="AI44" s="3">
        <f t="shared" si="135"/>
        <v>0</v>
      </c>
      <c r="AJ44" s="11">
        <v>17</v>
      </c>
      <c r="AK44" s="3">
        <f t="shared" si="136"/>
        <v>816</v>
      </c>
      <c r="AL44" s="45">
        <v>1</v>
      </c>
      <c r="AM44" s="3">
        <f t="shared" si="137"/>
        <v>48</v>
      </c>
      <c r="AN44" s="45"/>
      <c r="AO44" s="3">
        <f t="shared" si="154"/>
        <v>0</v>
      </c>
      <c r="AP44" s="45"/>
      <c r="AQ44" s="3">
        <f t="shared" si="45"/>
        <v>0</v>
      </c>
      <c r="AR44" s="45"/>
      <c r="AS44" s="3">
        <f t="shared" si="138"/>
        <v>0</v>
      </c>
      <c r="AT44" s="45"/>
      <c r="AU44" s="3">
        <f t="shared" si="139"/>
        <v>0</v>
      </c>
      <c r="AV44" s="45"/>
      <c r="AW44" s="3">
        <f t="shared" si="140"/>
        <v>0</v>
      </c>
      <c r="AX44" s="45"/>
      <c r="AY44" s="3">
        <f t="shared" si="53"/>
        <v>0</v>
      </c>
      <c r="AZ44" s="45"/>
      <c r="BA44" s="3">
        <f t="shared" si="54"/>
        <v>0</v>
      </c>
      <c r="BB44" s="45"/>
      <c r="BC44" s="3">
        <f t="shared" si="141"/>
        <v>0</v>
      </c>
      <c r="BD44" s="45"/>
      <c r="BE44" s="3">
        <f t="shared" si="142"/>
        <v>0</v>
      </c>
      <c r="BF44" s="45">
        <f>29+3</f>
        <v>32</v>
      </c>
      <c r="BG44" s="3">
        <f t="shared" si="143"/>
        <v>1536</v>
      </c>
      <c r="BH44" s="45"/>
      <c r="BI44" s="74">
        <f t="shared" si="144"/>
        <v>0</v>
      </c>
      <c r="BJ44" s="45"/>
      <c r="BK44" s="74"/>
      <c r="BL44" s="45"/>
      <c r="BM44" s="74"/>
      <c r="BN44" s="45">
        <f t="shared" si="145"/>
        <v>170</v>
      </c>
      <c r="BO44" s="88">
        <f t="shared" si="145"/>
        <v>8160</v>
      </c>
      <c r="BP44" s="124"/>
      <c r="BQ44" s="61">
        <v>672</v>
      </c>
      <c r="BR44" s="4">
        <f t="shared" si="50"/>
        <v>8160</v>
      </c>
      <c r="BS44" s="61">
        <v>783</v>
      </c>
      <c r="BT44" s="1">
        <f>BR44+BS44-BQ44</f>
        <v>8271</v>
      </c>
      <c r="BU44" s="5">
        <v>8363</v>
      </c>
      <c r="BV44" s="1">
        <f>BT44-BU44</f>
        <v>-92</v>
      </c>
    </row>
    <row r="45" spans="1:114" ht="16.5" customHeight="1" x14ac:dyDescent="0.25">
      <c r="A45" s="60" t="s">
        <v>26</v>
      </c>
      <c r="B45" s="6" t="s">
        <v>27</v>
      </c>
      <c r="C45" s="46"/>
      <c r="D45" s="11"/>
      <c r="E45" s="3">
        <f t="shared" si="149"/>
        <v>0</v>
      </c>
      <c r="F45" s="45"/>
      <c r="G45" s="3">
        <f t="shared" si="150"/>
        <v>0</v>
      </c>
      <c r="H45" s="45"/>
      <c r="I45" s="3">
        <f t="shared" si="151"/>
        <v>0</v>
      </c>
      <c r="J45" s="45"/>
      <c r="K45" s="3">
        <f t="shared" si="152"/>
        <v>0</v>
      </c>
      <c r="L45" s="45"/>
      <c r="M45" s="3">
        <f t="shared" si="31"/>
        <v>0</v>
      </c>
      <c r="N45" s="45"/>
      <c r="O45" s="3">
        <f t="shared" si="32"/>
        <v>0</v>
      </c>
      <c r="P45" s="45"/>
      <c r="Q45" s="3">
        <f t="shared" si="33"/>
        <v>0</v>
      </c>
      <c r="R45" s="45"/>
      <c r="S45" s="3">
        <f t="shared" si="34"/>
        <v>0</v>
      </c>
      <c r="T45" s="45"/>
      <c r="U45" s="3">
        <f t="shared" si="129"/>
        <v>0</v>
      </c>
      <c r="V45" s="45"/>
      <c r="W45" s="3">
        <f t="shared" si="153"/>
        <v>0</v>
      </c>
      <c r="X45" s="45"/>
      <c r="Y45" s="3">
        <f t="shared" si="130"/>
        <v>0</v>
      </c>
      <c r="Z45" s="45"/>
      <c r="AA45" s="3">
        <f t="shared" si="131"/>
        <v>0</v>
      </c>
      <c r="AB45" s="45"/>
      <c r="AC45" s="3">
        <f t="shared" si="132"/>
        <v>0</v>
      </c>
      <c r="AD45" s="45"/>
      <c r="AE45" s="3">
        <f t="shared" si="133"/>
        <v>0</v>
      </c>
      <c r="AF45" s="45"/>
      <c r="AG45" s="3"/>
      <c r="AH45" s="45"/>
      <c r="AI45" s="3">
        <f t="shared" si="135"/>
        <v>0</v>
      </c>
      <c r="AJ45" s="11"/>
      <c r="AK45" s="3">
        <f t="shared" si="136"/>
        <v>0</v>
      </c>
      <c r="AL45" s="45"/>
      <c r="AM45" s="3">
        <f t="shared" si="137"/>
        <v>0</v>
      </c>
      <c r="AN45" s="45"/>
      <c r="AO45" s="3"/>
      <c r="AP45" s="45"/>
      <c r="AQ45" s="3">
        <f t="shared" si="45"/>
        <v>0</v>
      </c>
      <c r="AR45" s="45"/>
      <c r="AS45" s="3">
        <f t="shared" si="138"/>
        <v>0</v>
      </c>
      <c r="AT45" s="45"/>
      <c r="AU45" s="3">
        <f t="shared" si="139"/>
        <v>0</v>
      </c>
      <c r="AV45" s="45"/>
      <c r="AW45" s="3">
        <f t="shared" si="140"/>
        <v>0</v>
      </c>
      <c r="AX45" s="45"/>
      <c r="AY45" s="3">
        <f t="shared" si="53"/>
        <v>0</v>
      </c>
      <c r="AZ45" s="45"/>
      <c r="BA45" s="3">
        <f t="shared" si="54"/>
        <v>0</v>
      </c>
      <c r="BB45" s="45"/>
      <c r="BC45" s="3">
        <f t="shared" si="141"/>
        <v>0</v>
      </c>
      <c r="BD45" s="45"/>
      <c r="BE45" s="3">
        <f t="shared" si="142"/>
        <v>0</v>
      </c>
      <c r="BF45" s="45"/>
      <c r="BG45" s="3">
        <f t="shared" si="143"/>
        <v>0</v>
      </c>
      <c r="BH45" s="45"/>
      <c r="BI45" s="74">
        <f t="shared" si="144"/>
        <v>0</v>
      </c>
      <c r="BJ45" s="45"/>
      <c r="BK45" s="74"/>
      <c r="BL45" s="45"/>
      <c r="BM45" s="74"/>
      <c r="BN45" s="45">
        <f t="shared" si="145"/>
        <v>0</v>
      </c>
      <c r="BO45" s="88">
        <f t="shared" si="145"/>
        <v>0</v>
      </c>
      <c r="BP45" s="124"/>
      <c r="BQ45" s="61"/>
      <c r="BR45" s="4">
        <f t="shared" si="50"/>
        <v>0</v>
      </c>
      <c r="BS45" s="61"/>
      <c r="BT45" s="1">
        <f t="shared" ref="BT45" si="156">BR45+BS45-BQ45</f>
        <v>0</v>
      </c>
      <c r="BU45" s="5"/>
      <c r="BV45" s="1">
        <f t="shared" ref="BV45" si="157">BT45-BU45</f>
        <v>0</v>
      </c>
    </row>
    <row r="46" spans="1:114" s="22" customFormat="1" ht="20.25" customHeight="1" thickBot="1" x14ac:dyDescent="0.3">
      <c r="A46" s="40" t="s">
        <v>2</v>
      </c>
      <c r="B46" s="41"/>
      <c r="C46" s="41"/>
      <c r="D46" s="50">
        <f t="shared" ref="D46:BO46" si="158">SUM(D7:D45)</f>
        <v>19</v>
      </c>
      <c r="E46" s="42">
        <f t="shared" si="158"/>
        <v>924</v>
      </c>
      <c r="F46" s="42">
        <f t="shared" si="158"/>
        <v>90</v>
      </c>
      <c r="G46" s="42">
        <f t="shared" si="158"/>
        <v>4764</v>
      </c>
      <c r="H46" s="42">
        <f t="shared" si="158"/>
        <v>107</v>
      </c>
      <c r="I46" s="42">
        <f t="shared" si="158"/>
        <v>5670</v>
      </c>
      <c r="J46" s="42">
        <f t="shared" si="158"/>
        <v>73</v>
      </c>
      <c r="K46" s="42">
        <f t="shared" si="158"/>
        <v>3828</v>
      </c>
      <c r="L46" s="50">
        <f t="shared" si="158"/>
        <v>169</v>
      </c>
      <c r="M46" s="42">
        <f t="shared" si="158"/>
        <v>8440.7799999999988</v>
      </c>
      <c r="N46" s="50">
        <f t="shared" si="158"/>
        <v>114</v>
      </c>
      <c r="O46" s="42">
        <f t="shared" si="158"/>
        <v>5863.68</v>
      </c>
      <c r="P46" s="42">
        <f t="shared" si="158"/>
        <v>177</v>
      </c>
      <c r="Q46" s="42">
        <f t="shared" si="158"/>
        <v>8958.0400000000009</v>
      </c>
      <c r="R46" s="50">
        <f t="shared" si="158"/>
        <v>147</v>
      </c>
      <c r="S46" s="42">
        <f t="shared" si="158"/>
        <v>7377</v>
      </c>
      <c r="T46" s="42">
        <f t="shared" si="158"/>
        <v>96</v>
      </c>
      <c r="U46" s="42">
        <f t="shared" si="158"/>
        <v>4946.0200000000004</v>
      </c>
      <c r="V46" s="42">
        <f t="shared" si="158"/>
        <v>170</v>
      </c>
      <c r="W46" s="42">
        <f t="shared" si="158"/>
        <v>8835</v>
      </c>
      <c r="X46" s="42">
        <f t="shared" si="158"/>
        <v>87</v>
      </c>
      <c r="Y46" s="42">
        <f t="shared" si="158"/>
        <v>4518</v>
      </c>
      <c r="Z46" s="42">
        <f t="shared" si="158"/>
        <v>141</v>
      </c>
      <c r="AA46" s="42">
        <f t="shared" si="158"/>
        <v>7046.64</v>
      </c>
      <c r="AB46" s="42">
        <f t="shared" si="158"/>
        <v>122</v>
      </c>
      <c r="AC46" s="42">
        <f t="shared" si="158"/>
        <v>6381</v>
      </c>
      <c r="AD46" s="42">
        <f t="shared" si="158"/>
        <v>131</v>
      </c>
      <c r="AE46" s="42">
        <f t="shared" si="158"/>
        <v>6880</v>
      </c>
      <c r="AF46" s="42">
        <f t="shared" si="158"/>
        <v>128</v>
      </c>
      <c r="AG46" s="42">
        <f t="shared" si="158"/>
        <v>6496.12</v>
      </c>
      <c r="AH46" s="42">
        <f t="shared" si="158"/>
        <v>56</v>
      </c>
      <c r="AI46" s="42">
        <f t="shared" si="158"/>
        <v>3012</v>
      </c>
      <c r="AJ46" s="42">
        <f t="shared" si="158"/>
        <v>111</v>
      </c>
      <c r="AK46" s="42">
        <f t="shared" si="158"/>
        <v>5742</v>
      </c>
      <c r="AL46" s="42">
        <f t="shared" si="158"/>
        <v>139</v>
      </c>
      <c r="AM46" s="42">
        <f t="shared" si="158"/>
        <v>7416.5</v>
      </c>
      <c r="AN46" s="42">
        <f t="shared" si="158"/>
        <v>144</v>
      </c>
      <c r="AO46" s="42">
        <f t="shared" si="158"/>
        <v>7062.71</v>
      </c>
      <c r="AP46" s="50">
        <f t="shared" si="158"/>
        <v>140</v>
      </c>
      <c r="AQ46" s="42">
        <f t="shared" si="158"/>
        <v>7278</v>
      </c>
      <c r="AR46" s="50">
        <f t="shared" si="158"/>
        <v>207</v>
      </c>
      <c r="AS46" s="42">
        <f t="shared" si="158"/>
        <v>10173</v>
      </c>
      <c r="AT46" s="50">
        <f t="shared" si="158"/>
        <v>114</v>
      </c>
      <c r="AU46" s="42">
        <f t="shared" si="158"/>
        <v>5852</v>
      </c>
      <c r="AV46" s="50">
        <f t="shared" si="158"/>
        <v>215</v>
      </c>
      <c r="AW46" s="42">
        <f t="shared" si="158"/>
        <v>10889.28</v>
      </c>
      <c r="AX46" s="50">
        <f t="shared" si="158"/>
        <v>176</v>
      </c>
      <c r="AY46" s="42">
        <f t="shared" si="158"/>
        <v>9187.92</v>
      </c>
      <c r="AZ46" s="50">
        <f t="shared" si="158"/>
        <v>136</v>
      </c>
      <c r="BA46" s="42">
        <f t="shared" si="158"/>
        <v>6830.16</v>
      </c>
      <c r="BB46" s="50">
        <f t="shared" si="158"/>
        <v>103</v>
      </c>
      <c r="BC46" s="42">
        <f t="shared" si="158"/>
        <v>5359.92</v>
      </c>
      <c r="BD46" s="50">
        <f t="shared" si="158"/>
        <v>163</v>
      </c>
      <c r="BE46" s="42">
        <f t="shared" si="158"/>
        <v>8505.52</v>
      </c>
      <c r="BF46" s="50">
        <f t="shared" si="158"/>
        <v>152</v>
      </c>
      <c r="BG46" s="42">
        <f t="shared" si="158"/>
        <v>8098.2</v>
      </c>
      <c r="BH46" s="50">
        <f t="shared" si="158"/>
        <v>144</v>
      </c>
      <c r="BI46" s="42">
        <f t="shared" si="158"/>
        <v>7131.8400000000011</v>
      </c>
      <c r="BJ46" s="50">
        <f t="shared" si="158"/>
        <v>0</v>
      </c>
      <c r="BK46" s="42">
        <f t="shared" si="158"/>
        <v>0</v>
      </c>
      <c r="BL46" s="50">
        <f t="shared" si="158"/>
        <v>0</v>
      </c>
      <c r="BM46" s="42">
        <f t="shared" si="158"/>
        <v>0</v>
      </c>
      <c r="BN46" s="50">
        <f t="shared" si="158"/>
        <v>3771</v>
      </c>
      <c r="BO46" s="50">
        <f t="shared" si="158"/>
        <v>193467.33000000002</v>
      </c>
      <c r="BP46" s="98"/>
      <c r="BQ46" s="99">
        <f t="shared" ref="BQ46:BV46" si="159">SUM(BQ7:BQ45)</f>
        <v>5200.5599999999995</v>
      </c>
      <c r="BR46" s="99">
        <f t="shared" si="159"/>
        <v>191158.13</v>
      </c>
      <c r="BS46" s="99">
        <f t="shared" si="159"/>
        <v>10037.709999999999</v>
      </c>
      <c r="BT46" s="99">
        <f t="shared" si="159"/>
        <v>195995.28</v>
      </c>
      <c r="BU46" s="99">
        <f t="shared" si="159"/>
        <v>175563</v>
      </c>
      <c r="BV46" s="248">
        <f t="shared" si="159"/>
        <v>20432.280000000002</v>
      </c>
      <c r="BW46" s="56"/>
      <c r="BX46" s="56"/>
      <c r="BY46" s="56"/>
      <c r="BZ46" s="56"/>
      <c r="CA46" s="56"/>
      <c r="CB46" s="56"/>
      <c r="CC46" s="56"/>
      <c r="CD46" s="56"/>
      <c r="CE46" s="56"/>
      <c r="CF46" s="56"/>
      <c r="CG46" s="56"/>
      <c r="CH46" s="56"/>
      <c r="CI46" s="56"/>
      <c r="CJ46" s="56"/>
      <c r="CK46" s="56"/>
      <c r="CL46" s="56"/>
      <c r="CM46" s="56"/>
      <c r="CN46" s="56"/>
      <c r="CO46" s="56"/>
      <c r="CP46" s="56"/>
      <c r="CQ46" s="56"/>
      <c r="CR46" s="56"/>
      <c r="CS46" s="56"/>
      <c r="CT46" s="56"/>
      <c r="CU46" s="56"/>
      <c r="CV46" s="56"/>
      <c r="CW46" s="56"/>
      <c r="CX46" s="56"/>
      <c r="CY46" s="56"/>
      <c r="CZ46" s="56"/>
      <c r="DA46" s="56"/>
      <c r="DB46" s="56"/>
      <c r="DC46" s="56"/>
      <c r="DD46" s="56"/>
      <c r="DE46" s="56"/>
      <c r="DF46" s="56"/>
      <c r="DG46" s="56"/>
      <c r="DH46" s="56"/>
      <c r="DI46" s="56"/>
      <c r="DJ46" s="56"/>
    </row>
    <row r="47" spans="1:114" ht="16.5" customHeight="1" x14ac:dyDescent="0.25">
      <c r="A47" s="23"/>
      <c r="B47" s="23"/>
      <c r="C47" s="23"/>
      <c r="D47" s="23"/>
      <c r="E47" s="18"/>
      <c r="F47" s="18"/>
      <c r="G47" s="18"/>
      <c r="H47" s="19"/>
      <c r="I47" s="18"/>
      <c r="J47" s="51" t="s">
        <v>14</v>
      </c>
      <c r="K47" s="18"/>
      <c r="L47" s="58"/>
      <c r="M47" s="20"/>
      <c r="N47" s="58"/>
      <c r="O47" s="20"/>
      <c r="P47" s="55"/>
      <c r="Q47" s="20"/>
      <c r="R47" s="58"/>
      <c r="S47" s="20"/>
      <c r="T47" s="58"/>
      <c r="U47" s="20"/>
      <c r="V47" s="58"/>
      <c r="W47" s="19"/>
      <c r="X47" s="58"/>
      <c r="Y47" s="20"/>
      <c r="Z47" s="58"/>
      <c r="AA47" s="20"/>
      <c r="AB47" s="58"/>
      <c r="AC47" s="20"/>
      <c r="AD47" s="58"/>
      <c r="AE47" s="20"/>
      <c r="AF47" s="58"/>
      <c r="AG47" s="20"/>
      <c r="AH47" s="58"/>
      <c r="AI47" s="20"/>
      <c r="AJ47" s="23"/>
      <c r="AK47" s="18"/>
      <c r="AL47" s="51"/>
      <c r="AM47" s="18"/>
      <c r="AN47" s="55"/>
      <c r="AO47" s="18"/>
      <c r="AP47" s="51" t="s">
        <v>14</v>
      </c>
      <c r="AQ47" s="18"/>
      <c r="AR47" s="58"/>
      <c r="AS47" s="20"/>
      <c r="AT47" s="58"/>
      <c r="AU47" s="20"/>
      <c r="AV47" s="55"/>
      <c r="AW47" s="20"/>
      <c r="AX47" s="58"/>
      <c r="AY47" s="20"/>
      <c r="AZ47" s="58"/>
      <c r="BA47" s="20"/>
      <c r="BB47" s="58"/>
      <c r="BC47" s="19"/>
      <c r="BD47" s="58"/>
      <c r="BE47" s="20"/>
      <c r="BF47" s="58"/>
      <c r="BG47" s="20"/>
      <c r="BH47" s="58"/>
      <c r="BI47" s="20"/>
      <c r="BJ47" s="58"/>
      <c r="BK47" s="20"/>
      <c r="BL47" s="58"/>
      <c r="BM47" s="20"/>
      <c r="BN47" s="20"/>
      <c r="BO47" s="20"/>
      <c r="BP47" s="25"/>
      <c r="BQ47" s="17">
        <f>+BQ46-BQ48</f>
        <v>0</v>
      </c>
      <c r="BR47" s="17">
        <f>+BR46-BR48</f>
        <v>0</v>
      </c>
      <c r="BS47" s="17">
        <f t="shared" ref="BS47:BV47" si="160">+BS46-BS48</f>
        <v>0</v>
      </c>
      <c r="BT47" s="17">
        <f t="shared" si="160"/>
        <v>0</v>
      </c>
      <c r="BU47" s="17" t="s">
        <v>30</v>
      </c>
      <c r="BV47" s="17">
        <f t="shared" si="160"/>
        <v>0</v>
      </c>
    </row>
    <row r="48" spans="1:114" ht="16.5" customHeight="1" x14ac:dyDescent="0.25">
      <c r="A48" s="23"/>
      <c r="B48" s="23"/>
      <c r="C48" s="23"/>
      <c r="D48" s="23"/>
      <c r="E48" s="18"/>
      <c r="F48" s="18"/>
      <c r="G48" s="18"/>
      <c r="H48" s="18"/>
      <c r="I48" s="18"/>
      <c r="J48" s="51"/>
      <c r="K48" s="18"/>
      <c r="L48" s="58"/>
      <c r="M48" s="20"/>
      <c r="N48" s="58"/>
      <c r="O48" s="20"/>
      <c r="P48" s="58"/>
      <c r="Q48" s="20"/>
      <c r="R48" s="58"/>
      <c r="S48" s="21"/>
      <c r="T48" s="58"/>
      <c r="U48" s="20"/>
      <c r="V48" s="58"/>
      <c r="W48" s="20"/>
      <c r="X48" s="58"/>
      <c r="Y48" s="20"/>
      <c r="Z48" s="58"/>
      <c r="AA48" s="20"/>
      <c r="AB48" s="58"/>
      <c r="AC48" s="20"/>
      <c r="AD48" s="58"/>
      <c r="AE48" s="20"/>
      <c r="AF48" s="58"/>
      <c r="AG48" s="20"/>
      <c r="AH48" s="58"/>
      <c r="AI48" s="20"/>
      <c r="AJ48" s="23"/>
      <c r="AK48" s="18"/>
      <c r="AL48" s="51"/>
      <c r="AM48" s="18"/>
      <c r="AN48" s="51"/>
      <c r="AO48" s="18"/>
      <c r="AP48" s="51"/>
      <c r="AQ48" s="18"/>
      <c r="AR48" s="58"/>
      <c r="AS48" s="20"/>
      <c r="AT48" s="58"/>
      <c r="AU48" s="20"/>
      <c r="AV48" s="58"/>
      <c r="AW48" s="20"/>
      <c r="AX48" s="58"/>
      <c r="AY48" s="21"/>
      <c r="AZ48" s="58"/>
      <c r="BA48" s="20"/>
      <c r="BB48" s="58"/>
      <c r="BC48" s="20"/>
      <c r="BD48" s="58"/>
      <c r="BE48" s="20"/>
      <c r="BF48" s="58"/>
      <c r="BG48" s="20"/>
      <c r="BH48" s="58"/>
      <c r="BI48" s="20"/>
      <c r="BJ48" s="58"/>
      <c r="BK48" s="20"/>
      <c r="BL48" s="58"/>
      <c r="BM48" s="20"/>
      <c r="BN48" s="20"/>
      <c r="BO48" s="20"/>
      <c r="BP48" s="25"/>
      <c r="BQ48" s="24">
        <f t="shared" ref="BQ48:BV48" si="161">SUM(BQ7:BQ45)</f>
        <v>5200.5599999999995</v>
      </c>
      <c r="BR48" s="120">
        <f t="shared" si="161"/>
        <v>191158.13</v>
      </c>
      <c r="BS48" s="24">
        <f t="shared" si="161"/>
        <v>10037.709999999999</v>
      </c>
      <c r="BT48" s="24">
        <f t="shared" si="161"/>
        <v>195995.28</v>
      </c>
      <c r="BU48" s="24">
        <f t="shared" si="161"/>
        <v>175563</v>
      </c>
      <c r="BV48" s="24">
        <f t="shared" si="161"/>
        <v>20432.280000000002</v>
      </c>
    </row>
    <row r="49" spans="1:120" ht="16.5" customHeight="1" thickBot="1" x14ac:dyDescent="0.3">
      <c r="A49" s="23"/>
      <c r="B49" s="23"/>
      <c r="C49" s="23"/>
      <c r="D49" s="23"/>
      <c r="E49" s="18"/>
      <c r="F49" s="18"/>
      <c r="G49" s="18"/>
      <c r="H49" s="18"/>
      <c r="I49" s="18"/>
      <c r="J49" s="51"/>
      <c r="K49" s="18"/>
      <c r="L49" s="58"/>
      <c r="M49" s="20"/>
      <c r="N49" s="58"/>
      <c r="O49" s="20"/>
      <c r="P49" s="58"/>
      <c r="Q49" s="20"/>
      <c r="R49" s="58"/>
      <c r="S49" s="21"/>
      <c r="T49" s="58"/>
      <c r="U49" s="20"/>
      <c r="V49" s="58"/>
      <c r="W49" s="20"/>
      <c r="X49" s="58"/>
      <c r="Y49" s="20"/>
      <c r="Z49" s="58"/>
      <c r="AA49" s="20"/>
      <c r="AB49" s="58"/>
      <c r="AC49" s="20"/>
      <c r="AD49" s="58"/>
      <c r="AE49" s="20"/>
      <c r="AF49" s="58"/>
      <c r="AG49" s="20"/>
      <c r="AH49" s="58"/>
      <c r="AI49" s="20"/>
      <c r="AJ49" s="23"/>
      <c r="AK49" s="18"/>
      <c r="AL49" s="51"/>
      <c r="AM49" s="18"/>
      <c r="AN49" s="51"/>
      <c r="AO49" s="18"/>
      <c r="AP49" s="51"/>
      <c r="AQ49" s="18"/>
      <c r="AR49" s="58"/>
      <c r="AS49" s="20"/>
      <c r="AT49" s="58"/>
      <c r="AU49" s="20"/>
      <c r="AV49" s="58"/>
      <c r="AW49" s="20"/>
      <c r="AX49" s="58"/>
      <c r="AY49" s="21"/>
      <c r="AZ49" s="58"/>
      <c r="BA49" s="20"/>
      <c r="BB49" s="58"/>
      <c r="BC49" s="20"/>
      <c r="BD49" s="58"/>
      <c r="BE49" s="20"/>
      <c r="BF49" s="58"/>
      <c r="BG49" s="20"/>
      <c r="BH49" s="58"/>
      <c r="BI49" s="20"/>
      <c r="BJ49" s="58"/>
      <c r="BK49" s="20"/>
      <c r="BL49" s="58"/>
      <c r="BM49" s="20"/>
      <c r="BN49" s="20"/>
      <c r="BO49" s="20"/>
      <c r="BP49" s="25"/>
      <c r="BQ49" s="29"/>
      <c r="BR49" s="30"/>
      <c r="BS49" s="30"/>
      <c r="BT49" s="29"/>
      <c r="BU49" s="30"/>
      <c r="BV49" s="30"/>
    </row>
    <row r="50" spans="1:120" s="63" customFormat="1" ht="16.5" hidden="1" customHeight="1" x14ac:dyDescent="0.25">
      <c r="A50" s="283" t="s">
        <v>25</v>
      </c>
      <c r="B50" s="284"/>
      <c r="C50" s="285"/>
      <c r="D50" s="85"/>
      <c r="E50" s="28"/>
      <c r="F50" s="28"/>
      <c r="G50" s="28"/>
      <c r="H50" s="28"/>
      <c r="I50" s="28"/>
      <c r="J50" s="47"/>
      <c r="K50" s="28"/>
      <c r="L50" s="65"/>
      <c r="M50" s="66"/>
      <c r="N50" s="65"/>
      <c r="O50" s="66"/>
      <c r="P50" s="65"/>
      <c r="Q50" s="66"/>
      <c r="R50" s="65"/>
      <c r="S50" s="67"/>
      <c r="T50" s="65"/>
      <c r="U50" s="66"/>
      <c r="V50" s="65"/>
      <c r="W50" s="66"/>
      <c r="X50" s="65"/>
      <c r="Y50" s="66"/>
      <c r="Z50" s="65"/>
      <c r="AA50" s="66"/>
      <c r="AB50" s="65"/>
      <c r="AC50" s="66"/>
      <c r="AD50" s="65"/>
      <c r="AE50" s="66"/>
      <c r="AF50" s="65"/>
      <c r="AG50" s="66"/>
      <c r="AH50" s="65"/>
      <c r="AI50" s="66"/>
      <c r="AJ50" s="72"/>
      <c r="AK50" s="28"/>
      <c r="AL50" s="47"/>
      <c r="AM50" s="28"/>
      <c r="AN50" s="47"/>
      <c r="AO50" s="28"/>
      <c r="AP50" s="47"/>
      <c r="AQ50" s="28"/>
      <c r="AR50" s="65"/>
      <c r="AS50" s="66"/>
      <c r="AT50" s="65"/>
      <c r="AU50" s="66"/>
      <c r="AV50" s="65"/>
      <c r="AW50" s="66"/>
      <c r="AX50" s="65"/>
      <c r="AY50" s="67"/>
      <c r="AZ50" s="65"/>
      <c r="BA50" s="66"/>
      <c r="BB50" s="65"/>
      <c r="BC50" s="66"/>
      <c r="BD50" s="65"/>
      <c r="BE50" s="66"/>
      <c r="BF50" s="65"/>
      <c r="BG50" s="66"/>
      <c r="BH50" s="65"/>
      <c r="BI50" s="66"/>
      <c r="BJ50" s="65"/>
      <c r="BK50" s="66"/>
      <c r="BL50" s="65"/>
      <c r="BM50" s="66"/>
      <c r="BN50" s="66"/>
      <c r="BO50" s="66"/>
      <c r="BP50" s="25"/>
      <c r="BQ50" s="29"/>
      <c r="BR50" s="30"/>
      <c r="BS50" s="30"/>
      <c r="BT50" s="29"/>
      <c r="BU50" s="30"/>
      <c r="BV50" s="30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7"/>
      <c r="DL50" s="7"/>
      <c r="DM50" s="7"/>
      <c r="DN50" s="7"/>
      <c r="DO50" s="7"/>
      <c r="DP50" s="7"/>
    </row>
    <row r="51" spans="1:120" ht="16.5" hidden="1" customHeight="1" x14ac:dyDescent="0.25">
      <c r="A51" s="129" t="s">
        <v>9</v>
      </c>
      <c r="B51" s="84" t="s">
        <v>28</v>
      </c>
      <c r="C51" s="76">
        <v>48</v>
      </c>
      <c r="D51" s="82"/>
      <c r="E51" s="3"/>
      <c r="F51" s="3"/>
      <c r="G51" s="3"/>
      <c r="H51" s="3"/>
      <c r="I51" s="3"/>
      <c r="J51" s="45"/>
      <c r="K51" s="3"/>
      <c r="L51" s="83"/>
      <c r="M51" s="57"/>
      <c r="N51" s="45"/>
      <c r="O51" s="3"/>
      <c r="P51" s="83"/>
      <c r="Q51" s="57"/>
      <c r="R51" s="83"/>
      <c r="S51" s="252"/>
      <c r="T51" s="83"/>
      <c r="U51" s="97"/>
      <c r="V51" s="97"/>
      <c r="W51" s="57"/>
      <c r="X51" s="83"/>
      <c r="Y51" s="97"/>
      <c r="Z51" s="83"/>
      <c r="AA51" s="97"/>
      <c r="AB51" s="45"/>
      <c r="AC51" s="3"/>
      <c r="AD51" s="83"/>
      <c r="AE51" s="57"/>
      <c r="AF51" s="83"/>
      <c r="AG51" s="57"/>
      <c r="AH51" s="45"/>
      <c r="AI51" s="97"/>
      <c r="AJ51" s="82"/>
      <c r="AK51" s="3"/>
      <c r="AL51" s="45"/>
      <c r="AM51" s="3"/>
      <c r="AN51" s="45"/>
      <c r="AO51" s="3"/>
      <c r="AP51" s="45"/>
      <c r="AQ51" s="97"/>
      <c r="AR51" s="83"/>
      <c r="AS51" s="97"/>
      <c r="AT51" s="83"/>
      <c r="AU51" s="97"/>
      <c r="AV51" s="83"/>
      <c r="AW51" s="97"/>
      <c r="AX51" s="83"/>
      <c r="AY51" s="97"/>
      <c r="AZ51" s="83"/>
      <c r="BA51" s="57"/>
      <c r="BB51" s="83"/>
      <c r="BC51" s="97"/>
      <c r="BD51" s="83"/>
      <c r="BE51" s="97"/>
      <c r="BF51" s="83"/>
      <c r="BG51" s="97"/>
      <c r="BH51" s="83"/>
      <c r="BI51" s="57"/>
      <c r="BJ51" s="45"/>
      <c r="BK51" s="97"/>
      <c r="BL51" s="83"/>
      <c r="BM51" s="57"/>
      <c r="BN51" s="44">
        <f t="shared" ref="BN51:BO52" si="162">+D51+F51+H51+J51+L51+N51+P51+R51+T51+V51+X51+Z51+AB51+AD51+AF51+AH51+AJ51+AL51+AN51+AP51+AR51+AT51+AV51+AX51+AZ51+BB51+BD51+BF51+BH51+BJ51+BL51</f>
        <v>0</v>
      </c>
      <c r="BO51" s="87">
        <f t="shared" si="162"/>
        <v>0</v>
      </c>
      <c r="BP51" s="25"/>
      <c r="BQ51" s="29"/>
      <c r="BR51" s="30"/>
      <c r="BS51" s="30"/>
      <c r="BT51" s="29"/>
      <c r="BU51" s="30"/>
      <c r="BV51" s="30"/>
    </row>
    <row r="52" spans="1:120" ht="16.5" hidden="1" customHeight="1" x14ac:dyDescent="0.25">
      <c r="A52" s="130" t="s">
        <v>31</v>
      </c>
      <c r="B52" s="131"/>
      <c r="C52" s="128">
        <v>47.5</v>
      </c>
      <c r="D52" s="82"/>
      <c r="E52" s="3"/>
      <c r="F52" s="3"/>
      <c r="G52" s="3"/>
      <c r="H52" s="3"/>
      <c r="I52" s="3"/>
      <c r="J52" s="45"/>
      <c r="K52" s="3"/>
      <c r="L52" s="83"/>
      <c r="M52" s="57"/>
      <c r="N52" s="45"/>
      <c r="O52" s="3"/>
      <c r="P52" s="83"/>
      <c r="Q52" s="57"/>
      <c r="R52" s="83"/>
      <c r="S52" s="252"/>
      <c r="T52" s="83"/>
      <c r="U52" s="97"/>
      <c r="V52" s="97"/>
      <c r="W52" s="57"/>
      <c r="X52" s="45"/>
      <c r="Y52" s="97"/>
      <c r="Z52" s="83"/>
      <c r="AA52" s="97"/>
      <c r="AB52" s="45"/>
      <c r="AC52" s="3"/>
      <c r="AD52" s="83"/>
      <c r="AE52" s="57"/>
      <c r="AF52" s="83"/>
      <c r="AG52" s="57"/>
      <c r="AH52" s="45"/>
      <c r="AI52" s="97"/>
      <c r="AJ52" s="82"/>
      <c r="AK52" s="3"/>
      <c r="AL52" s="45"/>
      <c r="AM52" s="3"/>
      <c r="AN52" s="45"/>
      <c r="AO52" s="3"/>
      <c r="AP52" s="45"/>
      <c r="AQ52" s="97"/>
      <c r="AR52" s="83"/>
      <c r="AS52" s="97"/>
      <c r="AT52" s="83"/>
      <c r="AU52" s="97"/>
      <c r="AV52" s="83"/>
      <c r="AW52" s="97"/>
      <c r="AX52" s="83"/>
      <c r="AY52" s="97"/>
      <c r="AZ52" s="83"/>
      <c r="BA52" s="57"/>
      <c r="BB52" s="83"/>
      <c r="BC52" s="97"/>
      <c r="BD52" s="83"/>
      <c r="BE52" s="97"/>
      <c r="BF52" s="83"/>
      <c r="BG52" s="97"/>
      <c r="BH52" s="83"/>
      <c r="BI52" s="57"/>
      <c r="BJ52" s="45"/>
      <c r="BK52" s="97"/>
      <c r="BL52" s="83"/>
      <c r="BM52" s="57"/>
      <c r="BN52" s="44">
        <f t="shared" si="162"/>
        <v>0</v>
      </c>
      <c r="BO52" s="87">
        <f t="shared" si="162"/>
        <v>0</v>
      </c>
      <c r="BP52" s="25"/>
      <c r="BQ52" s="29"/>
      <c r="BR52" s="30"/>
      <c r="BS52" s="30"/>
      <c r="BT52" s="29"/>
      <c r="BU52" s="30"/>
      <c r="BV52" s="30"/>
    </row>
    <row r="53" spans="1:120" s="63" customFormat="1" ht="16.5" customHeight="1" thickBot="1" x14ac:dyDescent="0.3">
      <c r="A53" s="283" t="s">
        <v>15</v>
      </c>
      <c r="B53" s="285"/>
      <c r="C53" s="86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110"/>
      <c r="V53" s="110"/>
      <c r="W53" s="64"/>
      <c r="X53" s="64"/>
      <c r="Y53" s="110"/>
      <c r="Z53" s="64"/>
      <c r="AA53" s="64"/>
      <c r="AB53" s="64"/>
      <c r="AC53" s="64"/>
      <c r="AD53" s="64"/>
      <c r="AE53" s="64"/>
      <c r="AF53" s="64"/>
      <c r="AG53" s="64"/>
      <c r="AH53" s="108"/>
      <c r="AI53" s="110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108"/>
      <c r="AX53" s="64"/>
      <c r="AY53" s="109"/>
      <c r="AZ53" s="64"/>
      <c r="BA53" s="64"/>
      <c r="BB53" s="64"/>
      <c r="BC53" s="64"/>
      <c r="BD53" s="64"/>
      <c r="BE53" s="110"/>
      <c r="BF53" s="64"/>
      <c r="BG53" s="64"/>
      <c r="BH53" s="64"/>
      <c r="BI53" s="64"/>
      <c r="BJ53" s="108"/>
      <c r="BK53" s="110"/>
      <c r="BL53" s="64"/>
      <c r="BM53" s="64"/>
      <c r="BN53" s="253"/>
      <c r="BO53" s="253"/>
      <c r="BP53" s="122"/>
      <c r="BQ53" s="9"/>
      <c r="BR53" s="9"/>
      <c r="BS53" s="9"/>
      <c r="BT53" s="9"/>
      <c r="BU53" s="25"/>
      <c r="BV53" s="9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7"/>
      <c r="DL53" s="7"/>
      <c r="DM53" s="7"/>
      <c r="DN53" s="7"/>
      <c r="DO53" s="7"/>
      <c r="DP53" s="7"/>
    </row>
    <row r="54" spans="1:120" ht="16.5" customHeight="1" x14ac:dyDescent="0.25">
      <c r="A54" s="172" t="s">
        <v>64</v>
      </c>
      <c r="B54" s="173" t="s">
        <v>65</v>
      </c>
      <c r="C54" s="169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97"/>
      <c r="V54" s="97"/>
      <c r="W54" s="100"/>
      <c r="X54" s="100"/>
      <c r="Y54" s="97"/>
      <c r="Z54" s="100"/>
      <c r="AA54" s="100"/>
      <c r="AB54" s="100"/>
      <c r="AC54" s="100"/>
      <c r="AD54" s="100"/>
      <c r="AE54" s="100"/>
      <c r="AF54" s="252">
        <v>40</v>
      </c>
      <c r="AG54" s="252">
        <v>2040</v>
      </c>
      <c r="AH54" s="252"/>
      <c r="AI54" s="97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V54" s="100"/>
      <c r="AW54" s="252"/>
      <c r="AX54" s="100"/>
      <c r="AY54" s="31"/>
      <c r="AZ54" s="100"/>
      <c r="BA54" s="100"/>
      <c r="BB54" s="100"/>
      <c r="BC54" s="100"/>
      <c r="BD54" s="100"/>
      <c r="BE54" s="97"/>
      <c r="BF54" s="100"/>
      <c r="BG54" s="100"/>
      <c r="BH54" s="100"/>
      <c r="BI54" s="100"/>
      <c r="BJ54" s="252"/>
      <c r="BK54" s="97"/>
      <c r="BL54" s="100"/>
      <c r="BM54" s="100"/>
      <c r="BN54" s="170"/>
      <c r="BO54" s="171"/>
      <c r="BP54" s="122"/>
      <c r="BQ54" s="9"/>
      <c r="BR54" s="9"/>
      <c r="BS54" s="9"/>
      <c r="BT54" s="9"/>
      <c r="BU54" s="25"/>
      <c r="BV54" s="9"/>
    </row>
    <row r="55" spans="1:120" ht="16.5" customHeight="1" x14ac:dyDescent="0.25">
      <c r="A55" s="129" t="s">
        <v>59</v>
      </c>
      <c r="B55" s="84" t="s">
        <v>60</v>
      </c>
      <c r="C55" s="101">
        <v>45</v>
      </c>
      <c r="D55" s="100"/>
      <c r="E55" s="100"/>
      <c r="F55" s="100"/>
      <c r="G55" s="100"/>
      <c r="H55" s="100"/>
      <c r="I55" s="100"/>
      <c r="J55" s="252">
        <v>18</v>
      </c>
      <c r="K55" s="252">
        <f>+J55*C55</f>
        <v>810</v>
      </c>
      <c r="L55" s="100"/>
      <c r="M55" s="100"/>
      <c r="N55" s="100"/>
      <c r="O55" s="100"/>
      <c r="P55" s="252">
        <v>6</v>
      </c>
      <c r="Q55" s="252">
        <f>+P55*C55</f>
        <v>270</v>
      </c>
      <c r="R55" s="100"/>
      <c r="S55" s="100"/>
      <c r="T55" s="100"/>
      <c r="U55" s="97"/>
      <c r="V55" s="97"/>
      <c r="W55" s="100"/>
      <c r="X55" s="100"/>
      <c r="Y55" s="97"/>
      <c r="Z55" s="252"/>
      <c r="AA55" s="97">
        <f>+Z55*C55</f>
        <v>0</v>
      </c>
      <c r="AB55" s="252"/>
      <c r="AC55" s="252">
        <f>+AB55*C55</f>
        <v>0</v>
      </c>
      <c r="AD55" s="100"/>
      <c r="AE55" s="100"/>
      <c r="AF55" s="252">
        <v>3</v>
      </c>
      <c r="AG55" s="252">
        <f>+AF55*C55</f>
        <v>135</v>
      </c>
      <c r="AH55" s="252"/>
      <c r="AI55" s="97"/>
      <c r="AJ55" s="100"/>
      <c r="AK55" s="100"/>
      <c r="AL55" s="100"/>
      <c r="AM55" s="100"/>
      <c r="AN55" s="100"/>
      <c r="AO55" s="100"/>
      <c r="AP55" s="100"/>
      <c r="AQ55" s="100"/>
      <c r="AR55" s="100"/>
      <c r="AS55" s="100"/>
      <c r="AT55" s="100"/>
      <c r="AU55" s="100"/>
      <c r="AV55" s="100"/>
      <c r="AW55" s="252"/>
      <c r="AX55" s="100"/>
      <c r="AY55" s="31"/>
      <c r="AZ55" s="252"/>
      <c r="BA55" s="107"/>
      <c r="BB55" s="252"/>
      <c r="BC55" s="97"/>
      <c r="BD55" s="100"/>
      <c r="BE55" s="97"/>
      <c r="BF55" s="252"/>
      <c r="BG55" s="97"/>
      <c r="BH55" s="252">
        <v>36</v>
      </c>
      <c r="BI55" s="252">
        <f>+BH55*C55</f>
        <v>1620</v>
      </c>
      <c r="BJ55" s="252"/>
      <c r="BK55" s="97"/>
      <c r="BL55" s="100"/>
      <c r="BM55" s="100"/>
      <c r="BN55" s="44">
        <f>+D55+F55+H55+J55+L55+N55+P55+R55+T55+V55+X55+Z55+AB55+AD55+AF55+AH55+AJ55+AL55+AN55+AP55+AR55+AT55+AV55+AX55+AZ55+BB55+BD55+BF55+BH55+BJ55+BL55</f>
        <v>63</v>
      </c>
      <c r="BO55" s="87">
        <f t="shared" ref="BO55:BO56" si="163">+E55+G55+I55+K55+M55+O55+Q55+S55+U55+W55+Y55+AA55+AC55+AE55+AG55+AI55+AK55+AM55+AO55+AQ55+AS55+AU55+AW55+AY55+BA55+BC55+BE55+BG55+BI55+BK55+BM55</f>
        <v>2835</v>
      </c>
      <c r="BP55" s="122"/>
      <c r="BQ55" s="9"/>
      <c r="BR55" s="9"/>
      <c r="BS55" s="9"/>
      <c r="BT55" s="9"/>
      <c r="BU55" s="25"/>
      <c r="BV55" s="9"/>
    </row>
    <row r="56" spans="1:120" ht="16.5" customHeight="1" x14ac:dyDescent="0.25">
      <c r="A56" s="129" t="s">
        <v>62</v>
      </c>
      <c r="B56" s="84" t="s">
        <v>63</v>
      </c>
      <c r="C56" s="101">
        <v>60</v>
      </c>
      <c r="D56" s="100"/>
      <c r="E56" s="100"/>
      <c r="F56" s="100"/>
      <c r="G56" s="100"/>
      <c r="H56" s="100"/>
      <c r="I56" s="100"/>
      <c r="J56" s="252"/>
      <c r="K56" s="252"/>
      <c r="L56" s="100"/>
      <c r="M56" s="100"/>
      <c r="N56" s="100"/>
      <c r="O56" s="100"/>
      <c r="P56" s="252"/>
      <c r="Q56" s="252"/>
      <c r="R56" s="100"/>
      <c r="S56" s="100"/>
      <c r="T56" s="100"/>
      <c r="U56" s="97"/>
      <c r="V56" s="97"/>
      <c r="W56" s="100"/>
      <c r="X56" s="252">
        <v>18</v>
      </c>
      <c r="Y56" s="97">
        <f>+X56*C56</f>
        <v>1080</v>
      </c>
      <c r="Z56" s="252"/>
      <c r="AA56" s="97"/>
      <c r="AB56" s="252"/>
      <c r="AC56" s="252"/>
      <c r="AD56" s="100"/>
      <c r="AE56" s="100"/>
      <c r="AF56" s="100"/>
      <c r="AG56" s="100"/>
      <c r="AH56" s="252"/>
      <c r="AI56" s="97"/>
      <c r="AJ56" s="100"/>
      <c r="AK56" s="100"/>
      <c r="AL56" s="100"/>
      <c r="AM56" s="100"/>
      <c r="AN56" s="100"/>
      <c r="AO56" s="100"/>
      <c r="AP56" s="100"/>
      <c r="AQ56" s="100"/>
      <c r="AR56" s="100"/>
      <c r="AS56" s="100"/>
      <c r="AT56" s="100"/>
      <c r="AU56" s="100"/>
      <c r="AV56" s="100"/>
      <c r="AW56" s="252"/>
      <c r="AX56" s="100"/>
      <c r="AY56" s="31"/>
      <c r="AZ56" s="252"/>
      <c r="BA56" s="107"/>
      <c r="BB56" s="252"/>
      <c r="BC56" s="97"/>
      <c r="BD56" s="100"/>
      <c r="BE56" s="97"/>
      <c r="BF56" s="252"/>
      <c r="BG56" s="97"/>
      <c r="BH56" s="100"/>
      <c r="BI56" s="100"/>
      <c r="BJ56" s="252"/>
      <c r="BK56" s="97"/>
      <c r="BL56" s="100"/>
      <c r="BM56" s="100"/>
      <c r="BN56" s="44">
        <f>+D56+F56+H56+J56+L56+N56+P56+R56+T56+V56+X56+Z56+AB56+AD56+AF56+AH56+AJ56+AL56+AN56+AP56+AR56+AT56+AV56+AX56+AZ56+BB56+BD56+BF56+BH56+BJ56+BL56</f>
        <v>18</v>
      </c>
      <c r="BO56" s="87">
        <f t="shared" si="163"/>
        <v>1080</v>
      </c>
      <c r="BP56" s="122"/>
      <c r="BQ56" s="9"/>
      <c r="BR56" s="9"/>
      <c r="BS56" s="9"/>
      <c r="BT56" s="9"/>
      <c r="BU56" s="25"/>
      <c r="BV56" s="9"/>
    </row>
    <row r="57" spans="1:120" ht="16.5" customHeight="1" x14ac:dyDescent="0.25">
      <c r="A57" s="102" t="s">
        <v>2</v>
      </c>
      <c r="B57" s="102"/>
      <c r="C57" s="103"/>
      <c r="D57" s="104">
        <f t="shared" ref="D57:W57" si="164">SUM(D51:D55)</f>
        <v>0</v>
      </c>
      <c r="E57" s="104">
        <f t="shared" si="164"/>
        <v>0</v>
      </c>
      <c r="F57" s="104">
        <f t="shared" si="164"/>
        <v>0</v>
      </c>
      <c r="G57" s="104">
        <f t="shared" si="164"/>
        <v>0</v>
      </c>
      <c r="H57" s="104">
        <f t="shared" si="164"/>
        <v>0</v>
      </c>
      <c r="I57" s="104">
        <f t="shared" si="164"/>
        <v>0</v>
      </c>
      <c r="J57" s="104">
        <f t="shared" si="164"/>
        <v>18</v>
      </c>
      <c r="K57" s="104">
        <f t="shared" si="164"/>
        <v>810</v>
      </c>
      <c r="L57" s="104">
        <f t="shared" si="164"/>
        <v>0</v>
      </c>
      <c r="M57" s="104">
        <f t="shared" si="164"/>
        <v>0</v>
      </c>
      <c r="N57" s="104">
        <f t="shared" si="164"/>
        <v>0</v>
      </c>
      <c r="O57" s="104">
        <f t="shared" si="164"/>
        <v>0</v>
      </c>
      <c r="P57" s="104">
        <f t="shared" si="164"/>
        <v>6</v>
      </c>
      <c r="Q57" s="104">
        <f t="shared" si="164"/>
        <v>270</v>
      </c>
      <c r="R57" s="105">
        <f t="shared" si="164"/>
        <v>0</v>
      </c>
      <c r="S57" s="104">
        <f t="shared" si="164"/>
        <v>0</v>
      </c>
      <c r="T57" s="104">
        <f t="shared" si="164"/>
        <v>0</v>
      </c>
      <c r="U57" s="104">
        <f t="shared" si="164"/>
        <v>0</v>
      </c>
      <c r="V57" s="104">
        <f t="shared" si="164"/>
        <v>0</v>
      </c>
      <c r="W57" s="104">
        <f t="shared" si="164"/>
        <v>0</v>
      </c>
      <c r="X57" s="104">
        <f>SUM(X53:X56)</f>
        <v>18</v>
      </c>
      <c r="Y57" s="104">
        <f>SUM(Y53:Y56)</f>
        <v>1080</v>
      </c>
      <c r="Z57" s="105">
        <f>SUM(Z53:Z55)</f>
        <v>0</v>
      </c>
      <c r="AA57" s="104">
        <f>SUM(AA53:AA55)</f>
        <v>0</v>
      </c>
      <c r="AB57" s="105">
        <f>SUM(AB53:AB55)</f>
        <v>0</v>
      </c>
      <c r="AC57" s="104">
        <f>SUM(AC51:AC55)</f>
        <v>0</v>
      </c>
      <c r="AD57" s="105">
        <f t="shared" ref="AD57:BM57" si="165">SUM(AD53:AD55)</f>
        <v>0</v>
      </c>
      <c r="AE57" s="104">
        <f t="shared" si="165"/>
        <v>0</v>
      </c>
      <c r="AF57" s="105">
        <f t="shared" si="165"/>
        <v>43</v>
      </c>
      <c r="AG57" s="104">
        <f t="shared" si="165"/>
        <v>2175</v>
      </c>
      <c r="AH57" s="105">
        <f t="shared" si="165"/>
        <v>0</v>
      </c>
      <c r="AI57" s="104">
        <f t="shared" si="165"/>
        <v>0</v>
      </c>
      <c r="AJ57" s="105">
        <f t="shared" si="165"/>
        <v>0</v>
      </c>
      <c r="AK57" s="104">
        <f t="shared" si="165"/>
        <v>0</v>
      </c>
      <c r="AL57" s="105">
        <f t="shared" si="165"/>
        <v>0</v>
      </c>
      <c r="AM57" s="104">
        <f t="shared" si="165"/>
        <v>0</v>
      </c>
      <c r="AN57" s="105">
        <f t="shared" si="165"/>
        <v>0</v>
      </c>
      <c r="AO57" s="154">
        <f t="shared" si="165"/>
        <v>0</v>
      </c>
      <c r="AP57" s="105">
        <f t="shared" si="165"/>
        <v>0</v>
      </c>
      <c r="AQ57" s="104">
        <f t="shared" si="165"/>
        <v>0</v>
      </c>
      <c r="AR57" s="105">
        <f t="shared" si="165"/>
        <v>0</v>
      </c>
      <c r="AS57" s="104">
        <f t="shared" si="165"/>
        <v>0</v>
      </c>
      <c r="AT57" s="105">
        <f t="shared" si="165"/>
        <v>0</v>
      </c>
      <c r="AU57" s="104">
        <f t="shared" si="165"/>
        <v>0</v>
      </c>
      <c r="AV57" s="105">
        <f t="shared" si="165"/>
        <v>0</v>
      </c>
      <c r="AW57" s="105">
        <f t="shared" si="165"/>
        <v>0</v>
      </c>
      <c r="AX57" s="105">
        <f t="shared" si="165"/>
        <v>0</v>
      </c>
      <c r="AY57" s="105">
        <f t="shared" si="165"/>
        <v>0</v>
      </c>
      <c r="AZ57" s="105">
        <f t="shared" si="165"/>
        <v>0</v>
      </c>
      <c r="BA57" s="105">
        <f t="shared" si="165"/>
        <v>0</v>
      </c>
      <c r="BB57" s="105">
        <f t="shared" si="165"/>
        <v>0</v>
      </c>
      <c r="BC57" s="105">
        <f t="shared" si="165"/>
        <v>0</v>
      </c>
      <c r="BD57" s="105">
        <f t="shared" si="165"/>
        <v>0</v>
      </c>
      <c r="BE57" s="105">
        <f t="shared" si="165"/>
        <v>0</v>
      </c>
      <c r="BF57" s="105">
        <f t="shared" si="165"/>
        <v>0</v>
      </c>
      <c r="BG57" s="105">
        <f t="shared" si="165"/>
        <v>0</v>
      </c>
      <c r="BH57" s="105">
        <f t="shared" si="165"/>
        <v>36</v>
      </c>
      <c r="BI57" s="105">
        <f t="shared" si="165"/>
        <v>1620</v>
      </c>
      <c r="BJ57" s="105">
        <f t="shared" si="165"/>
        <v>0</v>
      </c>
      <c r="BK57" s="105">
        <f t="shared" si="165"/>
        <v>0</v>
      </c>
      <c r="BL57" s="105">
        <f t="shared" si="165"/>
        <v>0</v>
      </c>
      <c r="BM57" s="105">
        <f t="shared" si="165"/>
        <v>0</v>
      </c>
      <c r="BN57" s="105">
        <f>SUM(BN53:BN56)</f>
        <v>81</v>
      </c>
      <c r="BO57" s="105">
        <f>SUM(BO53:BO56)</f>
        <v>3915</v>
      </c>
      <c r="BP57" s="19"/>
    </row>
    <row r="58" spans="1:120" ht="16.5" customHeight="1" x14ac:dyDescent="0.25">
      <c r="A58" s="73"/>
      <c r="B58" s="73"/>
      <c r="C58" s="73"/>
      <c r="D58" s="73"/>
      <c r="E58" s="3"/>
      <c r="F58" s="3"/>
      <c r="G58" s="3"/>
      <c r="H58" s="3"/>
      <c r="I58" s="3"/>
      <c r="J58" s="45"/>
      <c r="K58" s="3"/>
      <c r="L58" s="53"/>
      <c r="M58" s="2"/>
      <c r="N58" s="53"/>
      <c r="O58" s="2"/>
      <c r="P58" s="53"/>
      <c r="Q58" s="2"/>
      <c r="R58" s="53"/>
      <c r="S58" s="2"/>
      <c r="T58" s="53"/>
      <c r="U58" s="2"/>
      <c r="V58" s="53"/>
      <c r="W58" s="2"/>
      <c r="X58" s="53"/>
      <c r="Y58" s="2"/>
      <c r="Z58" s="53"/>
      <c r="AA58" s="2"/>
      <c r="AB58" s="53"/>
      <c r="AC58" s="2"/>
      <c r="AD58" s="53"/>
      <c r="AE58" s="2"/>
      <c r="AF58" s="53"/>
      <c r="AG58" s="2"/>
      <c r="AH58" s="53"/>
      <c r="AI58" s="2"/>
      <c r="AJ58" s="73"/>
      <c r="AK58" s="8"/>
      <c r="AL58" s="52"/>
      <c r="AM58" s="8"/>
      <c r="AN58" s="52"/>
      <c r="AO58" s="8"/>
      <c r="AP58" s="52"/>
      <c r="AQ58" s="8"/>
      <c r="AR58" s="53"/>
      <c r="AS58" s="2"/>
      <c r="AT58" s="53"/>
      <c r="AU58" s="2"/>
      <c r="AV58" s="53"/>
      <c r="AW58" s="2"/>
      <c r="AX58" s="53"/>
      <c r="AY58" s="2"/>
      <c r="AZ58" s="53"/>
      <c r="BA58" s="2"/>
      <c r="BB58" s="53"/>
      <c r="BC58" s="2"/>
      <c r="BD58" s="53"/>
      <c r="BE58" s="2"/>
      <c r="BF58" s="53"/>
      <c r="BG58" s="2"/>
      <c r="BH58" s="53"/>
      <c r="BI58" s="57"/>
      <c r="BJ58" s="53"/>
      <c r="BK58" s="57"/>
      <c r="BL58" s="53"/>
      <c r="BM58" s="57"/>
      <c r="BN58" s="2"/>
      <c r="BO58" s="3"/>
      <c r="BP58" s="122"/>
    </row>
    <row r="59" spans="1:120" ht="16.5" customHeight="1" x14ac:dyDescent="0.25">
      <c r="A59" s="73"/>
      <c r="B59" s="73"/>
      <c r="C59" s="73"/>
      <c r="D59" s="73"/>
      <c r="E59" s="3"/>
      <c r="F59" s="3"/>
      <c r="G59" s="3"/>
      <c r="H59" s="3"/>
      <c r="I59" s="3"/>
      <c r="J59" s="45"/>
      <c r="K59" s="3"/>
      <c r="L59" s="53"/>
      <c r="M59" s="2"/>
      <c r="N59" s="53"/>
      <c r="O59" s="2"/>
      <c r="P59" s="53"/>
      <c r="Q59" s="2"/>
      <c r="R59" s="53"/>
      <c r="S59" s="2"/>
      <c r="T59" s="53"/>
      <c r="U59" s="2"/>
      <c r="V59" s="53"/>
      <c r="W59" s="2"/>
      <c r="X59" s="53"/>
      <c r="Y59" s="2"/>
      <c r="Z59" s="53"/>
      <c r="AA59" s="2"/>
      <c r="AB59" s="53"/>
      <c r="AC59" s="2"/>
      <c r="AD59" s="53"/>
      <c r="AE59" s="2"/>
      <c r="AF59" s="53"/>
      <c r="AG59" s="2"/>
      <c r="AH59" s="53"/>
      <c r="AI59" s="2"/>
      <c r="AJ59" s="73"/>
      <c r="AK59" s="8"/>
      <c r="AL59" s="52"/>
      <c r="AM59" s="8"/>
      <c r="AN59" s="52"/>
      <c r="AO59" s="8"/>
      <c r="AP59" s="52"/>
      <c r="AQ59" s="8"/>
      <c r="AR59" s="53"/>
      <c r="AS59" s="2"/>
      <c r="AT59" s="53"/>
      <c r="AU59" s="2"/>
      <c r="AV59" s="53"/>
      <c r="AW59" s="2"/>
      <c r="AX59" s="53"/>
      <c r="AY59" s="2"/>
      <c r="AZ59" s="53"/>
      <c r="BA59" s="2"/>
      <c r="BB59" s="53"/>
      <c r="BC59" s="2"/>
      <c r="BD59" s="53"/>
      <c r="BE59" s="2"/>
      <c r="BF59" s="53"/>
      <c r="BG59" s="2"/>
      <c r="BH59" s="53"/>
      <c r="BI59" s="57"/>
      <c r="BJ59" s="53"/>
      <c r="BK59" s="57"/>
      <c r="BL59" s="53"/>
      <c r="BM59" s="57"/>
      <c r="BN59" s="2"/>
      <c r="BO59" s="8"/>
      <c r="BP59" s="122"/>
    </row>
    <row r="60" spans="1:120" ht="16.5" customHeight="1" x14ac:dyDescent="0.25">
      <c r="A60" s="89" t="s">
        <v>16</v>
      </c>
      <c r="B60" s="89"/>
      <c r="C60" s="89"/>
      <c r="D60" s="90">
        <f t="shared" ref="D60:BO60" si="166">D57+D46</f>
        <v>19</v>
      </c>
      <c r="E60" s="91">
        <f t="shared" si="166"/>
        <v>924</v>
      </c>
      <c r="F60" s="91">
        <f t="shared" si="166"/>
        <v>90</v>
      </c>
      <c r="G60" s="91">
        <f t="shared" si="166"/>
        <v>4764</v>
      </c>
      <c r="H60" s="91">
        <f t="shared" si="166"/>
        <v>107</v>
      </c>
      <c r="I60" s="91">
        <f t="shared" si="166"/>
        <v>5670</v>
      </c>
      <c r="J60" s="90">
        <f t="shared" si="166"/>
        <v>91</v>
      </c>
      <c r="K60" s="90">
        <f t="shared" si="166"/>
        <v>4638</v>
      </c>
      <c r="L60" s="92">
        <f t="shared" si="166"/>
        <v>169</v>
      </c>
      <c r="M60" s="90">
        <f t="shared" si="166"/>
        <v>8440.7799999999988</v>
      </c>
      <c r="N60" s="92">
        <f t="shared" si="166"/>
        <v>114</v>
      </c>
      <c r="O60" s="90">
        <f t="shared" si="166"/>
        <v>5863.68</v>
      </c>
      <c r="P60" s="92">
        <f t="shared" si="166"/>
        <v>183</v>
      </c>
      <c r="Q60" s="90">
        <f t="shared" si="166"/>
        <v>9228.0400000000009</v>
      </c>
      <c r="R60" s="92">
        <f t="shared" si="166"/>
        <v>147</v>
      </c>
      <c r="S60" s="90">
        <f t="shared" si="166"/>
        <v>7377</v>
      </c>
      <c r="T60" s="92">
        <f t="shared" si="166"/>
        <v>96</v>
      </c>
      <c r="U60" s="90">
        <f t="shared" si="166"/>
        <v>4946.0200000000004</v>
      </c>
      <c r="V60" s="92">
        <f t="shared" si="166"/>
        <v>170</v>
      </c>
      <c r="W60" s="90">
        <f t="shared" si="166"/>
        <v>8835</v>
      </c>
      <c r="X60" s="92">
        <f t="shared" si="166"/>
        <v>105</v>
      </c>
      <c r="Y60" s="90">
        <f t="shared" si="166"/>
        <v>5598</v>
      </c>
      <c r="Z60" s="92">
        <f t="shared" si="166"/>
        <v>141</v>
      </c>
      <c r="AA60" s="90">
        <f t="shared" si="166"/>
        <v>7046.64</v>
      </c>
      <c r="AB60" s="92">
        <f t="shared" si="166"/>
        <v>122</v>
      </c>
      <c r="AC60" s="90">
        <f t="shared" si="166"/>
        <v>6381</v>
      </c>
      <c r="AD60" s="92">
        <f t="shared" si="166"/>
        <v>131</v>
      </c>
      <c r="AE60" s="90">
        <f t="shared" si="166"/>
        <v>6880</v>
      </c>
      <c r="AF60" s="92">
        <f t="shared" si="166"/>
        <v>171</v>
      </c>
      <c r="AG60" s="90">
        <f t="shared" si="166"/>
        <v>8671.119999999999</v>
      </c>
      <c r="AH60" s="92">
        <f t="shared" si="166"/>
        <v>56</v>
      </c>
      <c r="AI60" s="90">
        <f t="shared" si="166"/>
        <v>3012</v>
      </c>
      <c r="AJ60" s="90">
        <f t="shared" si="166"/>
        <v>111</v>
      </c>
      <c r="AK60" s="90">
        <f t="shared" si="166"/>
        <v>5742</v>
      </c>
      <c r="AL60" s="92">
        <f t="shared" si="166"/>
        <v>139</v>
      </c>
      <c r="AM60" s="90">
        <f t="shared" si="166"/>
        <v>7416.5</v>
      </c>
      <c r="AN60" s="92">
        <f t="shared" si="166"/>
        <v>144</v>
      </c>
      <c r="AO60" s="90">
        <f t="shared" si="166"/>
        <v>7062.71</v>
      </c>
      <c r="AP60" s="92">
        <f t="shared" si="166"/>
        <v>140</v>
      </c>
      <c r="AQ60" s="90">
        <f t="shared" si="166"/>
        <v>7278</v>
      </c>
      <c r="AR60" s="92">
        <f t="shared" si="166"/>
        <v>207</v>
      </c>
      <c r="AS60" s="90">
        <f t="shared" si="166"/>
        <v>10173</v>
      </c>
      <c r="AT60" s="92">
        <f t="shared" si="166"/>
        <v>114</v>
      </c>
      <c r="AU60" s="90">
        <f t="shared" si="166"/>
        <v>5852</v>
      </c>
      <c r="AV60" s="92">
        <f t="shared" si="166"/>
        <v>215</v>
      </c>
      <c r="AW60" s="90">
        <f t="shared" si="166"/>
        <v>10889.28</v>
      </c>
      <c r="AX60" s="92">
        <f t="shared" si="166"/>
        <v>176</v>
      </c>
      <c r="AY60" s="90">
        <f t="shared" si="166"/>
        <v>9187.92</v>
      </c>
      <c r="AZ60" s="92">
        <f t="shared" si="166"/>
        <v>136</v>
      </c>
      <c r="BA60" s="90">
        <f t="shared" si="166"/>
        <v>6830.16</v>
      </c>
      <c r="BB60" s="92">
        <f t="shared" si="166"/>
        <v>103</v>
      </c>
      <c r="BC60" s="90">
        <f t="shared" si="166"/>
        <v>5359.92</v>
      </c>
      <c r="BD60" s="92">
        <f t="shared" si="166"/>
        <v>163</v>
      </c>
      <c r="BE60" s="90">
        <f t="shared" si="166"/>
        <v>8505.52</v>
      </c>
      <c r="BF60" s="92">
        <f t="shared" si="166"/>
        <v>152</v>
      </c>
      <c r="BG60" s="90">
        <f t="shared" si="166"/>
        <v>8098.2</v>
      </c>
      <c r="BH60" s="92">
        <f t="shared" si="166"/>
        <v>180</v>
      </c>
      <c r="BI60" s="90">
        <f t="shared" si="166"/>
        <v>8751.84</v>
      </c>
      <c r="BJ60" s="92">
        <f t="shared" si="166"/>
        <v>0</v>
      </c>
      <c r="BK60" s="90">
        <f t="shared" si="166"/>
        <v>0</v>
      </c>
      <c r="BL60" s="92">
        <f t="shared" si="166"/>
        <v>0</v>
      </c>
      <c r="BM60" s="90">
        <f t="shared" si="166"/>
        <v>0</v>
      </c>
      <c r="BN60" s="92">
        <f t="shared" si="166"/>
        <v>3852</v>
      </c>
      <c r="BO60" s="90">
        <f t="shared" si="166"/>
        <v>197382.33000000002</v>
      </c>
      <c r="BP60" s="122"/>
    </row>
    <row r="64" spans="1:120" ht="16.5" customHeight="1" thickBot="1" x14ac:dyDescent="0.3"/>
    <row r="65" spans="4:9" ht="16.5" customHeight="1" x14ac:dyDescent="0.25">
      <c r="D65" s="139" t="s">
        <v>36</v>
      </c>
      <c r="E65" s="146" t="s">
        <v>37</v>
      </c>
      <c r="F65" s="146" t="s">
        <v>38</v>
      </c>
      <c r="G65" s="146" t="s">
        <v>49</v>
      </c>
      <c r="H65" s="146" t="s">
        <v>39</v>
      </c>
      <c r="I65" s="147" t="s">
        <v>40</v>
      </c>
    </row>
    <row r="66" spans="4:9" ht="16.5" customHeight="1" x14ac:dyDescent="0.25">
      <c r="D66" s="140">
        <v>1</v>
      </c>
      <c r="E66" s="137" t="s">
        <v>41</v>
      </c>
      <c r="F66" s="138">
        <v>1</v>
      </c>
      <c r="G66" s="137">
        <v>2188.91</v>
      </c>
      <c r="H66" s="137">
        <f>1029+32</f>
        <v>1061</v>
      </c>
      <c r="I66" s="141">
        <f>+H66-G66</f>
        <v>-1127.9099999999999</v>
      </c>
    </row>
    <row r="67" spans="4:9" ht="16.5" customHeight="1" x14ac:dyDescent="0.25">
      <c r="D67" s="140">
        <v>2</v>
      </c>
      <c r="E67" s="137" t="s">
        <v>43</v>
      </c>
      <c r="F67" s="138" t="s">
        <v>33</v>
      </c>
      <c r="G67" s="137">
        <v>704.25</v>
      </c>
      <c r="H67" s="137"/>
      <c r="I67" s="141">
        <f t="shared" ref="I67:I71" si="167">+H67-G67</f>
        <v>-704.25</v>
      </c>
    </row>
    <row r="68" spans="4:9" ht="16.5" customHeight="1" x14ac:dyDescent="0.25">
      <c r="D68" s="140">
        <v>3</v>
      </c>
      <c r="E68" s="137" t="s">
        <v>42</v>
      </c>
      <c r="F68" s="138" t="s">
        <v>48</v>
      </c>
      <c r="G68" s="137">
        <v>2474.75</v>
      </c>
      <c r="H68" s="137">
        <f>1200+542.4</f>
        <v>1742.4</v>
      </c>
      <c r="I68" s="141">
        <f t="shared" si="167"/>
        <v>-732.34999999999991</v>
      </c>
    </row>
    <row r="69" spans="4:9" ht="16.5" customHeight="1" x14ac:dyDescent="0.25">
      <c r="D69" s="140">
        <v>4</v>
      </c>
      <c r="E69" s="137" t="s">
        <v>44</v>
      </c>
      <c r="F69" s="138">
        <v>2</v>
      </c>
      <c r="G69" s="137">
        <v>2</v>
      </c>
      <c r="H69" s="137"/>
      <c r="I69" s="141">
        <f t="shared" si="167"/>
        <v>-2</v>
      </c>
    </row>
    <row r="70" spans="4:9" ht="16.5" customHeight="1" x14ac:dyDescent="0.25">
      <c r="D70" s="140">
        <v>5</v>
      </c>
      <c r="E70" s="137" t="s">
        <v>45</v>
      </c>
      <c r="F70" s="138">
        <v>2</v>
      </c>
      <c r="G70" s="137">
        <v>45.7</v>
      </c>
      <c r="H70" s="137"/>
      <c r="I70" s="141">
        <f t="shared" si="167"/>
        <v>-45.7</v>
      </c>
    </row>
    <row r="71" spans="4:9" ht="16.5" customHeight="1" x14ac:dyDescent="0.25">
      <c r="D71" s="140">
        <v>6</v>
      </c>
      <c r="E71" s="137" t="s">
        <v>46</v>
      </c>
      <c r="F71" s="138" t="s">
        <v>47</v>
      </c>
      <c r="G71" s="137">
        <v>95.5</v>
      </c>
      <c r="H71" s="137">
        <v>94.5</v>
      </c>
      <c r="I71" s="141">
        <f t="shared" si="167"/>
        <v>-1</v>
      </c>
    </row>
    <row r="72" spans="4:9" ht="16.5" customHeight="1" thickBot="1" x14ac:dyDescent="0.3">
      <c r="D72" s="142"/>
      <c r="E72" s="295" t="s">
        <v>50</v>
      </c>
      <c r="F72" s="296"/>
      <c r="G72" s="143">
        <f>SUM(G66:G71)</f>
        <v>5511.11</v>
      </c>
      <c r="H72" s="143"/>
      <c r="I72" s="144">
        <f>SUM(I66:I71)</f>
        <v>-2613.2099999999996</v>
      </c>
    </row>
    <row r="73" spans="4:9" ht="16.5" customHeight="1" x14ac:dyDescent="0.25">
      <c r="D73" s="145"/>
      <c r="E73" s="13"/>
      <c r="F73" s="13"/>
      <c r="G73" s="13"/>
      <c r="H73" s="13"/>
      <c r="I73" s="13"/>
    </row>
    <row r="74" spans="4:9" ht="16.5" customHeight="1" x14ac:dyDescent="0.25">
      <c r="D74" s="12"/>
      <c r="E74" s="13"/>
      <c r="F74" s="13"/>
      <c r="G74" s="13"/>
      <c r="H74" s="13"/>
      <c r="I74" s="13"/>
    </row>
    <row r="75" spans="4:9" ht="16.5" customHeight="1" x14ac:dyDescent="0.25">
      <c r="D75" s="12"/>
      <c r="E75" s="13"/>
      <c r="F75" s="13"/>
      <c r="G75" s="13"/>
      <c r="H75" s="13"/>
      <c r="I75" s="13"/>
    </row>
  </sheetData>
  <mergeCells count="44">
    <mergeCell ref="A35:B35"/>
    <mergeCell ref="A50:C50"/>
    <mergeCell ref="A53:B53"/>
    <mergeCell ref="E72:F72"/>
    <mergeCell ref="BO5:BO6"/>
    <mergeCell ref="BB5:BC5"/>
    <mergeCell ref="AF5:AG5"/>
    <mergeCell ref="AH5:AI5"/>
    <mergeCell ref="AJ5:AK5"/>
    <mergeCell ref="AL5:AM5"/>
    <mergeCell ref="AN5:AO5"/>
    <mergeCell ref="AP5:AQ5"/>
    <mergeCell ref="T5:U5"/>
    <mergeCell ref="V5:W5"/>
    <mergeCell ref="X5:Y5"/>
    <mergeCell ref="Z5:AA5"/>
    <mergeCell ref="A6:B6"/>
    <mergeCell ref="A11:B11"/>
    <mergeCell ref="A17:B17"/>
    <mergeCell ref="A30:B30"/>
    <mergeCell ref="BD5:BE5"/>
    <mergeCell ref="AB5:AC5"/>
    <mergeCell ref="AD5:AE5"/>
    <mergeCell ref="AR5:AS5"/>
    <mergeCell ref="AT5:AU5"/>
    <mergeCell ref="AV5:AW5"/>
    <mergeCell ref="AX5:AY5"/>
    <mergeCell ref="AZ5:BA5"/>
    <mergeCell ref="BQ4:BV4"/>
    <mergeCell ref="C5:C6"/>
    <mergeCell ref="D5:E5"/>
    <mergeCell ref="F5:G5"/>
    <mergeCell ref="H5:I5"/>
    <mergeCell ref="J5:K5"/>
    <mergeCell ref="L5:M5"/>
    <mergeCell ref="N5:O5"/>
    <mergeCell ref="P5:Q5"/>
    <mergeCell ref="R5:S5"/>
    <mergeCell ref="BP5:BP6"/>
    <mergeCell ref="BF5:BG5"/>
    <mergeCell ref="BH5:BI5"/>
    <mergeCell ref="BJ5:BK5"/>
    <mergeCell ref="BL5:BM5"/>
    <mergeCell ref="BN5:BN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69"/>
  <sheetViews>
    <sheetView workbookViewId="0">
      <selection sqref="A1:BO40"/>
    </sheetView>
  </sheetViews>
  <sheetFormatPr defaultColWidth="11.42578125" defaultRowHeight="15.75" x14ac:dyDescent="0.25"/>
  <cols>
    <col min="1" max="1" width="12.5703125" style="26" customWidth="1"/>
    <col min="2" max="2" width="11.85546875" style="26" customWidth="1"/>
    <col min="3" max="3" width="11.42578125" style="26" customWidth="1"/>
    <col min="4" max="4" width="11.28515625" style="26" hidden="1" customWidth="1"/>
    <col min="5" max="5" width="12.140625" style="27" hidden="1" customWidth="1"/>
    <col min="6" max="9" width="11.28515625" style="27" hidden="1" customWidth="1"/>
    <col min="10" max="10" width="11.28515625" style="54" hidden="1" customWidth="1"/>
    <col min="11" max="11" width="11.28515625" style="27" hidden="1" customWidth="1"/>
    <col min="12" max="12" width="11.28515625" style="54" hidden="1" customWidth="1"/>
    <col min="13" max="13" width="11.28515625" style="27" hidden="1" customWidth="1"/>
    <col min="14" max="14" width="11.28515625" style="54" hidden="1" customWidth="1"/>
    <col min="15" max="15" width="11.28515625" style="27" hidden="1" customWidth="1"/>
    <col min="16" max="16" width="11.28515625" style="54" hidden="1" customWidth="1"/>
    <col min="17" max="17" width="11.28515625" style="27" hidden="1" customWidth="1"/>
    <col min="18" max="18" width="11.28515625" style="54" hidden="1" customWidth="1"/>
    <col min="19" max="19" width="11.28515625" style="27" hidden="1" customWidth="1"/>
    <col min="20" max="20" width="11.28515625" style="54" hidden="1" customWidth="1"/>
    <col min="21" max="21" width="11.28515625" style="27" hidden="1" customWidth="1"/>
    <col min="22" max="22" width="11.28515625" style="54" hidden="1" customWidth="1"/>
    <col min="23" max="23" width="11.28515625" style="27" hidden="1" customWidth="1"/>
    <col min="24" max="24" width="11.28515625" style="54" hidden="1" customWidth="1"/>
    <col min="25" max="25" width="11.28515625" style="27" hidden="1" customWidth="1"/>
    <col min="26" max="26" width="11.28515625" style="54" hidden="1" customWidth="1"/>
    <col min="27" max="27" width="11.28515625" style="27" hidden="1" customWidth="1"/>
    <col min="28" max="28" width="11.28515625" style="54" hidden="1" customWidth="1"/>
    <col min="29" max="29" width="11.28515625" style="27" hidden="1" customWidth="1"/>
    <col min="30" max="30" width="11.28515625" style="54" hidden="1" customWidth="1"/>
    <col min="31" max="31" width="11.28515625" style="27" hidden="1" customWidth="1"/>
    <col min="32" max="32" width="11.28515625" style="54" hidden="1" customWidth="1"/>
    <col min="33" max="33" width="11.28515625" style="27" hidden="1" customWidth="1"/>
    <col min="34" max="34" width="11.28515625" style="54" hidden="1" customWidth="1"/>
    <col min="35" max="35" width="12.42578125" style="27" hidden="1" customWidth="1"/>
    <col min="36" max="36" width="11.28515625" style="26" hidden="1" customWidth="1"/>
    <col min="37" max="37" width="11.28515625" style="27" hidden="1" customWidth="1"/>
    <col min="38" max="38" width="11.28515625" style="54" hidden="1" customWidth="1"/>
    <col min="39" max="39" width="11.42578125" style="27" hidden="1" customWidth="1"/>
    <col min="40" max="40" width="11.42578125" style="54" hidden="1" customWidth="1"/>
    <col min="41" max="41" width="11.42578125" style="27" hidden="1" customWidth="1"/>
    <col min="42" max="42" width="11.42578125" style="54" hidden="1" customWidth="1"/>
    <col min="43" max="43" width="11.42578125" style="27" hidden="1" customWidth="1"/>
    <col min="44" max="44" width="11.42578125" style="54" hidden="1" customWidth="1"/>
    <col min="45" max="45" width="11.42578125" style="27" hidden="1" customWidth="1"/>
    <col min="46" max="46" width="11.42578125" style="54" hidden="1" customWidth="1"/>
    <col min="47" max="47" width="10.85546875" style="27" hidden="1" customWidth="1"/>
    <col min="48" max="48" width="11.42578125" style="54" hidden="1" customWidth="1"/>
    <col min="49" max="49" width="11.42578125" style="27" hidden="1" customWidth="1"/>
    <col min="50" max="50" width="11.42578125" style="54" hidden="1" customWidth="1"/>
    <col min="51" max="51" width="11.42578125" style="27" hidden="1" customWidth="1"/>
    <col min="52" max="52" width="11.42578125" style="54" hidden="1" customWidth="1"/>
    <col min="53" max="53" width="11.42578125" style="27" hidden="1" customWidth="1"/>
    <col min="54" max="54" width="11.42578125" style="54" hidden="1" customWidth="1"/>
    <col min="55" max="55" width="11.42578125" style="27" hidden="1" customWidth="1"/>
    <col min="56" max="56" width="11.42578125" style="54" hidden="1" customWidth="1"/>
    <col min="57" max="57" width="11.42578125" style="27" hidden="1" customWidth="1"/>
    <col min="58" max="58" width="11.42578125" style="54" customWidth="1"/>
    <col min="59" max="59" width="11.42578125" style="27" customWidth="1"/>
    <col min="60" max="60" width="11.42578125" style="54" hidden="1" customWidth="1"/>
    <col min="61" max="61" width="11.42578125" style="77" hidden="1" customWidth="1"/>
    <col min="62" max="62" width="11.42578125" style="54" hidden="1" customWidth="1"/>
    <col min="63" max="63" width="11.42578125" style="77" hidden="1" customWidth="1"/>
    <col min="64" max="64" width="11.42578125" style="54" hidden="1" customWidth="1"/>
    <col min="65" max="65" width="11.42578125" style="77" hidden="1" customWidth="1"/>
    <col min="66" max="66" width="14" style="27" customWidth="1"/>
    <col min="67" max="67" width="12.42578125" style="27" customWidth="1"/>
    <col min="68" max="68" width="11.42578125" style="127" hidden="1" customWidth="1"/>
    <col min="69" max="69" width="11.42578125" style="10" hidden="1" customWidth="1"/>
    <col min="70" max="70" width="0" style="10" hidden="1" customWidth="1"/>
    <col min="71" max="71" width="12.140625" style="10" hidden="1" customWidth="1"/>
    <col min="72" max="72" width="11.5703125" style="10" hidden="1" customWidth="1"/>
    <col min="73" max="73" width="11.85546875" style="10" hidden="1" customWidth="1"/>
    <col min="74" max="74" width="12.140625" style="10" hidden="1" customWidth="1"/>
    <col min="75" max="76" width="0" style="14" hidden="1" customWidth="1"/>
    <col min="77" max="114" width="11.42578125" style="14"/>
    <col min="115" max="16384" width="11.42578125" style="7"/>
  </cols>
  <sheetData>
    <row r="1" spans="1:114" s="14" customFormat="1" ht="30" customHeight="1" x14ac:dyDescent="0.35">
      <c r="A1" s="16" t="s">
        <v>18</v>
      </c>
      <c r="B1" s="12"/>
      <c r="C1" s="12"/>
      <c r="D1" s="12"/>
      <c r="E1" s="13"/>
      <c r="F1" s="13"/>
      <c r="G1" s="13"/>
      <c r="H1" s="13"/>
      <c r="I1" s="13"/>
      <c r="J1" s="49"/>
      <c r="K1" s="13"/>
      <c r="L1" s="49"/>
      <c r="M1" s="13"/>
      <c r="N1" s="49"/>
      <c r="O1" s="13"/>
      <c r="P1" s="49"/>
      <c r="Q1" s="49"/>
      <c r="R1" s="49"/>
      <c r="S1" s="13"/>
      <c r="T1" s="49"/>
      <c r="U1" s="13"/>
      <c r="V1" s="49"/>
      <c r="W1" s="13"/>
      <c r="X1" s="49"/>
      <c r="Y1" s="13"/>
      <c r="Z1" s="49"/>
      <c r="AA1" s="13"/>
      <c r="AB1" s="49"/>
      <c r="AC1" s="13"/>
      <c r="AD1" s="49"/>
      <c r="AE1" s="13"/>
      <c r="AF1" s="49"/>
      <c r="AG1" s="13"/>
      <c r="AH1" s="49"/>
      <c r="AI1" s="13"/>
      <c r="AJ1" s="12"/>
      <c r="AK1" s="13"/>
      <c r="AL1" s="49"/>
      <c r="AM1" s="13"/>
      <c r="AN1" s="49"/>
      <c r="AO1" s="13"/>
      <c r="AP1" s="49"/>
      <c r="AQ1" s="13"/>
      <c r="AR1" s="49"/>
      <c r="AS1" s="13"/>
      <c r="AT1" s="49"/>
      <c r="AU1" s="13"/>
      <c r="AV1" s="49"/>
      <c r="AW1" s="13"/>
      <c r="AX1" s="49"/>
      <c r="AY1" s="13"/>
      <c r="AZ1" s="49"/>
      <c r="BA1" s="13"/>
      <c r="BB1" s="49"/>
      <c r="BC1" s="13"/>
      <c r="BD1" s="49"/>
      <c r="BE1" s="13"/>
      <c r="BF1" s="49"/>
      <c r="BG1" s="13"/>
      <c r="BH1" s="49"/>
      <c r="BI1" s="48"/>
      <c r="BJ1" s="49"/>
      <c r="BK1" s="48"/>
      <c r="BL1" s="49"/>
      <c r="BM1" s="48"/>
      <c r="BN1" s="13"/>
      <c r="BO1" s="13"/>
      <c r="BP1" s="122"/>
      <c r="BQ1" s="9"/>
      <c r="BR1" s="9"/>
      <c r="BS1" s="9"/>
      <c r="BT1" s="9" t="s">
        <v>30</v>
      </c>
      <c r="BU1" s="9"/>
      <c r="BV1" s="9"/>
    </row>
    <row r="2" spans="1:114" s="14" customFormat="1" ht="26.25" customHeight="1" x14ac:dyDescent="0.35">
      <c r="A2" s="16" t="s">
        <v>19</v>
      </c>
      <c r="B2" s="12"/>
      <c r="C2" s="12"/>
      <c r="D2" s="12"/>
      <c r="E2" s="13"/>
      <c r="F2" s="13"/>
      <c r="G2" s="13"/>
      <c r="H2" s="13"/>
      <c r="I2" s="13"/>
      <c r="J2" s="49"/>
      <c r="K2" s="13"/>
      <c r="L2" s="49"/>
      <c r="M2" s="13"/>
      <c r="N2" s="49"/>
      <c r="O2" s="13"/>
      <c r="P2" s="49"/>
      <c r="Q2" s="13"/>
      <c r="R2" s="165"/>
      <c r="S2" s="13"/>
      <c r="T2" s="49"/>
      <c r="U2" s="13"/>
      <c r="V2" s="49"/>
      <c r="W2" s="13"/>
      <c r="X2" s="49"/>
      <c r="Y2" s="13"/>
      <c r="Z2" s="49"/>
      <c r="AA2" s="13"/>
      <c r="AB2" s="49"/>
      <c r="AC2" s="13"/>
      <c r="AD2" s="49"/>
      <c r="AE2" s="13"/>
      <c r="AF2" s="49"/>
      <c r="AG2" s="13"/>
      <c r="AH2" s="49"/>
      <c r="AI2" s="13"/>
      <c r="AJ2" s="12"/>
      <c r="AK2" s="13"/>
      <c r="AL2" s="49"/>
      <c r="AM2" s="13"/>
      <c r="AN2" s="49"/>
      <c r="AO2" s="13"/>
      <c r="AP2" s="49"/>
      <c r="AQ2" s="13"/>
      <c r="AR2" s="49"/>
      <c r="AS2" s="13"/>
      <c r="AT2" s="49"/>
      <c r="AU2" s="13"/>
      <c r="AV2" s="49"/>
      <c r="AW2" s="13"/>
      <c r="AX2" s="49"/>
      <c r="AY2" s="13"/>
      <c r="AZ2" s="49"/>
      <c r="BA2" s="13"/>
      <c r="BB2" s="49"/>
      <c r="BC2" s="13"/>
      <c r="BD2" s="49"/>
      <c r="BE2" s="13"/>
      <c r="BF2" s="49"/>
      <c r="BG2" s="13"/>
      <c r="BH2" s="49"/>
      <c r="BI2" s="48"/>
      <c r="BJ2" s="49"/>
      <c r="BK2" s="48"/>
      <c r="BL2" s="49"/>
      <c r="BM2" s="48"/>
      <c r="BN2" s="13"/>
      <c r="BO2" s="13"/>
      <c r="BP2" s="122"/>
      <c r="BQ2" s="9"/>
      <c r="BR2" s="9"/>
      <c r="BS2" s="9"/>
      <c r="BT2" s="9"/>
      <c r="BU2" s="9"/>
      <c r="BV2" s="9"/>
    </row>
    <row r="3" spans="1:114" s="14" customFormat="1" ht="16.5" customHeight="1" x14ac:dyDescent="0.35">
      <c r="A3" s="15"/>
      <c r="B3" s="12"/>
      <c r="C3" s="12"/>
      <c r="D3" s="12"/>
      <c r="E3" s="13"/>
      <c r="F3" s="13"/>
      <c r="G3" s="13"/>
      <c r="H3" s="13"/>
      <c r="I3" s="13"/>
      <c r="J3" s="49"/>
      <c r="K3" s="13"/>
      <c r="L3" s="49"/>
      <c r="M3" s="13"/>
      <c r="N3" s="49"/>
      <c r="O3" s="13"/>
      <c r="P3" s="49"/>
      <c r="Q3" s="161"/>
      <c r="R3" s="49"/>
      <c r="S3" s="162"/>
      <c r="T3" s="161"/>
      <c r="U3" s="13"/>
      <c r="V3" s="49"/>
      <c r="W3" s="13"/>
      <c r="X3" s="49"/>
      <c r="Y3" s="13"/>
      <c r="Z3" s="49"/>
      <c r="AA3" s="13"/>
      <c r="AB3" s="49"/>
      <c r="AC3" s="161"/>
      <c r="AD3" s="49"/>
      <c r="AE3" s="13"/>
      <c r="AF3" s="49"/>
      <c r="AG3" s="13"/>
      <c r="AH3" s="49"/>
      <c r="AI3" s="13"/>
      <c r="AJ3" s="12"/>
      <c r="AK3" s="13"/>
      <c r="AL3" s="49"/>
      <c r="AM3" s="13"/>
      <c r="AN3" s="49"/>
      <c r="AO3" s="13"/>
      <c r="AP3" s="49"/>
      <c r="AQ3" s="13"/>
      <c r="AR3" s="49"/>
      <c r="AS3" s="13"/>
      <c r="AT3" s="49"/>
      <c r="AU3" s="13"/>
      <c r="AV3" s="49"/>
      <c r="AW3" s="13"/>
      <c r="AX3" s="49"/>
      <c r="AY3" s="13"/>
      <c r="AZ3" s="49"/>
      <c r="BA3" s="13"/>
      <c r="BB3" s="49"/>
      <c r="BC3" s="13"/>
      <c r="BD3" s="49"/>
      <c r="BE3" s="13"/>
      <c r="BF3" s="49"/>
      <c r="BG3" s="13"/>
      <c r="BH3" s="49"/>
      <c r="BI3" s="48"/>
      <c r="BJ3" s="49"/>
      <c r="BK3" s="48"/>
      <c r="BL3" s="49"/>
      <c r="BM3" s="48"/>
      <c r="BN3" s="13" t="s">
        <v>101</v>
      </c>
      <c r="BO3" s="13"/>
      <c r="BP3" s="122"/>
      <c r="BQ3" s="9"/>
      <c r="BR3" s="9"/>
      <c r="BS3" s="9"/>
      <c r="BT3" s="9"/>
      <c r="BU3" s="9"/>
      <c r="BV3" s="9"/>
    </row>
    <row r="4" spans="1:114" s="118" customFormat="1" ht="24.75" customHeight="1" thickBot="1" x14ac:dyDescent="0.4">
      <c r="A4" s="15" t="s">
        <v>76</v>
      </c>
      <c r="B4" s="12"/>
      <c r="C4" s="12"/>
      <c r="D4" s="12"/>
      <c r="E4" s="13"/>
      <c r="F4" s="13"/>
      <c r="G4" s="13"/>
      <c r="H4" s="13"/>
      <c r="I4" s="13"/>
      <c r="J4" s="49"/>
      <c r="K4" s="192"/>
      <c r="L4" s="193"/>
      <c r="M4" s="194"/>
      <c r="N4" s="49"/>
      <c r="O4" s="13"/>
      <c r="P4" s="49"/>
      <c r="Q4" s="162"/>
      <c r="R4" s="49"/>
      <c r="S4" s="13"/>
      <c r="T4" s="49"/>
      <c r="U4" s="13"/>
      <c r="V4" s="49"/>
      <c r="W4" s="13"/>
      <c r="X4" s="49"/>
      <c r="Y4" s="13"/>
      <c r="Z4" s="49"/>
      <c r="AA4" s="13"/>
      <c r="AB4" s="49"/>
      <c r="AC4" s="13"/>
      <c r="AD4" s="49"/>
      <c r="AE4" s="13"/>
      <c r="AF4" s="49"/>
      <c r="AG4" s="13"/>
      <c r="AH4" s="49"/>
      <c r="AI4" s="13"/>
      <c r="AJ4" s="12"/>
      <c r="AK4" s="13"/>
      <c r="AL4" s="161"/>
      <c r="AM4" s="13"/>
      <c r="AN4" s="49"/>
      <c r="AO4" s="13"/>
      <c r="AP4" s="49"/>
      <c r="AQ4" s="192"/>
      <c r="AR4" s="193"/>
      <c r="AS4" s="194"/>
      <c r="AT4" s="49"/>
      <c r="AU4" s="13"/>
      <c r="AV4" s="49"/>
      <c r="AW4" s="13"/>
      <c r="AX4" s="49"/>
      <c r="AY4" s="13"/>
      <c r="AZ4" s="49"/>
      <c r="BA4" s="13"/>
      <c r="BB4" s="49"/>
      <c r="BC4" s="13"/>
      <c r="BD4" s="49"/>
      <c r="BE4" s="13"/>
      <c r="BF4" s="49"/>
      <c r="BG4" s="13"/>
      <c r="BH4" s="49"/>
      <c r="BI4" s="48"/>
      <c r="BJ4" s="49"/>
      <c r="BK4" s="48"/>
      <c r="BL4" s="49"/>
      <c r="BM4" s="48"/>
      <c r="BN4" s="13"/>
      <c r="BO4" s="13"/>
      <c r="BP4" s="123"/>
      <c r="BQ4" s="306"/>
      <c r="BR4" s="306"/>
      <c r="BS4" s="306"/>
      <c r="BT4" s="306"/>
      <c r="BU4" s="306"/>
      <c r="BV4" s="306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</row>
    <row r="5" spans="1:114" ht="16.5" customHeight="1" x14ac:dyDescent="0.25">
      <c r="A5" s="311" t="s">
        <v>0</v>
      </c>
      <c r="B5" s="309" t="s">
        <v>1</v>
      </c>
      <c r="C5" s="318" t="s">
        <v>24</v>
      </c>
      <c r="D5" s="286">
        <v>1</v>
      </c>
      <c r="E5" s="282"/>
      <c r="F5" s="282">
        <f>+D5+1</f>
        <v>2</v>
      </c>
      <c r="G5" s="282"/>
      <c r="H5" s="282">
        <f t="shared" ref="H5" si="0">+F5+1</f>
        <v>3</v>
      </c>
      <c r="I5" s="282"/>
      <c r="J5" s="282">
        <f t="shared" ref="J5" si="1">+H5+1</f>
        <v>4</v>
      </c>
      <c r="K5" s="282"/>
      <c r="L5" s="282">
        <f t="shared" ref="L5" si="2">+J5+1</f>
        <v>5</v>
      </c>
      <c r="M5" s="282"/>
      <c r="N5" s="282">
        <f t="shared" ref="N5" si="3">+L5+1</f>
        <v>6</v>
      </c>
      <c r="O5" s="282"/>
      <c r="P5" s="282">
        <f t="shared" ref="P5" si="4">+N5+1</f>
        <v>7</v>
      </c>
      <c r="Q5" s="282"/>
      <c r="R5" s="282">
        <f t="shared" ref="R5" si="5">+P5+1</f>
        <v>8</v>
      </c>
      <c r="S5" s="282"/>
      <c r="T5" s="282">
        <f t="shared" ref="T5" si="6">+R5+1</f>
        <v>9</v>
      </c>
      <c r="U5" s="282"/>
      <c r="V5" s="282">
        <f t="shared" ref="V5" si="7">+T5+1</f>
        <v>10</v>
      </c>
      <c r="W5" s="282"/>
      <c r="X5" s="282">
        <f t="shared" ref="X5" si="8">+V5+1</f>
        <v>11</v>
      </c>
      <c r="Y5" s="282"/>
      <c r="Z5" s="282">
        <f t="shared" ref="Z5" si="9">+X5+1</f>
        <v>12</v>
      </c>
      <c r="AA5" s="282"/>
      <c r="AB5" s="282">
        <f t="shared" ref="AB5" si="10">+Z5+1</f>
        <v>13</v>
      </c>
      <c r="AC5" s="282"/>
      <c r="AD5" s="282">
        <f t="shared" ref="AD5" si="11">+AB5+1</f>
        <v>14</v>
      </c>
      <c r="AE5" s="282"/>
      <c r="AF5" s="282">
        <f t="shared" ref="AF5" si="12">+AD5+1</f>
        <v>15</v>
      </c>
      <c r="AG5" s="282"/>
      <c r="AH5" s="282">
        <f t="shared" ref="AH5" si="13">+AF5+1</f>
        <v>16</v>
      </c>
      <c r="AI5" s="282"/>
      <c r="AJ5" s="282">
        <f>+AH5+1</f>
        <v>17</v>
      </c>
      <c r="AK5" s="282"/>
      <c r="AL5" s="282">
        <f>+AJ5+1</f>
        <v>18</v>
      </c>
      <c r="AM5" s="282"/>
      <c r="AN5" s="282">
        <f t="shared" ref="AN5" si="14">+AL5+1</f>
        <v>19</v>
      </c>
      <c r="AO5" s="282"/>
      <c r="AP5" s="282">
        <f t="shared" ref="AP5" si="15">+AN5+1</f>
        <v>20</v>
      </c>
      <c r="AQ5" s="282"/>
      <c r="AR5" s="282">
        <f t="shared" ref="AR5" si="16">+AP5+1</f>
        <v>21</v>
      </c>
      <c r="AS5" s="282"/>
      <c r="AT5" s="282">
        <f t="shared" ref="AT5" si="17">+AR5+1</f>
        <v>22</v>
      </c>
      <c r="AU5" s="282"/>
      <c r="AV5" s="282">
        <f t="shared" ref="AV5" si="18">+AT5+1</f>
        <v>23</v>
      </c>
      <c r="AW5" s="282"/>
      <c r="AX5" s="282">
        <f t="shared" ref="AX5" si="19">+AV5+1</f>
        <v>24</v>
      </c>
      <c r="AY5" s="282"/>
      <c r="AZ5" s="282">
        <f t="shared" ref="AZ5" si="20">+AX5+1</f>
        <v>25</v>
      </c>
      <c r="BA5" s="282"/>
      <c r="BB5" s="282">
        <f t="shared" ref="BB5" si="21">+AZ5+1</f>
        <v>26</v>
      </c>
      <c r="BC5" s="282"/>
      <c r="BD5" s="282">
        <f t="shared" ref="BD5" si="22">+BB5+1</f>
        <v>27</v>
      </c>
      <c r="BE5" s="282"/>
      <c r="BF5" s="317" t="s">
        <v>70</v>
      </c>
      <c r="BG5" s="286"/>
      <c r="BH5" s="282" t="e">
        <f t="shared" ref="BH5" si="23">+BF5+1</f>
        <v>#VALUE!</v>
      </c>
      <c r="BI5" s="282"/>
      <c r="BJ5" s="282" t="e">
        <f t="shared" ref="BJ5" si="24">+BH5+1</f>
        <v>#VALUE!</v>
      </c>
      <c r="BK5" s="282"/>
      <c r="BL5" s="282" t="e">
        <f t="shared" ref="BL5" si="25">+BJ5+1</f>
        <v>#VALUE!</v>
      </c>
      <c r="BM5" s="282"/>
      <c r="BN5" s="315" t="s">
        <v>71</v>
      </c>
      <c r="BO5" s="316"/>
      <c r="BP5" s="313" t="s">
        <v>29</v>
      </c>
      <c r="BQ5" s="134" t="s">
        <v>3</v>
      </c>
      <c r="BR5" s="119" t="s">
        <v>4</v>
      </c>
      <c r="BS5" s="119" t="s">
        <v>5</v>
      </c>
      <c r="BT5" s="119" t="s">
        <v>6</v>
      </c>
      <c r="BU5" s="119" t="s">
        <v>7</v>
      </c>
      <c r="BV5" s="119" t="s">
        <v>8</v>
      </c>
    </row>
    <row r="6" spans="1:114" s="22" customFormat="1" ht="16.5" customHeight="1" thickBot="1" x14ac:dyDescent="0.3">
      <c r="A6" s="312"/>
      <c r="B6" s="310"/>
      <c r="C6" s="319"/>
      <c r="D6" s="86" t="s">
        <v>21</v>
      </c>
      <c r="E6" s="78" t="s">
        <v>17</v>
      </c>
      <c r="F6" s="78" t="s">
        <v>21</v>
      </c>
      <c r="G6" s="78" t="s">
        <v>17</v>
      </c>
      <c r="H6" s="78" t="s">
        <v>21</v>
      </c>
      <c r="I6" s="78" t="s">
        <v>17</v>
      </c>
      <c r="J6" s="106" t="s">
        <v>21</v>
      </c>
      <c r="K6" s="78" t="s">
        <v>17</v>
      </c>
      <c r="L6" s="106" t="s">
        <v>21</v>
      </c>
      <c r="M6" s="78" t="s">
        <v>17</v>
      </c>
      <c r="N6" s="106" t="s">
        <v>21</v>
      </c>
      <c r="O6" s="78" t="s">
        <v>17</v>
      </c>
      <c r="P6" s="106" t="s">
        <v>21</v>
      </c>
      <c r="Q6" s="78" t="s">
        <v>17</v>
      </c>
      <c r="R6" s="106" t="s">
        <v>21</v>
      </c>
      <c r="S6" s="78" t="s">
        <v>17</v>
      </c>
      <c r="T6" s="106" t="s">
        <v>21</v>
      </c>
      <c r="U6" s="78" t="s">
        <v>17</v>
      </c>
      <c r="V6" s="106" t="s">
        <v>21</v>
      </c>
      <c r="W6" s="78" t="s">
        <v>17</v>
      </c>
      <c r="X6" s="106" t="s">
        <v>21</v>
      </c>
      <c r="Y6" s="78" t="s">
        <v>17</v>
      </c>
      <c r="Z6" s="106" t="s">
        <v>21</v>
      </c>
      <c r="AA6" s="78" t="s">
        <v>17</v>
      </c>
      <c r="AB6" s="106" t="s">
        <v>21</v>
      </c>
      <c r="AC6" s="78" t="s">
        <v>17</v>
      </c>
      <c r="AD6" s="106" t="s">
        <v>21</v>
      </c>
      <c r="AE6" s="78" t="s">
        <v>17</v>
      </c>
      <c r="AF6" s="106" t="s">
        <v>21</v>
      </c>
      <c r="AG6" s="78" t="s">
        <v>17</v>
      </c>
      <c r="AH6" s="106" t="s">
        <v>21</v>
      </c>
      <c r="AI6" s="78" t="s">
        <v>17</v>
      </c>
      <c r="AJ6" s="78" t="s">
        <v>21</v>
      </c>
      <c r="AK6" s="78" t="s">
        <v>17</v>
      </c>
      <c r="AL6" s="106" t="s">
        <v>21</v>
      </c>
      <c r="AM6" s="78" t="s">
        <v>17</v>
      </c>
      <c r="AN6" s="106" t="s">
        <v>21</v>
      </c>
      <c r="AO6" s="78" t="s">
        <v>17</v>
      </c>
      <c r="AP6" s="106" t="s">
        <v>21</v>
      </c>
      <c r="AQ6" s="78" t="s">
        <v>17</v>
      </c>
      <c r="AR6" s="106" t="s">
        <v>21</v>
      </c>
      <c r="AS6" s="78" t="s">
        <v>17</v>
      </c>
      <c r="AT6" s="106" t="s">
        <v>21</v>
      </c>
      <c r="AU6" s="78" t="s">
        <v>17</v>
      </c>
      <c r="AV6" s="106" t="s">
        <v>21</v>
      </c>
      <c r="AW6" s="78" t="s">
        <v>17</v>
      </c>
      <c r="AX6" s="106" t="s">
        <v>21</v>
      </c>
      <c r="AY6" s="78" t="s">
        <v>17</v>
      </c>
      <c r="AZ6" s="106" t="s">
        <v>21</v>
      </c>
      <c r="BA6" s="78" t="s">
        <v>17</v>
      </c>
      <c r="BB6" s="106" t="s">
        <v>21</v>
      </c>
      <c r="BC6" s="78" t="s">
        <v>17</v>
      </c>
      <c r="BD6" s="106" t="s">
        <v>21</v>
      </c>
      <c r="BE6" s="78" t="s">
        <v>17</v>
      </c>
      <c r="BF6" s="185" t="s">
        <v>72</v>
      </c>
      <c r="BG6" s="186" t="s">
        <v>17</v>
      </c>
      <c r="BH6" s="106" t="s">
        <v>21</v>
      </c>
      <c r="BI6" s="250" t="s">
        <v>17</v>
      </c>
      <c r="BJ6" s="106" t="s">
        <v>21</v>
      </c>
      <c r="BK6" s="250" t="s">
        <v>17</v>
      </c>
      <c r="BL6" s="106" t="s">
        <v>21</v>
      </c>
      <c r="BM6" s="250" t="s">
        <v>17</v>
      </c>
      <c r="BN6" s="187" t="s">
        <v>22</v>
      </c>
      <c r="BO6" s="188" t="s">
        <v>23</v>
      </c>
      <c r="BP6" s="314"/>
      <c r="BQ6" s="32"/>
      <c r="BR6" s="33"/>
      <c r="BS6" s="32"/>
      <c r="BT6" s="32"/>
      <c r="BU6" s="34"/>
      <c r="BV6" s="32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56"/>
      <c r="CO6" s="56"/>
      <c r="CP6" s="56"/>
      <c r="CQ6" s="56"/>
      <c r="CR6" s="56"/>
      <c r="CS6" s="56"/>
      <c r="CT6" s="56"/>
      <c r="CU6" s="56"/>
      <c r="CV6" s="56"/>
      <c r="CW6" s="56"/>
      <c r="CX6" s="56"/>
      <c r="CY6" s="56"/>
      <c r="CZ6" s="56"/>
      <c r="DA6" s="56"/>
      <c r="DB6" s="56"/>
      <c r="DC6" s="56"/>
      <c r="DD6" s="56"/>
      <c r="DE6" s="56"/>
      <c r="DF6" s="56"/>
      <c r="DG6" s="56"/>
      <c r="DH6" s="56"/>
      <c r="DI6" s="56"/>
      <c r="DJ6" s="56"/>
    </row>
    <row r="7" spans="1:114" ht="16.5" customHeight="1" x14ac:dyDescent="0.25">
      <c r="A7" s="197" t="s">
        <v>9</v>
      </c>
      <c r="B7" s="6" t="s">
        <v>53</v>
      </c>
      <c r="C7" s="46">
        <v>54</v>
      </c>
      <c r="D7" s="11"/>
      <c r="E7" s="3">
        <f t="shared" ref="E7:E10" si="26">+D7*C7</f>
        <v>0</v>
      </c>
      <c r="F7" s="11">
        <v>35</v>
      </c>
      <c r="G7" s="3">
        <f t="shared" ref="G7:G10" si="27">+F7*C7</f>
        <v>1890</v>
      </c>
      <c r="H7" s="45">
        <v>30</v>
      </c>
      <c r="I7" s="3">
        <f t="shared" ref="I7:I10" si="28">+H7*C7</f>
        <v>1620</v>
      </c>
      <c r="J7" s="45">
        <v>22</v>
      </c>
      <c r="K7" s="3">
        <f t="shared" ref="K7:K10" si="29">+J7*C7</f>
        <v>1188</v>
      </c>
      <c r="L7" s="45">
        <v>15</v>
      </c>
      <c r="M7" s="3">
        <f t="shared" ref="M7:M39" si="30">+L7*C7</f>
        <v>810</v>
      </c>
      <c r="N7" s="45">
        <v>30</v>
      </c>
      <c r="O7" s="3">
        <f t="shared" ref="O7:O39" si="31">+N7*C7</f>
        <v>1620</v>
      </c>
      <c r="P7" s="45">
        <v>34</v>
      </c>
      <c r="Q7" s="3">
        <f t="shared" ref="Q7:Q39" si="32">+P7*C7</f>
        <v>1836</v>
      </c>
      <c r="R7" s="45">
        <v>34</v>
      </c>
      <c r="S7" s="3">
        <f t="shared" ref="S7:S39" si="33">+R7*C7</f>
        <v>1836</v>
      </c>
      <c r="T7" s="45">
        <v>34</v>
      </c>
      <c r="U7" s="3">
        <f t="shared" ref="U7:U10" si="34">+T7*C7</f>
        <v>1836</v>
      </c>
      <c r="V7" s="45">
        <v>26</v>
      </c>
      <c r="W7" s="3">
        <f t="shared" ref="W7:W10" si="35">+V7*C7</f>
        <v>1404</v>
      </c>
      <c r="X7" s="45">
        <v>26</v>
      </c>
      <c r="Y7" s="3">
        <f t="shared" ref="Y7:Y9" si="36">+X7*C7</f>
        <v>1404</v>
      </c>
      <c r="Z7" s="45">
        <v>18</v>
      </c>
      <c r="AA7" s="3">
        <f t="shared" ref="AA7:AA9" si="37">+Z7*C7</f>
        <v>972</v>
      </c>
      <c r="AB7" s="45">
        <v>41</v>
      </c>
      <c r="AC7" s="3">
        <f t="shared" ref="AC7:AC10" si="38">+AB7*C7</f>
        <v>2214</v>
      </c>
      <c r="AD7" s="45">
        <v>34</v>
      </c>
      <c r="AE7" s="3">
        <f t="shared" ref="AE7:AE10" si="39">+AD7*C7</f>
        <v>1836</v>
      </c>
      <c r="AF7" s="45">
        <v>23</v>
      </c>
      <c r="AG7" s="3">
        <f t="shared" ref="AG7:AG10" si="40">+AF7*C7</f>
        <v>1242</v>
      </c>
      <c r="AH7" s="45">
        <v>22</v>
      </c>
      <c r="AI7" s="3">
        <f t="shared" ref="AI7:AI10" si="41">+AH7*C7</f>
        <v>1188</v>
      </c>
      <c r="AJ7" s="11">
        <v>11</v>
      </c>
      <c r="AK7" s="3">
        <f t="shared" ref="AK7:AK10" si="42">+AJ7*C7</f>
        <v>594</v>
      </c>
      <c r="AL7" s="45">
        <v>44</v>
      </c>
      <c r="AM7" s="3">
        <f>+AL7*C7</f>
        <v>2376</v>
      </c>
      <c r="AN7" s="45">
        <v>27</v>
      </c>
      <c r="AO7" s="3">
        <f t="shared" ref="AO7:AO10" si="43">+AN7*C7</f>
        <v>1458</v>
      </c>
      <c r="AP7" s="45">
        <v>44</v>
      </c>
      <c r="AQ7" s="3">
        <f t="shared" ref="AQ7:AQ39" si="44">+AP7*C7</f>
        <v>2376</v>
      </c>
      <c r="AR7" s="45">
        <v>33</v>
      </c>
      <c r="AS7" s="3">
        <f t="shared" ref="AS7:AS10" si="45">+AR7*C7</f>
        <v>1782</v>
      </c>
      <c r="AT7" s="45">
        <v>28</v>
      </c>
      <c r="AU7" s="3">
        <f t="shared" ref="AU7:AU10" si="46">+AT7*C7</f>
        <v>1512</v>
      </c>
      <c r="AV7" s="45">
        <v>24</v>
      </c>
      <c r="AW7" s="3">
        <f t="shared" ref="AW7:AW10" si="47">+AV7*C7</f>
        <v>1296</v>
      </c>
      <c r="AX7" s="45">
        <v>18</v>
      </c>
      <c r="AY7" s="3">
        <f>+AX7*C7</f>
        <v>972</v>
      </c>
      <c r="AZ7" s="45">
        <v>14</v>
      </c>
      <c r="BA7" s="3">
        <f>+AZ7*C7</f>
        <v>756</v>
      </c>
      <c r="BB7" s="45">
        <v>9</v>
      </c>
      <c r="BC7" s="3">
        <f>+BB7*C7</f>
        <v>486</v>
      </c>
      <c r="BD7" s="45">
        <v>19</v>
      </c>
      <c r="BE7" s="3">
        <f>+BD7*C7</f>
        <v>1026</v>
      </c>
      <c r="BF7" s="45">
        <v>8</v>
      </c>
      <c r="BG7" s="3">
        <f>+BF7*C7</f>
        <v>432</v>
      </c>
      <c r="BH7" s="45"/>
      <c r="BI7" s="74"/>
      <c r="BJ7" s="45"/>
      <c r="BK7" s="74"/>
      <c r="BL7" s="45"/>
      <c r="BM7" s="74"/>
      <c r="BN7" s="45">
        <f t="shared" ref="BN7:BO10" si="48">+D7+F7+H7+J7+L7+N7+P7+R7+T7+V7+X7+Z7+AB7+AD7+AF7+AH7+AJ7+AL7+AN7+AP7+AR7+AT7+AV7+AX7+AZ7+BB7+BD7+BF7+BH7+BJ7+BL7</f>
        <v>703</v>
      </c>
      <c r="BO7" s="196">
        <f t="shared" si="48"/>
        <v>37962</v>
      </c>
      <c r="BP7" s="189"/>
      <c r="BQ7" s="61">
        <v>1211</v>
      </c>
      <c r="BR7" s="4">
        <f t="shared" ref="BR7:BR39" si="49">BO7</f>
        <v>37962</v>
      </c>
      <c r="BS7" s="61">
        <v>665.32</v>
      </c>
      <c r="BT7" s="1">
        <f>BR7+BS7-BQ7</f>
        <v>37416.32</v>
      </c>
      <c r="BU7" s="5">
        <v>36472</v>
      </c>
      <c r="BV7" s="1">
        <f t="shared" ref="BV7:BV10" si="50">BT7-BU7</f>
        <v>944.31999999999971</v>
      </c>
    </row>
    <row r="8" spans="1:114" ht="16.5" customHeight="1" x14ac:dyDescent="0.25">
      <c r="A8" s="197" t="s">
        <v>9</v>
      </c>
      <c r="B8" s="6" t="s">
        <v>53</v>
      </c>
      <c r="C8" s="46">
        <v>48</v>
      </c>
      <c r="D8" s="11"/>
      <c r="E8" s="3">
        <f t="shared" si="26"/>
        <v>0</v>
      </c>
      <c r="F8" s="11"/>
      <c r="G8" s="3">
        <f t="shared" si="27"/>
        <v>0</v>
      </c>
      <c r="H8" s="45"/>
      <c r="I8" s="3">
        <f t="shared" si="28"/>
        <v>0</v>
      </c>
      <c r="J8" s="45"/>
      <c r="K8" s="3">
        <f t="shared" si="29"/>
        <v>0</v>
      </c>
      <c r="L8" s="45"/>
      <c r="M8" s="3">
        <f t="shared" si="30"/>
        <v>0</v>
      </c>
      <c r="N8" s="45"/>
      <c r="O8" s="3">
        <f t="shared" si="31"/>
        <v>0</v>
      </c>
      <c r="P8" s="45"/>
      <c r="Q8" s="3">
        <f t="shared" si="32"/>
        <v>0</v>
      </c>
      <c r="R8" s="45">
        <v>6</v>
      </c>
      <c r="S8" s="3">
        <f t="shared" si="33"/>
        <v>288</v>
      </c>
      <c r="T8" s="45"/>
      <c r="U8" s="3">
        <f t="shared" si="34"/>
        <v>0</v>
      </c>
      <c r="V8" s="45"/>
      <c r="W8" s="3">
        <f t="shared" si="35"/>
        <v>0</v>
      </c>
      <c r="X8" s="45"/>
      <c r="Y8" s="3">
        <f t="shared" si="36"/>
        <v>0</v>
      </c>
      <c r="Z8" s="45"/>
      <c r="AA8" s="3">
        <f t="shared" si="37"/>
        <v>0</v>
      </c>
      <c r="AB8" s="45"/>
      <c r="AC8" s="3">
        <f t="shared" si="38"/>
        <v>0</v>
      </c>
      <c r="AD8" s="45"/>
      <c r="AE8" s="3">
        <f t="shared" si="39"/>
        <v>0</v>
      </c>
      <c r="AF8" s="45"/>
      <c r="AG8" s="3">
        <f t="shared" si="40"/>
        <v>0</v>
      </c>
      <c r="AH8" s="45"/>
      <c r="AI8" s="3">
        <f t="shared" si="41"/>
        <v>0</v>
      </c>
      <c r="AJ8" s="11"/>
      <c r="AK8" s="3">
        <f t="shared" si="42"/>
        <v>0</v>
      </c>
      <c r="AL8" s="45"/>
      <c r="AM8" s="3">
        <f t="shared" ref="AM8:AM10" si="51">+AL8*C8</f>
        <v>0</v>
      </c>
      <c r="AN8" s="45"/>
      <c r="AO8" s="3">
        <f t="shared" si="43"/>
        <v>0</v>
      </c>
      <c r="AP8" s="45"/>
      <c r="AQ8" s="3">
        <f t="shared" si="44"/>
        <v>0</v>
      </c>
      <c r="AR8" s="45">
        <v>3</v>
      </c>
      <c r="AS8" s="3">
        <f t="shared" si="45"/>
        <v>144</v>
      </c>
      <c r="AT8" s="45"/>
      <c r="AU8" s="3">
        <f t="shared" si="46"/>
        <v>0</v>
      </c>
      <c r="AV8" s="45"/>
      <c r="AW8" s="3">
        <f t="shared" si="47"/>
        <v>0</v>
      </c>
      <c r="AX8" s="45"/>
      <c r="AY8" s="3">
        <f t="shared" ref="AY8:AY39" si="52">+AX8*C8</f>
        <v>0</v>
      </c>
      <c r="AZ8" s="45"/>
      <c r="BA8" s="3">
        <f t="shared" ref="BA8:BA39" si="53">+AZ8*C8</f>
        <v>0</v>
      </c>
      <c r="BB8" s="45">
        <v>1</v>
      </c>
      <c r="BC8" s="3">
        <f t="shared" ref="BC8:BC10" si="54">+BB8*C8</f>
        <v>48</v>
      </c>
      <c r="BD8" s="45"/>
      <c r="BE8" s="3">
        <f t="shared" ref="BE8:BE10" si="55">+BD8*C8</f>
        <v>0</v>
      </c>
      <c r="BF8" s="45"/>
      <c r="BG8" s="3">
        <f t="shared" ref="BG8:BG10" si="56">+BF8*C8</f>
        <v>0</v>
      </c>
      <c r="BH8" s="45"/>
      <c r="BI8" s="74"/>
      <c r="BJ8" s="45"/>
      <c r="BK8" s="74"/>
      <c r="BL8" s="45"/>
      <c r="BM8" s="74"/>
      <c r="BN8" s="45">
        <f t="shared" si="48"/>
        <v>10</v>
      </c>
      <c r="BO8" s="196">
        <f>+E8+G8+I8+K8+M8+O8+Q8+S8+U8+W8+Y8+AA8+AC8+AE8+AG8+AI8+AK8+AM8+AO8+AQ8+AS8+AU8+AW8+AY8+BA8+BC8+BE8+BG8+BI8+BK8+BM8</f>
        <v>480</v>
      </c>
      <c r="BP8" s="189"/>
      <c r="BQ8" s="61"/>
      <c r="BR8" s="4">
        <f t="shared" si="49"/>
        <v>480</v>
      </c>
      <c r="BS8" s="61"/>
      <c r="BT8" s="1">
        <f t="shared" ref="BT8:BT10" si="57">BR8+BS8-BQ8</f>
        <v>480</v>
      </c>
      <c r="BU8" s="5"/>
      <c r="BV8" s="1">
        <f t="shared" si="50"/>
        <v>480</v>
      </c>
    </row>
    <row r="9" spans="1:114" s="14" customFormat="1" ht="16.5" customHeight="1" x14ac:dyDescent="0.25">
      <c r="A9" s="197" t="s">
        <v>10</v>
      </c>
      <c r="B9" s="148">
        <v>19</v>
      </c>
      <c r="C9" s="46">
        <v>54</v>
      </c>
      <c r="D9" s="11">
        <v>2</v>
      </c>
      <c r="E9" s="3">
        <f t="shared" si="26"/>
        <v>108</v>
      </c>
      <c r="F9" s="11">
        <v>39</v>
      </c>
      <c r="G9" s="3">
        <f t="shared" si="27"/>
        <v>2106</v>
      </c>
      <c r="H9" s="45">
        <v>31</v>
      </c>
      <c r="I9" s="3">
        <f t="shared" si="28"/>
        <v>1674</v>
      </c>
      <c r="J9" s="45">
        <v>26</v>
      </c>
      <c r="K9" s="3">
        <f t="shared" si="29"/>
        <v>1404</v>
      </c>
      <c r="L9" s="45">
        <v>36</v>
      </c>
      <c r="M9" s="3">
        <f t="shared" si="30"/>
        <v>1944</v>
      </c>
      <c r="N9" s="45">
        <v>26</v>
      </c>
      <c r="O9" s="3">
        <f t="shared" si="31"/>
        <v>1404</v>
      </c>
      <c r="P9" s="45">
        <v>34</v>
      </c>
      <c r="Q9" s="3">
        <f t="shared" si="32"/>
        <v>1836</v>
      </c>
      <c r="R9" s="45">
        <v>24</v>
      </c>
      <c r="S9" s="3">
        <f t="shared" si="33"/>
        <v>1296</v>
      </c>
      <c r="T9" s="45">
        <v>12</v>
      </c>
      <c r="U9" s="3">
        <f t="shared" si="34"/>
        <v>648</v>
      </c>
      <c r="V9" s="45">
        <v>46</v>
      </c>
      <c r="W9" s="3">
        <f t="shared" si="35"/>
        <v>2484</v>
      </c>
      <c r="X9" s="45">
        <v>26</v>
      </c>
      <c r="Y9" s="3">
        <f t="shared" si="36"/>
        <v>1404</v>
      </c>
      <c r="Z9" s="45">
        <v>14</v>
      </c>
      <c r="AA9" s="3">
        <f t="shared" si="37"/>
        <v>756</v>
      </c>
      <c r="AB9" s="45">
        <v>24</v>
      </c>
      <c r="AC9" s="3">
        <f t="shared" si="38"/>
        <v>1296</v>
      </c>
      <c r="AD9" s="45">
        <v>20</v>
      </c>
      <c r="AE9" s="3">
        <f t="shared" si="39"/>
        <v>1080</v>
      </c>
      <c r="AF9" s="45">
        <v>19</v>
      </c>
      <c r="AG9" s="3">
        <f t="shared" si="40"/>
        <v>1026</v>
      </c>
      <c r="AH9" s="45">
        <v>16</v>
      </c>
      <c r="AI9" s="3">
        <f t="shared" si="41"/>
        <v>864</v>
      </c>
      <c r="AJ9" s="11">
        <v>1</v>
      </c>
      <c r="AK9" s="3">
        <f t="shared" si="42"/>
        <v>54</v>
      </c>
      <c r="AL9" s="45">
        <v>24</v>
      </c>
      <c r="AM9" s="3">
        <f t="shared" si="51"/>
        <v>1296</v>
      </c>
      <c r="AN9" s="45">
        <v>20</v>
      </c>
      <c r="AO9" s="3">
        <f t="shared" si="43"/>
        <v>1080</v>
      </c>
      <c r="AP9" s="45">
        <v>39</v>
      </c>
      <c r="AQ9" s="3">
        <f t="shared" si="44"/>
        <v>2106</v>
      </c>
      <c r="AR9" s="45">
        <v>17</v>
      </c>
      <c r="AS9" s="3">
        <f t="shared" si="45"/>
        <v>918</v>
      </c>
      <c r="AT9" s="45">
        <v>20</v>
      </c>
      <c r="AU9" s="3">
        <f t="shared" si="46"/>
        <v>1080</v>
      </c>
      <c r="AV9" s="45">
        <v>35</v>
      </c>
      <c r="AW9" s="3">
        <f t="shared" si="47"/>
        <v>1890</v>
      </c>
      <c r="AX9" s="45">
        <v>42</v>
      </c>
      <c r="AY9" s="3">
        <f t="shared" si="52"/>
        <v>2268</v>
      </c>
      <c r="AZ9" s="45">
        <v>16</v>
      </c>
      <c r="BA9" s="3">
        <f t="shared" si="53"/>
        <v>864</v>
      </c>
      <c r="BB9" s="45">
        <v>9</v>
      </c>
      <c r="BC9" s="3">
        <f t="shared" si="54"/>
        <v>486</v>
      </c>
      <c r="BD9" s="45">
        <v>37</v>
      </c>
      <c r="BE9" s="3">
        <f t="shared" si="55"/>
        <v>1998</v>
      </c>
      <c r="BF9" s="45">
        <v>34</v>
      </c>
      <c r="BG9" s="3">
        <f t="shared" si="56"/>
        <v>1836</v>
      </c>
      <c r="BH9" s="45"/>
      <c r="BI9" s="74"/>
      <c r="BJ9" s="45"/>
      <c r="BK9" s="74"/>
      <c r="BL9" s="45"/>
      <c r="BM9" s="74"/>
      <c r="BN9" s="45">
        <f t="shared" si="48"/>
        <v>689</v>
      </c>
      <c r="BO9" s="196">
        <f t="shared" si="48"/>
        <v>37206</v>
      </c>
      <c r="BP9" s="189"/>
      <c r="BQ9" s="61">
        <v>737.4</v>
      </c>
      <c r="BR9" s="4">
        <f t="shared" si="49"/>
        <v>37206</v>
      </c>
      <c r="BS9" s="61">
        <v>392.48</v>
      </c>
      <c r="BT9" s="1">
        <f t="shared" si="57"/>
        <v>36861.08</v>
      </c>
      <c r="BU9" s="5">
        <v>35195</v>
      </c>
      <c r="BV9" s="1">
        <f t="shared" si="50"/>
        <v>1666.0800000000017</v>
      </c>
      <c r="BW9" s="245">
        <f>SUM(BT7:BT8)</f>
        <v>37896.32</v>
      </c>
      <c r="BX9" s="158">
        <f>SUM(BV7:BV8)</f>
        <v>1424.3199999999997</v>
      </c>
    </row>
    <row r="10" spans="1:114" s="14" customFormat="1" ht="16.5" customHeight="1" x14ac:dyDescent="0.25">
      <c r="A10" s="198" t="s">
        <v>10</v>
      </c>
      <c r="B10" s="6">
        <v>19</v>
      </c>
      <c r="C10" s="46">
        <v>48</v>
      </c>
      <c r="D10" s="11"/>
      <c r="E10" s="3">
        <f t="shared" si="26"/>
        <v>0</v>
      </c>
      <c r="F10" s="11"/>
      <c r="G10" s="3">
        <f t="shared" si="27"/>
        <v>0</v>
      </c>
      <c r="H10" s="45"/>
      <c r="I10" s="3">
        <f t="shared" si="28"/>
        <v>0</v>
      </c>
      <c r="J10" s="45"/>
      <c r="K10" s="3">
        <f t="shared" si="29"/>
        <v>0</v>
      </c>
      <c r="L10" s="45"/>
      <c r="M10" s="3">
        <f t="shared" si="30"/>
        <v>0</v>
      </c>
      <c r="N10" s="45"/>
      <c r="O10" s="3">
        <f t="shared" si="31"/>
        <v>0</v>
      </c>
      <c r="P10" s="45">
        <v>7</v>
      </c>
      <c r="Q10" s="3">
        <v>343</v>
      </c>
      <c r="R10" s="45"/>
      <c r="S10" s="3">
        <f t="shared" si="33"/>
        <v>0</v>
      </c>
      <c r="T10" s="45"/>
      <c r="U10" s="3">
        <f t="shared" si="34"/>
        <v>0</v>
      </c>
      <c r="V10" s="45"/>
      <c r="W10" s="3">
        <f t="shared" si="35"/>
        <v>0</v>
      </c>
      <c r="X10" s="45"/>
      <c r="Y10" s="3">
        <f>+X10*C10</f>
        <v>0</v>
      </c>
      <c r="Z10" s="45">
        <v>1</v>
      </c>
      <c r="AA10" s="3">
        <v>49</v>
      </c>
      <c r="AB10" s="45"/>
      <c r="AC10" s="3">
        <f t="shared" si="38"/>
        <v>0</v>
      </c>
      <c r="AD10" s="45"/>
      <c r="AE10" s="3">
        <f t="shared" si="39"/>
        <v>0</v>
      </c>
      <c r="AF10" s="45"/>
      <c r="AG10" s="3">
        <f t="shared" si="40"/>
        <v>0</v>
      </c>
      <c r="AH10" s="45"/>
      <c r="AI10" s="3">
        <f t="shared" si="41"/>
        <v>0</v>
      </c>
      <c r="AJ10" s="11"/>
      <c r="AK10" s="3">
        <f t="shared" si="42"/>
        <v>0</v>
      </c>
      <c r="AL10" s="45"/>
      <c r="AM10" s="3">
        <f t="shared" si="51"/>
        <v>0</v>
      </c>
      <c r="AN10" s="45"/>
      <c r="AO10" s="3">
        <f t="shared" si="43"/>
        <v>0</v>
      </c>
      <c r="AP10" s="45"/>
      <c r="AQ10" s="3">
        <f t="shared" si="44"/>
        <v>0</v>
      </c>
      <c r="AR10" s="45">
        <v>4</v>
      </c>
      <c r="AS10" s="3">
        <f t="shared" si="45"/>
        <v>192</v>
      </c>
      <c r="AT10" s="45"/>
      <c r="AU10" s="3">
        <f t="shared" si="46"/>
        <v>0</v>
      </c>
      <c r="AV10" s="45"/>
      <c r="AW10" s="3">
        <f t="shared" si="47"/>
        <v>0</v>
      </c>
      <c r="AX10" s="45"/>
      <c r="AY10" s="3">
        <f t="shared" si="52"/>
        <v>0</v>
      </c>
      <c r="AZ10" s="45"/>
      <c r="BA10" s="3">
        <f t="shared" si="53"/>
        <v>0</v>
      </c>
      <c r="BB10" s="45">
        <v>1</v>
      </c>
      <c r="BC10" s="3">
        <f t="shared" si="54"/>
        <v>48</v>
      </c>
      <c r="BD10" s="45"/>
      <c r="BE10" s="3">
        <f t="shared" si="55"/>
        <v>0</v>
      </c>
      <c r="BF10" s="45"/>
      <c r="BG10" s="3">
        <f t="shared" si="56"/>
        <v>0</v>
      </c>
      <c r="BH10" s="45"/>
      <c r="BI10" s="74"/>
      <c r="BJ10" s="45"/>
      <c r="BK10" s="74"/>
      <c r="BL10" s="45"/>
      <c r="BM10" s="74"/>
      <c r="BN10" s="45">
        <f t="shared" si="48"/>
        <v>13</v>
      </c>
      <c r="BO10" s="196">
        <f t="shared" si="48"/>
        <v>632</v>
      </c>
      <c r="BP10" s="189"/>
      <c r="BQ10" s="61"/>
      <c r="BR10" s="4">
        <f t="shared" si="49"/>
        <v>632</v>
      </c>
      <c r="BS10" s="61"/>
      <c r="BT10" s="1">
        <f t="shared" si="57"/>
        <v>632</v>
      </c>
      <c r="BU10" s="5"/>
      <c r="BV10" s="1">
        <f t="shared" si="50"/>
        <v>632</v>
      </c>
      <c r="BW10" s="246">
        <f>SUM(BT9:BT10)</f>
        <v>37493.08</v>
      </c>
      <c r="BX10" s="158">
        <f>+BW10-BU9</f>
        <v>2298.0800000000017</v>
      </c>
    </row>
    <row r="11" spans="1:114" ht="16.5" customHeight="1" x14ac:dyDescent="0.25">
      <c r="A11" s="199" t="s">
        <v>32</v>
      </c>
      <c r="B11" s="80">
        <v>168</v>
      </c>
      <c r="C11" s="81">
        <v>54</v>
      </c>
      <c r="D11" s="93"/>
      <c r="E11" s="3">
        <f t="shared" ref="E11:E15" si="58">+D11*C11</f>
        <v>0</v>
      </c>
      <c r="F11" s="93"/>
      <c r="G11" s="3">
        <f t="shared" ref="G11:G15" si="59">+F11*C11</f>
        <v>0</v>
      </c>
      <c r="H11" s="45">
        <v>25</v>
      </c>
      <c r="I11" s="3">
        <f t="shared" ref="I11:I15" si="60">+H11*C11</f>
        <v>1350</v>
      </c>
      <c r="J11" s="45"/>
      <c r="K11" s="3">
        <f t="shared" ref="K11:K15" si="61">+J11*C11</f>
        <v>0</v>
      </c>
      <c r="L11" s="45">
        <v>16</v>
      </c>
      <c r="M11" s="3">
        <f t="shared" si="30"/>
        <v>864</v>
      </c>
      <c r="N11" s="45"/>
      <c r="O11" s="3">
        <f t="shared" si="31"/>
        <v>0</v>
      </c>
      <c r="P11" s="45">
        <v>4</v>
      </c>
      <c r="Q11" s="3">
        <f t="shared" si="32"/>
        <v>216</v>
      </c>
      <c r="R11" s="45">
        <v>1</v>
      </c>
      <c r="S11" s="3">
        <f t="shared" si="33"/>
        <v>54</v>
      </c>
      <c r="T11" s="45">
        <v>4</v>
      </c>
      <c r="U11" s="3">
        <f>162+26.5</f>
        <v>188.5</v>
      </c>
      <c r="V11" s="45"/>
      <c r="W11" s="3">
        <f t="shared" ref="W11:W15" si="62">+V11*C11</f>
        <v>0</v>
      </c>
      <c r="X11" s="45"/>
      <c r="Y11" s="3">
        <f t="shared" ref="Y11:Y26" si="63">+X11*C11</f>
        <v>0</v>
      </c>
      <c r="Z11" s="45"/>
      <c r="AA11" s="3">
        <f t="shared" ref="AA11:AA15" si="64">+Z11*C11</f>
        <v>0</v>
      </c>
      <c r="AB11" s="45"/>
      <c r="AC11" s="3">
        <f t="shared" ref="AC11:AC15" si="65">+AB11*C11</f>
        <v>0</v>
      </c>
      <c r="AD11" s="45">
        <v>2</v>
      </c>
      <c r="AE11" s="3">
        <f t="shared" ref="AE11:AE15" si="66">+AD11*C11</f>
        <v>108</v>
      </c>
      <c r="AF11" s="45">
        <v>7</v>
      </c>
      <c r="AG11" s="3">
        <f t="shared" ref="AG11:AG15" si="67">+AF11*C11</f>
        <v>378</v>
      </c>
      <c r="AH11" s="45"/>
      <c r="AI11" s="3">
        <f t="shared" ref="AI11:AI15" si="68">+AH11*C11</f>
        <v>0</v>
      </c>
      <c r="AJ11" s="93">
        <v>6</v>
      </c>
      <c r="AK11" s="3">
        <f t="shared" ref="AK11:AK15" si="69">+AJ11*C11</f>
        <v>324</v>
      </c>
      <c r="AL11" s="45">
        <v>5</v>
      </c>
      <c r="AM11" s="3">
        <f t="shared" ref="AM11:AM14" si="70">+AL11*C11</f>
        <v>270</v>
      </c>
      <c r="AN11" s="45">
        <v>5</v>
      </c>
      <c r="AO11" s="3">
        <f t="shared" ref="AO11:AO15" si="71">+AN11*C11</f>
        <v>270</v>
      </c>
      <c r="AP11" s="45">
        <v>1</v>
      </c>
      <c r="AQ11" s="3">
        <f t="shared" si="44"/>
        <v>54</v>
      </c>
      <c r="AR11" s="45">
        <v>13</v>
      </c>
      <c r="AS11" s="3">
        <f t="shared" ref="AS11:AS15" si="72">+AR11*C11</f>
        <v>702</v>
      </c>
      <c r="AT11" s="45">
        <v>4</v>
      </c>
      <c r="AU11" s="3">
        <f t="shared" ref="AU11:AU15" si="73">+AT11*C11</f>
        <v>216</v>
      </c>
      <c r="AV11" s="45">
        <v>8</v>
      </c>
      <c r="AW11" s="3">
        <f t="shared" ref="AW11:AW15" si="74">+AV11*C11</f>
        <v>432</v>
      </c>
      <c r="AX11" s="45">
        <v>12</v>
      </c>
      <c r="AY11" s="3">
        <f t="shared" si="52"/>
        <v>648</v>
      </c>
      <c r="AZ11" s="45">
        <v>6</v>
      </c>
      <c r="BA11" s="3">
        <f t="shared" si="53"/>
        <v>324</v>
      </c>
      <c r="BB11" s="45">
        <v>6</v>
      </c>
      <c r="BC11" s="3">
        <f t="shared" ref="BC11:BC15" si="75">+BB11*C11</f>
        <v>324</v>
      </c>
      <c r="BD11" s="45">
        <v>8</v>
      </c>
      <c r="BE11" s="3">
        <f t="shared" ref="BE11:BE15" si="76">+BD11*C11</f>
        <v>432</v>
      </c>
      <c r="BF11" s="45">
        <v>2</v>
      </c>
      <c r="BG11" s="3">
        <f t="shared" ref="BG11:BG15" si="77">+BF11*C11</f>
        <v>108</v>
      </c>
      <c r="BH11" s="45"/>
      <c r="BI11" s="74"/>
      <c r="BJ11" s="45"/>
      <c r="BK11" s="74"/>
      <c r="BL11" s="45"/>
      <c r="BM11" s="74"/>
      <c r="BN11" s="45">
        <f>+D11+F11+H11+J11+L11+N11+P11+R11+T11+V11+X11+Z11+AB11+AD11+AF11+AH11+AJ11+AL11+AN11+AP11+AR11+AT11+AV11+AX11+AZ11+BB11+BD11+BF11+BH11+BJ11+BL11</f>
        <v>135</v>
      </c>
      <c r="BO11" s="196">
        <f t="shared" ref="BO11:BO15" si="78">+E11+G11+I11+K11+M11+O11+Q11+S11+U11+W11+Y11+AA11+AC11+AE11+AG11+AI11+AK11+AM11+AO11+AQ11+AS11+AU11+AW11+AY11+BA11+BC11+BE11+BG11+BI11+BK11+BM11</f>
        <v>7262.5</v>
      </c>
      <c r="BP11" s="189"/>
      <c r="BQ11" s="61">
        <v>914.68</v>
      </c>
      <c r="BR11" s="4">
        <f t="shared" ref="BR11:BR14" si="79">BO11</f>
        <v>7262.5</v>
      </c>
      <c r="BS11" s="61">
        <v>468.8</v>
      </c>
      <c r="BT11" s="1">
        <f t="shared" ref="BT11:BT14" si="80">BR11+BS11-BQ11</f>
        <v>6816.62</v>
      </c>
      <c r="BU11" s="5">
        <v>6925</v>
      </c>
      <c r="BV11" s="1">
        <f t="shared" ref="BV11" si="81">BT11-BU11</f>
        <v>-108.38000000000011</v>
      </c>
    </row>
    <row r="12" spans="1:114" ht="16.5" customHeight="1" x14ac:dyDescent="0.25">
      <c r="A12" s="199" t="s">
        <v>32</v>
      </c>
      <c r="B12" s="80" t="s">
        <v>67</v>
      </c>
      <c r="C12" s="81">
        <v>54</v>
      </c>
      <c r="D12" s="93"/>
      <c r="E12" s="3">
        <f t="shared" si="58"/>
        <v>0</v>
      </c>
      <c r="F12" s="93"/>
      <c r="G12" s="3">
        <f t="shared" si="59"/>
        <v>0</v>
      </c>
      <c r="H12" s="45">
        <v>4</v>
      </c>
      <c r="I12" s="3">
        <f>162+48</f>
        <v>210</v>
      </c>
      <c r="J12" s="45">
        <v>6</v>
      </c>
      <c r="K12" s="3">
        <f t="shared" si="61"/>
        <v>324</v>
      </c>
      <c r="L12" s="45">
        <v>10</v>
      </c>
      <c r="M12" s="3">
        <f>48+486</f>
        <v>534</v>
      </c>
      <c r="N12" s="45">
        <v>15</v>
      </c>
      <c r="O12" s="3">
        <f t="shared" si="31"/>
        <v>810</v>
      </c>
      <c r="P12" s="45">
        <v>10</v>
      </c>
      <c r="Q12" s="3">
        <f t="shared" si="32"/>
        <v>540</v>
      </c>
      <c r="R12" s="45">
        <v>6</v>
      </c>
      <c r="S12" s="3">
        <f t="shared" si="33"/>
        <v>324</v>
      </c>
      <c r="T12" s="45">
        <v>9</v>
      </c>
      <c r="U12" s="3">
        <f t="shared" ref="U12:U15" si="82">+T12*C12</f>
        <v>486</v>
      </c>
      <c r="V12" s="45">
        <v>9</v>
      </c>
      <c r="W12" s="3">
        <f t="shared" si="62"/>
        <v>486</v>
      </c>
      <c r="X12" s="45"/>
      <c r="Y12" s="3">
        <f t="shared" si="63"/>
        <v>0</v>
      </c>
      <c r="Z12" s="45">
        <v>2</v>
      </c>
      <c r="AA12" s="3">
        <v>96</v>
      </c>
      <c r="AB12" s="45"/>
      <c r="AC12" s="3">
        <f t="shared" si="65"/>
        <v>0</v>
      </c>
      <c r="AD12" s="45"/>
      <c r="AE12" s="3">
        <f t="shared" si="66"/>
        <v>0</v>
      </c>
      <c r="AF12" s="45"/>
      <c r="AG12" s="3">
        <f t="shared" si="67"/>
        <v>0</v>
      </c>
      <c r="AH12" s="45"/>
      <c r="AI12" s="3">
        <f t="shared" si="68"/>
        <v>0</v>
      </c>
      <c r="AJ12" s="93">
        <v>2</v>
      </c>
      <c r="AK12" s="3">
        <f t="shared" si="69"/>
        <v>108</v>
      </c>
      <c r="AL12" s="45">
        <f>3+1</f>
        <v>4</v>
      </c>
      <c r="AM12" s="3">
        <f>144+17</f>
        <v>161</v>
      </c>
      <c r="AN12" s="45"/>
      <c r="AO12" s="3">
        <f t="shared" si="71"/>
        <v>0</v>
      </c>
      <c r="AP12" s="45"/>
      <c r="AQ12" s="3">
        <f t="shared" si="44"/>
        <v>0</v>
      </c>
      <c r="AR12" s="45"/>
      <c r="AS12" s="3">
        <f t="shared" si="72"/>
        <v>0</v>
      </c>
      <c r="AT12" s="45"/>
      <c r="AU12" s="3">
        <f t="shared" si="73"/>
        <v>0</v>
      </c>
      <c r="AV12" s="45"/>
      <c r="AW12" s="3">
        <f t="shared" si="74"/>
        <v>0</v>
      </c>
      <c r="AX12" s="45"/>
      <c r="AY12" s="3">
        <f t="shared" si="52"/>
        <v>0</v>
      </c>
      <c r="AZ12" s="45"/>
      <c r="BA12" s="3">
        <f t="shared" si="53"/>
        <v>0</v>
      </c>
      <c r="BB12" s="45"/>
      <c r="BC12" s="3">
        <f t="shared" si="75"/>
        <v>0</v>
      </c>
      <c r="BD12" s="45"/>
      <c r="BE12" s="3">
        <f t="shared" si="76"/>
        <v>0</v>
      </c>
      <c r="BF12" s="45"/>
      <c r="BG12" s="3">
        <f t="shared" si="77"/>
        <v>0</v>
      </c>
      <c r="BH12" s="45"/>
      <c r="BI12" s="74"/>
      <c r="BJ12" s="45"/>
      <c r="BK12" s="74"/>
      <c r="BL12" s="45"/>
      <c r="BM12" s="74"/>
      <c r="BN12" s="45">
        <f t="shared" ref="BN12:BN14" si="83">+D12+F12+H12+J12+L12+N12+P12+R12+T12+V12+X12+Z12+AB12+AD12+AF12+AH12+AJ12+AL12+AN12+AP12+AR12+AT12+AV12+AX12+AZ12+BB12+BD12+BF12+BH12+BJ12+BL12</f>
        <v>77</v>
      </c>
      <c r="BO12" s="196">
        <f t="shared" si="78"/>
        <v>4079</v>
      </c>
      <c r="BP12" s="189"/>
      <c r="BQ12" s="61"/>
      <c r="BR12" s="4">
        <f t="shared" si="79"/>
        <v>4079</v>
      </c>
      <c r="BS12" s="61"/>
      <c r="BT12" s="1">
        <f t="shared" si="80"/>
        <v>4079</v>
      </c>
      <c r="BU12" s="5">
        <v>4646</v>
      </c>
      <c r="BV12" s="1">
        <f>BT12-BU12</f>
        <v>-567</v>
      </c>
    </row>
    <row r="13" spans="1:114" ht="16.5" customHeight="1" x14ac:dyDescent="0.25">
      <c r="A13" s="199" t="s">
        <v>74</v>
      </c>
      <c r="B13" s="80">
        <v>124</v>
      </c>
      <c r="C13" s="81">
        <v>54</v>
      </c>
      <c r="D13" s="93"/>
      <c r="E13" s="3"/>
      <c r="F13" s="93"/>
      <c r="G13" s="3"/>
      <c r="H13" s="45"/>
      <c r="I13" s="3"/>
      <c r="J13" s="45"/>
      <c r="K13" s="3"/>
      <c r="L13" s="45"/>
      <c r="M13" s="3"/>
      <c r="N13" s="45"/>
      <c r="O13" s="3"/>
      <c r="P13" s="45"/>
      <c r="Q13" s="3"/>
      <c r="R13" s="45">
        <v>5</v>
      </c>
      <c r="S13" s="3">
        <f t="shared" si="33"/>
        <v>270</v>
      </c>
      <c r="T13" s="45">
        <v>5</v>
      </c>
      <c r="U13" s="3">
        <f t="shared" si="82"/>
        <v>270</v>
      </c>
      <c r="V13" s="45">
        <v>13</v>
      </c>
      <c r="W13" s="3">
        <f t="shared" si="62"/>
        <v>702</v>
      </c>
      <c r="X13" s="45">
        <v>10</v>
      </c>
      <c r="Y13" s="3">
        <f t="shared" si="63"/>
        <v>540</v>
      </c>
      <c r="Z13" s="45">
        <v>6</v>
      </c>
      <c r="AA13" s="3">
        <f t="shared" si="64"/>
        <v>324</v>
      </c>
      <c r="AB13" s="45">
        <v>9</v>
      </c>
      <c r="AC13" s="3">
        <f t="shared" si="65"/>
        <v>486</v>
      </c>
      <c r="AD13" s="45">
        <v>9</v>
      </c>
      <c r="AE13" s="3">
        <f t="shared" si="66"/>
        <v>486</v>
      </c>
      <c r="AF13" s="45"/>
      <c r="AG13" s="3">
        <f t="shared" si="67"/>
        <v>0</v>
      </c>
      <c r="AH13" s="45"/>
      <c r="AI13" s="3">
        <f t="shared" si="68"/>
        <v>0</v>
      </c>
      <c r="AJ13" s="93">
        <v>22</v>
      </c>
      <c r="AK13" s="3">
        <f t="shared" si="69"/>
        <v>1188</v>
      </c>
      <c r="AL13" s="45">
        <v>10</v>
      </c>
      <c r="AM13" s="3">
        <f t="shared" si="70"/>
        <v>540</v>
      </c>
      <c r="AN13" s="45">
        <v>19</v>
      </c>
      <c r="AO13" s="3">
        <f t="shared" si="71"/>
        <v>1026</v>
      </c>
      <c r="AP13" s="45">
        <v>15</v>
      </c>
      <c r="AQ13" s="3">
        <f t="shared" si="44"/>
        <v>810</v>
      </c>
      <c r="AR13" s="45">
        <v>15</v>
      </c>
      <c r="AS13" s="3">
        <f t="shared" si="72"/>
        <v>810</v>
      </c>
      <c r="AT13" s="45">
        <f>2+3</f>
        <v>5</v>
      </c>
      <c r="AU13" s="3">
        <f t="shared" si="73"/>
        <v>270</v>
      </c>
      <c r="AV13" s="45">
        <v>2</v>
      </c>
      <c r="AW13" s="3">
        <f t="shared" si="74"/>
        <v>108</v>
      </c>
      <c r="AX13" s="45">
        <v>3</v>
      </c>
      <c r="AY13" s="3">
        <f>108+38</f>
        <v>146</v>
      </c>
      <c r="AZ13" s="45"/>
      <c r="BA13" s="3">
        <f t="shared" si="53"/>
        <v>0</v>
      </c>
      <c r="BB13" s="45"/>
      <c r="BC13" s="3">
        <f t="shared" si="75"/>
        <v>0</v>
      </c>
      <c r="BD13" s="45"/>
      <c r="BE13" s="3">
        <f t="shared" si="76"/>
        <v>0</v>
      </c>
      <c r="BF13" s="45"/>
      <c r="BG13" s="3">
        <f t="shared" si="77"/>
        <v>0</v>
      </c>
      <c r="BH13" s="45"/>
      <c r="BI13" s="74"/>
      <c r="BJ13" s="45"/>
      <c r="BK13" s="74"/>
      <c r="BL13" s="45"/>
      <c r="BM13" s="74"/>
      <c r="BN13" s="45">
        <f t="shared" si="83"/>
        <v>148</v>
      </c>
      <c r="BO13" s="196">
        <f t="shared" si="78"/>
        <v>7976</v>
      </c>
      <c r="BP13" s="189"/>
      <c r="BQ13" s="61"/>
      <c r="BR13" s="4">
        <f t="shared" si="79"/>
        <v>7976</v>
      </c>
      <c r="BS13" s="61"/>
      <c r="BT13" s="1">
        <f t="shared" si="80"/>
        <v>7976</v>
      </c>
      <c r="BU13" s="5">
        <v>8038</v>
      </c>
      <c r="BV13" s="1">
        <f t="shared" ref="BV13:BV15" si="84">BT13-BU13</f>
        <v>-62</v>
      </c>
    </row>
    <row r="14" spans="1:114" ht="16.5" customHeight="1" x14ac:dyDescent="0.25">
      <c r="A14" s="199" t="s">
        <v>31</v>
      </c>
      <c r="B14" s="80">
        <v>36</v>
      </c>
      <c r="C14" s="81">
        <v>45</v>
      </c>
      <c r="D14" s="93"/>
      <c r="E14" s="3"/>
      <c r="F14" s="93"/>
      <c r="G14" s="3"/>
      <c r="H14" s="45"/>
      <c r="I14" s="3"/>
      <c r="J14" s="45"/>
      <c r="K14" s="3"/>
      <c r="L14" s="45"/>
      <c r="M14" s="3"/>
      <c r="N14" s="45"/>
      <c r="O14" s="3"/>
      <c r="P14" s="45"/>
      <c r="Q14" s="3"/>
      <c r="R14" s="45"/>
      <c r="S14" s="3"/>
      <c r="T14" s="45"/>
      <c r="U14" s="3"/>
      <c r="V14" s="45">
        <v>11</v>
      </c>
      <c r="W14" s="3">
        <f t="shared" si="62"/>
        <v>495</v>
      </c>
      <c r="X14" s="45">
        <v>10</v>
      </c>
      <c r="Y14" s="3">
        <f t="shared" si="63"/>
        <v>450</v>
      </c>
      <c r="Z14" s="45">
        <v>13</v>
      </c>
      <c r="AA14" s="3">
        <f t="shared" si="64"/>
        <v>585</v>
      </c>
      <c r="AB14" s="45">
        <v>5</v>
      </c>
      <c r="AC14" s="3">
        <f t="shared" si="65"/>
        <v>225</v>
      </c>
      <c r="AD14" s="45">
        <v>11</v>
      </c>
      <c r="AE14" s="3">
        <f t="shared" si="66"/>
        <v>495</v>
      </c>
      <c r="AF14" s="45">
        <v>1</v>
      </c>
      <c r="AG14" s="3">
        <f t="shared" si="67"/>
        <v>45</v>
      </c>
      <c r="AH14" s="45"/>
      <c r="AI14" s="3">
        <f t="shared" si="68"/>
        <v>0</v>
      </c>
      <c r="AJ14" s="93">
        <v>10</v>
      </c>
      <c r="AK14" s="3">
        <f t="shared" si="69"/>
        <v>450</v>
      </c>
      <c r="AL14" s="45"/>
      <c r="AM14" s="3">
        <f t="shared" si="70"/>
        <v>0</v>
      </c>
      <c r="AN14" s="45">
        <v>4</v>
      </c>
      <c r="AO14" s="3">
        <f t="shared" si="71"/>
        <v>180</v>
      </c>
      <c r="AP14" s="45">
        <v>12</v>
      </c>
      <c r="AQ14" s="3">
        <f t="shared" si="44"/>
        <v>540</v>
      </c>
      <c r="AR14" s="45">
        <v>21</v>
      </c>
      <c r="AS14" s="3">
        <f t="shared" si="72"/>
        <v>945</v>
      </c>
      <c r="AT14" s="45"/>
      <c r="AU14" s="3">
        <f t="shared" si="73"/>
        <v>0</v>
      </c>
      <c r="AV14" s="45">
        <v>12</v>
      </c>
      <c r="AW14" s="3">
        <f t="shared" si="74"/>
        <v>540</v>
      </c>
      <c r="AX14" s="45"/>
      <c r="AY14" s="3">
        <f t="shared" si="52"/>
        <v>0</v>
      </c>
      <c r="AZ14" s="45"/>
      <c r="BA14" s="3">
        <f t="shared" si="53"/>
        <v>0</v>
      </c>
      <c r="BB14" s="45"/>
      <c r="BC14" s="3">
        <f t="shared" si="75"/>
        <v>0</v>
      </c>
      <c r="BD14" s="45"/>
      <c r="BE14" s="3">
        <f t="shared" si="76"/>
        <v>0</v>
      </c>
      <c r="BF14" s="45">
        <v>1</v>
      </c>
      <c r="BG14" s="3">
        <f t="shared" si="77"/>
        <v>45</v>
      </c>
      <c r="BH14" s="45"/>
      <c r="BI14" s="74"/>
      <c r="BJ14" s="45"/>
      <c r="BK14" s="74"/>
      <c r="BL14" s="45"/>
      <c r="BM14" s="74"/>
      <c r="BN14" s="45">
        <f t="shared" si="83"/>
        <v>111</v>
      </c>
      <c r="BO14" s="196">
        <f t="shared" si="78"/>
        <v>4995</v>
      </c>
      <c r="BP14" s="189"/>
      <c r="BQ14" s="61"/>
      <c r="BR14" s="4">
        <f t="shared" si="79"/>
        <v>4995</v>
      </c>
      <c r="BS14" s="61">
        <v>70</v>
      </c>
      <c r="BT14" s="1">
        <f t="shared" si="80"/>
        <v>5065</v>
      </c>
      <c r="BU14" s="5">
        <v>4859</v>
      </c>
      <c r="BV14" s="1">
        <f t="shared" si="84"/>
        <v>206</v>
      </c>
    </row>
    <row r="15" spans="1:114" ht="16.5" customHeight="1" x14ac:dyDescent="0.25">
      <c r="A15" s="199" t="s">
        <v>34</v>
      </c>
      <c r="B15" s="80" t="s">
        <v>35</v>
      </c>
      <c r="C15" s="81">
        <v>48</v>
      </c>
      <c r="D15" s="93">
        <v>12</v>
      </c>
      <c r="E15" s="3">
        <f t="shared" si="58"/>
        <v>576</v>
      </c>
      <c r="F15" s="93">
        <v>3</v>
      </c>
      <c r="G15" s="3">
        <f t="shared" si="59"/>
        <v>144</v>
      </c>
      <c r="H15" s="45">
        <v>10</v>
      </c>
      <c r="I15" s="3">
        <f t="shared" si="60"/>
        <v>480</v>
      </c>
      <c r="J15" s="45"/>
      <c r="K15" s="3">
        <f t="shared" si="61"/>
        <v>0</v>
      </c>
      <c r="L15" s="45">
        <v>5</v>
      </c>
      <c r="M15" s="3">
        <f t="shared" si="30"/>
        <v>240</v>
      </c>
      <c r="N15" s="45">
        <v>5</v>
      </c>
      <c r="O15" s="3">
        <f t="shared" si="31"/>
        <v>240</v>
      </c>
      <c r="P15" s="45">
        <v>6</v>
      </c>
      <c r="Q15" s="3">
        <f t="shared" si="32"/>
        <v>288</v>
      </c>
      <c r="R15" s="45">
        <v>8</v>
      </c>
      <c r="S15" s="3">
        <f t="shared" si="33"/>
        <v>384</v>
      </c>
      <c r="T15" s="45">
        <v>8</v>
      </c>
      <c r="U15" s="3">
        <f t="shared" si="82"/>
        <v>384</v>
      </c>
      <c r="V15" s="45">
        <v>9</v>
      </c>
      <c r="W15" s="3">
        <f t="shared" si="62"/>
        <v>432</v>
      </c>
      <c r="X15" s="45"/>
      <c r="Y15" s="3">
        <f t="shared" si="63"/>
        <v>0</v>
      </c>
      <c r="Z15" s="45">
        <v>7</v>
      </c>
      <c r="AA15" s="3">
        <f t="shared" si="64"/>
        <v>336</v>
      </c>
      <c r="AB15" s="45">
        <v>4</v>
      </c>
      <c r="AC15" s="3">
        <f t="shared" si="65"/>
        <v>192</v>
      </c>
      <c r="AD15" s="45"/>
      <c r="AE15" s="3">
        <f t="shared" si="66"/>
        <v>0</v>
      </c>
      <c r="AF15" s="45"/>
      <c r="AG15" s="3">
        <f t="shared" si="67"/>
        <v>0</v>
      </c>
      <c r="AH15" s="45"/>
      <c r="AI15" s="3">
        <f t="shared" si="68"/>
        <v>0</v>
      </c>
      <c r="AJ15" s="93"/>
      <c r="AK15" s="3">
        <f t="shared" si="69"/>
        <v>0</v>
      </c>
      <c r="AL15" s="45">
        <f>2+1</f>
        <v>3</v>
      </c>
      <c r="AM15" s="3">
        <f>96+13.5</f>
        <v>109.5</v>
      </c>
      <c r="AN15" s="45"/>
      <c r="AO15" s="3">
        <f t="shared" si="71"/>
        <v>0</v>
      </c>
      <c r="AP15" s="45"/>
      <c r="AQ15" s="3">
        <f t="shared" si="44"/>
        <v>0</v>
      </c>
      <c r="AR15" s="45"/>
      <c r="AS15" s="3">
        <f t="shared" si="72"/>
        <v>0</v>
      </c>
      <c r="AT15" s="45"/>
      <c r="AU15" s="3">
        <f t="shared" si="73"/>
        <v>0</v>
      </c>
      <c r="AV15" s="45"/>
      <c r="AW15" s="3">
        <f t="shared" si="74"/>
        <v>0</v>
      </c>
      <c r="AX15" s="45"/>
      <c r="AY15" s="3">
        <f t="shared" si="52"/>
        <v>0</v>
      </c>
      <c r="AZ15" s="45"/>
      <c r="BA15" s="3">
        <f t="shared" si="53"/>
        <v>0</v>
      </c>
      <c r="BB15" s="45"/>
      <c r="BC15" s="3">
        <f t="shared" si="75"/>
        <v>0</v>
      </c>
      <c r="BD15" s="45"/>
      <c r="BE15" s="3">
        <f t="shared" si="76"/>
        <v>0</v>
      </c>
      <c r="BF15" s="45"/>
      <c r="BG15" s="3">
        <f t="shared" si="77"/>
        <v>0</v>
      </c>
      <c r="BH15" s="45"/>
      <c r="BI15" s="74"/>
      <c r="BJ15" s="45"/>
      <c r="BK15" s="74"/>
      <c r="BL15" s="45"/>
      <c r="BM15" s="74"/>
      <c r="BN15" s="45">
        <f>+D15+F15+H15+J15+L15+N15+P15+R15+T15+V15+X15+Z15+AB15+AD15+AF15+AH15+AJ15+AL15+AN15+AP15+AR15+AT15+AV15+AX15+AZ15+BB15+BD15+BF15+BH15+BJ15+BL15</f>
        <v>80</v>
      </c>
      <c r="BO15" s="196">
        <f t="shared" si="78"/>
        <v>3805.5</v>
      </c>
      <c r="BP15" s="189"/>
      <c r="BQ15" s="61">
        <v>440.2</v>
      </c>
      <c r="BR15" s="4">
        <f t="shared" si="49"/>
        <v>3805.5</v>
      </c>
      <c r="BS15" s="61"/>
      <c r="BT15" s="1">
        <f>BR15+BS15-BQ15</f>
        <v>3365.3</v>
      </c>
      <c r="BU15" s="5">
        <v>3311</v>
      </c>
      <c r="BV15" s="1">
        <f t="shared" si="84"/>
        <v>54.300000000000182</v>
      </c>
    </row>
    <row r="16" spans="1:114" s="14" customFormat="1" ht="16.5" customHeight="1" x14ac:dyDescent="0.3">
      <c r="A16" s="200" t="s">
        <v>88</v>
      </c>
      <c r="B16" s="80">
        <v>2</v>
      </c>
      <c r="C16" s="81">
        <v>60</v>
      </c>
      <c r="D16" s="93"/>
      <c r="E16" s="212"/>
      <c r="F16" s="93"/>
      <c r="G16" s="3"/>
      <c r="H16" s="45"/>
      <c r="I16" s="3"/>
      <c r="J16" s="45"/>
      <c r="K16" s="3"/>
      <c r="L16" s="45"/>
      <c r="M16" s="3"/>
      <c r="N16" s="45"/>
      <c r="O16" s="3"/>
      <c r="P16" s="45"/>
      <c r="Q16" s="3"/>
      <c r="R16" s="45"/>
      <c r="S16" s="3"/>
      <c r="T16" s="45"/>
      <c r="U16" s="3"/>
      <c r="V16" s="45"/>
      <c r="W16" s="3"/>
      <c r="X16" s="45"/>
      <c r="Y16" s="3"/>
      <c r="Z16" s="45"/>
      <c r="AA16" s="3"/>
      <c r="AB16" s="45"/>
      <c r="AC16" s="3"/>
      <c r="AD16" s="45">
        <v>16</v>
      </c>
      <c r="AE16" s="3">
        <f t="shared" ref="AE16:AE26" si="85">+AD16*C16</f>
        <v>960</v>
      </c>
      <c r="AF16" s="45">
        <v>19</v>
      </c>
      <c r="AG16" s="3">
        <f t="shared" ref="AG16:AG25" si="86">+AF16*C16</f>
        <v>1140</v>
      </c>
      <c r="AH16" s="45">
        <v>8</v>
      </c>
      <c r="AI16" s="3">
        <f t="shared" ref="AI16:AI26" si="87">+AH16*C16</f>
        <v>480</v>
      </c>
      <c r="AJ16" s="93">
        <v>16</v>
      </c>
      <c r="AK16" s="3">
        <f t="shared" ref="AK16:AK26" si="88">+AJ16*C16</f>
        <v>960</v>
      </c>
      <c r="AL16" s="45">
        <v>21</v>
      </c>
      <c r="AM16" s="3">
        <f t="shared" ref="AM16:AM26" si="89">+AL16*C16</f>
        <v>1260</v>
      </c>
      <c r="AN16" s="45"/>
      <c r="AO16" s="3">
        <f t="shared" ref="AO16:AO26" si="90">+AN16*C16</f>
        <v>0</v>
      </c>
      <c r="AP16" s="45"/>
      <c r="AQ16" s="3">
        <f t="shared" si="44"/>
        <v>0</v>
      </c>
      <c r="AR16" s="45"/>
      <c r="AS16" s="3">
        <f t="shared" ref="AS16:AS26" si="91">+AR16*C16</f>
        <v>0</v>
      </c>
      <c r="AT16" s="45"/>
      <c r="AU16" s="3">
        <f t="shared" ref="AU16:AU26" si="92">+AT16*C16</f>
        <v>0</v>
      </c>
      <c r="AV16" s="45"/>
      <c r="AW16" s="3">
        <f t="shared" ref="AW16:AW26" si="93">+AV16*C16</f>
        <v>0</v>
      </c>
      <c r="AX16" s="45">
        <v>1</v>
      </c>
      <c r="AY16" s="3">
        <v>10</v>
      </c>
      <c r="AZ16" s="45"/>
      <c r="BA16" s="3">
        <f t="shared" si="53"/>
        <v>0</v>
      </c>
      <c r="BB16" s="45"/>
      <c r="BC16" s="3">
        <f t="shared" ref="BC16:BC26" si="94">+BB16*C16</f>
        <v>0</v>
      </c>
      <c r="BD16" s="45"/>
      <c r="BE16" s="3">
        <f t="shared" ref="BE16:BE26" si="95">+BD16*C16</f>
        <v>0</v>
      </c>
      <c r="BF16" s="45"/>
      <c r="BG16" s="3">
        <f t="shared" ref="BG16:BG26" si="96">+BF16*C16</f>
        <v>0</v>
      </c>
      <c r="BH16" s="45"/>
      <c r="BI16" s="3"/>
      <c r="BJ16" s="45"/>
      <c r="BK16" s="3"/>
      <c r="BL16" s="45"/>
      <c r="BM16" s="3"/>
      <c r="BN16" s="45">
        <f t="shared" ref="BN16:BO26" si="97">+D16+F16+H16+J16+L16+N16+P16+R16+T16+V16+X16+Z16+AB16+AD16+AF16+AH16+AJ16+AL16+AN16+AP16+AR16+AT16+AV16+AX16+AZ16+BB16+BD16+BF16+BH16+BJ16+BL16</f>
        <v>81</v>
      </c>
      <c r="BO16" s="196">
        <f t="shared" si="97"/>
        <v>4810</v>
      </c>
      <c r="BP16" s="189"/>
      <c r="BQ16" s="61"/>
      <c r="BR16" s="4">
        <f t="shared" ref="BR16:BR21" si="98">BO16</f>
        <v>4810</v>
      </c>
      <c r="BS16" s="61"/>
      <c r="BT16" s="1">
        <f t="shared" ref="BT16:BT26" si="99">BR16+BS16-BQ16</f>
        <v>4810</v>
      </c>
      <c r="BU16" s="5">
        <v>5226</v>
      </c>
      <c r="BV16" s="1">
        <f t="shared" ref="BV16:BV21" si="100">BT16-BU16</f>
        <v>-416</v>
      </c>
    </row>
    <row r="17" spans="1:74" s="14" customFormat="1" ht="16.5" customHeight="1" x14ac:dyDescent="0.3">
      <c r="A17" s="200" t="s">
        <v>32</v>
      </c>
      <c r="B17" s="80">
        <v>170</v>
      </c>
      <c r="C17" s="81">
        <v>60</v>
      </c>
      <c r="D17" s="93"/>
      <c r="E17" s="212"/>
      <c r="F17" s="93"/>
      <c r="G17" s="3"/>
      <c r="H17" s="45"/>
      <c r="I17" s="3"/>
      <c r="J17" s="45"/>
      <c r="K17" s="3"/>
      <c r="L17" s="45"/>
      <c r="M17" s="3"/>
      <c r="N17" s="45"/>
      <c r="O17" s="3"/>
      <c r="P17" s="45"/>
      <c r="Q17" s="3"/>
      <c r="R17" s="45"/>
      <c r="S17" s="3"/>
      <c r="T17" s="45">
        <v>5</v>
      </c>
      <c r="U17" s="3">
        <f>5*48</f>
        <v>240</v>
      </c>
      <c r="V17" s="45">
        <v>12</v>
      </c>
      <c r="W17" s="3">
        <f t="shared" ref="W17:W25" si="101">+V17*C17</f>
        <v>720</v>
      </c>
      <c r="X17" s="45"/>
      <c r="Y17" s="3">
        <f t="shared" si="63"/>
        <v>0</v>
      </c>
      <c r="Z17" s="45">
        <v>15</v>
      </c>
      <c r="AA17" s="3">
        <f t="shared" ref="AA17:AA26" si="102">+Z17*C17</f>
        <v>900</v>
      </c>
      <c r="AB17" s="45">
        <v>8</v>
      </c>
      <c r="AC17" s="3">
        <f t="shared" ref="AC17:AC26" si="103">+AB17*C17</f>
        <v>480</v>
      </c>
      <c r="AD17" s="45"/>
      <c r="AE17" s="3">
        <f t="shared" si="85"/>
        <v>0</v>
      </c>
      <c r="AF17" s="45"/>
      <c r="AG17" s="3">
        <f t="shared" si="86"/>
        <v>0</v>
      </c>
      <c r="AH17" s="45"/>
      <c r="AI17" s="3">
        <f t="shared" si="87"/>
        <v>0</v>
      </c>
      <c r="AJ17" s="93"/>
      <c r="AK17" s="3">
        <f t="shared" si="88"/>
        <v>0</v>
      </c>
      <c r="AL17" s="45">
        <v>5</v>
      </c>
      <c r="AM17" s="3">
        <f t="shared" si="89"/>
        <v>300</v>
      </c>
      <c r="AN17" s="45"/>
      <c r="AO17" s="3">
        <f t="shared" si="90"/>
        <v>0</v>
      </c>
      <c r="AP17" s="45"/>
      <c r="AQ17" s="3">
        <f t="shared" si="44"/>
        <v>0</v>
      </c>
      <c r="AR17" s="45">
        <v>8</v>
      </c>
      <c r="AS17" s="3">
        <f t="shared" si="91"/>
        <v>480</v>
      </c>
      <c r="AT17" s="45">
        <v>6</v>
      </c>
      <c r="AU17" s="3">
        <f t="shared" si="92"/>
        <v>360</v>
      </c>
      <c r="AV17" s="45">
        <v>42</v>
      </c>
      <c r="AW17" s="3">
        <f t="shared" si="93"/>
        <v>2520</v>
      </c>
      <c r="AX17" s="45">
        <v>40</v>
      </c>
      <c r="AY17" s="3">
        <f t="shared" si="52"/>
        <v>2400</v>
      </c>
      <c r="AZ17" s="45">
        <v>30</v>
      </c>
      <c r="BA17" s="3">
        <f t="shared" si="53"/>
        <v>1800</v>
      </c>
      <c r="BB17" s="45">
        <v>17</v>
      </c>
      <c r="BC17" s="3">
        <f t="shared" si="94"/>
        <v>1020</v>
      </c>
      <c r="BD17" s="45">
        <v>27</v>
      </c>
      <c r="BE17" s="3">
        <f t="shared" si="95"/>
        <v>1620</v>
      </c>
      <c r="BF17" s="45">
        <v>25</v>
      </c>
      <c r="BG17" s="3">
        <f t="shared" si="96"/>
        <v>1500</v>
      </c>
      <c r="BH17" s="45"/>
      <c r="BI17" s="3"/>
      <c r="BJ17" s="45"/>
      <c r="BK17" s="3"/>
      <c r="BL17" s="45"/>
      <c r="BM17" s="3"/>
      <c r="BN17" s="45">
        <f t="shared" si="97"/>
        <v>240</v>
      </c>
      <c r="BO17" s="196">
        <f t="shared" si="97"/>
        <v>14340</v>
      </c>
      <c r="BP17" s="189"/>
      <c r="BQ17" s="61"/>
      <c r="BR17" s="4">
        <f t="shared" si="98"/>
        <v>14340</v>
      </c>
      <c r="BS17" s="61">
        <v>737.56</v>
      </c>
      <c r="BT17" s="1">
        <f t="shared" si="99"/>
        <v>15077.56</v>
      </c>
      <c r="BU17" s="5">
        <v>11574</v>
      </c>
      <c r="BV17" s="1">
        <f t="shared" si="100"/>
        <v>3503.5599999999995</v>
      </c>
    </row>
    <row r="18" spans="1:74" s="14" customFormat="1" ht="16.5" customHeight="1" x14ac:dyDescent="0.3">
      <c r="A18" s="200" t="s">
        <v>77</v>
      </c>
      <c r="B18" s="121">
        <v>88</v>
      </c>
      <c r="C18" s="81">
        <v>48</v>
      </c>
      <c r="D18" s="93"/>
      <c r="E18" s="212"/>
      <c r="F18" s="93"/>
      <c r="G18" s="3"/>
      <c r="H18" s="45"/>
      <c r="I18" s="3"/>
      <c r="J18" s="45"/>
      <c r="K18" s="3"/>
      <c r="L18" s="45"/>
      <c r="M18" s="3"/>
      <c r="N18" s="45"/>
      <c r="O18" s="3"/>
      <c r="P18" s="45"/>
      <c r="Q18" s="3"/>
      <c r="R18" s="45"/>
      <c r="S18" s="3"/>
      <c r="T18" s="45"/>
      <c r="U18" s="3"/>
      <c r="V18" s="45"/>
      <c r="W18" s="3"/>
      <c r="X18" s="45"/>
      <c r="Y18" s="3"/>
      <c r="Z18" s="45"/>
      <c r="AA18" s="3"/>
      <c r="AB18" s="45"/>
      <c r="AC18" s="3"/>
      <c r="AD18" s="45"/>
      <c r="AE18" s="3">
        <f t="shared" si="85"/>
        <v>0</v>
      </c>
      <c r="AF18" s="45"/>
      <c r="AG18" s="3">
        <f t="shared" si="86"/>
        <v>0</v>
      </c>
      <c r="AH18" s="45"/>
      <c r="AI18" s="3">
        <f t="shared" si="87"/>
        <v>0</v>
      </c>
      <c r="AJ18" s="93"/>
      <c r="AK18" s="3">
        <f t="shared" si="88"/>
        <v>0</v>
      </c>
      <c r="AL18" s="45"/>
      <c r="AM18" s="3"/>
      <c r="AN18" s="45">
        <v>13</v>
      </c>
      <c r="AO18" s="3">
        <f t="shared" si="90"/>
        <v>624</v>
      </c>
      <c r="AP18" s="45">
        <v>29</v>
      </c>
      <c r="AQ18" s="3">
        <f t="shared" si="44"/>
        <v>1392</v>
      </c>
      <c r="AR18" s="45">
        <v>33</v>
      </c>
      <c r="AS18" s="3">
        <f t="shared" si="91"/>
        <v>1584</v>
      </c>
      <c r="AT18" s="45">
        <v>17</v>
      </c>
      <c r="AU18" s="3">
        <f t="shared" si="92"/>
        <v>816</v>
      </c>
      <c r="AV18" s="45">
        <v>8</v>
      </c>
      <c r="AW18" s="3">
        <f t="shared" si="93"/>
        <v>384</v>
      </c>
      <c r="AX18" s="45">
        <v>9</v>
      </c>
      <c r="AY18" s="3">
        <f t="shared" si="52"/>
        <v>432</v>
      </c>
      <c r="AZ18" s="45"/>
      <c r="BA18" s="3">
        <f t="shared" si="53"/>
        <v>0</v>
      </c>
      <c r="BB18" s="45"/>
      <c r="BC18" s="3">
        <f t="shared" si="94"/>
        <v>0</v>
      </c>
      <c r="BD18" s="45"/>
      <c r="BE18" s="3">
        <f t="shared" si="95"/>
        <v>0</v>
      </c>
      <c r="BF18" s="45"/>
      <c r="BG18" s="3">
        <f t="shared" si="96"/>
        <v>0</v>
      </c>
      <c r="BH18" s="45"/>
      <c r="BI18" s="3"/>
      <c r="BJ18" s="45"/>
      <c r="BK18" s="3"/>
      <c r="BL18" s="45"/>
      <c r="BM18" s="3"/>
      <c r="BN18" s="45">
        <f t="shared" si="97"/>
        <v>109</v>
      </c>
      <c r="BO18" s="196">
        <f t="shared" si="97"/>
        <v>5232</v>
      </c>
      <c r="BP18" s="189"/>
      <c r="BQ18" s="61"/>
      <c r="BR18" s="4">
        <f t="shared" si="98"/>
        <v>5232</v>
      </c>
      <c r="BS18" s="61"/>
      <c r="BT18" s="1">
        <f t="shared" si="99"/>
        <v>5232</v>
      </c>
      <c r="BU18" s="5">
        <v>4903</v>
      </c>
      <c r="BV18" s="1">
        <f t="shared" si="100"/>
        <v>329</v>
      </c>
    </row>
    <row r="19" spans="1:74" s="14" customFormat="1" ht="16.5" customHeight="1" x14ac:dyDescent="0.3">
      <c r="A19" s="200" t="s">
        <v>86</v>
      </c>
      <c r="B19" s="121">
        <v>11</v>
      </c>
      <c r="C19" s="81">
        <v>48</v>
      </c>
      <c r="D19" s="93"/>
      <c r="E19" s="212"/>
      <c r="F19" s="93"/>
      <c r="G19" s="3"/>
      <c r="H19" s="45"/>
      <c r="I19" s="3"/>
      <c r="J19" s="45"/>
      <c r="K19" s="3"/>
      <c r="L19" s="45"/>
      <c r="M19" s="3"/>
      <c r="N19" s="45"/>
      <c r="O19" s="3"/>
      <c r="P19" s="45"/>
      <c r="Q19" s="3"/>
      <c r="R19" s="45"/>
      <c r="S19" s="3"/>
      <c r="T19" s="45"/>
      <c r="U19" s="3"/>
      <c r="V19" s="45">
        <v>18</v>
      </c>
      <c r="W19" s="3">
        <f t="shared" si="101"/>
        <v>864</v>
      </c>
      <c r="X19" s="45"/>
      <c r="Y19" s="3">
        <f t="shared" si="63"/>
        <v>0</v>
      </c>
      <c r="Z19" s="45">
        <v>7</v>
      </c>
      <c r="AA19" s="3">
        <f t="shared" si="102"/>
        <v>336</v>
      </c>
      <c r="AB19" s="45">
        <v>9</v>
      </c>
      <c r="AC19" s="3">
        <f t="shared" si="103"/>
        <v>432</v>
      </c>
      <c r="AD19" s="45">
        <v>4</v>
      </c>
      <c r="AE19" s="3">
        <f>144+40</f>
        <v>184</v>
      </c>
      <c r="AF19" s="45"/>
      <c r="AG19" s="3">
        <f t="shared" si="86"/>
        <v>0</v>
      </c>
      <c r="AH19" s="45"/>
      <c r="AI19" s="3">
        <f t="shared" si="87"/>
        <v>0</v>
      </c>
      <c r="AJ19" s="93"/>
      <c r="AK19" s="3">
        <f t="shared" si="88"/>
        <v>0</v>
      </c>
      <c r="AL19" s="45"/>
      <c r="AM19" s="3">
        <f t="shared" si="89"/>
        <v>0</v>
      </c>
      <c r="AN19" s="45"/>
      <c r="AO19" s="3">
        <f t="shared" si="90"/>
        <v>0</v>
      </c>
      <c r="AP19" s="45"/>
      <c r="AQ19" s="3">
        <f t="shared" si="44"/>
        <v>0</v>
      </c>
      <c r="AR19" s="45"/>
      <c r="AS19" s="3">
        <f t="shared" si="91"/>
        <v>0</v>
      </c>
      <c r="AT19" s="45"/>
      <c r="AU19" s="3">
        <f t="shared" si="92"/>
        <v>0</v>
      </c>
      <c r="AV19" s="45"/>
      <c r="AW19" s="3">
        <f t="shared" si="93"/>
        <v>0</v>
      </c>
      <c r="AX19" s="45"/>
      <c r="AY19" s="3">
        <f t="shared" si="52"/>
        <v>0</v>
      </c>
      <c r="AZ19" s="45"/>
      <c r="BA19" s="3">
        <f t="shared" si="53"/>
        <v>0</v>
      </c>
      <c r="BB19" s="45"/>
      <c r="BC19" s="3">
        <f t="shared" si="94"/>
        <v>0</v>
      </c>
      <c r="BD19" s="45"/>
      <c r="BE19" s="3">
        <f t="shared" si="95"/>
        <v>0</v>
      </c>
      <c r="BF19" s="45"/>
      <c r="BG19" s="3">
        <f t="shared" si="96"/>
        <v>0</v>
      </c>
      <c r="BH19" s="45"/>
      <c r="BI19" s="3"/>
      <c r="BJ19" s="45"/>
      <c r="BK19" s="3"/>
      <c r="BL19" s="45"/>
      <c r="BM19" s="3"/>
      <c r="BN19" s="45">
        <f t="shared" si="97"/>
        <v>38</v>
      </c>
      <c r="BO19" s="196">
        <f t="shared" si="97"/>
        <v>1816</v>
      </c>
      <c r="BP19" s="189"/>
      <c r="BQ19" s="61"/>
      <c r="BR19" s="4">
        <f t="shared" si="98"/>
        <v>1816</v>
      </c>
      <c r="BS19" s="61"/>
      <c r="BT19" s="1">
        <f t="shared" si="99"/>
        <v>1816</v>
      </c>
      <c r="BU19" s="5">
        <v>1895</v>
      </c>
      <c r="BV19" s="1">
        <f t="shared" si="100"/>
        <v>-79</v>
      </c>
    </row>
    <row r="20" spans="1:74" s="14" customFormat="1" ht="16.5" customHeight="1" x14ac:dyDescent="0.3">
      <c r="A20" s="200" t="s">
        <v>80</v>
      </c>
      <c r="B20" s="121">
        <v>53</v>
      </c>
      <c r="C20" s="81">
        <v>48</v>
      </c>
      <c r="D20" s="93"/>
      <c r="E20" s="212"/>
      <c r="F20" s="93"/>
      <c r="G20" s="3"/>
      <c r="H20" s="45"/>
      <c r="I20" s="3"/>
      <c r="J20" s="45"/>
      <c r="K20" s="3"/>
      <c r="L20" s="45"/>
      <c r="M20" s="3"/>
      <c r="N20" s="45"/>
      <c r="O20" s="3"/>
      <c r="P20" s="45"/>
      <c r="Q20" s="3"/>
      <c r="R20" s="45"/>
      <c r="S20" s="3"/>
      <c r="T20" s="45"/>
      <c r="U20" s="3"/>
      <c r="V20" s="45"/>
      <c r="W20" s="3"/>
      <c r="X20" s="45"/>
      <c r="Y20" s="3"/>
      <c r="Z20" s="45"/>
      <c r="AA20" s="3"/>
      <c r="AB20" s="45"/>
      <c r="AC20" s="3"/>
      <c r="AD20" s="45"/>
      <c r="AE20" s="3"/>
      <c r="AF20" s="45"/>
      <c r="AG20" s="3">
        <f t="shared" si="86"/>
        <v>0</v>
      </c>
      <c r="AH20" s="45"/>
      <c r="AI20" s="3">
        <f t="shared" si="87"/>
        <v>0</v>
      </c>
      <c r="AJ20" s="93"/>
      <c r="AK20" s="3">
        <f t="shared" si="88"/>
        <v>0</v>
      </c>
      <c r="AL20" s="45"/>
      <c r="AM20" s="3"/>
      <c r="AN20" s="45"/>
      <c r="AO20" s="3">
        <f t="shared" si="90"/>
        <v>0</v>
      </c>
      <c r="AP20" s="45"/>
      <c r="AQ20" s="3">
        <f t="shared" si="44"/>
        <v>0</v>
      </c>
      <c r="AR20" s="45">
        <v>8</v>
      </c>
      <c r="AS20" s="3">
        <f t="shared" si="91"/>
        <v>384</v>
      </c>
      <c r="AT20" s="45">
        <v>5</v>
      </c>
      <c r="AU20" s="3">
        <f t="shared" si="92"/>
        <v>240</v>
      </c>
      <c r="AV20" s="45">
        <v>7</v>
      </c>
      <c r="AW20" s="3">
        <f t="shared" si="93"/>
        <v>336</v>
      </c>
      <c r="AX20" s="45"/>
      <c r="AY20" s="3">
        <f t="shared" si="52"/>
        <v>0</v>
      </c>
      <c r="AZ20" s="45"/>
      <c r="BA20" s="3">
        <f t="shared" si="53"/>
        <v>0</v>
      </c>
      <c r="BB20" s="45"/>
      <c r="BC20" s="3">
        <f t="shared" si="94"/>
        <v>0</v>
      </c>
      <c r="BD20" s="45"/>
      <c r="BE20" s="3">
        <f t="shared" si="95"/>
        <v>0</v>
      </c>
      <c r="BF20" s="45"/>
      <c r="BG20" s="3">
        <f t="shared" si="96"/>
        <v>0</v>
      </c>
      <c r="BH20" s="45"/>
      <c r="BI20" s="3"/>
      <c r="BJ20" s="45"/>
      <c r="BK20" s="3"/>
      <c r="BL20" s="45"/>
      <c r="BM20" s="3"/>
      <c r="BN20" s="45">
        <f t="shared" si="97"/>
        <v>20</v>
      </c>
      <c r="BO20" s="196">
        <f t="shared" si="97"/>
        <v>960</v>
      </c>
      <c r="BP20" s="189"/>
      <c r="BQ20" s="61"/>
      <c r="BR20" s="4">
        <f t="shared" si="98"/>
        <v>960</v>
      </c>
      <c r="BS20" s="61"/>
      <c r="BT20" s="1">
        <f t="shared" si="99"/>
        <v>960</v>
      </c>
      <c r="BU20" s="5">
        <v>346</v>
      </c>
      <c r="BV20" s="1">
        <f t="shared" si="100"/>
        <v>614</v>
      </c>
    </row>
    <row r="21" spans="1:74" s="14" customFormat="1" ht="16.5" customHeight="1" x14ac:dyDescent="0.3">
      <c r="A21" s="200" t="s">
        <v>87</v>
      </c>
      <c r="B21" s="121">
        <v>184</v>
      </c>
      <c r="C21" s="81">
        <v>48</v>
      </c>
      <c r="D21" s="93"/>
      <c r="E21" s="212"/>
      <c r="F21" s="93"/>
      <c r="G21" s="3"/>
      <c r="H21" s="45"/>
      <c r="I21" s="3"/>
      <c r="J21" s="45"/>
      <c r="K21" s="3"/>
      <c r="L21" s="45"/>
      <c r="M21" s="3"/>
      <c r="N21" s="45"/>
      <c r="O21" s="3"/>
      <c r="P21" s="45"/>
      <c r="Q21" s="3"/>
      <c r="R21" s="45"/>
      <c r="S21" s="3"/>
      <c r="T21" s="45"/>
      <c r="U21" s="3"/>
      <c r="V21" s="45"/>
      <c r="W21" s="3"/>
      <c r="X21" s="45"/>
      <c r="Y21" s="3">
        <f t="shared" si="63"/>
        <v>0</v>
      </c>
      <c r="Z21" s="45"/>
      <c r="AA21" s="3"/>
      <c r="AB21" s="45">
        <v>12</v>
      </c>
      <c r="AC21" s="3">
        <f t="shared" si="103"/>
        <v>576</v>
      </c>
      <c r="AD21" s="45">
        <v>15</v>
      </c>
      <c r="AE21" s="3">
        <f t="shared" si="85"/>
        <v>720</v>
      </c>
      <c r="AF21" s="45">
        <v>24</v>
      </c>
      <c r="AG21" s="3">
        <f t="shared" si="86"/>
        <v>1152</v>
      </c>
      <c r="AH21" s="45">
        <v>10</v>
      </c>
      <c r="AI21" s="3">
        <f t="shared" si="87"/>
        <v>480</v>
      </c>
      <c r="AJ21" s="93">
        <v>19</v>
      </c>
      <c r="AK21" s="3">
        <f t="shared" si="88"/>
        <v>912</v>
      </c>
      <c r="AL21" s="45">
        <v>7</v>
      </c>
      <c r="AM21" s="3">
        <f t="shared" si="89"/>
        <v>336</v>
      </c>
      <c r="AN21" s="45">
        <v>12</v>
      </c>
      <c r="AO21" s="3">
        <f t="shared" si="90"/>
        <v>576</v>
      </c>
      <c r="AP21" s="45"/>
      <c r="AQ21" s="3">
        <f t="shared" si="44"/>
        <v>0</v>
      </c>
      <c r="AR21" s="45"/>
      <c r="AS21" s="3">
        <f t="shared" si="91"/>
        <v>0</v>
      </c>
      <c r="AT21" s="45"/>
      <c r="AU21" s="3">
        <f t="shared" si="92"/>
        <v>0</v>
      </c>
      <c r="AV21" s="45"/>
      <c r="AW21" s="3">
        <f t="shared" si="93"/>
        <v>0</v>
      </c>
      <c r="AX21" s="45"/>
      <c r="AY21" s="3">
        <f t="shared" si="52"/>
        <v>0</v>
      </c>
      <c r="AZ21" s="45"/>
      <c r="BA21" s="3">
        <f t="shared" si="53"/>
        <v>0</v>
      </c>
      <c r="BB21" s="45"/>
      <c r="BC21" s="3">
        <f t="shared" si="94"/>
        <v>0</v>
      </c>
      <c r="BD21" s="45"/>
      <c r="BE21" s="3">
        <f t="shared" si="95"/>
        <v>0</v>
      </c>
      <c r="BF21" s="45"/>
      <c r="BG21" s="3">
        <f t="shared" si="96"/>
        <v>0</v>
      </c>
      <c r="BH21" s="45"/>
      <c r="BI21" s="3"/>
      <c r="BJ21" s="45"/>
      <c r="BK21" s="3"/>
      <c r="BL21" s="45"/>
      <c r="BM21" s="3"/>
      <c r="BN21" s="45">
        <f t="shared" si="97"/>
        <v>99</v>
      </c>
      <c r="BO21" s="196">
        <f t="shared" si="97"/>
        <v>4752</v>
      </c>
      <c r="BP21" s="189"/>
      <c r="BQ21" s="61"/>
      <c r="BR21" s="4">
        <f t="shared" si="98"/>
        <v>4752</v>
      </c>
      <c r="BS21" s="61"/>
      <c r="BT21" s="1">
        <f t="shared" si="99"/>
        <v>4752</v>
      </c>
      <c r="BU21" s="5">
        <v>4989</v>
      </c>
      <c r="BV21" s="1">
        <f t="shared" si="100"/>
        <v>-237</v>
      </c>
    </row>
    <row r="22" spans="1:74" ht="16.5" customHeight="1" x14ac:dyDescent="0.25">
      <c r="A22" s="200" t="s">
        <v>51</v>
      </c>
      <c r="B22" s="121" t="s">
        <v>52</v>
      </c>
      <c r="C22" s="81">
        <v>48</v>
      </c>
      <c r="D22" s="93"/>
      <c r="E22" s="3">
        <f t="shared" ref="E22:E24" si="104">+D22*C22</f>
        <v>0</v>
      </c>
      <c r="F22" s="93"/>
      <c r="G22" s="3">
        <f t="shared" ref="G22:G24" si="105">+F22*C22</f>
        <v>0</v>
      </c>
      <c r="H22" s="45"/>
      <c r="I22" s="3">
        <f t="shared" ref="I22:I24" si="106">+H22*C22</f>
        <v>0</v>
      </c>
      <c r="J22" s="45"/>
      <c r="K22" s="3">
        <f t="shared" ref="K22:K24" si="107">+J22*C22</f>
        <v>0</v>
      </c>
      <c r="L22" s="45"/>
      <c r="M22" s="3">
        <f t="shared" si="30"/>
        <v>0</v>
      </c>
      <c r="N22" s="45"/>
      <c r="O22" s="3">
        <f t="shared" si="31"/>
        <v>0</v>
      </c>
      <c r="P22" s="45"/>
      <c r="Q22" s="3">
        <f t="shared" si="32"/>
        <v>0</v>
      </c>
      <c r="R22" s="45"/>
      <c r="S22" s="3">
        <f t="shared" si="33"/>
        <v>0</v>
      </c>
      <c r="T22" s="45"/>
      <c r="U22" s="3">
        <f t="shared" ref="U22:U24" si="108">+T22*C22</f>
        <v>0</v>
      </c>
      <c r="V22" s="45"/>
      <c r="W22" s="3">
        <f t="shared" si="101"/>
        <v>0</v>
      </c>
      <c r="X22" s="45"/>
      <c r="Y22" s="3">
        <f t="shared" si="63"/>
        <v>0</v>
      </c>
      <c r="Z22" s="45">
        <v>2</v>
      </c>
      <c r="AA22" s="3">
        <f t="shared" si="102"/>
        <v>96</v>
      </c>
      <c r="AB22" s="45"/>
      <c r="AC22" s="3">
        <f t="shared" si="103"/>
        <v>0</v>
      </c>
      <c r="AD22" s="45">
        <v>3</v>
      </c>
      <c r="AE22" s="3">
        <f>94+101</f>
        <v>195</v>
      </c>
      <c r="AF22" s="45">
        <v>5</v>
      </c>
      <c r="AG22" s="3">
        <f>437-291</f>
        <v>146</v>
      </c>
      <c r="AH22" s="45"/>
      <c r="AI22" s="3">
        <f t="shared" si="87"/>
        <v>0</v>
      </c>
      <c r="AJ22" s="93"/>
      <c r="AK22" s="3">
        <f t="shared" si="88"/>
        <v>0</v>
      </c>
      <c r="AL22" s="45"/>
      <c r="AM22" s="3">
        <f t="shared" si="89"/>
        <v>0</v>
      </c>
      <c r="AN22" s="45"/>
      <c r="AO22" s="3">
        <f t="shared" si="90"/>
        <v>0</v>
      </c>
      <c r="AP22" s="45"/>
      <c r="AQ22" s="3">
        <f t="shared" si="44"/>
        <v>0</v>
      </c>
      <c r="AR22" s="45"/>
      <c r="AS22" s="3">
        <f t="shared" si="91"/>
        <v>0</v>
      </c>
      <c r="AT22" s="45"/>
      <c r="AU22" s="3">
        <f t="shared" si="92"/>
        <v>0</v>
      </c>
      <c r="AV22" s="45"/>
      <c r="AW22" s="3">
        <f t="shared" si="93"/>
        <v>0</v>
      </c>
      <c r="AX22" s="45"/>
      <c r="AY22" s="3">
        <f t="shared" si="52"/>
        <v>0</v>
      </c>
      <c r="AZ22" s="45"/>
      <c r="BA22" s="3">
        <f t="shared" si="53"/>
        <v>0</v>
      </c>
      <c r="BB22" s="45"/>
      <c r="BC22" s="3">
        <f t="shared" si="94"/>
        <v>0</v>
      </c>
      <c r="BD22" s="45"/>
      <c r="BE22" s="3">
        <f t="shared" si="95"/>
        <v>0</v>
      </c>
      <c r="BF22" s="45"/>
      <c r="BG22" s="3">
        <f t="shared" si="96"/>
        <v>0</v>
      </c>
      <c r="BH22" s="45"/>
      <c r="BI22" s="74"/>
      <c r="BJ22" s="45"/>
      <c r="BK22" s="74"/>
      <c r="BL22" s="45"/>
      <c r="BM22" s="74"/>
      <c r="BN22" s="45">
        <f t="shared" si="97"/>
        <v>10</v>
      </c>
      <c r="BO22" s="196">
        <f t="shared" si="97"/>
        <v>437</v>
      </c>
      <c r="BP22" s="189"/>
      <c r="BQ22" s="61">
        <v>12</v>
      </c>
      <c r="BR22" s="4">
        <f t="shared" si="49"/>
        <v>437</v>
      </c>
      <c r="BS22" s="61"/>
      <c r="BT22" s="1">
        <f t="shared" si="99"/>
        <v>425</v>
      </c>
      <c r="BU22" s="5"/>
      <c r="BV22" s="1">
        <f>BT22-BU22</f>
        <v>425</v>
      </c>
    </row>
    <row r="23" spans="1:74" ht="16.5" customHeight="1" x14ac:dyDescent="0.25">
      <c r="A23" s="199" t="s">
        <v>68</v>
      </c>
      <c r="B23" s="80">
        <v>47</v>
      </c>
      <c r="C23" s="81">
        <v>48</v>
      </c>
      <c r="D23" s="93"/>
      <c r="E23" s="3">
        <f t="shared" si="104"/>
        <v>0</v>
      </c>
      <c r="F23" s="93"/>
      <c r="G23" s="3">
        <f t="shared" si="105"/>
        <v>0</v>
      </c>
      <c r="H23" s="45">
        <v>4</v>
      </c>
      <c r="I23" s="3">
        <f t="shared" si="106"/>
        <v>192</v>
      </c>
      <c r="J23" s="45"/>
      <c r="K23" s="3">
        <f t="shared" si="107"/>
        <v>0</v>
      </c>
      <c r="L23" s="45"/>
      <c r="M23" s="3">
        <f t="shared" si="30"/>
        <v>0</v>
      </c>
      <c r="N23" s="45">
        <v>10</v>
      </c>
      <c r="O23" s="3">
        <f t="shared" si="31"/>
        <v>480</v>
      </c>
      <c r="P23" s="45">
        <v>20</v>
      </c>
      <c r="Q23" s="3">
        <f t="shared" si="32"/>
        <v>960</v>
      </c>
      <c r="R23" s="45">
        <v>10</v>
      </c>
      <c r="S23" s="3">
        <f t="shared" si="33"/>
        <v>480</v>
      </c>
      <c r="T23" s="45">
        <v>12</v>
      </c>
      <c r="U23" s="3">
        <f t="shared" si="108"/>
        <v>576</v>
      </c>
      <c r="V23" s="45">
        <v>11</v>
      </c>
      <c r="W23" s="3">
        <f t="shared" si="101"/>
        <v>528</v>
      </c>
      <c r="X23" s="45"/>
      <c r="Y23" s="3">
        <f t="shared" si="63"/>
        <v>0</v>
      </c>
      <c r="Z23" s="45">
        <v>9</v>
      </c>
      <c r="AA23" s="3">
        <f t="shared" si="102"/>
        <v>432</v>
      </c>
      <c r="AB23" s="45">
        <v>10</v>
      </c>
      <c r="AC23" s="3">
        <f t="shared" si="103"/>
        <v>480</v>
      </c>
      <c r="AD23" s="45">
        <v>17</v>
      </c>
      <c r="AE23" s="3">
        <f t="shared" si="85"/>
        <v>816</v>
      </c>
      <c r="AF23" s="45">
        <v>3</v>
      </c>
      <c r="AG23" s="3">
        <f>96+20</f>
        <v>116</v>
      </c>
      <c r="AH23" s="45"/>
      <c r="AI23" s="3">
        <f t="shared" si="87"/>
        <v>0</v>
      </c>
      <c r="AJ23" s="93"/>
      <c r="AK23" s="3">
        <f t="shared" si="88"/>
        <v>0</v>
      </c>
      <c r="AL23" s="45"/>
      <c r="AM23" s="3">
        <f t="shared" si="89"/>
        <v>0</v>
      </c>
      <c r="AN23" s="45"/>
      <c r="AO23" s="3">
        <f t="shared" si="90"/>
        <v>0</v>
      </c>
      <c r="AP23" s="45"/>
      <c r="AQ23" s="3">
        <f t="shared" si="44"/>
        <v>0</v>
      </c>
      <c r="AR23" s="45"/>
      <c r="AS23" s="3">
        <f t="shared" si="91"/>
        <v>0</v>
      </c>
      <c r="AT23" s="45"/>
      <c r="AU23" s="3">
        <f t="shared" si="92"/>
        <v>0</v>
      </c>
      <c r="AV23" s="45"/>
      <c r="AW23" s="3">
        <f t="shared" si="93"/>
        <v>0</v>
      </c>
      <c r="AX23" s="45"/>
      <c r="AY23" s="3">
        <f t="shared" si="52"/>
        <v>0</v>
      </c>
      <c r="AZ23" s="45"/>
      <c r="BA23" s="3">
        <f t="shared" si="53"/>
        <v>0</v>
      </c>
      <c r="BB23" s="45"/>
      <c r="BC23" s="3">
        <f t="shared" si="94"/>
        <v>0</v>
      </c>
      <c r="BD23" s="45"/>
      <c r="BE23" s="3">
        <f t="shared" si="95"/>
        <v>0</v>
      </c>
      <c r="BF23" s="45"/>
      <c r="BG23" s="3">
        <f t="shared" si="96"/>
        <v>0</v>
      </c>
      <c r="BH23" s="45"/>
      <c r="BI23" s="74"/>
      <c r="BJ23" s="45"/>
      <c r="BK23" s="74"/>
      <c r="BL23" s="45"/>
      <c r="BM23" s="74"/>
      <c r="BN23" s="45">
        <f t="shared" si="97"/>
        <v>106</v>
      </c>
      <c r="BO23" s="196">
        <f t="shared" si="97"/>
        <v>5060</v>
      </c>
      <c r="BP23" s="189"/>
      <c r="BQ23" s="61"/>
      <c r="BR23" s="4">
        <f t="shared" si="49"/>
        <v>5060</v>
      </c>
      <c r="BS23" s="61"/>
      <c r="BT23" s="1">
        <f t="shared" si="99"/>
        <v>5060</v>
      </c>
      <c r="BU23" s="5">
        <v>4496</v>
      </c>
      <c r="BV23" s="1">
        <f>BT23-BU23</f>
        <v>564</v>
      </c>
    </row>
    <row r="24" spans="1:74" ht="16.5" customHeight="1" x14ac:dyDescent="0.25">
      <c r="A24" s="199" t="s">
        <v>56</v>
      </c>
      <c r="B24" s="80">
        <v>6</v>
      </c>
      <c r="C24" s="81">
        <v>48</v>
      </c>
      <c r="D24" s="93"/>
      <c r="E24" s="3">
        <f t="shared" si="104"/>
        <v>0</v>
      </c>
      <c r="F24" s="93"/>
      <c r="G24" s="3">
        <f t="shared" si="105"/>
        <v>0</v>
      </c>
      <c r="H24" s="45"/>
      <c r="I24" s="3">
        <f t="shared" si="106"/>
        <v>0</v>
      </c>
      <c r="J24" s="45">
        <v>12</v>
      </c>
      <c r="K24" s="3">
        <f t="shared" si="107"/>
        <v>576</v>
      </c>
      <c r="L24" s="45"/>
      <c r="M24" s="3">
        <f t="shared" si="30"/>
        <v>0</v>
      </c>
      <c r="N24" s="45">
        <v>12</v>
      </c>
      <c r="O24" s="3">
        <f t="shared" si="31"/>
        <v>576</v>
      </c>
      <c r="P24" s="45"/>
      <c r="Q24" s="3">
        <f t="shared" si="32"/>
        <v>0</v>
      </c>
      <c r="R24" s="45">
        <v>12</v>
      </c>
      <c r="S24" s="3">
        <f t="shared" si="33"/>
        <v>576</v>
      </c>
      <c r="T24" s="45"/>
      <c r="U24" s="3">
        <f t="shared" si="108"/>
        <v>0</v>
      </c>
      <c r="V24" s="45"/>
      <c r="W24" s="3">
        <f t="shared" si="101"/>
        <v>0</v>
      </c>
      <c r="X24" s="45"/>
      <c r="Y24" s="3">
        <f t="shared" si="63"/>
        <v>0</v>
      </c>
      <c r="Z24" s="45">
        <v>12</v>
      </c>
      <c r="AA24" s="3">
        <f t="shared" si="102"/>
        <v>576</v>
      </c>
      <c r="AB24" s="45"/>
      <c r="AC24" s="3">
        <f t="shared" si="103"/>
        <v>0</v>
      </c>
      <c r="AD24" s="45"/>
      <c r="AE24" s="3">
        <f t="shared" si="85"/>
        <v>0</v>
      </c>
      <c r="AF24" s="45"/>
      <c r="AG24" s="3">
        <f t="shared" si="86"/>
        <v>0</v>
      </c>
      <c r="AH24" s="45"/>
      <c r="AI24" s="3">
        <f t="shared" si="87"/>
        <v>0</v>
      </c>
      <c r="AJ24" s="93">
        <v>7</v>
      </c>
      <c r="AK24" s="3">
        <f t="shared" si="88"/>
        <v>336</v>
      </c>
      <c r="AL24" s="45"/>
      <c r="AM24" s="3">
        <f t="shared" si="89"/>
        <v>0</v>
      </c>
      <c r="AN24" s="45"/>
      <c r="AO24" s="3">
        <f t="shared" si="90"/>
        <v>0</v>
      </c>
      <c r="AP24" s="45"/>
      <c r="AQ24" s="3">
        <f t="shared" si="44"/>
        <v>0</v>
      </c>
      <c r="AR24" s="45">
        <v>5</v>
      </c>
      <c r="AS24" s="3">
        <f t="shared" si="91"/>
        <v>240</v>
      </c>
      <c r="AT24" s="45"/>
      <c r="AU24" s="3">
        <f t="shared" si="92"/>
        <v>0</v>
      </c>
      <c r="AV24" s="45"/>
      <c r="AW24" s="3">
        <f t="shared" si="93"/>
        <v>0</v>
      </c>
      <c r="AX24" s="45"/>
      <c r="AY24" s="3">
        <f t="shared" si="52"/>
        <v>0</v>
      </c>
      <c r="AZ24" s="45"/>
      <c r="BA24" s="3">
        <f t="shared" si="53"/>
        <v>0</v>
      </c>
      <c r="BB24" s="45"/>
      <c r="BC24" s="3">
        <f t="shared" si="94"/>
        <v>0</v>
      </c>
      <c r="BD24" s="45"/>
      <c r="BE24" s="3">
        <f t="shared" si="95"/>
        <v>0</v>
      </c>
      <c r="BF24" s="45"/>
      <c r="BG24" s="3">
        <f t="shared" si="96"/>
        <v>0</v>
      </c>
      <c r="BH24" s="45"/>
      <c r="BI24" s="74"/>
      <c r="BJ24" s="45"/>
      <c r="BK24" s="74"/>
      <c r="BL24" s="45"/>
      <c r="BM24" s="74"/>
      <c r="BN24" s="45">
        <f t="shared" si="97"/>
        <v>60</v>
      </c>
      <c r="BO24" s="196">
        <f t="shared" si="97"/>
        <v>2880</v>
      </c>
      <c r="BP24" s="189"/>
      <c r="BQ24" s="61">
        <v>371.68</v>
      </c>
      <c r="BR24" s="4">
        <f t="shared" si="49"/>
        <v>2880</v>
      </c>
      <c r="BS24" s="61">
        <v>212.8</v>
      </c>
      <c r="BT24" s="1">
        <f t="shared" si="99"/>
        <v>2721.1200000000003</v>
      </c>
      <c r="BU24" s="5">
        <v>2515</v>
      </c>
      <c r="BV24" s="1">
        <f t="shared" ref="BV24" si="109">BT24-BU24</f>
        <v>206.12000000000035</v>
      </c>
    </row>
    <row r="25" spans="1:74" ht="16.5" customHeight="1" x14ac:dyDescent="0.25">
      <c r="A25" s="200" t="s">
        <v>78</v>
      </c>
      <c r="B25" s="80">
        <v>1</v>
      </c>
      <c r="C25" s="81">
        <v>48</v>
      </c>
      <c r="D25" s="93"/>
      <c r="E25" s="3"/>
      <c r="F25" s="93"/>
      <c r="G25" s="3"/>
      <c r="H25" s="45"/>
      <c r="I25" s="3"/>
      <c r="J25" s="45"/>
      <c r="K25" s="3"/>
      <c r="L25" s="45"/>
      <c r="M25" s="3"/>
      <c r="N25" s="45"/>
      <c r="O25" s="3"/>
      <c r="P25" s="45"/>
      <c r="Q25" s="3"/>
      <c r="R25" s="45"/>
      <c r="S25" s="3"/>
      <c r="T25" s="45"/>
      <c r="U25" s="3"/>
      <c r="V25" s="45">
        <v>12</v>
      </c>
      <c r="W25" s="3">
        <f t="shared" si="101"/>
        <v>576</v>
      </c>
      <c r="X25" s="45"/>
      <c r="Y25" s="3">
        <f t="shared" si="63"/>
        <v>0</v>
      </c>
      <c r="Z25" s="45"/>
      <c r="AA25" s="3">
        <f t="shared" si="102"/>
        <v>0</v>
      </c>
      <c r="AB25" s="45"/>
      <c r="AC25" s="3">
        <f t="shared" si="103"/>
        <v>0</v>
      </c>
      <c r="AD25" s="45"/>
      <c r="AE25" s="3">
        <f t="shared" si="85"/>
        <v>0</v>
      </c>
      <c r="AF25" s="45">
        <v>10</v>
      </c>
      <c r="AG25" s="3">
        <f t="shared" si="86"/>
        <v>480</v>
      </c>
      <c r="AH25" s="45"/>
      <c r="AI25" s="3">
        <f t="shared" si="87"/>
        <v>0</v>
      </c>
      <c r="AJ25" s="93"/>
      <c r="AK25" s="3">
        <f t="shared" si="88"/>
        <v>0</v>
      </c>
      <c r="AL25" s="45"/>
      <c r="AM25" s="3">
        <f t="shared" si="89"/>
        <v>0</v>
      </c>
      <c r="AN25" s="45"/>
      <c r="AO25" s="3">
        <f t="shared" si="90"/>
        <v>0</v>
      </c>
      <c r="AP25" s="45"/>
      <c r="AQ25" s="3">
        <f t="shared" si="44"/>
        <v>0</v>
      </c>
      <c r="AR25" s="45"/>
      <c r="AS25" s="3">
        <f t="shared" si="91"/>
        <v>0</v>
      </c>
      <c r="AT25" s="45">
        <v>9</v>
      </c>
      <c r="AU25" s="3">
        <f t="shared" si="92"/>
        <v>432</v>
      </c>
      <c r="AV25" s="45"/>
      <c r="AW25" s="3">
        <f t="shared" si="93"/>
        <v>0</v>
      </c>
      <c r="AX25" s="45"/>
      <c r="AY25" s="3">
        <f t="shared" si="52"/>
        <v>0</v>
      </c>
      <c r="AZ25" s="45"/>
      <c r="BA25" s="3">
        <f t="shared" si="53"/>
        <v>0</v>
      </c>
      <c r="BB25" s="45">
        <v>5</v>
      </c>
      <c r="BC25" s="3">
        <f t="shared" si="94"/>
        <v>240</v>
      </c>
      <c r="BD25" s="45"/>
      <c r="BE25" s="3">
        <f t="shared" si="95"/>
        <v>0</v>
      </c>
      <c r="BF25" s="45"/>
      <c r="BG25" s="3">
        <f t="shared" si="96"/>
        <v>0</v>
      </c>
      <c r="BH25" s="45"/>
      <c r="BI25" s="74"/>
      <c r="BJ25" s="45"/>
      <c r="BK25" s="74"/>
      <c r="BL25" s="45"/>
      <c r="BM25" s="74"/>
      <c r="BN25" s="45">
        <f t="shared" si="97"/>
        <v>36</v>
      </c>
      <c r="BO25" s="196">
        <f t="shared" si="97"/>
        <v>1728</v>
      </c>
      <c r="BP25" s="189"/>
      <c r="BQ25" s="61"/>
      <c r="BR25" s="4">
        <f t="shared" si="49"/>
        <v>1728</v>
      </c>
      <c r="BS25" s="61">
        <v>311.44</v>
      </c>
      <c r="BT25" s="1">
        <f t="shared" si="99"/>
        <v>2039.44</v>
      </c>
      <c r="BU25" s="5">
        <v>2170</v>
      </c>
      <c r="BV25" s="1">
        <f>BT25-BU25</f>
        <v>-130.55999999999995</v>
      </c>
    </row>
    <row r="26" spans="1:74" ht="16.5" customHeight="1" x14ac:dyDescent="0.25">
      <c r="A26" s="200" t="s">
        <v>95</v>
      </c>
      <c r="B26" s="80">
        <v>3</v>
      </c>
      <c r="C26" s="81">
        <v>48</v>
      </c>
      <c r="D26" s="93"/>
      <c r="E26" s="3"/>
      <c r="F26" s="93"/>
      <c r="G26" s="3"/>
      <c r="H26" s="45"/>
      <c r="I26" s="3"/>
      <c r="J26" s="45"/>
      <c r="K26" s="3"/>
      <c r="L26" s="45"/>
      <c r="M26" s="3"/>
      <c r="N26" s="45"/>
      <c r="O26" s="3"/>
      <c r="P26" s="45"/>
      <c r="Q26" s="3"/>
      <c r="R26" s="45"/>
      <c r="S26" s="3"/>
      <c r="T26" s="45"/>
      <c r="U26" s="3"/>
      <c r="V26" s="45"/>
      <c r="W26" s="3"/>
      <c r="X26" s="45"/>
      <c r="Y26" s="3">
        <f t="shared" si="63"/>
        <v>0</v>
      </c>
      <c r="Z26" s="45"/>
      <c r="AA26" s="3">
        <f t="shared" si="102"/>
        <v>0</v>
      </c>
      <c r="AB26" s="45"/>
      <c r="AC26" s="3">
        <f t="shared" si="103"/>
        <v>0</v>
      </c>
      <c r="AD26" s="45"/>
      <c r="AE26" s="3">
        <f t="shared" si="85"/>
        <v>0</v>
      </c>
      <c r="AF26" s="45"/>
      <c r="AG26" s="3"/>
      <c r="AH26" s="45"/>
      <c r="AI26" s="3">
        <f t="shared" si="87"/>
        <v>0</v>
      </c>
      <c r="AJ26" s="93"/>
      <c r="AK26" s="3">
        <f t="shared" si="88"/>
        <v>0</v>
      </c>
      <c r="AL26" s="45"/>
      <c r="AM26" s="3">
        <f t="shared" si="89"/>
        <v>0</v>
      </c>
      <c r="AN26" s="45"/>
      <c r="AO26" s="3">
        <f t="shared" si="90"/>
        <v>0</v>
      </c>
      <c r="AP26" s="45"/>
      <c r="AQ26" s="3">
        <f t="shared" si="44"/>
        <v>0</v>
      </c>
      <c r="AR26" s="45"/>
      <c r="AS26" s="3">
        <f t="shared" si="91"/>
        <v>0</v>
      </c>
      <c r="AT26" s="45">
        <v>9</v>
      </c>
      <c r="AU26" s="3">
        <f t="shared" si="92"/>
        <v>432</v>
      </c>
      <c r="AV26" s="45"/>
      <c r="AW26" s="3">
        <f t="shared" si="93"/>
        <v>0</v>
      </c>
      <c r="AX26" s="45"/>
      <c r="AY26" s="3">
        <f t="shared" si="52"/>
        <v>0</v>
      </c>
      <c r="AZ26" s="45"/>
      <c r="BA26" s="3">
        <f t="shared" si="53"/>
        <v>0</v>
      </c>
      <c r="BB26" s="45"/>
      <c r="BC26" s="3">
        <f t="shared" si="94"/>
        <v>0</v>
      </c>
      <c r="BD26" s="45"/>
      <c r="BE26" s="3">
        <f t="shared" si="95"/>
        <v>0</v>
      </c>
      <c r="BF26" s="45"/>
      <c r="BG26" s="3">
        <f t="shared" si="96"/>
        <v>0</v>
      </c>
      <c r="BH26" s="45"/>
      <c r="BI26" s="74"/>
      <c r="BJ26" s="45"/>
      <c r="BK26" s="74"/>
      <c r="BL26" s="45"/>
      <c r="BM26" s="74"/>
      <c r="BN26" s="45">
        <f t="shared" si="97"/>
        <v>9</v>
      </c>
      <c r="BO26" s="196">
        <f t="shared" si="97"/>
        <v>432</v>
      </c>
      <c r="BP26" s="189"/>
      <c r="BQ26" s="61"/>
      <c r="BR26" s="4">
        <f t="shared" si="49"/>
        <v>432</v>
      </c>
      <c r="BS26" s="61">
        <v>518.74</v>
      </c>
      <c r="BT26" s="1">
        <f t="shared" si="99"/>
        <v>950.74</v>
      </c>
      <c r="BU26" s="5">
        <v>903</v>
      </c>
      <c r="BV26" s="1">
        <f t="shared" ref="BV26" si="110">BT26-BU26</f>
        <v>47.740000000000009</v>
      </c>
    </row>
    <row r="27" spans="1:74" s="62" customFormat="1" ht="16.5" customHeight="1" x14ac:dyDescent="0.25">
      <c r="A27" s="200" t="s">
        <v>92</v>
      </c>
      <c r="B27" s="80">
        <v>55</v>
      </c>
      <c r="C27" s="81">
        <v>42</v>
      </c>
      <c r="D27" s="93"/>
      <c r="E27" s="227"/>
      <c r="F27" s="93"/>
      <c r="G27" s="3"/>
      <c r="H27" s="228"/>
      <c r="I27" s="227"/>
      <c r="J27" s="228"/>
      <c r="K27" s="227"/>
      <c r="L27" s="228"/>
      <c r="M27" s="227"/>
      <c r="N27" s="228"/>
      <c r="O27" s="227"/>
      <c r="P27" s="228"/>
      <c r="Q27" s="227"/>
      <c r="R27" s="228"/>
      <c r="S27" s="227"/>
      <c r="T27" s="228"/>
      <c r="U27" s="227"/>
      <c r="V27" s="228"/>
      <c r="W27" s="227"/>
      <c r="X27" s="228"/>
      <c r="Y27" s="227"/>
      <c r="Z27" s="228"/>
      <c r="AA27" s="227"/>
      <c r="AB27" s="228"/>
      <c r="AC27" s="227"/>
      <c r="AD27" s="228"/>
      <c r="AE27" s="227"/>
      <c r="AF27" s="228"/>
      <c r="AG27" s="227"/>
      <c r="AH27" s="228"/>
      <c r="AI27" s="228"/>
      <c r="AJ27" s="79"/>
      <c r="AK27" s="227"/>
      <c r="AL27" s="228"/>
      <c r="AM27" s="227"/>
      <c r="AN27" s="45">
        <v>35</v>
      </c>
      <c r="AO27" s="3">
        <f>+AN27*C27</f>
        <v>1470</v>
      </c>
      <c r="AP27" s="228"/>
      <c r="AQ27" s="3">
        <f t="shared" si="44"/>
        <v>0</v>
      </c>
      <c r="AR27" s="45">
        <v>44</v>
      </c>
      <c r="AS27" s="3">
        <f t="shared" ref="AS27:AS29" si="111">+AR27*C27</f>
        <v>1848</v>
      </c>
      <c r="AT27" s="228"/>
      <c r="AU27" s="3">
        <f t="shared" ref="AU27:AU29" si="112">+AT27*C27</f>
        <v>0</v>
      </c>
      <c r="AV27" s="45">
        <v>42</v>
      </c>
      <c r="AW27" s="3">
        <f t="shared" ref="AW27:AW29" si="113">+AV27*C27</f>
        <v>1764</v>
      </c>
      <c r="AX27" s="45">
        <v>2</v>
      </c>
      <c r="AY27" s="3">
        <f t="shared" si="52"/>
        <v>84</v>
      </c>
      <c r="AZ27" s="45">
        <v>40</v>
      </c>
      <c r="BA27" s="3">
        <f t="shared" si="53"/>
        <v>1680</v>
      </c>
      <c r="BB27" s="45">
        <v>17</v>
      </c>
      <c r="BC27" s="3">
        <f t="shared" ref="BC27:BC29" si="114">+BB27*C27</f>
        <v>714</v>
      </c>
      <c r="BD27" s="45">
        <v>6</v>
      </c>
      <c r="BE27" s="3">
        <f t="shared" ref="BE27:BE29" si="115">+BD27*C27</f>
        <v>252</v>
      </c>
      <c r="BF27" s="45">
        <v>4</v>
      </c>
      <c r="BG27" s="3">
        <f t="shared" ref="BG27:BG29" si="116">+BF27*C27</f>
        <v>168</v>
      </c>
      <c r="BH27" s="228"/>
      <c r="BI27" s="227"/>
      <c r="BJ27" s="228"/>
      <c r="BK27" s="227"/>
      <c r="BL27" s="228"/>
      <c r="BM27" s="227"/>
      <c r="BN27" s="45">
        <f t="shared" ref="BN27:BO29" si="117">+D27+F27+H27+J27+L27+N27+P27+R27+T27+V27+X27+Z27+AB27+AD27+AF27+AH27+AJ27+AL27+AN27+AP27+AR27+AT27+AV27+AX27+AZ27+BB27+BD27+BF27+BH27+BJ27+BL27</f>
        <v>190</v>
      </c>
      <c r="BO27" s="196">
        <f t="shared" si="117"/>
        <v>7980</v>
      </c>
      <c r="BP27" s="189"/>
      <c r="BQ27" s="61"/>
      <c r="BR27" s="4">
        <f t="shared" ref="BR27:BR28" si="118">BO27</f>
        <v>7980</v>
      </c>
      <c r="BS27" s="61">
        <v>770.65</v>
      </c>
      <c r="BT27" s="1">
        <f t="shared" ref="BT27:BT28" si="119">BR27+BS27-BQ27</f>
        <v>8750.65</v>
      </c>
      <c r="BU27" s="5">
        <v>7634</v>
      </c>
      <c r="BV27" s="1">
        <f t="shared" ref="BV27:BV29" si="120">BT27-BU27</f>
        <v>1116.6499999999996</v>
      </c>
    </row>
    <row r="28" spans="1:74" s="62" customFormat="1" ht="16.5" customHeight="1" x14ac:dyDescent="0.25">
      <c r="A28" s="199" t="s">
        <v>97</v>
      </c>
      <c r="B28" s="80">
        <v>64</v>
      </c>
      <c r="C28" s="81">
        <v>45.36</v>
      </c>
      <c r="D28" s="93"/>
      <c r="E28" s="227"/>
      <c r="F28" s="93"/>
      <c r="G28" s="3"/>
      <c r="H28" s="228"/>
      <c r="I28" s="227"/>
      <c r="J28" s="228"/>
      <c r="K28" s="227"/>
      <c r="L28" s="228"/>
      <c r="M28" s="227"/>
      <c r="N28" s="228"/>
      <c r="O28" s="227"/>
      <c r="P28" s="228"/>
      <c r="Q28" s="227"/>
      <c r="R28" s="228"/>
      <c r="S28" s="227"/>
      <c r="T28" s="228"/>
      <c r="U28" s="227"/>
      <c r="V28" s="228"/>
      <c r="W28" s="227"/>
      <c r="X28" s="228"/>
      <c r="Y28" s="227"/>
      <c r="Z28" s="228"/>
      <c r="AA28" s="227"/>
      <c r="AB28" s="228"/>
      <c r="AC28" s="227"/>
      <c r="AD28" s="228"/>
      <c r="AE28" s="227"/>
      <c r="AF28" s="228"/>
      <c r="AG28" s="227"/>
      <c r="AH28" s="228"/>
      <c r="AI28" s="228"/>
      <c r="AJ28" s="79"/>
      <c r="AK28" s="227"/>
      <c r="AL28" s="228"/>
      <c r="AM28" s="227"/>
      <c r="AN28" s="45"/>
      <c r="AO28" s="3"/>
      <c r="AP28" s="228"/>
      <c r="AQ28" s="3">
        <f t="shared" si="44"/>
        <v>0</v>
      </c>
      <c r="AR28" s="45"/>
      <c r="AS28" s="3"/>
      <c r="AT28" s="228"/>
      <c r="AU28" s="3">
        <f t="shared" si="112"/>
        <v>0</v>
      </c>
      <c r="AV28" s="45">
        <v>23</v>
      </c>
      <c r="AW28" s="3">
        <f t="shared" si="113"/>
        <v>1043.28</v>
      </c>
      <c r="AX28" s="45">
        <v>47</v>
      </c>
      <c r="AY28" s="3">
        <f t="shared" si="52"/>
        <v>2131.92</v>
      </c>
      <c r="AZ28" s="45">
        <v>27</v>
      </c>
      <c r="BA28" s="3">
        <f t="shared" si="53"/>
        <v>1224.72</v>
      </c>
      <c r="BB28" s="45">
        <v>16</v>
      </c>
      <c r="BC28" s="3">
        <f t="shared" si="114"/>
        <v>725.76</v>
      </c>
      <c r="BD28" s="45">
        <v>48</v>
      </c>
      <c r="BE28" s="3">
        <f t="shared" si="115"/>
        <v>2177.2799999999997</v>
      </c>
      <c r="BF28" s="45">
        <v>14</v>
      </c>
      <c r="BG28" s="3">
        <f t="shared" si="116"/>
        <v>635.04</v>
      </c>
      <c r="BH28" s="228"/>
      <c r="BI28" s="227"/>
      <c r="BJ28" s="228"/>
      <c r="BK28" s="227"/>
      <c r="BL28" s="228"/>
      <c r="BM28" s="227"/>
      <c r="BN28" s="45">
        <f t="shared" si="117"/>
        <v>175</v>
      </c>
      <c r="BO28" s="196">
        <f t="shared" si="117"/>
        <v>7938</v>
      </c>
      <c r="BP28" s="189"/>
      <c r="BQ28" s="61"/>
      <c r="BR28" s="4">
        <f t="shared" si="118"/>
        <v>7938</v>
      </c>
      <c r="BS28" s="61">
        <v>3021.26</v>
      </c>
      <c r="BT28" s="1">
        <f t="shared" si="119"/>
        <v>10959.26</v>
      </c>
      <c r="BU28" s="5">
        <v>7222</v>
      </c>
      <c r="BV28" s="1">
        <f t="shared" si="120"/>
        <v>3737.26</v>
      </c>
    </row>
    <row r="29" spans="1:74" s="150" customFormat="1" ht="16.5" customHeight="1" x14ac:dyDescent="0.25">
      <c r="A29" s="199" t="s">
        <v>54</v>
      </c>
      <c r="B29" s="80">
        <v>18</v>
      </c>
      <c r="C29" s="81">
        <v>45.36</v>
      </c>
      <c r="D29" s="93"/>
      <c r="E29" s="3">
        <f>+D29*C29</f>
        <v>0</v>
      </c>
      <c r="F29" s="93"/>
      <c r="G29" s="3">
        <f>+F29*C29</f>
        <v>0</v>
      </c>
      <c r="H29" s="45"/>
      <c r="I29" s="3">
        <f>+H29*C29</f>
        <v>0</v>
      </c>
      <c r="J29" s="45"/>
      <c r="K29" s="3">
        <f>+J29*C29</f>
        <v>0</v>
      </c>
      <c r="L29" s="45">
        <v>48</v>
      </c>
      <c r="M29" s="3">
        <f t="shared" si="30"/>
        <v>2177.2799999999997</v>
      </c>
      <c r="N29" s="45">
        <v>13</v>
      </c>
      <c r="O29" s="3">
        <f t="shared" si="31"/>
        <v>589.67999999999995</v>
      </c>
      <c r="P29" s="45">
        <v>14</v>
      </c>
      <c r="Q29" s="3">
        <f t="shared" si="32"/>
        <v>635.04</v>
      </c>
      <c r="R29" s="45">
        <v>10</v>
      </c>
      <c r="S29" s="3">
        <f t="shared" si="33"/>
        <v>453.6</v>
      </c>
      <c r="T29" s="45">
        <v>7</v>
      </c>
      <c r="U29" s="3">
        <f>+T29*C29</f>
        <v>317.52</v>
      </c>
      <c r="V29" s="45"/>
      <c r="W29" s="3">
        <f>+V29*C29</f>
        <v>0</v>
      </c>
      <c r="X29" s="45"/>
      <c r="Y29" s="3">
        <f>+X29*C29</f>
        <v>0</v>
      </c>
      <c r="Z29" s="45">
        <v>16</v>
      </c>
      <c r="AA29" s="3">
        <f>+Z29*C29</f>
        <v>725.76</v>
      </c>
      <c r="AB29" s="45"/>
      <c r="AC29" s="3">
        <f>+AB29*C29</f>
        <v>0</v>
      </c>
      <c r="AD29" s="45"/>
      <c r="AE29" s="3">
        <f>+AD29*C29</f>
        <v>0</v>
      </c>
      <c r="AF29" s="45">
        <v>17</v>
      </c>
      <c r="AG29" s="3">
        <f>+AF29*C29</f>
        <v>771.12</v>
      </c>
      <c r="AH29" s="45"/>
      <c r="AI29" s="3">
        <f>+AH29*C29</f>
        <v>0</v>
      </c>
      <c r="AJ29" s="93"/>
      <c r="AK29" s="3">
        <f>+AJ29*C29</f>
        <v>0</v>
      </c>
      <c r="AL29" s="45"/>
      <c r="AM29" s="3">
        <f>+AL29*C29</f>
        <v>0</v>
      </c>
      <c r="AN29" s="45">
        <v>6</v>
      </c>
      <c r="AO29" s="3">
        <f>226.8+35.91</f>
        <v>262.71000000000004</v>
      </c>
      <c r="AP29" s="45"/>
      <c r="AQ29" s="3">
        <f t="shared" si="44"/>
        <v>0</v>
      </c>
      <c r="AR29" s="45"/>
      <c r="AS29" s="3">
        <f t="shared" si="111"/>
        <v>0</v>
      </c>
      <c r="AT29" s="45"/>
      <c r="AU29" s="3">
        <f t="shared" si="112"/>
        <v>0</v>
      </c>
      <c r="AV29" s="45"/>
      <c r="AW29" s="3">
        <f t="shared" si="113"/>
        <v>0</v>
      </c>
      <c r="AX29" s="45"/>
      <c r="AY29" s="3">
        <f t="shared" si="52"/>
        <v>0</v>
      </c>
      <c r="AZ29" s="45"/>
      <c r="BA29" s="3">
        <f t="shared" si="53"/>
        <v>0</v>
      </c>
      <c r="BB29" s="45"/>
      <c r="BC29" s="3">
        <f t="shared" si="114"/>
        <v>0</v>
      </c>
      <c r="BD29" s="45"/>
      <c r="BE29" s="3">
        <f t="shared" si="115"/>
        <v>0</v>
      </c>
      <c r="BF29" s="45"/>
      <c r="BG29" s="3">
        <f t="shared" si="116"/>
        <v>0</v>
      </c>
      <c r="BH29" s="45"/>
      <c r="BI29" s="74"/>
      <c r="BJ29" s="45"/>
      <c r="BK29" s="74"/>
      <c r="BL29" s="45"/>
      <c r="BM29" s="74"/>
      <c r="BN29" s="45">
        <f>+D29+F29+H29+J29+L29+N29+P29+R29+T29+V29+X29+Z29+AB29+AD29+AF29+AH29+AJ29+AL29+AN29+AP29+AR29+AT29+AV29+AX29+AZ29+BB29+BD29+BF29+BH29+BJ29+BL29</f>
        <v>131</v>
      </c>
      <c r="BO29" s="196">
        <f t="shared" si="117"/>
        <v>5932.7099999999991</v>
      </c>
      <c r="BP29" s="190"/>
      <c r="BQ29" s="61">
        <v>405.24</v>
      </c>
      <c r="BR29" s="4">
        <f t="shared" si="49"/>
        <v>5932.7099999999991</v>
      </c>
      <c r="BS29" s="61"/>
      <c r="BT29" s="1">
        <f>BR29+BS29-BQ29</f>
        <v>5527.4699999999993</v>
      </c>
      <c r="BU29" s="5">
        <v>5720</v>
      </c>
      <c r="BV29" s="1">
        <f t="shared" si="120"/>
        <v>-192.53000000000065</v>
      </c>
    </row>
    <row r="30" spans="1:74" ht="16.5" customHeight="1" x14ac:dyDescent="0.25">
      <c r="A30" s="200" t="s">
        <v>57</v>
      </c>
      <c r="B30" s="80" t="s">
        <v>83</v>
      </c>
      <c r="C30" s="81">
        <v>48</v>
      </c>
      <c r="D30" s="93"/>
      <c r="E30" s="3"/>
      <c r="F30" s="93"/>
      <c r="G30" s="3"/>
      <c r="H30" s="45"/>
      <c r="I30" s="3"/>
      <c r="J30" s="45"/>
      <c r="K30" s="3"/>
      <c r="L30" s="45"/>
      <c r="M30" s="3"/>
      <c r="N30" s="45"/>
      <c r="O30" s="3"/>
      <c r="P30" s="45">
        <v>13</v>
      </c>
      <c r="Q30" s="3">
        <f t="shared" si="32"/>
        <v>624</v>
      </c>
      <c r="R30" s="45">
        <v>8</v>
      </c>
      <c r="S30" s="3">
        <f t="shared" si="33"/>
        <v>384</v>
      </c>
      <c r="T30" s="45"/>
      <c r="U30" s="3">
        <f t="shared" ref="U30:U39" si="121">+T30*C30</f>
        <v>0</v>
      </c>
      <c r="V30" s="45">
        <v>3</v>
      </c>
      <c r="W30" s="3">
        <f>3*48</f>
        <v>144</v>
      </c>
      <c r="X30" s="45"/>
      <c r="Y30" s="3">
        <f t="shared" ref="Y30:Y39" si="122">+X30*C30</f>
        <v>0</v>
      </c>
      <c r="Z30" s="45"/>
      <c r="AA30" s="3">
        <f t="shared" ref="AA30:AA39" si="123">+Z30*C30</f>
        <v>0</v>
      </c>
      <c r="AB30" s="45"/>
      <c r="AC30" s="3">
        <f t="shared" ref="AC30:AC39" si="124">+AB30*C30</f>
        <v>0</v>
      </c>
      <c r="AD30" s="45"/>
      <c r="AE30" s="3">
        <f t="shared" ref="AE30:AE39" si="125">+AD30*C30</f>
        <v>0</v>
      </c>
      <c r="AF30" s="45"/>
      <c r="AG30" s="3">
        <f t="shared" ref="AG30:AG38" si="126">+AF30*C30</f>
        <v>0</v>
      </c>
      <c r="AH30" s="45"/>
      <c r="AI30" s="3">
        <f t="shared" ref="AI30:AI39" si="127">+AH30*C30</f>
        <v>0</v>
      </c>
      <c r="AJ30" s="151"/>
      <c r="AK30" s="3">
        <f t="shared" ref="AK30:AK39" si="128">+AJ30*C30</f>
        <v>0</v>
      </c>
      <c r="AL30" s="45">
        <v>15</v>
      </c>
      <c r="AM30" s="3">
        <f t="shared" ref="AM30:AM39" si="129">+AL30*C30</f>
        <v>720</v>
      </c>
      <c r="AN30" s="45">
        <v>3</v>
      </c>
      <c r="AO30" s="3">
        <f>48+20+48</f>
        <v>116</v>
      </c>
      <c r="AP30" s="3"/>
      <c r="AQ30" s="3">
        <f t="shared" si="44"/>
        <v>0</v>
      </c>
      <c r="AR30" s="45"/>
      <c r="AS30" s="3">
        <f t="shared" ref="AS30:AS39" si="130">+AR30*C30</f>
        <v>0</v>
      </c>
      <c r="AT30" s="45"/>
      <c r="AU30" s="3">
        <f t="shared" ref="AU30:AU39" si="131">+AT30*C30</f>
        <v>0</v>
      </c>
      <c r="AV30" s="45"/>
      <c r="AW30" s="3">
        <f t="shared" ref="AW30:AW39" si="132">+AV30*C30</f>
        <v>0</v>
      </c>
      <c r="AX30" s="45"/>
      <c r="AY30" s="3">
        <f t="shared" si="52"/>
        <v>0</v>
      </c>
      <c r="AZ30" s="45"/>
      <c r="BA30" s="3">
        <f t="shared" si="53"/>
        <v>0</v>
      </c>
      <c r="BB30" s="45"/>
      <c r="BC30" s="3">
        <f t="shared" ref="BC30:BC39" si="133">+BB30*C30</f>
        <v>0</v>
      </c>
      <c r="BD30" s="45"/>
      <c r="BE30" s="3">
        <f t="shared" ref="BE30:BE39" si="134">+BD30*C30</f>
        <v>0</v>
      </c>
      <c r="BF30" s="45"/>
      <c r="BG30" s="3">
        <f t="shared" ref="BG30:BG39" si="135">+BF30*C30</f>
        <v>0</v>
      </c>
      <c r="BH30" s="45"/>
      <c r="BI30" s="3"/>
      <c r="BJ30" s="45"/>
      <c r="BK30" s="3"/>
      <c r="BL30" s="45"/>
      <c r="BM30" s="3"/>
      <c r="BN30" s="45">
        <f t="shared" ref="BN30:BO39" si="136">+D30+F30+H30+J30+L30+N30+P30+R30+T30+V30+X30+Z30+AB30+AD30+AF30+AH30+AJ30+AL30+AN30+AP30+AR30+AT30+AV30+AX30+AZ30+BB30+BD30+BF30+BH30+BJ30+BL30</f>
        <v>42</v>
      </c>
      <c r="BO30" s="196">
        <f t="shared" si="136"/>
        <v>1988</v>
      </c>
      <c r="BP30" s="189"/>
      <c r="BQ30" s="61"/>
      <c r="BR30" s="4">
        <f t="shared" ref="BR30" si="137">BO30</f>
        <v>1988</v>
      </c>
      <c r="BS30" s="61"/>
      <c r="BT30" s="1">
        <f t="shared" ref="BT30" si="138">BR30+BS30-BQ30</f>
        <v>1988</v>
      </c>
      <c r="BU30" s="5">
        <f>1373+989</f>
        <v>2362</v>
      </c>
      <c r="BV30" s="1">
        <f t="shared" ref="BV30:BV37" si="139">BT30-BU30</f>
        <v>-374</v>
      </c>
    </row>
    <row r="31" spans="1:74" ht="16.5" customHeight="1" x14ac:dyDescent="0.25">
      <c r="A31" s="199" t="s">
        <v>57</v>
      </c>
      <c r="B31" s="80">
        <v>16</v>
      </c>
      <c r="C31" s="46">
        <v>48</v>
      </c>
      <c r="D31" s="93">
        <v>2</v>
      </c>
      <c r="E31" s="3">
        <f t="shared" ref="E31:E39" si="140">+D31*C31</f>
        <v>96</v>
      </c>
      <c r="F31" s="93">
        <v>11</v>
      </c>
      <c r="G31" s="3">
        <f t="shared" ref="G31:G39" si="141">+F31*C31</f>
        <v>528</v>
      </c>
      <c r="H31" s="45">
        <v>3</v>
      </c>
      <c r="I31" s="3">
        <f t="shared" ref="I31:I39" si="142">+H31*C31</f>
        <v>144</v>
      </c>
      <c r="J31" s="45">
        <v>1</v>
      </c>
      <c r="K31" s="3">
        <f t="shared" ref="K31:K39" si="143">+J31*C31</f>
        <v>48</v>
      </c>
      <c r="L31" s="45">
        <v>2</v>
      </c>
      <c r="M31" s="3">
        <f>48+47.5</f>
        <v>95.5</v>
      </c>
      <c r="N31" s="45"/>
      <c r="O31" s="3">
        <f t="shared" si="31"/>
        <v>0</v>
      </c>
      <c r="P31" s="45"/>
      <c r="Q31" s="3">
        <f t="shared" si="32"/>
        <v>0</v>
      </c>
      <c r="R31" s="45"/>
      <c r="S31" s="3">
        <f t="shared" si="33"/>
        <v>0</v>
      </c>
      <c r="T31" s="45"/>
      <c r="U31" s="3">
        <f t="shared" si="121"/>
        <v>0</v>
      </c>
      <c r="V31" s="45"/>
      <c r="W31" s="3">
        <f t="shared" ref="W31:W39" si="144">+V31*C31</f>
        <v>0</v>
      </c>
      <c r="X31" s="45"/>
      <c r="Y31" s="3">
        <f t="shared" si="122"/>
        <v>0</v>
      </c>
      <c r="Z31" s="45"/>
      <c r="AA31" s="3">
        <f t="shared" si="123"/>
        <v>0</v>
      </c>
      <c r="AB31" s="45"/>
      <c r="AC31" s="3">
        <f t="shared" si="124"/>
        <v>0</v>
      </c>
      <c r="AD31" s="45"/>
      <c r="AE31" s="3">
        <f t="shared" si="125"/>
        <v>0</v>
      </c>
      <c r="AF31" s="45"/>
      <c r="AG31" s="3">
        <f t="shared" si="126"/>
        <v>0</v>
      </c>
      <c r="AH31" s="45"/>
      <c r="AI31" s="3">
        <f t="shared" si="127"/>
        <v>0</v>
      </c>
      <c r="AJ31" s="151"/>
      <c r="AK31" s="3">
        <f t="shared" si="128"/>
        <v>0</v>
      </c>
      <c r="AL31" s="45"/>
      <c r="AM31" s="3">
        <f t="shared" si="129"/>
        <v>0</v>
      </c>
      <c r="AN31" s="45"/>
      <c r="AO31" s="3">
        <f t="shared" ref="AO31:AO38" si="145">+AN31*C31</f>
        <v>0</v>
      </c>
      <c r="AP31" s="45"/>
      <c r="AQ31" s="3">
        <f t="shared" si="44"/>
        <v>0</v>
      </c>
      <c r="AR31" s="45"/>
      <c r="AS31" s="3">
        <f t="shared" si="130"/>
        <v>0</v>
      </c>
      <c r="AT31" s="45"/>
      <c r="AU31" s="3">
        <f t="shared" si="131"/>
        <v>0</v>
      </c>
      <c r="AV31" s="45"/>
      <c r="AW31" s="3">
        <f t="shared" si="132"/>
        <v>0</v>
      </c>
      <c r="AX31" s="45"/>
      <c r="AY31" s="3">
        <f t="shared" si="52"/>
        <v>0</v>
      </c>
      <c r="AZ31" s="45"/>
      <c r="BA31" s="3">
        <f t="shared" si="53"/>
        <v>0</v>
      </c>
      <c r="BB31" s="45"/>
      <c r="BC31" s="3">
        <f t="shared" si="133"/>
        <v>0</v>
      </c>
      <c r="BD31" s="45"/>
      <c r="BE31" s="3">
        <f t="shared" si="134"/>
        <v>0</v>
      </c>
      <c r="BF31" s="45"/>
      <c r="BG31" s="3">
        <f t="shared" si="135"/>
        <v>0</v>
      </c>
      <c r="BH31" s="45"/>
      <c r="BI31" s="74"/>
      <c r="BJ31" s="45"/>
      <c r="BK31" s="74"/>
      <c r="BL31" s="45"/>
      <c r="BM31" s="74"/>
      <c r="BN31" s="45">
        <f t="shared" si="136"/>
        <v>19</v>
      </c>
      <c r="BO31" s="196">
        <f t="shared" si="136"/>
        <v>911.5</v>
      </c>
      <c r="BP31" s="189"/>
      <c r="BQ31" s="61">
        <v>295.58</v>
      </c>
      <c r="BR31" s="4">
        <f t="shared" si="49"/>
        <v>911.5</v>
      </c>
      <c r="BS31" s="61"/>
      <c r="BT31" s="1">
        <f>BR31+BS31-BQ31</f>
        <v>615.92000000000007</v>
      </c>
      <c r="BU31" s="5">
        <v>462</v>
      </c>
      <c r="BV31" s="1">
        <f t="shared" si="139"/>
        <v>153.92000000000007</v>
      </c>
    </row>
    <row r="32" spans="1:74" ht="16.5" customHeight="1" x14ac:dyDescent="0.25">
      <c r="A32" s="199" t="s">
        <v>96</v>
      </c>
      <c r="B32" s="80">
        <v>3</v>
      </c>
      <c r="C32" s="46">
        <v>48</v>
      </c>
      <c r="D32" s="93"/>
      <c r="E32" s="3"/>
      <c r="F32" s="93"/>
      <c r="G32" s="3"/>
      <c r="H32" s="45"/>
      <c r="I32" s="3"/>
      <c r="J32" s="45"/>
      <c r="K32" s="3"/>
      <c r="L32" s="45"/>
      <c r="M32" s="3"/>
      <c r="N32" s="45"/>
      <c r="O32" s="3"/>
      <c r="P32" s="45"/>
      <c r="Q32" s="3"/>
      <c r="R32" s="45"/>
      <c r="S32" s="3"/>
      <c r="T32" s="45"/>
      <c r="U32" s="3"/>
      <c r="V32" s="45"/>
      <c r="W32" s="3"/>
      <c r="X32" s="45"/>
      <c r="Y32" s="3"/>
      <c r="Z32" s="45"/>
      <c r="AA32" s="3"/>
      <c r="AB32" s="45"/>
      <c r="AC32" s="3"/>
      <c r="AD32" s="45"/>
      <c r="AE32" s="3"/>
      <c r="AF32" s="45"/>
      <c r="AG32" s="3"/>
      <c r="AH32" s="45"/>
      <c r="AI32" s="3"/>
      <c r="AJ32" s="151"/>
      <c r="AK32" s="3"/>
      <c r="AL32" s="45"/>
      <c r="AM32" s="3"/>
      <c r="AN32" s="45"/>
      <c r="AO32" s="3"/>
      <c r="AP32" s="45"/>
      <c r="AQ32" s="3">
        <f t="shared" si="44"/>
        <v>0</v>
      </c>
      <c r="AR32" s="45"/>
      <c r="AS32" s="3">
        <f t="shared" si="130"/>
        <v>0</v>
      </c>
      <c r="AT32" s="45">
        <f>10+1</f>
        <v>11</v>
      </c>
      <c r="AU32" s="3">
        <f>480+14</f>
        <v>494</v>
      </c>
      <c r="AV32" s="45"/>
      <c r="AW32" s="3">
        <f t="shared" si="132"/>
        <v>0</v>
      </c>
      <c r="AX32" s="45"/>
      <c r="AY32" s="3">
        <f t="shared" si="52"/>
        <v>0</v>
      </c>
      <c r="AZ32" s="45"/>
      <c r="BA32" s="3">
        <f t="shared" si="53"/>
        <v>0</v>
      </c>
      <c r="BB32" s="45"/>
      <c r="BC32" s="3">
        <f t="shared" si="133"/>
        <v>0</v>
      </c>
      <c r="BD32" s="45"/>
      <c r="BE32" s="3">
        <f t="shared" si="134"/>
        <v>0</v>
      </c>
      <c r="BF32" s="45"/>
      <c r="BG32" s="3">
        <f t="shared" si="135"/>
        <v>0</v>
      </c>
      <c r="BH32" s="45"/>
      <c r="BI32" s="74"/>
      <c r="BJ32" s="45"/>
      <c r="BK32" s="74"/>
      <c r="BL32" s="45"/>
      <c r="BM32" s="74"/>
      <c r="BN32" s="45">
        <f t="shared" si="136"/>
        <v>11</v>
      </c>
      <c r="BO32" s="196">
        <f t="shared" si="136"/>
        <v>494</v>
      </c>
      <c r="BP32" s="189"/>
      <c r="BQ32" s="61"/>
      <c r="BR32" s="4">
        <f t="shared" si="49"/>
        <v>494</v>
      </c>
      <c r="BS32" s="61"/>
      <c r="BT32" s="1">
        <f t="shared" ref="BT32:BT37" si="146">BR32+BS32-BQ32</f>
        <v>494</v>
      </c>
      <c r="BU32" s="5">
        <v>1336</v>
      </c>
      <c r="BV32" s="1">
        <f t="shared" si="139"/>
        <v>-842</v>
      </c>
    </row>
    <row r="33" spans="1:120" ht="16.5" customHeight="1" x14ac:dyDescent="0.25">
      <c r="A33" s="199" t="s">
        <v>80</v>
      </c>
      <c r="B33" s="80">
        <v>51</v>
      </c>
      <c r="C33" s="46">
        <v>28.38</v>
      </c>
      <c r="D33" s="93"/>
      <c r="E33" s="3"/>
      <c r="F33" s="93"/>
      <c r="G33" s="3"/>
      <c r="H33" s="45"/>
      <c r="I33" s="3"/>
      <c r="J33" s="45"/>
      <c r="K33" s="3"/>
      <c r="L33" s="45"/>
      <c r="M33" s="3"/>
      <c r="N33" s="45"/>
      <c r="O33" s="3"/>
      <c r="P33" s="45"/>
      <c r="Q33" s="3"/>
      <c r="R33" s="45"/>
      <c r="S33" s="3"/>
      <c r="T33" s="45"/>
      <c r="U33" s="3"/>
      <c r="V33" s="45"/>
      <c r="W33" s="3"/>
      <c r="X33" s="45"/>
      <c r="Y33" s="3"/>
      <c r="Z33" s="45">
        <v>1</v>
      </c>
      <c r="AA33" s="3">
        <f t="shared" si="123"/>
        <v>28.38</v>
      </c>
      <c r="AB33" s="45"/>
      <c r="AC33" s="3">
        <f t="shared" si="124"/>
        <v>0</v>
      </c>
      <c r="AD33" s="45"/>
      <c r="AE33" s="3">
        <f t="shared" si="125"/>
        <v>0</v>
      </c>
      <c r="AF33" s="45"/>
      <c r="AG33" s="3">
        <f t="shared" si="126"/>
        <v>0</v>
      </c>
      <c r="AH33" s="45"/>
      <c r="AI33" s="3">
        <f t="shared" si="127"/>
        <v>0</v>
      </c>
      <c r="AJ33" s="151"/>
      <c r="AK33" s="3">
        <f t="shared" si="128"/>
        <v>0</v>
      </c>
      <c r="AL33" s="45"/>
      <c r="AM33" s="3">
        <f t="shared" si="129"/>
        <v>0</v>
      </c>
      <c r="AN33" s="45"/>
      <c r="AO33" s="3">
        <f t="shared" si="145"/>
        <v>0</v>
      </c>
      <c r="AP33" s="45"/>
      <c r="AQ33" s="3">
        <f t="shared" si="44"/>
        <v>0</v>
      </c>
      <c r="AR33" s="45"/>
      <c r="AS33" s="3">
        <f t="shared" si="130"/>
        <v>0</v>
      </c>
      <c r="AT33" s="45"/>
      <c r="AU33" s="3">
        <f t="shared" si="131"/>
        <v>0</v>
      </c>
      <c r="AV33" s="45"/>
      <c r="AW33" s="3">
        <f t="shared" si="132"/>
        <v>0</v>
      </c>
      <c r="AX33" s="45"/>
      <c r="AY33" s="3">
        <f t="shared" si="52"/>
        <v>0</v>
      </c>
      <c r="AZ33" s="45"/>
      <c r="BA33" s="3">
        <f t="shared" si="53"/>
        <v>0</v>
      </c>
      <c r="BB33" s="45"/>
      <c r="BC33" s="3">
        <f t="shared" si="133"/>
        <v>0</v>
      </c>
      <c r="BD33" s="45"/>
      <c r="BE33" s="3">
        <f t="shared" si="134"/>
        <v>0</v>
      </c>
      <c r="BF33" s="45"/>
      <c r="BG33" s="3">
        <f t="shared" si="135"/>
        <v>0</v>
      </c>
      <c r="BH33" s="45"/>
      <c r="BI33" s="74"/>
      <c r="BJ33" s="45"/>
      <c r="BK33" s="74"/>
      <c r="BL33" s="45"/>
      <c r="BM33" s="74"/>
      <c r="BN33" s="45">
        <f t="shared" si="136"/>
        <v>1</v>
      </c>
      <c r="BO33" s="196">
        <f t="shared" si="136"/>
        <v>28.38</v>
      </c>
      <c r="BP33" s="189"/>
      <c r="BQ33" s="61"/>
      <c r="BR33" s="4">
        <f t="shared" si="49"/>
        <v>28.38</v>
      </c>
      <c r="BS33" s="61"/>
      <c r="BT33" s="1">
        <f t="shared" si="146"/>
        <v>28.38</v>
      </c>
      <c r="BU33" s="5"/>
      <c r="BV33" s="1">
        <f t="shared" si="139"/>
        <v>28.38</v>
      </c>
    </row>
    <row r="34" spans="1:120" ht="16.5" customHeight="1" x14ac:dyDescent="0.25">
      <c r="A34" s="199" t="s">
        <v>80</v>
      </c>
      <c r="B34" s="80">
        <v>52</v>
      </c>
      <c r="C34" s="46">
        <v>60</v>
      </c>
      <c r="D34" s="93"/>
      <c r="E34" s="3"/>
      <c r="F34" s="93"/>
      <c r="G34" s="3"/>
      <c r="H34" s="45"/>
      <c r="I34" s="3"/>
      <c r="J34" s="45"/>
      <c r="K34" s="3"/>
      <c r="L34" s="45"/>
      <c r="M34" s="3"/>
      <c r="N34" s="45"/>
      <c r="O34" s="3"/>
      <c r="P34" s="45"/>
      <c r="Q34" s="3"/>
      <c r="R34" s="45"/>
      <c r="S34" s="3"/>
      <c r="T34" s="45"/>
      <c r="U34" s="3"/>
      <c r="V34" s="45"/>
      <c r="W34" s="3"/>
      <c r="X34" s="45"/>
      <c r="Y34" s="3"/>
      <c r="Z34" s="45">
        <v>2</v>
      </c>
      <c r="AA34" s="3">
        <f>60+6.5</f>
        <v>66.5</v>
      </c>
      <c r="AB34" s="45"/>
      <c r="AC34" s="3">
        <f t="shared" si="124"/>
        <v>0</v>
      </c>
      <c r="AD34" s="45"/>
      <c r="AE34" s="3">
        <f t="shared" si="125"/>
        <v>0</v>
      </c>
      <c r="AF34" s="45"/>
      <c r="AG34" s="3">
        <f t="shared" si="126"/>
        <v>0</v>
      </c>
      <c r="AH34" s="45"/>
      <c r="AI34" s="3">
        <f t="shared" si="127"/>
        <v>0</v>
      </c>
      <c r="AJ34" s="151"/>
      <c r="AK34" s="3">
        <f t="shared" si="128"/>
        <v>0</v>
      </c>
      <c r="AL34" s="45"/>
      <c r="AM34" s="3">
        <f t="shared" si="129"/>
        <v>0</v>
      </c>
      <c r="AN34" s="45"/>
      <c r="AO34" s="3">
        <f t="shared" si="145"/>
        <v>0</v>
      </c>
      <c r="AP34" s="45"/>
      <c r="AQ34" s="3">
        <f t="shared" si="44"/>
        <v>0</v>
      </c>
      <c r="AR34" s="45"/>
      <c r="AS34" s="3">
        <f t="shared" si="130"/>
        <v>0</v>
      </c>
      <c r="AT34" s="45"/>
      <c r="AU34" s="3">
        <f t="shared" si="131"/>
        <v>0</v>
      </c>
      <c r="AV34" s="45"/>
      <c r="AW34" s="3">
        <f t="shared" si="132"/>
        <v>0</v>
      </c>
      <c r="AX34" s="45"/>
      <c r="AY34" s="3">
        <f t="shared" si="52"/>
        <v>0</v>
      </c>
      <c r="AZ34" s="45"/>
      <c r="BA34" s="3">
        <f t="shared" si="53"/>
        <v>0</v>
      </c>
      <c r="BB34" s="45"/>
      <c r="BC34" s="3">
        <f t="shared" si="133"/>
        <v>0</v>
      </c>
      <c r="BD34" s="45"/>
      <c r="BE34" s="3">
        <f t="shared" si="134"/>
        <v>0</v>
      </c>
      <c r="BF34" s="45"/>
      <c r="BG34" s="3">
        <f t="shared" si="135"/>
        <v>0</v>
      </c>
      <c r="BH34" s="45"/>
      <c r="BI34" s="74"/>
      <c r="BJ34" s="45"/>
      <c r="BK34" s="74"/>
      <c r="BL34" s="45"/>
      <c r="BM34" s="74"/>
      <c r="BN34" s="45">
        <f t="shared" si="136"/>
        <v>2</v>
      </c>
      <c r="BO34" s="196">
        <f t="shared" si="136"/>
        <v>66.5</v>
      </c>
      <c r="BP34" s="189"/>
      <c r="BQ34" s="61"/>
      <c r="BR34" s="4">
        <f t="shared" si="49"/>
        <v>66.5</v>
      </c>
      <c r="BS34" s="61"/>
      <c r="BT34" s="1">
        <f t="shared" si="146"/>
        <v>66.5</v>
      </c>
      <c r="BU34" s="5"/>
      <c r="BV34" s="1">
        <f t="shared" si="139"/>
        <v>66.5</v>
      </c>
    </row>
    <row r="35" spans="1:120" ht="16.5" customHeight="1" x14ac:dyDescent="0.25">
      <c r="A35" s="199" t="s">
        <v>100</v>
      </c>
      <c r="B35" s="80">
        <v>35</v>
      </c>
      <c r="C35" s="46">
        <v>60.48</v>
      </c>
      <c r="D35" s="93"/>
      <c r="E35" s="3"/>
      <c r="F35" s="93"/>
      <c r="G35" s="3"/>
      <c r="H35" s="45"/>
      <c r="I35" s="3"/>
      <c r="J35" s="45"/>
      <c r="K35" s="3"/>
      <c r="L35" s="45"/>
      <c r="M35" s="3"/>
      <c r="N35" s="45"/>
      <c r="O35" s="3"/>
      <c r="P35" s="45"/>
      <c r="Q35" s="3"/>
      <c r="R35" s="45"/>
      <c r="S35" s="3"/>
      <c r="T35" s="45"/>
      <c r="U35" s="3"/>
      <c r="V35" s="45"/>
      <c r="W35" s="3"/>
      <c r="X35" s="45"/>
      <c r="Y35" s="3"/>
      <c r="Z35" s="45"/>
      <c r="AA35" s="3"/>
      <c r="AB35" s="45"/>
      <c r="AC35" s="3">
        <f t="shared" si="124"/>
        <v>0</v>
      </c>
      <c r="AD35" s="45"/>
      <c r="AE35" s="3">
        <f t="shared" si="125"/>
        <v>0</v>
      </c>
      <c r="AF35" s="45"/>
      <c r="AG35" s="3">
        <f t="shared" si="126"/>
        <v>0</v>
      </c>
      <c r="AH35" s="45"/>
      <c r="AI35" s="3">
        <f t="shared" si="127"/>
        <v>0</v>
      </c>
      <c r="AJ35" s="151"/>
      <c r="AK35" s="3">
        <f t="shared" si="128"/>
        <v>0</v>
      </c>
      <c r="AL35" s="45"/>
      <c r="AM35" s="3">
        <f t="shared" si="129"/>
        <v>0</v>
      </c>
      <c r="AN35" s="45"/>
      <c r="AO35" s="3"/>
      <c r="AP35" s="45"/>
      <c r="AQ35" s="3">
        <f t="shared" si="44"/>
        <v>0</v>
      </c>
      <c r="AR35" s="45"/>
      <c r="AS35" s="3">
        <f t="shared" si="130"/>
        <v>0</v>
      </c>
      <c r="AT35" s="45"/>
      <c r="AU35" s="3">
        <f t="shared" si="131"/>
        <v>0</v>
      </c>
      <c r="AV35" s="45"/>
      <c r="AW35" s="3">
        <f t="shared" si="132"/>
        <v>0</v>
      </c>
      <c r="AX35" s="45"/>
      <c r="AY35" s="3">
        <f t="shared" si="52"/>
        <v>0</v>
      </c>
      <c r="AZ35" s="45">
        <v>3</v>
      </c>
      <c r="BA35" s="3">
        <f t="shared" si="53"/>
        <v>181.44</v>
      </c>
      <c r="BB35" s="45">
        <v>17</v>
      </c>
      <c r="BC35" s="3">
        <f t="shared" si="133"/>
        <v>1028.1599999999999</v>
      </c>
      <c r="BD35" s="45">
        <v>13</v>
      </c>
      <c r="BE35" s="3">
        <f t="shared" si="134"/>
        <v>786.24</v>
      </c>
      <c r="BF35" s="45">
        <v>17</v>
      </c>
      <c r="BG35" s="3">
        <f t="shared" si="135"/>
        <v>1028.1599999999999</v>
      </c>
      <c r="BH35" s="45"/>
      <c r="BI35" s="74"/>
      <c r="BJ35" s="45"/>
      <c r="BK35" s="74"/>
      <c r="BL35" s="45"/>
      <c r="BM35" s="74"/>
      <c r="BN35" s="45">
        <f t="shared" si="136"/>
        <v>50</v>
      </c>
      <c r="BO35" s="196">
        <f t="shared" si="136"/>
        <v>3024</v>
      </c>
      <c r="BP35" s="189"/>
      <c r="BQ35" s="61"/>
      <c r="BR35" s="4">
        <f t="shared" si="49"/>
        <v>3024</v>
      </c>
      <c r="BS35" s="61">
        <v>1597.26</v>
      </c>
      <c r="BT35" s="1">
        <f t="shared" si="146"/>
        <v>4621.26</v>
      </c>
      <c r="BU35" s="5">
        <v>1700</v>
      </c>
      <c r="BV35" s="1">
        <f t="shared" si="139"/>
        <v>2921.26</v>
      </c>
    </row>
    <row r="36" spans="1:120" ht="16.5" customHeight="1" x14ac:dyDescent="0.25">
      <c r="A36" s="199" t="s">
        <v>66</v>
      </c>
      <c r="B36" s="80">
        <v>34</v>
      </c>
      <c r="C36" s="46">
        <v>48</v>
      </c>
      <c r="D36" s="93">
        <v>3</v>
      </c>
      <c r="E36" s="3">
        <f t="shared" si="140"/>
        <v>144</v>
      </c>
      <c r="F36" s="93">
        <v>2</v>
      </c>
      <c r="G36" s="3">
        <f t="shared" si="141"/>
        <v>96</v>
      </c>
      <c r="H36" s="45"/>
      <c r="I36" s="3">
        <f t="shared" si="142"/>
        <v>0</v>
      </c>
      <c r="J36" s="45">
        <v>6</v>
      </c>
      <c r="K36" s="3">
        <f t="shared" si="143"/>
        <v>288</v>
      </c>
      <c r="L36" s="45"/>
      <c r="M36" s="3">
        <f t="shared" si="30"/>
        <v>0</v>
      </c>
      <c r="N36" s="45">
        <v>3</v>
      </c>
      <c r="O36" s="3">
        <f t="shared" si="31"/>
        <v>144</v>
      </c>
      <c r="P36" s="45"/>
      <c r="Q36" s="3">
        <f t="shared" si="32"/>
        <v>0</v>
      </c>
      <c r="R36" s="45">
        <v>3</v>
      </c>
      <c r="S36" s="3">
        <f t="shared" si="33"/>
        <v>144</v>
      </c>
      <c r="T36" s="45"/>
      <c r="U36" s="3">
        <f t="shared" si="121"/>
        <v>0</v>
      </c>
      <c r="V36" s="45">
        <v>1</v>
      </c>
      <c r="W36" s="3">
        <v>7.5</v>
      </c>
      <c r="X36" s="45"/>
      <c r="Y36" s="3">
        <f t="shared" si="122"/>
        <v>0</v>
      </c>
      <c r="Z36" s="45"/>
      <c r="AA36" s="3">
        <f t="shared" si="123"/>
        <v>0</v>
      </c>
      <c r="AB36" s="45"/>
      <c r="AC36" s="3">
        <f t="shared" si="124"/>
        <v>0</v>
      </c>
      <c r="AD36" s="45"/>
      <c r="AE36" s="3">
        <f t="shared" si="125"/>
        <v>0</v>
      </c>
      <c r="AF36" s="45"/>
      <c r="AG36" s="3">
        <f t="shared" si="126"/>
        <v>0</v>
      </c>
      <c r="AH36" s="45"/>
      <c r="AI36" s="3">
        <f t="shared" si="127"/>
        <v>0</v>
      </c>
      <c r="AJ36" s="151"/>
      <c r="AK36" s="3">
        <f t="shared" si="128"/>
        <v>0</v>
      </c>
      <c r="AL36" s="45"/>
      <c r="AM36" s="3">
        <f t="shared" si="129"/>
        <v>0</v>
      </c>
      <c r="AN36" s="45"/>
      <c r="AO36" s="3">
        <f t="shared" si="145"/>
        <v>0</v>
      </c>
      <c r="AP36" s="45"/>
      <c r="AQ36" s="3">
        <f t="shared" si="44"/>
        <v>0</v>
      </c>
      <c r="AR36" s="45">
        <v>3</v>
      </c>
      <c r="AS36" s="3">
        <f t="shared" si="130"/>
        <v>144</v>
      </c>
      <c r="AT36" s="45"/>
      <c r="AU36" s="3">
        <f t="shared" si="131"/>
        <v>0</v>
      </c>
      <c r="AV36" s="45">
        <v>12</v>
      </c>
      <c r="AW36" s="3">
        <f t="shared" si="132"/>
        <v>576</v>
      </c>
      <c r="AX36" s="45">
        <v>2</v>
      </c>
      <c r="AY36" s="3">
        <f t="shared" si="52"/>
        <v>96</v>
      </c>
      <c r="AZ36" s="45"/>
      <c r="BA36" s="3">
        <f t="shared" si="53"/>
        <v>0</v>
      </c>
      <c r="BB36" s="45">
        <v>5</v>
      </c>
      <c r="BC36" s="3">
        <f t="shared" si="133"/>
        <v>240</v>
      </c>
      <c r="BD36" s="45">
        <v>3</v>
      </c>
      <c r="BE36" s="3">
        <f t="shared" si="134"/>
        <v>144</v>
      </c>
      <c r="BF36" s="45"/>
      <c r="BG36" s="3">
        <f t="shared" si="135"/>
        <v>0</v>
      </c>
      <c r="BH36" s="45"/>
      <c r="BI36" s="74"/>
      <c r="BJ36" s="45"/>
      <c r="BK36" s="74"/>
      <c r="BL36" s="45"/>
      <c r="BM36" s="74"/>
      <c r="BN36" s="45">
        <f t="shared" si="136"/>
        <v>43</v>
      </c>
      <c r="BO36" s="196">
        <f t="shared" si="136"/>
        <v>2023.5</v>
      </c>
      <c r="BP36" s="189"/>
      <c r="BQ36" s="61">
        <v>140.78</v>
      </c>
      <c r="BR36" s="4">
        <f t="shared" si="49"/>
        <v>2023.5</v>
      </c>
      <c r="BS36" s="61">
        <v>488.4</v>
      </c>
      <c r="BT36" s="1">
        <f t="shared" si="146"/>
        <v>2371.12</v>
      </c>
      <c r="BU36" s="5">
        <f>928+1373</f>
        <v>2301</v>
      </c>
      <c r="BV36" s="1">
        <f t="shared" si="139"/>
        <v>70.119999999999891</v>
      </c>
    </row>
    <row r="37" spans="1:120" ht="16.5" customHeight="1" x14ac:dyDescent="0.25">
      <c r="A37" s="199" t="s">
        <v>84</v>
      </c>
      <c r="B37" s="80" t="s">
        <v>85</v>
      </c>
      <c r="C37" s="46">
        <v>50</v>
      </c>
      <c r="D37" s="93"/>
      <c r="E37" s="3"/>
      <c r="F37" s="93"/>
      <c r="G37" s="3"/>
      <c r="H37" s="45"/>
      <c r="I37" s="3"/>
      <c r="J37" s="45"/>
      <c r="K37" s="3"/>
      <c r="L37" s="45"/>
      <c r="M37" s="3"/>
      <c r="N37" s="45"/>
      <c r="O37" s="3"/>
      <c r="P37" s="45"/>
      <c r="Q37" s="3"/>
      <c r="R37" s="45">
        <v>3</v>
      </c>
      <c r="S37" s="3">
        <f>50+21.4</f>
        <v>71.400000000000006</v>
      </c>
      <c r="T37" s="45"/>
      <c r="U37" s="3"/>
      <c r="V37" s="45"/>
      <c r="W37" s="3"/>
      <c r="X37" s="45"/>
      <c r="Y37" s="3"/>
      <c r="Z37" s="45"/>
      <c r="AA37" s="3">
        <f t="shared" si="123"/>
        <v>0</v>
      </c>
      <c r="AB37" s="45"/>
      <c r="AC37" s="3">
        <f t="shared" si="124"/>
        <v>0</v>
      </c>
      <c r="AD37" s="45"/>
      <c r="AE37" s="3">
        <f t="shared" si="125"/>
        <v>0</v>
      </c>
      <c r="AF37" s="45"/>
      <c r="AG37" s="3">
        <f t="shared" si="126"/>
        <v>0</v>
      </c>
      <c r="AH37" s="45"/>
      <c r="AI37" s="3">
        <f t="shared" si="127"/>
        <v>0</v>
      </c>
      <c r="AJ37" s="151"/>
      <c r="AK37" s="3">
        <f t="shared" si="128"/>
        <v>0</v>
      </c>
      <c r="AL37" s="45"/>
      <c r="AM37" s="3">
        <f t="shared" si="129"/>
        <v>0</v>
      </c>
      <c r="AN37" s="45"/>
      <c r="AO37" s="3">
        <f t="shared" si="145"/>
        <v>0</v>
      </c>
      <c r="AP37" s="45"/>
      <c r="AQ37" s="3">
        <f t="shared" si="44"/>
        <v>0</v>
      </c>
      <c r="AR37" s="45"/>
      <c r="AS37" s="3">
        <f t="shared" si="130"/>
        <v>0</v>
      </c>
      <c r="AT37" s="45"/>
      <c r="AU37" s="3">
        <f t="shared" si="131"/>
        <v>0</v>
      </c>
      <c r="AV37" s="45"/>
      <c r="AW37" s="3">
        <f t="shared" si="132"/>
        <v>0</v>
      </c>
      <c r="AX37" s="45"/>
      <c r="AY37" s="3">
        <f t="shared" si="52"/>
        <v>0</v>
      </c>
      <c r="AZ37" s="45"/>
      <c r="BA37" s="3">
        <f t="shared" si="53"/>
        <v>0</v>
      </c>
      <c r="BB37" s="45"/>
      <c r="BC37" s="3">
        <f t="shared" si="133"/>
        <v>0</v>
      </c>
      <c r="BD37" s="45"/>
      <c r="BE37" s="3">
        <f t="shared" si="134"/>
        <v>0</v>
      </c>
      <c r="BF37" s="45"/>
      <c r="BG37" s="3">
        <f t="shared" si="135"/>
        <v>0</v>
      </c>
      <c r="BH37" s="45"/>
      <c r="BI37" s="74"/>
      <c r="BJ37" s="45"/>
      <c r="BK37" s="74"/>
      <c r="BL37" s="45"/>
      <c r="BM37" s="74"/>
      <c r="BN37" s="45">
        <f t="shared" si="136"/>
        <v>3</v>
      </c>
      <c r="BO37" s="196">
        <f t="shared" si="136"/>
        <v>71.400000000000006</v>
      </c>
      <c r="BP37" s="189"/>
      <c r="BQ37" s="61"/>
      <c r="BR37" s="4">
        <f t="shared" si="49"/>
        <v>71.400000000000006</v>
      </c>
      <c r="BS37" s="61"/>
      <c r="BT37" s="1">
        <f t="shared" si="146"/>
        <v>71.400000000000006</v>
      </c>
      <c r="BU37" s="5"/>
      <c r="BV37" s="1">
        <f t="shared" si="139"/>
        <v>71.400000000000006</v>
      </c>
    </row>
    <row r="38" spans="1:120" ht="16.5" customHeight="1" x14ac:dyDescent="0.25">
      <c r="A38" s="197" t="s">
        <v>51</v>
      </c>
      <c r="B38" s="6">
        <v>46</v>
      </c>
      <c r="C38" s="46">
        <v>48</v>
      </c>
      <c r="D38" s="11"/>
      <c r="E38" s="3">
        <f t="shared" si="140"/>
        <v>0</v>
      </c>
      <c r="F38" s="45"/>
      <c r="G38" s="3">
        <f t="shared" si="141"/>
        <v>0</v>
      </c>
      <c r="H38" s="45"/>
      <c r="I38" s="3">
        <f t="shared" si="142"/>
        <v>0</v>
      </c>
      <c r="J38" s="45"/>
      <c r="K38" s="3">
        <f t="shared" si="143"/>
        <v>0</v>
      </c>
      <c r="L38" s="45">
        <v>37</v>
      </c>
      <c r="M38" s="3">
        <f t="shared" si="30"/>
        <v>1776</v>
      </c>
      <c r="N38" s="45"/>
      <c r="O38" s="3">
        <f t="shared" si="31"/>
        <v>0</v>
      </c>
      <c r="P38" s="45">
        <v>35</v>
      </c>
      <c r="Q38" s="3">
        <f t="shared" si="32"/>
        <v>1680</v>
      </c>
      <c r="R38" s="45">
        <v>17</v>
      </c>
      <c r="S38" s="3">
        <f t="shared" si="33"/>
        <v>816</v>
      </c>
      <c r="T38" s="45"/>
      <c r="U38" s="3">
        <f t="shared" si="121"/>
        <v>0</v>
      </c>
      <c r="V38" s="45"/>
      <c r="W38" s="3">
        <f t="shared" si="144"/>
        <v>0</v>
      </c>
      <c r="X38" s="45">
        <v>15</v>
      </c>
      <c r="Y38" s="3">
        <f t="shared" si="122"/>
        <v>720</v>
      </c>
      <c r="Z38" s="45">
        <v>16</v>
      </c>
      <c r="AA38" s="3">
        <f t="shared" si="123"/>
        <v>768</v>
      </c>
      <c r="AB38" s="45"/>
      <c r="AC38" s="3">
        <f t="shared" si="124"/>
        <v>0</v>
      </c>
      <c r="AD38" s="45"/>
      <c r="AE38" s="3">
        <f t="shared" si="125"/>
        <v>0</v>
      </c>
      <c r="AF38" s="45"/>
      <c r="AG38" s="3">
        <f t="shared" si="126"/>
        <v>0</v>
      </c>
      <c r="AH38" s="45"/>
      <c r="AI38" s="3">
        <f t="shared" si="127"/>
        <v>0</v>
      </c>
      <c r="AJ38" s="11">
        <v>17</v>
      </c>
      <c r="AK38" s="3">
        <f t="shared" si="128"/>
        <v>816</v>
      </c>
      <c r="AL38" s="45">
        <v>1</v>
      </c>
      <c r="AM38" s="3">
        <f t="shared" si="129"/>
        <v>48</v>
      </c>
      <c r="AN38" s="45"/>
      <c r="AO38" s="3">
        <f t="shared" si="145"/>
        <v>0</v>
      </c>
      <c r="AP38" s="45"/>
      <c r="AQ38" s="3">
        <f t="shared" si="44"/>
        <v>0</v>
      </c>
      <c r="AR38" s="45"/>
      <c r="AS38" s="3">
        <f t="shared" si="130"/>
        <v>0</v>
      </c>
      <c r="AT38" s="45"/>
      <c r="AU38" s="3">
        <f t="shared" si="131"/>
        <v>0</v>
      </c>
      <c r="AV38" s="45"/>
      <c r="AW38" s="3">
        <f t="shared" si="132"/>
        <v>0</v>
      </c>
      <c r="AX38" s="45"/>
      <c r="AY38" s="3">
        <f t="shared" si="52"/>
        <v>0</v>
      </c>
      <c r="AZ38" s="45"/>
      <c r="BA38" s="3">
        <f t="shared" si="53"/>
        <v>0</v>
      </c>
      <c r="BB38" s="45"/>
      <c r="BC38" s="3">
        <f t="shared" si="133"/>
        <v>0</v>
      </c>
      <c r="BD38" s="45"/>
      <c r="BE38" s="3">
        <f t="shared" si="134"/>
        <v>0</v>
      </c>
      <c r="BF38" s="45">
        <v>29</v>
      </c>
      <c r="BG38" s="3">
        <f t="shared" si="135"/>
        <v>1392</v>
      </c>
      <c r="BH38" s="45"/>
      <c r="BI38" s="74"/>
      <c r="BJ38" s="45"/>
      <c r="BK38" s="74"/>
      <c r="BL38" s="45"/>
      <c r="BM38" s="74"/>
      <c r="BN38" s="45">
        <f t="shared" si="136"/>
        <v>167</v>
      </c>
      <c r="BO38" s="196">
        <f t="shared" si="136"/>
        <v>8016</v>
      </c>
      <c r="BP38" s="189"/>
      <c r="BQ38" s="61">
        <v>672</v>
      </c>
      <c r="BR38" s="4">
        <f t="shared" si="49"/>
        <v>8016</v>
      </c>
      <c r="BS38" s="61">
        <v>783</v>
      </c>
      <c r="BT38" s="1">
        <f>BR38+BS38-BQ38</f>
        <v>8127</v>
      </c>
      <c r="BU38" s="5">
        <v>8363</v>
      </c>
      <c r="BV38" s="1">
        <f>BT38-BU38</f>
        <v>-236</v>
      </c>
    </row>
    <row r="39" spans="1:120" ht="16.5" customHeight="1" x14ac:dyDescent="0.25">
      <c r="A39" s="197" t="s">
        <v>26</v>
      </c>
      <c r="B39" s="6" t="s">
        <v>27</v>
      </c>
      <c r="C39" s="46"/>
      <c r="D39" s="11"/>
      <c r="E39" s="3">
        <f t="shared" si="140"/>
        <v>0</v>
      </c>
      <c r="F39" s="45"/>
      <c r="G39" s="3">
        <f t="shared" si="141"/>
        <v>0</v>
      </c>
      <c r="H39" s="45"/>
      <c r="I39" s="3">
        <f t="shared" si="142"/>
        <v>0</v>
      </c>
      <c r="J39" s="45"/>
      <c r="K39" s="3">
        <f t="shared" si="143"/>
        <v>0</v>
      </c>
      <c r="L39" s="45"/>
      <c r="M39" s="3">
        <f t="shared" si="30"/>
        <v>0</v>
      </c>
      <c r="N39" s="45"/>
      <c r="O39" s="3">
        <f t="shared" si="31"/>
        <v>0</v>
      </c>
      <c r="P39" s="45"/>
      <c r="Q39" s="3">
        <f t="shared" si="32"/>
        <v>0</v>
      </c>
      <c r="R39" s="45"/>
      <c r="S39" s="3">
        <f t="shared" si="33"/>
        <v>0</v>
      </c>
      <c r="T39" s="45"/>
      <c r="U39" s="3">
        <f t="shared" si="121"/>
        <v>0</v>
      </c>
      <c r="V39" s="45"/>
      <c r="W39" s="3">
        <f t="shared" si="144"/>
        <v>0</v>
      </c>
      <c r="X39" s="45"/>
      <c r="Y39" s="3">
        <f t="shared" si="122"/>
        <v>0</v>
      </c>
      <c r="Z39" s="45"/>
      <c r="AA39" s="3">
        <f t="shared" si="123"/>
        <v>0</v>
      </c>
      <c r="AB39" s="45"/>
      <c r="AC39" s="3">
        <f t="shared" si="124"/>
        <v>0</v>
      </c>
      <c r="AD39" s="45"/>
      <c r="AE39" s="3">
        <f t="shared" si="125"/>
        <v>0</v>
      </c>
      <c r="AF39" s="45"/>
      <c r="AG39" s="3"/>
      <c r="AH39" s="45"/>
      <c r="AI39" s="3">
        <f t="shared" si="127"/>
        <v>0</v>
      </c>
      <c r="AJ39" s="11"/>
      <c r="AK39" s="3">
        <f t="shared" si="128"/>
        <v>0</v>
      </c>
      <c r="AL39" s="45"/>
      <c r="AM39" s="3">
        <f t="shared" si="129"/>
        <v>0</v>
      </c>
      <c r="AN39" s="45"/>
      <c r="AO39" s="3"/>
      <c r="AP39" s="45"/>
      <c r="AQ39" s="3">
        <f t="shared" si="44"/>
        <v>0</v>
      </c>
      <c r="AR39" s="45"/>
      <c r="AS39" s="3">
        <f t="shared" si="130"/>
        <v>0</v>
      </c>
      <c r="AT39" s="45"/>
      <c r="AU39" s="3">
        <f t="shared" si="131"/>
        <v>0</v>
      </c>
      <c r="AV39" s="45"/>
      <c r="AW39" s="3">
        <f t="shared" si="132"/>
        <v>0</v>
      </c>
      <c r="AX39" s="45"/>
      <c r="AY39" s="3">
        <f t="shared" si="52"/>
        <v>0</v>
      </c>
      <c r="AZ39" s="45"/>
      <c r="BA39" s="3">
        <f t="shared" si="53"/>
        <v>0</v>
      </c>
      <c r="BB39" s="45"/>
      <c r="BC39" s="3">
        <f t="shared" si="133"/>
        <v>0</v>
      </c>
      <c r="BD39" s="45"/>
      <c r="BE39" s="3">
        <f t="shared" si="134"/>
        <v>0</v>
      </c>
      <c r="BF39" s="45"/>
      <c r="BG39" s="3">
        <f t="shared" si="135"/>
        <v>0</v>
      </c>
      <c r="BH39" s="45"/>
      <c r="BI39" s="74"/>
      <c r="BJ39" s="45"/>
      <c r="BK39" s="74"/>
      <c r="BL39" s="45"/>
      <c r="BM39" s="74"/>
      <c r="BN39" s="45">
        <f t="shared" si="136"/>
        <v>0</v>
      </c>
      <c r="BO39" s="196">
        <f t="shared" si="136"/>
        <v>0</v>
      </c>
      <c r="BP39" s="189"/>
      <c r="BQ39" s="61"/>
      <c r="BR39" s="4">
        <f t="shared" si="49"/>
        <v>0</v>
      </c>
      <c r="BS39" s="61"/>
      <c r="BT39" s="1">
        <f t="shared" ref="BT39" si="147">BR39+BS39-BQ39</f>
        <v>0</v>
      </c>
      <c r="BU39" s="5"/>
      <c r="BV39" s="1">
        <f t="shared" ref="BV39" si="148">BT39-BU39</f>
        <v>0</v>
      </c>
    </row>
    <row r="40" spans="1:120" s="22" customFormat="1" ht="20.25" customHeight="1" thickBot="1" x14ac:dyDescent="0.3">
      <c r="A40" s="201" t="s">
        <v>2</v>
      </c>
      <c r="B40" s="202"/>
      <c r="C40" s="202"/>
      <c r="D40" s="203">
        <f t="shared" ref="D40:AI40" si="149">SUM(D7:D39)</f>
        <v>19</v>
      </c>
      <c r="E40" s="204">
        <f t="shared" si="149"/>
        <v>924</v>
      </c>
      <c r="F40" s="204">
        <f t="shared" si="149"/>
        <v>90</v>
      </c>
      <c r="G40" s="204">
        <f t="shared" si="149"/>
        <v>4764</v>
      </c>
      <c r="H40" s="204">
        <f t="shared" si="149"/>
        <v>107</v>
      </c>
      <c r="I40" s="204">
        <f t="shared" si="149"/>
        <v>5670</v>
      </c>
      <c r="J40" s="204">
        <f t="shared" si="149"/>
        <v>73</v>
      </c>
      <c r="K40" s="204">
        <f t="shared" si="149"/>
        <v>3828</v>
      </c>
      <c r="L40" s="203">
        <f t="shared" si="149"/>
        <v>169</v>
      </c>
      <c r="M40" s="204">
        <f t="shared" si="149"/>
        <v>8440.7799999999988</v>
      </c>
      <c r="N40" s="203">
        <f t="shared" si="149"/>
        <v>114</v>
      </c>
      <c r="O40" s="204">
        <f t="shared" si="149"/>
        <v>5863.68</v>
      </c>
      <c r="P40" s="204">
        <f t="shared" si="149"/>
        <v>177</v>
      </c>
      <c r="Q40" s="204">
        <f t="shared" si="149"/>
        <v>8958.0400000000009</v>
      </c>
      <c r="R40" s="203">
        <f t="shared" si="149"/>
        <v>147</v>
      </c>
      <c r="S40" s="204">
        <f t="shared" si="149"/>
        <v>7377</v>
      </c>
      <c r="T40" s="204">
        <f t="shared" si="149"/>
        <v>96</v>
      </c>
      <c r="U40" s="204">
        <f t="shared" si="149"/>
        <v>4946.0200000000004</v>
      </c>
      <c r="V40" s="204">
        <f t="shared" si="149"/>
        <v>171</v>
      </c>
      <c r="W40" s="204">
        <f t="shared" si="149"/>
        <v>8842.5</v>
      </c>
      <c r="X40" s="204">
        <f t="shared" si="149"/>
        <v>87</v>
      </c>
      <c r="Y40" s="204">
        <f t="shared" si="149"/>
        <v>4518</v>
      </c>
      <c r="Z40" s="204">
        <f t="shared" si="149"/>
        <v>141</v>
      </c>
      <c r="AA40" s="204">
        <f t="shared" si="149"/>
        <v>7046.64</v>
      </c>
      <c r="AB40" s="204">
        <f t="shared" si="149"/>
        <v>122</v>
      </c>
      <c r="AC40" s="204">
        <f t="shared" si="149"/>
        <v>6381</v>
      </c>
      <c r="AD40" s="204">
        <f t="shared" si="149"/>
        <v>131</v>
      </c>
      <c r="AE40" s="204">
        <f t="shared" si="149"/>
        <v>6880</v>
      </c>
      <c r="AF40" s="204">
        <f t="shared" si="149"/>
        <v>128</v>
      </c>
      <c r="AG40" s="204">
        <f t="shared" si="149"/>
        <v>6496.12</v>
      </c>
      <c r="AH40" s="204">
        <f t="shared" si="149"/>
        <v>56</v>
      </c>
      <c r="AI40" s="204">
        <f t="shared" si="149"/>
        <v>3012</v>
      </c>
      <c r="AJ40" s="204">
        <f t="shared" ref="AJ40:BO40" si="150">SUM(AJ7:AJ39)</f>
        <v>111</v>
      </c>
      <c r="AK40" s="204">
        <f t="shared" si="150"/>
        <v>5742</v>
      </c>
      <c r="AL40" s="204">
        <f t="shared" si="150"/>
        <v>139</v>
      </c>
      <c r="AM40" s="204">
        <f t="shared" si="150"/>
        <v>7416.5</v>
      </c>
      <c r="AN40" s="204">
        <f t="shared" si="150"/>
        <v>144</v>
      </c>
      <c r="AO40" s="204">
        <f t="shared" si="150"/>
        <v>7062.71</v>
      </c>
      <c r="AP40" s="203">
        <f t="shared" si="150"/>
        <v>140</v>
      </c>
      <c r="AQ40" s="204">
        <f t="shared" si="150"/>
        <v>7278</v>
      </c>
      <c r="AR40" s="203">
        <f t="shared" si="150"/>
        <v>207</v>
      </c>
      <c r="AS40" s="204">
        <f t="shared" si="150"/>
        <v>10173</v>
      </c>
      <c r="AT40" s="203">
        <f t="shared" si="150"/>
        <v>114</v>
      </c>
      <c r="AU40" s="204">
        <f t="shared" si="150"/>
        <v>5852</v>
      </c>
      <c r="AV40" s="203">
        <f t="shared" si="150"/>
        <v>215</v>
      </c>
      <c r="AW40" s="204">
        <f t="shared" si="150"/>
        <v>10889.28</v>
      </c>
      <c r="AX40" s="203">
        <f t="shared" si="150"/>
        <v>176</v>
      </c>
      <c r="AY40" s="204">
        <f t="shared" si="150"/>
        <v>9187.92</v>
      </c>
      <c r="AZ40" s="203">
        <f t="shared" si="150"/>
        <v>136</v>
      </c>
      <c r="BA40" s="204">
        <f t="shared" si="150"/>
        <v>6830.16</v>
      </c>
      <c r="BB40" s="203">
        <f t="shared" si="150"/>
        <v>103</v>
      </c>
      <c r="BC40" s="204">
        <f t="shared" si="150"/>
        <v>5359.92</v>
      </c>
      <c r="BD40" s="203">
        <f t="shared" si="150"/>
        <v>161</v>
      </c>
      <c r="BE40" s="204">
        <f t="shared" si="150"/>
        <v>8435.52</v>
      </c>
      <c r="BF40" s="203">
        <f t="shared" si="150"/>
        <v>134</v>
      </c>
      <c r="BG40" s="204">
        <f t="shared" si="150"/>
        <v>7144.2</v>
      </c>
      <c r="BH40" s="203">
        <f t="shared" si="150"/>
        <v>0</v>
      </c>
      <c r="BI40" s="204">
        <f t="shared" si="150"/>
        <v>0</v>
      </c>
      <c r="BJ40" s="203">
        <f t="shared" si="150"/>
        <v>0</v>
      </c>
      <c r="BK40" s="204">
        <f t="shared" si="150"/>
        <v>0</v>
      </c>
      <c r="BL40" s="203">
        <f t="shared" si="150"/>
        <v>0</v>
      </c>
      <c r="BM40" s="204">
        <f t="shared" si="150"/>
        <v>0</v>
      </c>
      <c r="BN40" s="203">
        <f t="shared" si="150"/>
        <v>3608</v>
      </c>
      <c r="BO40" s="205">
        <f t="shared" si="150"/>
        <v>185318.99</v>
      </c>
      <c r="BP40" s="191"/>
      <c r="BQ40" s="99">
        <f t="shared" ref="BQ40:BV40" si="151">SUM(BQ7:BQ39)</f>
        <v>5200.5599999999995</v>
      </c>
      <c r="BR40" s="99">
        <f t="shared" si="151"/>
        <v>185318.99</v>
      </c>
      <c r="BS40" s="99">
        <f t="shared" si="151"/>
        <v>10037.709999999999</v>
      </c>
      <c r="BT40" s="99">
        <f t="shared" si="151"/>
        <v>190156.14</v>
      </c>
      <c r="BU40" s="99">
        <f t="shared" si="151"/>
        <v>175563</v>
      </c>
      <c r="BV40" s="248">
        <f t="shared" si="151"/>
        <v>14593.140000000001</v>
      </c>
      <c r="BW40" s="56"/>
      <c r="BX40" s="56"/>
      <c r="BY40" s="56"/>
      <c r="BZ40" s="56"/>
      <c r="CA40" s="56"/>
      <c r="CB40" s="56"/>
      <c r="CC40" s="56"/>
      <c r="CD40" s="56"/>
      <c r="CE40" s="56"/>
      <c r="CF40" s="56"/>
      <c r="CG40" s="56"/>
      <c r="CH40" s="56"/>
      <c r="CI40" s="56"/>
      <c r="CJ40" s="56"/>
      <c r="CK40" s="56"/>
      <c r="CL40" s="56"/>
      <c r="CM40" s="56"/>
      <c r="CN40" s="56"/>
      <c r="CO40" s="56"/>
      <c r="CP40" s="56"/>
      <c r="CQ40" s="56"/>
      <c r="CR40" s="56"/>
      <c r="CS40" s="56"/>
      <c r="CT40" s="56"/>
      <c r="CU40" s="56"/>
      <c r="CV40" s="56"/>
      <c r="CW40" s="56"/>
      <c r="CX40" s="56"/>
      <c r="CY40" s="56"/>
      <c r="CZ40" s="56"/>
      <c r="DA40" s="56"/>
      <c r="DB40" s="56"/>
      <c r="DC40" s="56"/>
      <c r="DD40" s="56"/>
      <c r="DE40" s="56"/>
      <c r="DF40" s="56"/>
      <c r="DG40" s="56"/>
      <c r="DH40" s="56"/>
      <c r="DI40" s="56"/>
      <c r="DJ40" s="56"/>
    </row>
    <row r="41" spans="1:120" ht="16.5" customHeight="1" x14ac:dyDescent="0.25">
      <c r="A41" s="23"/>
      <c r="B41" s="23"/>
      <c r="C41" s="23"/>
      <c r="D41" s="23"/>
      <c r="E41" s="18"/>
      <c r="F41" s="18"/>
      <c r="G41" s="18"/>
      <c r="H41" s="19"/>
      <c r="I41" s="18"/>
      <c r="J41" s="51" t="s">
        <v>14</v>
      </c>
      <c r="K41" s="18"/>
      <c r="L41" s="58"/>
      <c r="M41" s="20"/>
      <c r="N41" s="58"/>
      <c r="O41" s="20"/>
      <c r="P41" s="55"/>
      <c r="Q41" s="20"/>
      <c r="R41" s="58"/>
      <c r="S41" s="20"/>
      <c r="T41" s="58"/>
      <c r="U41" s="20"/>
      <c r="V41" s="58"/>
      <c r="W41" s="19"/>
      <c r="X41" s="58"/>
      <c r="Y41" s="20"/>
      <c r="Z41" s="58"/>
      <c r="AA41" s="20"/>
      <c r="AB41" s="58"/>
      <c r="AC41" s="20"/>
      <c r="AD41" s="58"/>
      <c r="AE41" s="20"/>
      <c r="AF41" s="58"/>
      <c r="AG41" s="20"/>
      <c r="AH41" s="58"/>
      <c r="AI41" s="20"/>
      <c r="AJ41" s="23"/>
      <c r="AK41" s="18"/>
      <c r="AL41" s="51"/>
      <c r="AM41" s="18"/>
      <c r="AN41" s="55"/>
      <c r="AO41" s="18"/>
      <c r="AP41" s="51" t="s">
        <v>14</v>
      </c>
      <c r="AQ41" s="18"/>
      <c r="AR41" s="58"/>
      <c r="AS41" s="20"/>
      <c r="AT41" s="58"/>
      <c r="AU41" s="20"/>
      <c r="AV41" s="55"/>
      <c r="AW41" s="20"/>
      <c r="AX41" s="58"/>
      <c r="AY41" s="20"/>
      <c r="AZ41" s="58"/>
      <c r="BA41" s="20"/>
      <c r="BB41" s="58"/>
      <c r="BC41" s="19"/>
      <c r="BD41" s="58"/>
      <c r="BE41" s="20"/>
      <c r="BF41" s="58"/>
      <c r="BG41" s="20"/>
      <c r="BH41" s="58"/>
      <c r="BI41" s="20"/>
      <c r="BJ41" s="58"/>
      <c r="BK41" s="20"/>
      <c r="BL41" s="58"/>
      <c r="BM41" s="20"/>
      <c r="BN41" s="20"/>
      <c r="BO41" s="20"/>
      <c r="BP41" s="25"/>
      <c r="BQ41" s="17">
        <f>+BQ40-BQ42</f>
        <v>0</v>
      </c>
      <c r="BR41" s="17">
        <f>+BR40-BR42</f>
        <v>0</v>
      </c>
      <c r="BS41" s="17">
        <f t="shared" ref="BS41:BV41" si="152">+BS40-BS42</f>
        <v>0</v>
      </c>
      <c r="BT41" s="17">
        <f t="shared" si="152"/>
        <v>0</v>
      </c>
      <c r="BU41" s="17" t="s">
        <v>30</v>
      </c>
      <c r="BV41" s="17">
        <f t="shared" si="152"/>
        <v>0</v>
      </c>
    </row>
    <row r="42" spans="1:120" ht="16.5" customHeight="1" x14ac:dyDescent="0.25">
      <c r="A42" s="23"/>
      <c r="B42" s="23"/>
      <c r="C42" s="23"/>
      <c r="D42" s="23"/>
      <c r="E42" s="18"/>
      <c r="F42" s="18"/>
      <c r="G42" s="18"/>
      <c r="H42" s="18"/>
      <c r="I42" s="18"/>
      <c r="J42" s="51"/>
      <c r="K42" s="18"/>
      <c r="L42" s="58"/>
      <c r="M42" s="20"/>
      <c r="N42" s="58"/>
      <c r="O42" s="20"/>
      <c r="P42" s="58"/>
      <c r="Q42" s="20"/>
      <c r="R42" s="58"/>
      <c r="S42" s="21"/>
      <c r="T42" s="58"/>
      <c r="U42" s="20"/>
      <c r="V42" s="58"/>
      <c r="W42" s="20"/>
      <c r="X42" s="58"/>
      <c r="Y42" s="20"/>
      <c r="Z42" s="58"/>
      <c r="AA42" s="20"/>
      <c r="AB42" s="58"/>
      <c r="AC42" s="20"/>
      <c r="AD42" s="58"/>
      <c r="AE42" s="20"/>
      <c r="AF42" s="58"/>
      <c r="AG42" s="20"/>
      <c r="AH42" s="58"/>
      <c r="AI42" s="20"/>
      <c r="AJ42" s="23"/>
      <c r="AK42" s="18"/>
      <c r="AL42" s="51"/>
      <c r="AM42" s="18"/>
      <c r="AN42" s="51"/>
      <c r="AO42" s="18"/>
      <c r="AP42" s="51"/>
      <c r="AQ42" s="18"/>
      <c r="AR42" s="58"/>
      <c r="AS42" s="20"/>
      <c r="AT42" s="58"/>
      <c r="AU42" s="20"/>
      <c r="AV42" s="58"/>
      <c r="AW42" s="20"/>
      <c r="AX42" s="58"/>
      <c r="AY42" s="21"/>
      <c r="AZ42" s="58"/>
      <c r="BA42" s="20"/>
      <c r="BB42" s="58"/>
      <c r="BC42" s="20"/>
      <c r="BD42" s="58"/>
      <c r="BE42" s="20"/>
      <c r="BF42" s="58"/>
      <c r="BG42" s="20"/>
      <c r="BH42" s="58"/>
      <c r="BI42" s="20"/>
      <c r="BJ42" s="58"/>
      <c r="BK42" s="20"/>
      <c r="BL42" s="58"/>
      <c r="BM42" s="20"/>
      <c r="BN42" s="20"/>
      <c r="BO42" s="20"/>
      <c r="BP42" s="25"/>
      <c r="BQ42" s="24">
        <f t="shared" ref="BQ42:BV42" si="153">SUM(BQ7:BQ39)</f>
        <v>5200.5599999999995</v>
      </c>
      <c r="BR42" s="120">
        <f t="shared" si="153"/>
        <v>185318.99</v>
      </c>
      <c r="BS42" s="24">
        <f t="shared" si="153"/>
        <v>10037.709999999999</v>
      </c>
      <c r="BT42" s="24">
        <f t="shared" si="153"/>
        <v>190156.14</v>
      </c>
      <c r="BU42" s="24">
        <f t="shared" si="153"/>
        <v>175563</v>
      </c>
      <c r="BV42" s="24">
        <f t="shared" si="153"/>
        <v>14593.140000000001</v>
      </c>
    </row>
    <row r="43" spans="1:120" ht="16.5" customHeight="1" thickBot="1" x14ac:dyDescent="0.3">
      <c r="A43" s="23"/>
      <c r="B43" s="23"/>
      <c r="C43" s="23"/>
      <c r="D43" s="23"/>
      <c r="E43" s="18"/>
      <c r="F43" s="18"/>
      <c r="G43" s="18"/>
      <c r="H43" s="18"/>
      <c r="I43" s="18"/>
      <c r="J43" s="51"/>
      <c r="K43" s="18"/>
      <c r="L43" s="58"/>
      <c r="M43" s="20"/>
      <c r="N43" s="58"/>
      <c r="O43" s="20"/>
      <c r="P43" s="58"/>
      <c r="Q43" s="20"/>
      <c r="R43" s="58"/>
      <c r="S43" s="21"/>
      <c r="T43" s="58"/>
      <c r="U43" s="20"/>
      <c r="V43" s="58"/>
      <c r="W43" s="20"/>
      <c r="X43" s="58"/>
      <c r="Y43" s="20"/>
      <c r="Z43" s="58"/>
      <c r="AA43" s="20"/>
      <c r="AB43" s="58"/>
      <c r="AC43" s="20"/>
      <c r="AD43" s="58"/>
      <c r="AE43" s="20"/>
      <c r="AF43" s="58"/>
      <c r="AG43" s="20"/>
      <c r="AH43" s="58"/>
      <c r="AI43" s="20"/>
      <c r="AJ43" s="23"/>
      <c r="AK43" s="18"/>
      <c r="AL43" s="51"/>
      <c r="AM43" s="18"/>
      <c r="AN43" s="51"/>
      <c r="AO43" s="18"/>
      <c r="AP43" s="51"/>
      <c r="AQ43" s="18"/>
      <c r="AR43" s="58"/>
      <c r="AS43" s="20"/>
      <c r="AT43" s="58"/>
      <c r="AU43" s="20"/>
      <c r="AV43" s="58"/>
      <c r="AW43" s="20"/>
      <c r="AX43" s="58"/>
      <c r="AY43" s="21"/>
      <c r="AZ43" s="58"/>
      <c r="BA43" s="20"/>
      <c r="BB43" s="58"/>
      <c r="BC43" s="20"/>
      <c r="BD43" s="58"/>
      <c r="BE43" s="20"/>
      <c r="BF43" s="58"/>
      <c r="BG43" s="20"/>
      <c r="BH43" s="58"/>
      <c r="BI43" s="20"/>
      <c r="BJ43" s="58"/>
      <c r="BK43" s="20"/>
      <c r="BL43" s="58"/>
      <c r="BM43" s="20"/>
      <c r="BN43" s="20"/>
      <c r="BO43" s="20"/>
      <c r="BP43" s="25"/>
      <c r="BQ43" s="29"/>
      <c r="BR43" s="30"/>
      <c r="BS43" s="30"/>
      <c r="BT43" s="29"/>
      <c r="BU43" s="30"/>
      <c r="BV43" s="30"/>
    </row>
    <row r="44" spans="1:120" s="63" customFormat="1" ht="16.5" hidden="1" customHeight="1" x14ac:dyDescent="0.25">
      <c r="A44" s="283" t="s">
        <v>25</v>
      </c>
      <c r="B44" s="284"/>
      <c r="C44" s="285"/>
      <c r="D44" s="85"/>
      <c r="E44" s="28"/>
      <c r="F44" s="28"/>
      <c r="G44" s="28"/>
      <c r="H44" s="28"/>
      <c r="I44" s="28"/>
      <c r="J44" s="47"/>
      <c r="K44" s="28"/>
      <c r="L44" s="65"/>
      <c r="M44" s="66"/>
      <c r="N44" s="65"/>
      <c r="O44" s="66"/>
      <c r="P44" s="65"/>
      <c r="Q44" s="66"/>
      <c r="R44" s="65"/>
      <c r="S44" s="67"/>
      <c r="T44" s="65"/>
      <c r="U44" s="66"/>
      <c r="V44" s="65"/>
      <c r="W44" s="66"/>
      <c r="X44" s="65"/>
      <c r="Y44" s="66"/>
      <c r="Z44" s="65"/>
      <c r="AA44" s="66"/>
      <c r="AB44" s="65"/>
      <c r="AC44" s="66"/>
      <c r="AD44" s="65"/>
      <c r="AE44" s="66"/>
      <c r="AF44" s="65"/>
      <c r="AG44" s="66"/>
      <c r="AH44" s="65"/>
      <c r="AI44" s="66"/>
      <c r="AJ44" s="72"/>
      <c r="AK44" s="28"/>
      <c r="AL44" s="47"/>
      <c r="AM44" s="28"/>
      <c r="AN44" s="47"/>
      <c r="AO44" s="28"/>
      <c r="AP44" s="47"/>
      <c r="AQ44" s="28"/>
      <c r="AR44" s="65"/>
      <c r="AS44" s="66"/>
      <c r="AT44" s="65"/>
      <c r="AU44" s="66"/>
      <c r="AV44" s="65"/>
      <c r="AW44" s="66"/>
      <c r="AX44" s="65"/>
      <c r="AY44" s="67"/>
      <c r="AZ44" s="65"/>
      <c r="BA44" s="66"/>
      <c r="BB44" s="65"/>
      <c r="BC44" s="66"/>
      <c r="BD44" s="65"/>
      <c r="BE44" s="66"/>
      <c r="BF44" s="65"/>
      <c r="BG44" s="66"/>
      <c r="BH44" s="65"/>
      <c r="BI44" s="66"/>
      <c r="BJ44" s="65"/>
      <c r="BK44" s="66"/>
      <c r="BL44" s="65"/>
      <c r="BM44" s="66"/>
      <c r="BN44" s="66"/>
      <c r="BO44" s="66"/>
      <c r="BP44" s="25"/>
      <c r="BQ44" s="29"/>
      <c r="BR44" s="30"/>
      <c r="BS44" s="30"/>
      <c r="BT44" s="29"/>
      <c r="BU44" s="30"/>
      <c r="BV44" s="30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7"/>
      <c r="DL44" s="7"/>
      <c r="DM44" s="7"/>
      <c r="DN44" s="7"/>
      <c r="DO44" s="7"/>
      <c r="DP44" s="7"/>
    </row>
    <row r="45" spans="1:120" ht="16.5" hidden="1" customHeight="1" x14ac:dyDescent="0.25">
      <c r="A45" s="129" t="s">
        <v>9</v>
      </c>
      <c r="B45" s="84" t="s">
        <v>28</v>
      </c>
      <c r="C45" s="76">
        <v>48</v>
      </c>
      <c r="D45" s="82"/>
      <c r="E45" s="3"/>
      <c r="F45" s="3"/>
      <c r="G45" s="3"/>
      <c r="H45" s="3"/>
      <c r="I45" s="3"/>
      <c r="J45" s="45"/>
      <c r="K45" s="3"/>
      <c r="L45" s="83"/>
      <c r="M45" s="57"/>
      <c r="N45" s="45"/>
      <c r="O45" s="3"/>
      <c r="P45" s="83"/>
      <c r="Q45" s="57"/>
      <c r="R45" s="83"/>
      <c r="S45" s="249"/>
      <c r="T45" s="83"/>
      <c r="U45" s="97"/>
      <c r="V45" s="97"/>
      <c r="W45" s="57"/>
      <c r="X45" s="83"/>
      <c r="Y45" s="97"/>
      <c r="Z45" s="83"/>
      <c r="AA45" s="97"/>
      <c r="AB45" s="45"/>
      <c r="AC45" s="3"/>
      <c r="AD45" s="83"/>
      <c r="AE45" s="57"/>
      <c r="AF45" s="83"/>
      <c r="AG45" s="57"/>
      <c r="AH45" s="45"/>
      <c r="AI45" s="97"/>
      <c r="AJ45" s="82"/>
      <c r="AK45" s="3"/>
      <c r="AL45" s="45"/>
      <c r="AM45" s="3"/>
      <c r="AN45" s="45"/>
      <c r="AO45" s="3"/>
      <c r="AP45" s="45"/>
      <c r="AQ45" s="97"/>
      <c r="AR45" s="83"/>
      <c r="AS45" s="97"/>
      <c r="AT45" s="83"/>
      <c r="AU45" s="97"/>
      <c r="AV45" s="83"/>
      <c r="AW45" s="97"/>
      <c r="AX45" s="83"/>
      <c r="AY45" s="97"/>
      <c r="AZ45" s="83"/>
      <c r="BA45" s="57"/>
      <c r="BB45" s="83"/>
      <c r="BC45" s="97"/>
      <c r="BD45" s="83"/>
      <c r="BE45" s="97"/>
      <c r="BF45" s="83"/>
      <c r="BG45" s="97"/>
      <c r="BH45" s="83"/>
      <c r="BI45" s="57"/>
      <c r="BJ45" s="45"/>
      <c r="BK45" s="97"/>
      <c r="BL45" s="83"/>
      <c r="BM45" s="57"/>
      <c r="BN45" s="44">
        <f t="shared" ref="BN45:BO46" si="154">+D45+F45+H45+J45+L45+N45+P45+R45+T45+V45+X45+Z45+AB45+AD45+AF45+AH45+AJ45+AL45+AN45+AP45+AR45+AT45+AV45+AX45+AZ45+BB45+BD45+BF45+BH45+BJ45+BL45</f>
        <v>0</v>
      </c>
      <c r="BO45" s="87">
        <f t="shared" si="154"/>
        <v>0</v>
      </c>
      <c r="BP45" s="25"/>
      <c r="BQ45" s="29"/>
      <c r="BR45" s="30"/>
      <c r="BS45" s="30"/>
      <c r="BT45" s="29"/>
      <c r="BU45" s="30"/>
      <c r="BV45" s="30"/>
    </row>
    <row r="46" spans="1:120" ht="16.5" hidden="1" customHeight="1" x14ac:dyDescent="0.25">
      <c r="A46" s="130" t="s">
        <v>31</v>
      </c>
      <c r="B46" s="131"/>
      <c r="C46" s="128">
        <v>47.5</v>
      </c>
      <c r="D46" s="82"/>
      <c r="E46" s="3"/>
      <c r="F46" s="3"/>
      <c r="G46" s="3"/>
      <c r="H46" s="3"/>
      <c r="I46" s="3"/>
      <c r="J46" s="45"/>
      <c r="K46" s="3"/>
      <c r="L46" s="83"/>
      <c r="M46" s="57"/>
      <c r="N46" s="45"/>
      <c r="O46" s="3"/>
      <c r="P46" s="83"/>
      <c r="Q46" s="57"/>
      <c r="R46" s="83"/>
      <c r="S46" s="249"/>
      <c r="T46" s="83"/>
      <c r="U46" s="97"/>
      <c r="V46" s="97"/>
      <c r="W46" s="57"/>
      <c r="X46" s="45"/>
      <c r="Y46" s="97"/>
      <c r="Z46" s="83"/>
      <c r="AA46" s="97"/>
      <c r="AB46" s="45"/>
      <c r="AC46" s="3"/>
      <c r="AD46" s="83"/>
      <c r="AE46" s="57"/>
      <c r="AF46" s="83"/>
      <c r="AG46" s="57"/>
      <c r="AH46" s="45"/>
      <c r="AI46" s="97"/>
      <c r="AJ46" s="82"/>
      <c r="AK46" s="3"/>
      <c r="AL46" s="45"/>
      <c r="AM46" s="3"/>
      <c r="AN46" s="45"/>
      <c r="AO46" s="3"/>
      <c r="AP46" s="45"/>
      <c r="AQ46" s="97"/>
      <c r="AR46" s="83"/>
      <c r="AS46" s="97"/>
      <c r="AT46" s="83"/>
      <c r="AU46" s="97"/>
      <c r="AV46" s="83"/>
      <c r="AW46" s="97"/>
      <c r="AX46" s="83"/>
      <c r="AY46" s="97"/>
      <c r="AZ46" s="83"/>
      <c r="BA46" s="57"/>
      <c r="BB46" s="83"/>
      <c r="BC46" s="97"/>
      <c r="BD46" s="83"/>
      <c r="BE46" s="97"/>
      <c r="BF46" s="83"/>
      <c r="BG46" s="97"/>
      <c r="BH46" s="83"/>
      <c r="BI46" s="57"/>
      <c r="BJ46" s="45"/>
      <c r="BK46" s="97"/>
      <c r="BL46" s="83"/>
      <c r="BM46" s="57"/>
      <c r="BN46" s="44">
        <f t="shared" si="154"/>
        <v>0</v>
      </c>
      <c r="BO46" s="87">
        <f t="shared" si="154"/>
        <v>0</v>
      </c>
      <c r="BP46" s="25"/>
      <c r="BQ46" s="29"/>
      <c r="BR46" s="30"/>
      <c r="BS46" s="30"/>
      <c r="BT46" s="29"/>
      <c r="BU46" s="30"/>
      <c r="BV46" s="30"/>
    </row>
    <row r="47" spans="1:120" s="63" customFormat="1" ht="16.5" customHeight="1" thickBot="1" x14ac:dyDescent="0.3">
      <c r="A47" s="283" t="s">
        <v>15</v>
      </c>
      <c r="B47" s="285"/>
      <c r="C47" s="86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110"/>
      <c r="V47" s="110"/>
      <c r="W47" s="64"/>
      <c r="X47" s="64"/>
      <c r="Y47" s="110"/>
      <c r="Z47" s="64"/>
      <c r="AA47" s="64"/>
      <c r="AB47" s="64"/>
      <c r="AC47" s="64"/>
      <c r="AD47" s="64"/>
      <c r="AE47" s="64"/>
      <c r="AF47" s="64"/>
      <c r="AG47" s="64"/>
      <c r="AH47" s="108"/>
      <c r="AI47" s="110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108"/>
      <c r="AX47" s="64"/>
      <c r="AY47" s="109"/>
      <c r="AZ47" s="64"/>
      <c r="BA47" s="64"/>
      <c r="BB47" s="64"/>
      <c r="BC47" s="64"/>
      <c r="BD47" s="64"/>
      <c r="BE47" s="110"/>
      <c r="BF47" s="64"/>
      <c r="BG47" s="64"/>
      <c r="BH47" s="64"/>
      <c r="BI47" s="64"/>
      <c r="BJ47" s="108"/>
      <c r="BK47" s="110"/>
      <c r="BL47" s="64"/>
      <c r="BM47" s="64"/>
      <c r="BN47" s="251"/>
      <c r="BO47" s="251"/>
      <c r="BP47" s="122"/>
      <c r="BQ47" s="9"/>
      <c r="BR47" s="9"/>
      <c r="BS47" s="9"/>
      <c r="BT47" s="9"/>
      <c r="BU47" s="25"/>
      <c r="BV47" s="9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7"/>
      <c r="DL47" s="7"/>
      <c r="DM47" s="7"/>
      <c r="DN47" s="7"/>
      <c r="DO47" s="7"/>
      <c r="DP47" s="7"/>
    </row>
    <row r="48" spans="1:120" ht="16.5" customHeight="1" x14ac:dyDescent="0.25">
      <c r="A48" s="172" t="s">
        <v>64</v>
      </c>
      <c r="B48" s="173" t="s">
        <v>65</v>
      </c>
      <c r="C48" s="169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97"/>
      <c r="V48" s="97"/>
      <c r="W48" s="100"/>
      <c r="X48" s="100"/>
      <c r="Y48" s="97"/>
      <c r="Z48" s="100"/>
      <c r="AA48" s="100"/>
      <c r="AB48" s="100"/>
      <c r="AC48" s="100"/>
      <c r="AD48" s="100"/>
      <c r="AE48" s="100"/>
      <c r="AF48" s="249">
        <v>40</v>
      </c>
      <c r="AG48" s="249">
        <v>2040</v>
      </c>
      <c r="AH48" s="249"/>
      <c r="AI48" s="97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V48" s="100"/>
      <c r="AW48" s="249"/>
      <c r="AX48" s="100"/>
      <c r="AY48" s="31"/>
      <c r="AZ48" s="100"/>
      <c r="BA48" s="100"/>
      <c r="BB48" s="100"/>
      <c r="BC48" s="100"/>
      <c r="BD48" s="100"/>
      <c r="BE48" s="97"/>
      <c r="BF48" s="100"/>
      <c r="BG48" s="100"/>
      <c r="BH48" s="100"/>
      <c r="BI48" s="100"/>
      <c r="BJ48" s="249"/>
      <c r="BK48" s="97"/>
      <c r="BL48" s="100"/>
      <c r="BM48" s="100"/>
      <c r="BN48" s="170"/>
      <c r="BO48" s="171"/>
      <c r="BP48" s="122"/>
      <c r="BQ48" s="9"/>
      <c r="BR48" s="9"/>
      <c r="BS48" s="9"/>
      <c r="BT48" s="9"/>
      <c r="BU48" s="25"/>
      <c r="BV48" s="9"/>
    </row>
    <row r="49" spans="1:74" ht="16.5" customHeight="1" x14ac:dyDescent="0.25">
      <c r="A49" s="129" t="s">
        <v>59</v>
      </c>
      <c r="B49" s="84" t="s">
        <v>60</v>
      </c>
      <c r="C49" s="101">
        <v>45</v>
      </c>
      <c r="D49" s="100"/>
      <c r="E49" s="100"/>
      <c r="F49" s="100"/>
      <c r="G49" s="100"/>
      <c r="H49" s="100"/>
      <c r="I49" s="100"/>
      <c r="J49" s="249">
        <v>18</v>
      </c>
      <c r="K49" s="249">
        <f>+J49*C49</f>
        <v>810</v>
      </c>
      <c r="L49" s="100"/>
      <c r="M49" s="100"/>
      <c r="N49" s="100"/>
      <c r="O49" s="100"/>
      <c r="P49" s="249">
        <v>6</v>
      </c>
      <c r="Q49" s="249">
        <f>+P49*C49</f>
        <v>270</v>
      </c>
      <c r="R49" s="100"/>
      <c r="S49" s="100"/>
      <c r="T49" s="100"/>
      <c r="U49" s="97"/>
      <c r="V49" s="97"/>
      <c r="W49" s="100"/>
      <c r="X49" s="100"/>
      <c r="Y49" s="97"/>
      <c r="Z49" s="249"/>
      <c r="AA49" s="97">
        <f>+Z49*C49</f>
        <v>0</v>
      </c>
      <c r="AB49" s="249"/>
      <c r="AC49" s="249">
        <f>+AB49*C49</f>
        <v>0</v>
      </c>
      <c r="AD49" s="100"/>
      <c r="AE49" s="100"/>
      <c r="AF49" s="249">
        <v>3</v>
      </c>
      <c r="AG49" s="249">
        <f>+AF49*C49</f>
        <v>135</v>
      </c>
      <c r="AH49" s="249"/>
      <c r="AI49" s="97"/>
      <c r="AJ49" s="100"/>
      <c r="AK49" s="100"/>
      <c r="AL49" s="100"/>
      <c r="AM49" s="100"/>
      <c r="AN49" s="100"/>
      <c r="AO49" s="100"/>
      <c r="AP49" s="100"/>
      <c r="AQ49" s="100"/>
      <c r="AR49" s="100"/>
      <c r="AS49" s="100"/>
      <c r="AT49" s="100"/>
      <c r="AU49" s="100"/>
      <c r="AV49" s="100"/>
      <c r="AW49" s="249"/>
      <c r="AX49" s="100"/>
      <c r="AY49" s="31"/>
      <c r="AZ49" s="249"/>
      <c r="BA49" s="107"/>
      <c r="BB49" s="249"/>
      <c r="BC49" s="97"/>
      <c r="BD49" s="100"/>
      <c r="BE49" s="97"/>
      <c r="BF49" s="249"/>
      <c r="BG49" s="97"/>
      <c r="BH49" s="249">
        <v>36</v>
      </c>
      <c r="BI49" s="249">
        <f>+BH49*C49</f>
        <v>1620</v>
      </c>
      <c r="BJ49" s="249"/>
      <c r="BK49" s="97"/>
      <c r="BL49" s="100"/>
      <c r="BM49" s="100"/>
      <c r="BN49" s="44">
        <f>+D49+F49+H49+J49+L49+N49+P49+R49+T49+V49+X49+Z49+AB49+AD49+AF49+AH49+AJ49+AL49+AN49+AP49+AR49+AT49+AV49+AX49+AZ49+BB49+BD49+BF49+BH49+BJ49+BL49</f>
        <v>63</v>
      </c>
      <c r="BO49" s="87">
        <f t="shared" ref="BO49:BO50" si="155">+E49+G49+I49+K49+M49+O49+Q49+S49+U49+W49+Y49+AA49+AC49+AE49+AG49+AI49+AK49+AM49+AO49+AQ49+AS49+AU49+AW49+AY49+BA49+BC49+BE49+BG49+BI49+BK49+BM49</f>
        <v>2835</v>
      </c>
      <c r="BP49" s="122"/>
      <c r="BQ49" s="9"/>
      <c r="BR49" s="9"/>
      <c r="BS49" s="9"/>
      <c r="BT49" s="9"/>
      <c r="BU49" s="25"/>
      <c r="BV49" s="9"/>
    </row>
    <row r="50" spans="1:74" ht="16.5" customHeight="1" x14ac:dyDescent="0.25">
      <c r="A50" s="129" t="s">
        <v>62</v>
      </c>
      <c r="B50" s="84" t="s">
        <v>63</v>
      </c>
      <c r="C50" s="101">
        <v>60</v>
      </c>
      <c r="D50" s="100"/>
      <c r="E50" s="100"/>
      <c r="F50" s="100"/>
      <c r="G50" s="100"/>
      <c r="H50" s="100"/>
      <c r="I50" s="100"/>
      <c r="J50" s="249"/>
      <c r="K50" s="249"/>
      <c r="L50" s="100"/>
      <c r="M50" s="100"/>
      <c r="N50" s="100"/>
      <c r="O50" s="100"/>
      <c r="P50" s="249"/>
      <c r="Q50" s="249"/>
      <c r="R50" s="100"/>
      <c r="S50" s="100"/>
      <c r="T50" s="100"/>
      <c r="U50" s="97"/>
      <c r="V50" s="97"/>
      <c r="W50" s="100"/>
      <c r="X50" s="249">
        <v>18</v>
      </c>
      <c r="Y50" s="97">
        <f>+X50*C50</f>
        <v>1080</v>
      </c>
      <c r="Z50" s="249"/>
      <c r="AA50" s="97"/>
      <c r="AB50" s="249"/>
      <c r="AC50" s="249"/>
      <c r="AD50" s="100"/>
      <c r="AE50" s="100"/>
      <c r="AF50" s="100"/>
      <c r="AG50" s="100"/>
      <c r="AH50" s="249"/>
      <c r="AI50" s="97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249"/>
      <c r="AX50" s="100"/>
      <c r="AY50" s="31"/>
      <c r="AZ50" s="249"/>
      <c r="BA50" s="107"/>
      <c r="BB50" s="249"/>
      <c r="BC50" s="97"/>
      <c r="BD50" s="100"/>
      <c r="BE50" s="97"/>
      <c r="BF50" s="249"/>
      <c r="BG50" s="97"/>
      <c r="BH50" s="100"/>
      <c r="BI50" s="100"/>
      <c r="BJ50" s="249"/>
      <c r="BK50" s="97"/>
      <c r="BL50" s="100"/>
      <c r="BM50" s="100"/>
      <c r="BN50" s="44">
        <f>+D50+F50+H50+J50+L50+N50+P50+R50+T50+V50+X50+Z50+AB50+AD50+AF50+AH50+AJ50+AL50+AN50+AP50+AR50+AT50+AV50+AX50+AZ50+BB50+BD50+BF50+BH50+BJ50+BL50</f>
        <v>18</v>
      </c>
      <c r="BO50" s="87">
        <f t="shared" si="155"/>
        <v>1080</v>
      </c>
      <c r="BP50" s="122"/>
      <c r="BQ50" s="9"/>
      <c r="BR50" s="9"/>
      <c r="BS50" s="9"/>
      <c r="BT50" s="9"/>
      <c r="BU50" s="25"/>
      <c r="BV50" s="9"/>
    </row>
    <row r="51" spans="1:74" ht="16.5" customHeight="1" x14ac:dyDescent="0.25">
      <c r="A51" s="102" t="s">
        <v>2</v>
      </c>
      <c r="B51" s="102"/>
      <c r="C51" s="103"/>
      <c r="D51" s="104">
        <f t="shared" ref="D51:W51" si="156">SUM(D45:D49)</f>
        <v>0</v>
      </c>
      <c r="E51" s="104">
        <f t="shared" si="156"/>
        <v>0</v>
      </c>
      <c r="F51" s="104">
        <f t="shared" si="156"/>
        <v>0</v>
      </c>
      <c r="G51" s="104">
        <f t="shared" si="156"/>
        <v>0</v>
      </c>
      <c r="H51" s="104">
        <f t="shared" si="156"/>
        <v>0</v>
      </c>
      <c r="I51" s="104">
        <f t="shared" si="156"/>
        <v>0</v>
      </c>
      <c r="J51" s="104">
        <f t="shared" si="156"/>
        <v>18</v>
      </c>
      <c r="K51" s="104">
        <f t="shared" si="156"/>
        <v>810</v>
      </c>
      <c r="L51" s="104">
        <f t="shared" si="156"/>
        <v>0</v>
      </c>
      <c r="M51" s="104">
        <f t="shared" si="156"/>
        <v>0</v>
      </c>
      <c r="N51" s="104">
        <f t="shared" si="156"/>
        <v>0</v>
      </c>
      <c r="O51" s="104">
        <f t="shared" si="156"/>
        <v>0</v>
      </c>
      <c r="P51" s="104">
        <f t="shared" si="156"/>
        <v>6</v>
      </c>
      <c r="Q51" s="104">
        <f t="shared" si="156"/>
        <v>270</v>
      </c>
      <c r="R51" s="105">
        <f t="shared" si="156"/>
        <v>0</v>
      </c>
      <c r="S51" s="104">
        <f t="shared" si="156"/>
        <v>0</v>
      </c>
      <c r="T51" s="104">
        <f t="shared" si="156"/>
        <v>0</v>
      </c>
      <c r="U51" s="104">
        <f t="shared" si="156"/>
        <v>0</v>
      </c>
      <c r="V51" s="104">
        <f t="shared" si="156"/>
        <v>0</v>
      </c>
      <c r="W51" s="104">
        <f t="shared" si="156"/>
        <v>0</v>
      </c>
      <c r="X51" s="104">
        <f>SUM(X47:X50)</f>
        <v>18</v>
      </c>
      <c r="Y51" s="104">
        <f>SUM(Y47:Y50)</f>
        <v>1080</v>
      </c>
      <c r="Z51" s="105">
        <f>SUM(Z47:Z49)</f>
        <v>0</v>
      </c>
      <c r="AA51" s="104">
        <f>SUM(AA47:AA49)</f>
        <v>0</v>
      </c>
      <c r="AB51" s="105">
        <f>SUM(AB47:AB49)</f>
        <v>0</v>
      </c>
      <c r="AC51" s="104">
        <f>SUM(AC45:AC49)</f>
        <v>0</v>
      </c>
      <c r="AD51" s="105">
        <f t="shared" ref="AD51:BM51" si="157">SUM(AD47:AD49)</f>
        <v>0</v>
      </c>
      <c r="AE51" s="104">
        <f t="shared" si="157"/>
        <v>0</v>
      </c>
      <c r="AF51" s="105">
        <f t="shared" si="157"/>
        <v>43</v>
      </c>
      <c r="AG51" s="104">
        <f t="shared" si="157"/>
        <v>2175</v>
      </c>
      <c r="AH51" s="105">
        <f t="shared" si="157"/>
        <v>0</v>
      </c>
      <c r="AI51" s="104">
        <f t="shared" si="157"/>
        <v>0</v>
      </c>
      <c r="AJ51" s="105">
        <f t="shared" si="157"/>
        <v>0</v>
      </c>
      <c r="AK51" s="104">
        <f t="shared" si="157"/>
        <v>0</v>
      </c>
      <c r="AL51" s="105">
        <f t="shared" si="157"/>
        <v>0</v>
      </c>
      <c r="AM51" s="104">
        <f t="shared" si="157"/>
        <v>0</v>
      </c>
      <c r="AN51" s="105">
        <f t="shared" si="157"/>
        <v>0</v>
      </c>
      <c r="AO51" s="154">
        <f t="shared" si="157"/>
        <v>0</v>
      </c>
      <c r="AP51" s="105">
        <f t="shared" si="157"/>
        <v>0</v>
      </c>
      <c r="AQ51" s="104">
        <f t="shared" si="157"/>
        <v>0</v>
      </c>
      <c r="AR51" s="105">
        <f t="shared" si="157"/>
        <v>0</v>
      </c>
      <c r="AS51" s="104">
        <f t="shared" si="157"/>
        <v>0</v>
      </c>
      <c r="AT51" s="105">
        <f t="shared" si="157"/>
        <v>0</v>
      </c>
      <c r="AU51" s="104">
        <f t="shared" si="157"/>
        <v>0</v>
      </c>
      <c r="AV51" s="105">
        <f t="shared" si="157"/>
        <v>0</v>
      </c>
      <c r="AW51" s="105">
        <f t="shared" si="157"/>
        <v>0</v>
      </c>
      <c r="AX51" s="105">
        <f t="shared" si="157"/>
        <v>0</v>
      </c>
      <c r="AY51" s="105">
        <f t="shared" si="157"/>
        <v>0</v>
      </c>
      <c r="AZ51" s="105">
        <f t="shared" si="157"/>
        <v>0</v>
      </c>
      <c r="BA51" s="105">
        <f t="shared" si="157"/>
        <v>0</v>
      </c>
      <c r="BB51" s="105">
        <f t="shared" si="157"/>
        <v>0</v>
      </c>
      <c r="BC51" s="105">
        <f t="shared" si="157"/>
        <v>0</v>
      </c>
      <c r="BD51" s="105">
        <f t="shared" si="157"/>
        <v>0</v>
      </c>
      <c r="BE51" s="105">
        <f t="shared" si="157"/>
        <v>0</v>
      </c>
      <c r="BF51" s="105">
        <f t="shared" si="157"/>
        <v>0</v>
      </c>
      <c r="BG51" s="105">
        <f t="shared" si="157"/>
        <v>0</v>
      </c>
      <c r="BH51" s="105">
        <f t="shared" si="157"/>
        <v>36</v>
      </c>
      <c r="BI51" s="105">
        <f t="shared" si="157"/>
        <v>1620</v>
      </c>
      <c r="BJ51" s="105">
        <f t="shared" si="157"/>
        <v>0</v>
      </c>
      <c r="BK51" s="105">
        <f t="shared" si="157"/>
        <v>0</v>
      </c>
      <c r="BL51" s="105">
        <f t="shared" si="157"/>
        <v>0</v>
      </c>
      <c r="BM51" s="105">
        <f t="shared" si="157"/>
        <v>0</v>
      </c>
      <c r="BN51" s="105">
        <f>SUM(BN47:BN50)</f>
        <v>81</v>
      </c>
      <c r="BO51" s="105">
        <f>SUM(BO47:BO50)</f>
        <v>3915</v>
      </c>
      <c r="BP51" s="19"/>
    </row>
    <row r="52" spans="1:74" ht="16.5" customHeight="1" x14ac:dyDescent="0.25">
      <c r="A52" s="73"/>
      <c r="B52" s="73"/>
      <c r="C52" s="73"/>
      <c r="D52" s="73"/>
      <c r="E52" s="3"/>
      <c r="F52" s="3"/>
      <c r="G52" s="3"/>
      <c r="H52" s="3"/>
      <c r="I52" s="3"/>
      <c r="J52" s="45"/>
      <c r="K52" s="3"/>
      <c r="L52" s="53"/>
      <c r="M52" s="2"/>
      <c r="N52" s="53"/>
      <c r="O52" s="2"/>
      <c r="P52" s="53"/>
      <c r="Q52" s="2"/>
      <c r="R52" s="53"/>
      <c r="S52" s="2"/>
      <c r="T52" s="53"/>
      <c r="U52" s="2"/>
      <c r="V52" s="53"/>
      <c r="W52" s="2"/>
      <c r="X52" s="53"/>
      <c r="Y52" s="2"/>
      <c r="Z52" s="53"/>
      <c r="AA52" s="2"/>
      <c r="AB52" s="53"/>
      <c r="AC52" s="2"/>
      <c r="AD52" s="53"/>
      <c r="AE52" s="2"/>
      <c r="AF52" s="53"/>
      <c r="AG52" s="2"/>
      <c r="AH52" s="53"/>
      <c r="AI52" s="2"/>
      <c r="AJ52" s="73"/>
      <c r="AK52" s="8"/>
      <c r="AL52" s="52"/>
      <c r="AM52" s="8"/>
      <c r="AN52" s="52"/>
      <c r="AO52" s="8"/>
      <c r="AP52" s="52"/>
      <c r="AQ52" s="8"/>
      <c r="AR52" s="53"/>
      <c r="AS52" s="2"/>
      <c r="AT52" s="53"/>
      <c r="AU52" s="2"/>
      <c r="AV52" s="53"/>
      <c r="AW52" s="2"/>
      <c r="AX52" s="53"/>
      <c r="AY52" s="2"/>
      <c r="AZ52" s="53"/>
      <c r="BA52" s="2"/>
      <c r="BB52" s="53"/>
      <c r="BC52" s="2"/>
      <c r="BD52" s="53"/>
      <c r="BE52" s="2"/>
      <c r="BF52" s="53"/>
      <c r="BG52" s="2"/>
      <c r="BH52" s="53"/>
      <c r="BI52" s="57"/>
      <c r="BJ52" s="53"/>
      <c r="BK52" s="57"/>
      <c r="BL52" s="53"/>
      <c r="BM52" s="57"/>
      <c r="BN52" s="2"/>
      <c r="BO52" s="3"/>
      <c r="BP52" s="122"/>
    </row>
    <row r="53" spans="1:74" ht="16.5" customHeight="1" x14ac:dyDescent="0.25">
      <c r="A53" s="73"/>
      <c r="B53" s="73"/>
      <c r="C53" s="73"/>
      <c r="D53" s="73"/>
      <c r="E53" s="3"/>
      <c r="F53" s="3"/>
      <c r="G53" s="3"/>
      <c r="H53" s="3"/>
      <c r="I53" s="3"/>
      <c r="J53" s="45"/>
      <c r="K53" s="3"/>
      <c r="L53" s="53"/>
      <c r="M53" s="2"/>
      <c r="N53" s="53"/>
      <c r="O53" s="2"/>
      <c r="P53" s="53"/>
      <c r="Q53" s="2"/>
      <c r="R53" s="53"/>
      <c r="S53" s="2"/>
      <c r="T53" s="53"/>
      <c r="U53" s="2"/>
      <c r="V53" s="53"/>
      <c r="W53" s="2"/>
      <c r="X53" s="53"/>
      <c r="Y53" s="2"/>
      <c r="Z53" s="53"/>
      <c r="AA53" s="2"/>
      <c r="AB53" s="53"/>
      <c r="AC53" s="2"/>
      <c r="AD53" s="53"/>
      <c r="AE53" s="2"/>
      <c r="AF53" s="53"/>
      <c r="AG53" s="2"/>
      <c r="AH53" s="53"/>
      <c r="AI53" s="2"/>
      <c r="AJ53" s="73"/>
      <c r="AK53" s="8"/>
      <c r="AL53" s="52"/>
      <c r="AM53" s="8"/>
      <c r="AN53" s="52"/>
      <c r="AO53" s="8"/>
      <c r="AP53" s="52"/>
      <c r="AQ53" s="8"/>
      <c r="AR53" s="53"/>
      <c r="AS53" s="2"/>
      <c r="AT53" s="53"/>
      <c r="AU53" s="2"/>
      <c r="AV53" s="53"/>
      <c r="AW53" s="2"/>
      <c r="AX53" s="53"/>
      <c r="AY53" s="2"/>
      <c r="AZ53" s="53"/>
      <c r="BA53" s="2"/>
      <c r="BB53" s="53"/>
      <c r="BC53" s="2"/>
      <c r="BD53" s="53"/>
      <c r="BE53" s="2"/>
      <c r="BF53" s="53"/>
      <c r="BG53" s="2"/>
      <c r="BH53" s="53"/>
      <c r="BI53" s="57"/>
      <c r="BJ53" s="53"/>
      <c r="BK53" s="57"/>
      <c r="BL53" s="53"/>
      <c r="BM53" s="57"/>
      <c r="BN53" s="2"/>
      <c r="BO53" s="8"/>
      <c r="BP53" s="122"/>
    </row>
    <row r="54" spans="1:74" ht="16.5" customHeight="1" x14ac:dyDescent="0.25">
      <c r="A54" s="89" t="s">
        <v>16</v>
      </c>
      <c r="B54" s="89"/>
      <c r="C54" s="89"/>
      <c r="D54" s="90">
        <f t="shared" ref="D54:BO54" si="158">D51+D40</f>
        <v>19</v>
      </c>
      <c r="E54" s="91">
        <f t="shared" si="158"/>
        <v>924</v>
      </c>
      <c r="F54" s="91">
        <f t="shared" si="158"/>
        <v>90</v>
      </c>
      <c r="G54" s="91">
        <f t="shared" si="158"/>
        <v>4764</v>
      </c>
      <c r="H54" s="91">
        <f t="shared" si="158"/>
        <v>107</v>
      </c>
      <c r="I54" s="91">
        <f t="shared" si="158"/>
        <v>5670</v>
      </c>
      <c r="J54" s="90">
        <f t="shared" si="158"/>
        <v>91</v>
      </c>
      <c r="K54" s="90">
        <f t="shared" si="158"/>
        <v>4638</v>
      </c>
      <c r="L54" s="92">
        <f t="shared" si="158"/>
        <v>169</v>
      </c>
      <c r="M54" s="90">
        <f t="shared" si="158"/>
        <v>8440.7799999999988</v>
      </c>
      <c r="N54" s="92">
        <f t="shared" si="158"/>
        <v>114</v>
      </c>
      <c r="O54" s="90">
        <f t="shared" si="158"/>
        <v>5863.68</v>
      </c>
      <c r="P54" s="92">
        <f t="shared" si="158"/>
        <v>183</v>
      </c>
      <c r="Q54" s="90">
        <f t="shared" si="158"/>
        <v>9228.0400000000009</v>
      </c>
      <c r="R54" s="92">
        <f t="shared" si="158"/>
        <v>147</v>
      </c>
      <c r="S54" s="90">
        <f t="shared" si="158"/>
        <v>7377</v>
      </c>
      <c r="T54" s="92">
        <f t="shared" si="158"/>
        <v>96</v>
      </c>
      <c r="U54" s="90">
        <f t="shared" si="158"/>
        <v>4946.0200000000004</v>
      </c>
      <c r="V54" s="92">
        <f t="shared" si="158"/>
        <v>171</v>
      </c>
      <c r="W54" s="90">
        <f t="shared" si="158"/>
        <v>8842.5</v>
      </c>
      <c r="X54" s="92">
        <f t="shared" si="158"/>
        <v>105</v>
      </c>
      <c r="Y54" s="90">
        <f t="shared" si="158"/>
        <v>5598</v>
      </c>
      <c r="Z54" s="92">
        <f t="shared" si="158"/>
        <v>141</v>
      </c>
      <c r="AA54" s="90">
        <f t="shared" si="158"/>
        <v>7046.64</v>
      </c>
      <c r="AB54" s="92">
        <f t="shared" si="158"/>
        <v>122</v>
      </c>
      <c r="AC54" s="90">
        <f t="shared" si="158"/>
        <v>6381</v>
      </c>
      <c r="AD54" s="92">
        <f t="shared" si="158"/>
        <v>131</v>
      </c>
      <c r="AE54" s="90">
        <f t="shared" si="158"/>
        <v>6880</v>
      </c>
      <c r="AF54" s="92">
        <f t="shared" si="158"/>
        <v>171</v>
      </c>
      <c r="AG54" s="90">
        <f t="shared" si="158"/>
        <v>8671.119999999999</v>
      </c>
      <c r="AH54" s="92">
        <f t="shared" si="158"/>
        <v>56</v>
      </c>
      <c r="AI54" s="90">
        <f t="shared" si="158"/>
        <v>3012</v>
      </c>
      <c r="AJ54" s="90">
        <f t="shared" si="158"/>
        <v>111</v>
      </c>
      <c r="AK54" s="90">
        <f t="shared" si="158"/>
        <v>5742</v>
      </c>
      <c r="AL54" s="92">
        <f t="shared" si="158"/>
        <v>139</v>
      </c>
      <c r="AM54" s="90">
        <f t="shared" si="158"/>
        <v>7416.5</v>
      </c>
      <c r="AN54" s="92">
        <f t="shared" si="158"/>
        <v>144</v>
      </c>
      <c r="AO54" s="90">
        <f t="shared" si="158"/>
        <v>7062.71</v>
      </c>
      <c r="AP54" s="92">
        <f t="shared" si="158"/>
        <v>140</v>
      </c>
      <c r="AQ54" s="90">
        <f t="shared" si="158"/>
        <v>7278</v>
      </c>
      <c r="AR54" s="92">
        <f t="shared" si="158"/>
        <v>207</v>
      </c>
      <c r="AS54" s="90">
        <f t="shared" si="158"/>
        <v>10173</v>
      </c>
      <c r="AT54" s="92">
        <f t="shared" si="158"/>
        <v>114</v>
      </c>
      <c r="AU54" s="90">
        <f t="shared" si="158"/>
        <v>5852</v>
      </c>
      <c r="AV54" s="92">
        <f t="shared" si="158"/>
        <v>215</v>
      </c>
      <c r="AW54" s="90">
        <f t="shared" si="158"/>
        <v>10889.28</v>
      </c>
      <c r="AX54" s="92">
        <f t="shared" si="158"/>
        <v>176</v>
      </c>
      <c r="AY54" s="90">
        <f t="shared" si="158"/>
        <v>9187.92</v>
      </c>
      <c r="AZ54" s="92">
        <f t="shared" si="158"/>
        <v>136</v>
      </c>
      <c r="BA54" s="90">
        <f t="shared" si="158"/>
        <v>6830.16</v>
      </c>
      <c r="BB54" s="92">
        <f t="shared" si="158"/>
        <v>103</v>
      </c>
      <c r="BC54" s="90">
        <f t="shared" si="158"/>
        <v>5359.92</v>
      </c>
      <c r="BD54" s="92">
        <f t="shared" si="158"/>
        <v>161</v>
      </c>
      <c r="BE54" s="90">
        <f t="shared" si="158"/>
        <v>8435.52</v>
      </c>
      <c r="BF54" s="92">
        <f t="shared" si="158"/>
        <v>134</v>
      </c>
      <c r="BG54" s="90">
        <f t="shared" si="158"/>
        <v>7144.2</v>
      </c>
      <c r="BH54" s="92">
        <f t="shared" si="158"/>
        <v>36</v>
      </c>
      <c r="BI54" s="90">
        <f t="shared" si="158"/>
        <v>1620</v>
      </c>
      <c r="BJ54" s="92">
        <f t="shared" si="158"/>
        <v>0</v>
      </c>
      <c r="BK54" s="90">
        <f t="shared" si="158"/>
        <v>0</v>
      </c>
      <c r="BL54" s="92">
        <f t="shared" si="158"/>
        <v>0</v>
      </c>
      <c r="BM54" s="90">
        <f t="shared" si="158"/>
        <v>0</v>
      </c>
      <c r="BN54" s="92">
        <f t="shared" si="158"/>
        <v>3689</v>
      </c>
      <c r="BO54" s="90">
        <f t="shared" si="158"/>
        <v>189233.99</v>
      </c>
      <c r="BP54" s="122"/>
    </row>
    <row r="58" spans="1:74" ht="16.5" customHeight="1" thickBot="1" x14ac:dyDescent="0.3"/>
    <row r="59" spans="1:74" ht="16.5" customHeight="1" x14ac:dyDescent="0.25">
      <c r="D59" s="139" t="s">
        <v>36</v>
      </c>
      <c r="E59" s="146" t="s">
        <v>37</v>
      </c>
      <c r="F59" s="146" t="s">
        <v>38</v>
      </c>
      <c r="G59" s="146" t="s">
        <v>49</v>
      </c>
      <c r="H59" s="146" t="s">
        <v>39</v>
      </c>
      <c r="I59" s="147" t="s">
        <v>40</v>
      </c>
    </row>
    <row r="60" spans="1:74" ht="16.5" customHeight="1" x14ac:dyDescent="0.25">
      <c r="D60" s="140">
        <v>1</v>
      </c>
      <c r="E60" s="137" t="s">
        <v>41</v>
      </c>
      <c r="F60" s="138">
        <v>1</v>
      </c>
      <c r="G60" s="137">
        <v>2188.91</v>
      </c>
      <c r="H60" s="137">
        <f>1029+32</f>
        <v>1061</v>
      </c>
      <c r="I60" s="141">
        <f>+H60-G60</f>
        <v>-1127.9099999999999</v>
      </c>
    </row>
    <row r="61" spans="1:74" ht="16.5" customHeight="1" x14ac:dyDescent="0.25">
      <c r="D61" s="140">
        <v>2</v>
      </c>
      <c r="E61" s="137" t="s">
        <v>43</v>
      </c>
      <c r="F61" s="138" t="s">
        <v>33</v>
      </c>
      <c r="G61" s="137">
        <v>704.25</v>
      </c>
      <c r="H61" s="137"/>
      <c r="I61" s="141">
        <f t="shared" ref="I61:I65" si="159">+H61-G61</f>
        <v>-704.25</v>
      </c>
    </row>
    <row r="62" spans="1:74" ht="16.5" customHeight="1" x14ac:dyDescent="0.25">
      <c r="D62" s="140">
        <v>3</v>
      </c>
      <c r="E62" s="137" t="s">
        <v>42</v>
      </c>
      <c r="F62" s="138" t="s">
        <v>48</v>
      </c>
      <c r="G62" s="137">
        <v>2474.75</v>
      </c>
      <c r="H62" s="137">
        <f>1200+542.4</f>
        <v>1742.4</v>
      </c>
      <c r="I62" s="141">
        <f t="shared" si="159"/>
        <v>-732.34999999999991</v>
      </c>
    </row>
    <row r="63" spans="1:74" ht="16.5" customHeight="1" x14ac:dyDescent="0.25">
      <c r="D63" s="140">
        <v>4</v>
      </c>
      <c r="E63" s="137" t="s">
        <v>44</v>
      </c>
      <c r="F63" s="138">
        <v>2</v>
      </c>
      <c r="G63" s="137">
        <v>2</v>
      </c>
      <c r="H63" s="137"/>
      <c r="I63" s="141">
        <f t="shared" si="159"/>
        <v>-2</v>
      </c>
    </row>
    <row r="64" spans="1:74" ht="16.5" customHeight="1" x14ac:dyDescent="0.25">
      <c r="D64" s="140">
        <v>5</v>
      </c>
      <c r="E64" s="137" t="s">
        <v>45</v>
      </c>
      <c r="F64" s="138">
        <v>2</v>
      </c>
      <c r="G64" s="137">
        <v>45.7</v>
      </c>
      <c r="H64" s="137"/>
      <c r="I64" s="141">
        <f t="shared" si="159"/>
        <v>-45.7</v>
      </c>
    </row>
    <row r="65" spans="4:9" ht="16.5" customHeight="1" x14ac:dyDescent="0.25">
      <c r="D65" s="140">
        <v>6</v>
      </c>
      <c r="E65" s="137" t="s">
        <v>46</v>
      </c>
      <c r="F65" s="138" t="s">
        <v>47</v>
      </c>
      <c r="G65" s="137">
        <v>95.5</v>
      </c>
      <c r="H65" s="137">
        <v>94.5</v>
      </c>
      <c r="I65" s="141">
        <f t="shared" si="159"/>
        <v>-1</v>
      </c>
    </row>
    <row r="66" spans="4:9" ht="16.5" customHeight="1" thickBot="1" x14ac:dyDescent="0.3">
      <c r="D66" s="142"/>
      <c r="E66" s="295" t="s">
        <v>50</v>
      </c>
      <c r="F66" s="296"/>
      <c r="G66" s="143">
        <f>SUM(G60:G65)</f>
        <v>5511.11</v>
      </c>
      <c r="H66" s="143"/>
      <c r="I66" s="144">
        <f>SUM(I60:I65)</f>
        <v>-2613.2099999999996</v>
      </c>
    </row>
    <row r="67" spans="4:9" ht="16.5" customHeight="1" x14ac:dyDescent="0.25">
      <c r="D67" s="145"/>
      <c r="E67" s="13"/>
      <c r="F67" s="13"/>
      <c r="G67" s="13"/>
      <c r="H67" s="13"/>
      <c r="I67" s="13"/>
    </row>
    <row r="68" spans="4:9" ht="16.5" customHeight="1" x14ac:dyDescent="0.25">
      <c r="D68" s="12"/>
      <c r="E68" s="13"/>
      <c r="F68" s="13"/>
      <c r="G68" s="13"/>
      <c r="H68" s="13"/>
      <c r="I68" s="13"/>
    </row>
    <row r="69" spans="4:9" ht="16.5" customHeight="1" x14ac:dyDescent="0.25">
      <c r="D69" s="12"/>
      <c r="E69" s="13"/>
      <c r="F69" s="13"/>
      <c r="G69" s="13"/>
      <c r="H69" s="13"/>
      <c r="I69" s="13"/>
    </row>
  </sheetData>
  <mergeCells count="40">
    <mergeCell ref="AD5:AE5"/>
    <mergeCell ref="BQ4:BV4"/>
    <mergeCell ref="C5:C6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B5:AC5"/>
    <mergeCell ref="BB5:BC5"/>
    <mergeCell ref="AF5:AG5"/>
    <mergeCell ref="AH5:AI5"/>
    <mergeCell ref="AJ5:AK5"/>
    <mergeCell ref="AL5:AM5"/>
    <mergeCell ref="AN5:AO5"/>
    <mergeCell ref="AP5:AQ5"/>
    <mergeCell ref="AR5:AS5"/>
    <mergeCell ref="AT5:AU5"/>
    <mergeCell ref="AV5:AW5"/>
    <mergeCell ref="AX5:AY5"/>
    <mergeCell ref="AZ5:BA5"/>
    <mergeCell ref="BP5:BP6"/>
    <mergeCell ref="BN5:BO5"/>
    <mergeCell ref="BD5:BE5"/>
    <mergeCell ref="BF5:BG5"/>
    <mergeCell ref="BH5:BI5"/>
    <mergeCell ref="BJ5:BK5"/>
    <mergeCell ref="BL5:BM5"/>
    <mergeCell ref="A44:C44"/>
    <mergeCell ref="A47:B47"/>
    <mergeCell ref="E66:F66"/>
    <mergeCell ref="B5:B6"/>
    <mergeCell ref="A5:A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73"/>
  <sheetViews>
    <sheetView workbookViewId="0">
      <selection activeCell="BN39" sqref="BN39:BO39"/>
    </sheetView>
  </sheetViews>
  <sheetFormatPr defaultColWidth="11.42578125" defaultRowHeight="15.75" x14ac:dyDescent="0.25"/>
  <cols>
    <col min="1" max="1" width="12.5703125" style="26" customWidth="1"/>
    <col min="2" max="2" width="11.85546875" style="26" customWidth="1"/>
    <col min="3" max="3" width="11.42578125" style="26" customWidth="1"/>
    <col min="4" max="4" width="11.28515625" style="26" hidden="1" customWidth="1"/>
    <col min="5" max="5" width="12.140625" style="27" hidden="1" customWidth="1"/>
    <col min="6" max="9" width="11.28515625" style="27" hidden="1" customWidth="1"/>
    <col min="10" max="10" width="11.28515625" style="54" hidden="1" customWidth="1"/>
    <col min="11" max="11" width="11.28515625" style="27" hidden="1" customWidth="1"/>
    <col min="12" max="12" width="11.28515625" style="54" hidden="1" customWidth="1"/>
    <col min="13" max="13" width="11.28515625" style="27" hidden="1" customWidth="1"/>
    <col min="14" max="14" width="11.28515625" style="54" hidden="1" customWidth="1"/>
    <col min="15" max="15" width="11.28515625" style="27" hidden="1" customWidth="1"/>
    <col min="16" max="16" width="11.28515625" style="54" hidden="1" customWidth="1"/>
    <col min="17" max="17" width="11.28515625" style="27" hidden="1" customWidth="1"/>
    <col min="18" max="18" width="11.28515625" style="54" hidden="1" customWidth="1"/>
    <col min="19" max="19" width="11.28515625" style="27" hidden="1" customWidth="1"/>
    <col min="20" max="20" width="11.28515625" style="54" hidden="1" customWidth="1"/>
    <col min="21" max="21" width="11.28515625" style="27" hidden="1" customWidth="1"/>
    <col min="22" max="22" width="11.28515625" style="54" hidden="1" customWidth="1"/>
    <col min="23" max="23" width="11.28515625" style="27" hidden="1" customWidth="1"/>
    <col min="24" max="24" width="11.28515625" style="54" hidden="1" customWidth="1"/>
    <col min="25" max="25" width="11.28515625" style="27" hidden="1" customWidth="1"/>
    <col min="26" max="26" width="11.28515625" style="54" hidden="1" customWidth="1"/>
    <col min="27" max="27" width="11.28515625" style="27" hidden="1" customWidth="1"/>
    <col min="28" max="28" width="11.28515625" style="54" hidden="1" customWidth="1"/>
    <col min="29" max="29" width="11.28515625" style="27" hidden="1" customWidth="1"/>
    <col min="30" max="30" width="11.28515625" style="54" hidden="1" customWidth="1"/>
    <col min="31" max="31" width="11.28515625" style="27" hidden="1" customWidth="1"/>
    <col min="32" max="32" width="11.28515625" style="54" hidden="1" customWidth="1"/>
    <col min="33" max="33" width="11.28515625" style="27" hidden="1" customWidth="1"/>
    <col min="34" max="34" width="11.28515625" style="54" hidden="1" customWidth="1"/>
    <col min="35" max="35" width="12.42578125" style="27" hidden="1" customWidth="1"/>
    <col min="36" max="36" width="11.28515625" style="26" hidden="1" customWidth="1"/>
    <col min="37" max="37" width="11.28515625" style="27" hidden="1" customWidth="1"/>
    <col min="38" max="38" width="11.28515625" style="54" hidden="1" customWidth="1"/>
    <col min="39" max="39" width="11.42578125" style="27" hidden="1" customWidth="1"/>
    <col min="40" max="40" width="11.42578125" style="54" hidden="1" customWidth="1"/>
    <col min="41" max="41" width="11.42578125" style="27" hidden="1" customWidth="1"/>
    <col min="42" max="42" width="11.42578125" style="54" hidden="1" customWidth="1"/>
    <col min="43" max="43" width="11.42578125" style="27" hidden="1" customWidth="1"/>
    <col min="44" max="44" width="11.42578125" style="54" hidden="1" customWidth="1"/>
    <col min="45" max="45" width="11.42578125" style="27" hidden="1" customWidth="1"/>
    <col min="46" max="46" width="11.42578125" style="54" hidden="1" customWidth="1"/>
    <col min="47" max="47" width="10.85546875" style="27" hidden="1" customWidth="1"/>
    <col min="48" max="48" width="11.42578125" style="54" hidden="1" customWidth="1"/>
    <col min="49" max="49" width="11.42578125" style="27" hidden="1" customWidth="1"/>
    <col min="50" max="50" width="11.42578125" style="54" hidden="1" customWidth="1"/>
    <col min="51" max="51" width="11.42578125" style="27" hidden="1" customWidth="1"/>
    <col min="52" max="52" width="11.42578125" style="54" customWidth="1"/>
    <col min="53" max="53" width="11.42578125" style="27" customWidth="1"/>
    <col min="54" max="54" width="11.42578125" style="54" hidden="1" customWidth="1"/>
    <col min="55" max="55" width="11.42578125" style="27" hidden="1" customWidth="1"/>
    <col min="56" max="56" width="11.42578125" style="54" hidden="1" customWidth="1"/>
    <col min="57" max="57" width="11.42578125" style="27" hidden="1" customWidth="1"/>
    <col min="58" max="58" width="11.42578125" style="54" hidden="1" customWidth="1"/>
    <col min="59" max="59" width="11.42578125" style="27" hidden="1" customWidth="1"/>
    <col min="60" max="60" width="11.42578125" style="54" hidden="1" customWidth="1"/>
    <col min="61" max="61" width="11.42578125" style="77" hidden="1" customWidth="1"/>
    <col min="62" max="62" width="11.42578125" style="54" hidden="1" customWidth="1"/>
    <col min="63" max="63" width="11.42578125" style="77" hidden="1" customWidth="1"/>
    <col min="64" max="64" width="11.42578125" style="54" hidden="1" customWidth="1"/>
    <col min="65" max="65" width="11.42578125" style="77" hidden="1" customWidth="1"/>
    <col min="66" max="66" width="14" style="27" customWidth="1"/>
    <col min="67" max="67" width="12.42578125" style="27" customWidth="1"/>
    <col min="68" max="68" width="11.42578125" style="127" hidden="1" customWidth="1"/>
    <col min="69" max="69" width="11.42578125" style="10" hidden="1" customWidth="1"/>
    <col min="70" max="70" width="0" style="10" hidden="1" customWidth="1"/>
    <col min="71" max="71" width="12.140625" style="10" hidden="1" customWidth="1"/>
    <col min="72" max="72" width="11.5703125" style="10" hidden="1" customWidth="1"/>
    <col min="73" max="73" width="11.85546875" style="10" hidden="1" customWidth="1"/>
    <col min="74" max="74" width="12.140625" style="10" hidden="1" customWidth="1"/>
    <col min="75" max="76" width="0" style="14" hidden="1" customWidth="1"/>
    <col min="77" max="114" width="11.42578125" style="14"/>
    <col min="115" max="16384" width="11.42578125" style="7"/>
  </cols>
  <sheetData>
    <row r="1" spans="1:114" s="14" customFormat="1" ht="30" customHeight="1" x14ac:dyDescent="0.35">
      <c r="A1" s="16" t="s">
        <v>18</v>
      </c>
      <c r="B1" s="12"/>
      <c r="C1" s="12"/>
      <c r="D1" s="12"/>
      <c r="E1" s="13"/>
      <c r="F1" s="13"/>
      <c r="G1" s="13"/>
      <c r="H1" s="13"/>
      <c r="I1" s="13"/>
      <c r="J1" s="49"/>
      <c r="K1" s="13"/>
      <c r="L1" s="49"/>
      <c r="M1" s="13"/>
      <c r="N1" s="49"/>
      <c r="O1" s="13"/>
      <c r="P1" s="49"/>
      <c r="Q1" s="49"/>
      <c r="R1" s="49"/>
      <c r="S1" s="13"/>
      <c r="T1" s="49"/>
      <c r="U1" s="13"/>
      <c r="V1" s="49"/>
      <c r="W1" s="13"/>
      <c r="X1" s="49"/>
      <c r="Y1" s="13"/>
      <c r="Z1" s="49"/>
      <c r="AA1" s="13"/>
      <c r="AB1" s="49"/>
      <c r="AC1" s="13"/>
      <c r="AD1" s="49"/>
      <c r="AE1" s="13"/>
      <c r="AF1" s="49"/>
      <c r="AG1" s="13"/>
      <c r="AH1" s="49"/>
      <c r="AI1" s="13"/>
      <c r="AJ1" s="12"/>
      <c r="AK1" s="13"/>
      <c r="AL1" s="49"/>
      <c r="AM1" s="13"/>
      <c r="AN1" s="49"/>
      <c r="AO1" s="13"/>
      <c r="AP1" s="49"/>
      <c r="AQ1" s="13"/>
      <c r="AR1" s="49"/>
      <c r="AS1" s="13"/>
      <c r="AT1" s="49"/>
      <c r="AU1" s="13"/>
      <c r="AV1" s="49"/>
      <c r="AW1" s="13"/>
      <c r="AX1" s="49"/>
      <c r="AY1" s="13"/>
      <c r="AZ1" s="49"/>
      <c r="BA1" s="13"/>
      <c r="BB1" s="49"/>
      <c r="BC1" s="13"/>
      <c r="BD1" s="49"/>
      <c r="BE1" s="13"/>
      <c r="BF1" s="49"/>
      <c r="BG1" s="13"/>
      <c r="BH1" s="49"/>
      <c r="BI1" s="48"/>
      <c r="BJ1" s="49"/>
      <c r="BK1" s="48"/>
      <c r="BL1" s="49"/>
      <c r="BM1" s="48"/>
      <c r="BN1" s="13"/>
      <c r="BO1" s="13"/>
      <c r="BP1" s="122"/>
      <c r="BQ1" s="9"/>
      <c r="BR1" s="9"/>
      <c r="BS1" s="9"/>
      <c r="BT1" s="9" t="s">
        <v>30</v>
      </c>
      <c r="BU1" s="9"/>
      <c r="BV1" s="9"/>
    </row>
    <row r="2" spans="1:114" s="14" customFormat="1" ht="26.25" customHeight="1" x14ac:dyDescent="0.35">
      <c r="A2" s="16" t="s">
        <v>19</v>
      </c>
      <c r="B2" s="12"/>
      <c r="C2" s="12"/>
      <c r="D2" s="12"/>
      <c r="E2" s="13"/>
      <c r="F2" s="13"/>
      <c r="G2" s="13"/>
      <c r="H2" s="13"/>
      <c r="I2" s="13"/>
      <c r="J2" s="49"/>
      <c r="K2" s="13"/>
      <c r="L2" s="49"/>
      <c r="M2" s="13"/>
      <c r="N2" s="49"/>
      <c r="O2" s="13"/>
      <c r="P2" s="49"/>
      <c r="Q2" s="13"/>
      <c r="R2" s="165"/>
      <c r="S2" s="13"/>
      <c r="T2" s="49"/>
      <c r="U2" s="13"/>
      <c r="V2" s="49"/>
      <c r="W2" s="13"/>
      <c r="X2" s="49"/>
      <c r="Y2" s="13"/>
      <c r="Z2" s="49"/>
      <c r="AA2" s="13"/>
      <c r="AB2" s="49"/>
      <c r="AC2" s="13"/>
      <c r="AD2" s="49"/>
      <c r="AE2" s="13"/>
      <c r="AF2" s="49"/>
      <c r="AG2" s="13"/>
      <c r="AH2" s="49"/>
      <c r="AI2" s="13"/>
      <c r="AJ2" s="12"/>
      <c r="AK2" s="13"/>
      <c r="AL2" s="49"/>
      <c r="AM2" s="13"/>
      <c r="AN2" s="49"/>
      <c r="AO2" s="13"/>
      <c r="AP2" s="49"/>
      <c r="AQ2" s="13"/>
      <c r="AR2" s="49"/>
      <c r="AS2" s="13"/>
      <c r="AT2" s="49"/>
      <c r="AU2" s="13"/>
      <c r="AV2" s="49"/>
      <c r="AW2" s="13"/>
      <c r="AX2" s="49"/>
      <c r="AY2" s="13"/>
      <c r="AZ2" s="49"/>
      <c r="BA2" s="13"/>
      <c r="BB2" s="49"/>
      <c r="BC2" s="13"/>
      <c r="BD2" s="49"/>
      <c r="BE2" s="13"/>
      <c r="BF2" s="49"/>
      <c r="BG2" s="13"/>
      <c r="BH2" s="49"/>
      <c r="BI2" s="48"/>
      <c r="BJ2" s="49"/>
      <c r="BK2" s="48"/>
      <c r="BL2" s="49"/>
      <c r="BM2" s="48"/>
      <c r="BN2" s="13"/>
      <c r="BO2" s="13"/>
      <c r="BP2" s="122"/>
      <c r="BQ2" s="9">
        <f>2430+2418</f>
        <v>4848</v>
      </c>
      <c r="BR2" s="9"/>
      <c r="BS2" s="9"/>
      <c r="BT2" s="9"/>
      <c r="BU2" s="9"/>
      <c r="BV2" s="9"/>
    </row>
    <row r="3" spans="1:114" s="14" customFormat="1" ht="16.5" customHeight="1" x14ac:dyDescent="0.35">
      <c r="A3" s="15"/>
      <c r="B3" s="12"/>
      <c r="C3" s="12"/>
      <c r="D3" s="12"/>
      <c r="E3" s="13"/>
      <c r="F3" s="13"/>
      <c r="G3" s="13"/>
      <c r="H3" s="13"/>
      <c r="I3" s="13"/>
      <c r="J3" s="49"/>
      <c r="K3" s="13"/>
      <c r="L3" s="49"/>
      <c r="M3" s="13"/>
      <c r="N3" s="49"/>
      <c r="O3" s="13"/>
      <c r="P3" s="49"/>
      <c r="Q3" s="161"/>
      <c r="R3" s="49"/>
      <c r="S3" s="162"/>
      <c r="T3" s="161"/>
      <c r="U3" s="13"/>
      <c r="V3" s="49"/>
      <c r="W3" s="13"/>
      <c r="X3" s="49"/>
      <c r="Y3" s="13"/>
      <c r="Z3" s="49"/>
      <c r="AA3" s="13"/>
      <c r="AB3" s="49"/>
      <c r="AC3" s="161"/>
      <c r="AD3" s="49"/>
      <c r="AE3" s="13"/>
      <c r="AF3" s="49"/>
      <c r="AG3" s="13"/>
      <c r="AH3" s="49"/>
      <c r="AI3" s="13"/>
      <c r="AJ3" s="12"/>
      <c r="AK3" s="13"/>
      <c r="AL3" s="49"/>
      <c r="AM3" s="13"/>
      <c r="AN3" s="49"/>
      <c r="AO3" s="13"/>
      <c r="AP3" s="49"/>
      <c r="AQ3" s="13"/>
      <c r="AR3" s="49"/>
      <c r="AS3" s="13"/>
      <c r="AT3" s="49"/>
      <c r="AU3" s="13"/>
      <c r="AV3" s="49"/>
      <c r="AW3" s="13"/>
      <c r="AX3" s="49"/>
      <c r="AY3" s="13"/>
      <c r="AZ3" s="49"/>
      <c r="BA3" s="13"/>
      <c r="BB3" s="49"/>
      <c r="BC3" s="13"/>
      <c r="BD3" s="49"/>
      <c r="BE3" s="13"/>
      <c r="BF3" s="49"/>
      <c r="BG3" s="13"/>
      <c r="BH3" s="49"/>
      <c r="BI3" s="48"/>
      <c r="BJ3" s="49"/>
      <c r="BK3" s="48"/>
      <c r="BL3" s="49"/>
      <c r="BM3" s="48"/>
      <c r="BN3" s="13"/>
      <c r="BO3" s="13"/>
      <c r="BP3" s="122"/>
      <c r="BQ3" s="9"/>
      <c r="BR3" s="9"/>
      <c r="BS3" s="9"/>
      <c r="BT3" s="9"/>
      <c r="BU3" s="9"/>
      <c r="BV3" s="9"/>
    </row>
    <row r="4" spans="1:114" s="118" customFormat="1" ht="24.75" customHeight="1" thickBot="1" x14ac:dyDescent="0.4">
      <c r="A4" s="175" t="s">
        <v>76</v>
      </c>
      <c r="B4" s="177"/>
      <c r="C4" s="12"/>
      <c r="D4" s="111"/>
      <c r="E4" s="112"/>
      <c r="F4" s="112"/>
      <c r="G4" s="112"/>
      <c r="H4" s="112"/>
      <c r="I4" s="112"/>
      <c r="J4" s="113"/>
      <c r="K4" s="114"/>
      <c r="L4" s="115"/>
      <c r="M4" s="116"/>
      <c r="N4" s="113"/>
      <c r="O4" s="112"/>
      <c r="P4" s="113"/>
      <c r="Q4" s="166"/>
      <c r="R4" s="113"/>
      <c r="S4" s="112"/>
      <c r="T4" s="113"/>
      <c r="U4" s="112"/>
      <c r="V4" s="113"/>
      <c r="W4" s="112"/>
      <c r="X4" s="113"/>
      <c r="Y4" s="112"/>
      <c r="Z4" s="113"/>
      <c r="AA4" s="112"/>
      <c r="AB4" s="113"/>
      <c r="AC4" s="112"/>
      <c r="AD4" s="113"/>
      <c r="AE4" s="112"/>
      <c r="AF4" s="113"/>
      <c r="AG4" s="112"/>
      <c r="AH4" s="113"/>
      <c r="AI4" s="112"/>
      <c r="AJ4" s="111"/>
      <c r="AK4" s="112"/>
      <c r="AL4" s="226"/>
      <c r="AM4" s="112"/>
      <c r="AN4" s="113"/>
      <c r="AO4" s="112"/>
      <c r="AP4" s="113"/>
      <c r="AQ4" s="114"/>
      <c r="AR4" s="115"/>
      <c r="AS4" s="116"/>
      <c r="AT4" s="113"/>
      <c r="AU4" s="112"/>
      <c r="AV4" s="113"/>
      <c r="AW4" s="112"/>
      <c r="AX4" s="113"/>
      <c r="AY4" s="112"/>
      <c r="AZ4" s="113"/>
      <c r="BA4" s="112"/>
      <c r="BB4" s="113"/>
      <c r="BC4" s="112"/>
      <c r="BD4" s="113"/>
      <c r="BE4" s="112"/>
      <c r="BF4" s="113"/>
      <c r="BG4" s="112"/>
      <c r="BH4" s="113"/>
      <c r="BI4" s="117"/>
      <c r="BJ4" s="113"/>
      <c r="BK4" s="117"/>
      <c r="BL4" s="113"/>
      <c r="BM4" s="117"/>
      <c r="BN4" s="112"/>
      <c r="BO4" s="112"/>
      <c r="BP4" s="123"/>
      <c r="BQ4" s="306"/>
      <c r="BR4" s="306"/>
      <c r="BS4" s="306"/>
      <c r="BT4" s="306"/>
      <c r="BU4" s="306"/>
      <c r="BV4" s="306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</row>
    <row r="5" spans="1:114" ht="16.5" customHeight="1" x14ac:dyDescent="0.25">
      <c r="A5" s="174" t="s">
        <v>0</v>
      </c>
      <c r="B5" s="176" t="s">
        <v>1</v>
      </c>
      <c r="C5" s="293" t="s">
        <v>24</v>
      </c>
      <c r="D5" s="307">
        <v>1</v>
      </c>
      <c r="E5" s="303"/>
      <c r="F5" s="303">
        <f>+D5+1</f>
        <v>2</v>
      </c>
      <c r="G5" s="303"/>
      <c r="H5" s="303">
        <f t="shared" ref="H5" si="0">+F5+1</f>
        <v>3</v>
      </c>
      <c r="I5" s="303"/>
      <c r="J5" s="303">
        <f t="shared" ref="J5" si="1">+H5+1</f>
        <v>4</v>
      </c>
      <c r="K5" s="303"/>
      <c r="L5" s="303">
        <f t="shared" ref="L5" si="2">+J5+1</f>
        <v>5</v>
      </c>
      <c r="M5" s="303"/>
      <c r="N5" s="303">
        <f t="shared" ref="N5" si="3">+L5+1</f>
        <v>6</v>
      </c>
      <c r="O5" s="303"/>
      <c r="P5" s="303">
        <f t="shared" ref="P5" si="4">+N5+1</f>
        <v>7</v>
      </c>
      <c r="Q5" s="303"/>
      <c r="R5" s="303">
        <f t="shared" ref="R5" si="5">+P5+1</f>
        <v>8</v>
      </c>
      <c r="S5" s="303"/>
      <c r="T5" s="303">
        <f t="shared" ref="T5" si="6">+R5+1</f>
        <v>9</v>
      </c>
      <c r="U5" s="303"/>
      <c r="V5" s="303">
        <f t="shared" ref="V5" si="7">+T5+1</f>
        <v>10</v>
      </c>
      <c r="W5" s="303"/>
      <c r="X5" s="303">
        <f t="shared" ref="X5" si="8">+V5+1</f>
        <v>11</v>
      </c>
      <c r="Y5" s="303"/>
      <c r="Z5" s="303">
        <f t="shared" ref="Z5" si="9">+X5+1</f>
        <v>12</v>
      </c>
      <c r="AA5" s="303"/>
      <c r="AB5" s="303">
        <f t="shared" ref="AB5" si="10">+Z5+1</f>
        <v>13</v>
      </c>
      <c r="AC5" s="303"/>
      <c r="AD5" s="303">
        <f t="shared" ref="AD5" si="11">+AB5+1</f>
        <v>14</v>
      </c>
      <c r="AE5" s="303"/>
      <c r="AF5" s="303">
        <f t="shared" ref="AF5" si="12">+AD5+1</f>
        <v>15</v>
      </c>
      <c r="AG5" s="303"/>
      <c r="AH5" s="303">
        <f t="shared" ref="AH5" si="13">+AF5+1</f>
        <v>16</v>
      </c>
      <c r="AI5" s="303"/>
      <c r="AJ5" s="303">
        <f>+AH5+1</f>
        <v>17</v>
      </c>
      <c r="AK5" s="303"/>
      <c r="AL5" s="303">
        <f>+AJ5+1</f>
        <v>18</v>
      </c>
      <c r="AM5" s="303"/>
      <c r="AN5" s="303">
        <f t="shared" ref="AN5" si="14">+AL5+1</f>
        <v>19</v>
      </c>
      <c r="AO5" s="303"/>
      <c r="AP5" s="303">
        <f t="shared" ref="AP5" si="15">+AN5+1</f>
        <v>20</v>
      </c>
      <c r="AQ5" s="303"/>
      <c r="AR5" s="303">
        <f t="shared" ref="AR5" si="16">+AP5+1</f>
        <v>21</v>
      </c>
      <c r="AS5" s="303"/>
      <c r="AT5" s="303">
        <f t="shared" ref="AT5" si="17">+AR5+1</f>
        <v>22</v>
      </c>
      <c r="AU5" s="303"/>
      <c r="AV5" s="303">
        <f t="shared" ref="AV5" si="18">+AT5+1</f>
        <v>23</v>
      </c>
      <c r="AW5" s="303"/>
      <c r="AX5" s="303">
        <f t="shared" ref="AX5" si="19">+AV5+1</f>
        <v>24</v>
      </c>
      <c r="AY5" s="303"/>
      <c r="AZ5" s="303">
        <f t="shared" ref="AZ5" si="20">+AX5+1</f>
        <v>25</v>
      </c>
      <c r="BA5" s="303"/>
      <c r="BB5" s="303">
        <f t="shared" ref="BB5" si="21">+AZ5+1</f>
        <v>26</v>
      </c>
      <c r="BC5" s="303"/>
      <c r="BD5" s="303">
        <f t="shared" ref="BD5" si="22">+BB5+1</f>
        <v>27</v>
      </c>
      <c r="BE5" s="303"/>
      <c r="BF5" s="303">
        <f t="shared" ref="BF5" si="23">+BD5+1</f>
        <v>28</v>
      </c>
      <c r="BG5" s="303"/>
      <c r="BH5" s="303">
        <f t="shared" ref="BH5" si="24">+BF5+1</f>
        <v>29</v>
      </c>
      <c r="BI5" s="303"/>
      <c r="BJ5" s="303">
        <f t="shared" ref="BJ5" si="25">+BH5+1</f>
        <v>30</v>
      </c>
      <c r="BK5" s="303"/>
      <c r="BL5" s="303">
        <f t="shared" ref="BL5" si="26">+BJ5+1</f>
        <v>31</v>
      </c>
      <c r="BM5" s="303"/>
      <c r="BN5" s="302" t="s">
        <v>22</v>
      </c>
      <c r="BO5" s="302" t="s">
        <v>23</v>
      </c>
      <c r="BP5" s="308" t="s">
        <v>29</v>
      </c>
      <c r="BQ5" s="134" t="s">
        <v>3</v>
      </c>
      <c r="BR5" s="119" t="s">
        <v>4</v>
      </c>
      <c r="BS5" s="119" t="s">
        <v>5</v>
      </c>
      <c r="BT5" s="119" t="s">
        <v>6</v>
      </c>
      <c r="BU5" s="119" t="s">
        <v>7</v>
      </c>
      <c r="BV5" s="119" t="s">
        <v>8</v>
      </c>
    </row>
    <row r="6" spans="1:114" s="22" customFormat="1" ht="16.5" customHeight="1" thickBot="1" x14ac:dyDescent="0.3">
      <c r="A6" s="304" t="s">
        <v>20</v>
      </c>
      <c r="B6" s="288"/>
      <c r="C6" s="294"/>
      <c r="D6" s="86" t="s">
        <v>21</v>
      </c>
      <c r="E6" s="78" t="s">
        <v>17</v>
      </c>
      <c r="F6" s="78" t="s">
        <v>21</v>
      </c>
      <c r="G6" s="78" t="s">
        <v>17</v>
      </c>
      <c r="H6" s="78" t="s">
        <v>21</v>
      </c>
      <c r="I6" s="78" t="s">
        <v>17</v>
      </c>
      <c r="J6" s="106" t="s">
        <v>21</v>
      </c>
      <c r="K6" s="78" t="s">
        <v>17</v>
      </c>
      <c r="L6" s="106" t="s">
        <v>21</v>
      </c>
      <c r="M6" s="78" t="s">
        <v>17</v>
      </c>
      <c r="N6" s="106" t="s">
        <v>21</v>
      </c>
      <c r="O6" s="78" t="s">
        <v>17</v>
      </c>
      <c r="P6" s="106" t="s">
        <v>21</v>
      </c>
      <c r="Q6" s="78" t="s">
        <v>17</v>
      </c>
      <c r="R6" s="106" t="s">
        <v>21</v>
      </c>
      <c r="S6" s="78" t="s">
        <v>17</v>
      </c>
      <c r="T6" s="106" t="s">
        <v>21</v>
      </c>
      <c r="U6" s="78" t="s">
        <v>17</v>
      </c>
      <c r="V6" s="106" t="s">
        <v>21</v>
      </c>
      <c r="W6" s="78" t="s">
        <v>17</v>
      </c>
      <c r="X6" s="106" t="s">
        <v>21</v>
      </c>
      <c r="Y6" s="78" t="s">
        <v>17</v>
      </c>
      <c r="Z6" s="106" t="s">
        <v>21</v>
      </c>
      <c r="AA6" s="78" t="s">
        <v>17</v>
      </c>
      <c r="AB6" s="106" t="s">
        <v>21</v>
      </c>
      <c r="AC6" s="78" t="s">
        <v>17</v>
      </c>
      <c r="AD6" s="106" t="s">
        <v>21</v>
      </c>
      <c r="AE6" s="78" t="s">
        <v>17</v>
      </c>
      <c r="AF6" s="106" t="s">
        <v>21</v>
      </c>
      <c r="AG6" s="78" t="s">
        <v>17</v>
      </c>
      <c r="AH6" s="106" t="s">
        <v>21</v>
      </c>
      <c r="AI6" s="78" t="s">
        <v>17</v>
      </c>
      <c r="AJ6" s="78" t="s">
        <v>21</v>
      </c>
      <c r="AK6" s="78" t="s">
        <v>17</v>
      </c>
      <c r="AL6" s="106" t="s">
        <v>21</v>
      </c>
      <c r="AM6" s="78" t="s">
        <v>17</v>
      </c>
      <c r="AN6" s="106" t="s">
        <v>21</v>
      </c>
      <c r="AO6" s="78" t="s">
        <v>17</v>
      </c>
      <c r="AP6" s="106" t="s">
        <v>21</v>
      </c>
      <c r="AQ6" s="78" t="s">
        <v>17</v>
      </c>
      <c r="AR6" s="106" t="s">
        <v>21</v>
      </c>
      <c r="AS6" s="78" t="s">
        <v>17</v>
      </c>
      <c r="AT6" s="106" t="s">
        <v>21</v>
      </c>
      <c r="AU6" s="78" t="s">
        <v>17</v>
      </c>
      <c r="AV6" s="106" t="s">
        <v>21</v>
      </c>
      <c r="AW6" s="78" t="s">
        <v>17</v>
      </c>
      <c r="AX6" s="106" t="s">
        <v>21</v>
      </c>
      <c r="AY6" s="78" t="s">
        <v>17</v>
      </c>
      <c r="AZ6" s="106" t="s">
        <v>21</v>
      </c>
      <c r="BA6" s="78" t="s">
        <v>17</v>
      </c>
      <c r="BB6" s="106" t="s">
        <v>21</v>
      </c>
      <c r="BC6" s="78" t="s">
        <v>17</v>
      </c>
      <c r="BD6" s="106" t="s">
        <v>21</v>
      </c>
      <c r="BE6" s="78" t="s">
        <v>17</v>
      </c>
      <c r="BF6" s="106" t="s">
        <v>21</v>
      </c>
      <c r="BG6" s="78" t="s">
        <v>17</v>
      </c>
      <c r="BH6" s="106" t="s">
        <v>21</v>
      </c>
      <c r="BI6" s="243" t="s">
        <v>17</v>
      </c>
      <c r="BJ6" s="106" t="s">
        <v>21</v>
      </c>
      <c r="BK6" s="243" t="s">
        <v>17</v>
      </c>
      <c r="BL6" s="106" t="s">
        <v>21</v>
      </c>
      <c r="BM6" s="243" t="s">
        <v>17</v>
      </c>
      <c r="BN6" s="298"/>
      <c r="BO6" s="298"/>
      <c r="BP6" s="300"/>
      <c r="BQ6" s="32"/>
      <c r="BR6" s="33"/>
      <c r="BS6" s="32"/>
      <c r="BT6" s="32"/>
      <c r="BU6" s="34"/>
      <c r="BV6" s="32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56"/>
      <c r="CO6" s="56"/>
      <c r="CP6" s="56"/>
      <c r="CQ6" s="56"/>
      <c r="CR6" s="56"/>
      <c r="CS6" s="56"/>
      <c r="CT6" s="56"/>
      <c r="CU6" s="56"/>
      <c r="CV6" s="56"/>
      <c r="CW6" s="56"/>
      <c r="CX6" s="56"/>
      <c r="CY6" s="56"/>
      <c r="CZ6" s="56"/>
      <c r="DA6" s="56"/>
      <c r="DB6" s="56"/>
      <c r="DC6" s="56"/>
      <c r="DD6" s="56"/>
      <c r="DE6" s="56"/>
      <c r="DF6" s="56"/>
      <c r="DG6" s="56"/>
      <c r="DH6" s="56"/>
      <c r="DI6" s="56"/>
      <c r="DJ6" s="56"/>
    </row>
    <row r="7" spans="1:114" ht="16.5" customHeight="1" x14ac:dyDescent="0.25">
      <c r="A7" s="60" t="s">
        <v>9</v>
      </c>
      <c r="B7" s="6" t="s">
        <v>53</v>
      </c>
      <c r="C7" s="46">
        <v>54</v>
      </c>
      <c r="D7" s="11"/>
      <c r="E7" s="3">
        <f t="shared" ref="E7:E10" si="27">+D7*C7</f>
        <v>0</v>
      </c>
      <c r="F7" s="11">
        <v>35</v>
      </c>
      <c r="G7" s="3">
        <f t="shared" ref="G7:G10" si="28">+F7*C7</f>
        <v>1890</v>
      </c>
      <c r="H7" s="45">
        <v>30</v>
      </c>
      <c r="I7" s="3">
        <f t="shared" ref="I7:I10" si="29">+H7*C7</f>
        <v>1620</v>
      </c>
      <c r="J7" s="45">
        <v>22</v>
      </c>
      <c r="K7" s="3">
        <f t="shared" ref="K7:K10" si="30">+J7*C7</f>
        <v>1188</v>
      </c>
      <c r="L7" s="45">
        <v>15</v>
      </c>
      <c r="M7" s="3">
        <f t="shared" ref="M7:M43" si="31">+L7*C7</f>
        <v>810</v>
      </c>
      <c r="N7" s="45">
        <v>30</v>
      </c>
      <c r="O7" s="3">
        <f t="shared" ref="O7:O43" si="32">+N7*C7</f>
        <v>1620</v>
      </c>
      <c r="P7" s="45">
        <v>34</v>
      </c>
      <c r="Q7" s="3">
        <f t="shared" ref="Q7:Q43" si="33">+P7*C7</f>
        <v>1836</v>
      </c>
      <c r="R7" s="45">
        <v>34</v>
      </c>
      <c r="S7" s="3">
        <f t="shared" ref="S7:S43" si="34">+R7*C7</f>
        <v>1836</v>
      </c>
      <c r="T7" s="45">
        <v>34</v>
      </c>
      <c r="U7" s="3">
        <f t="shared" ref="U7:U10" si="35">+T7*C7</f>
        <v>1836</v>
      </c>
      <c r="V7" s="45">
        <v>26</v>
      </c>
      <c r="W7" s="3">
        <f t="shared" ref="W7:W10" si="36">+V7*C7</f>
        <v>1404</v>
      </c>
      <c r="X7" s="45">
        <v>26</v>
      </c>
      <c r="Y7" s="3">
        <f t="shared" ref="Y7:Y9" si="37">+X7*C7</f>
        <v>1404</v>
      </c>
      <c r="Z7" s="45">
        <v>18</v>
      </c>
      <c r="AA7" s="3">
        <f t="shared" ref="AA7:AA9" si="38">+Z7*C7</f>
        <v>972</v>
      </c>
      <c r="AB7" s="45">
        <v>41</v>
      </c>
      <c r="AC7" s="3">
        <f t="shared" ref="AC7:AC10" si="39">+AB7*C7</f>
        <v>2214</v>
      </c>
      <c r="AD7" s="45">
        <v>34</v>
      </c>
      <c r="AE7" s="3">
        <f t="shared" ref="AE7:AE10" si="40">+AD7*C7</f>
        <v>1836</v>
      </c>
      <c r="AF7" s="45">
        <v>23</v>
      </c>
      <c r="AG7" s="3">
        <f t="shared" ref="AG7:AG10" si="41">+AF7*C7</f>
        <v>1242</v>
      </c>
      <c r="AH7" s="45">
        <v>22</v>
      </c>
      <c r="AI7" s="3">
        <f t="shared" ref="AI7:AI10" si="42">+AH7*C7</f>
        <v>1188</v>
      </c>
      <c r="AJ7" s="11">
        <v>11</v>
      </c>
      <c r="AK7" s="3">
        <f t="shared" ref="AK7:AK10" si="43">+AJ7*C7</f>
        <v>594</v>
      </c>
      <c r="AL7" s="45">
        <v>44</v>
      </c>
      <c r="AM7" s="3">
        <f>+AL7*C7</f>
        <v>2376</v>
      </c>
      <c r="AN7" s="45">
        <v>27</v>
      </c>
      <c r="AO7" s="3">
        <f t="shared" ref="AO7:AO10" si="44">+AN7*C7</f>
        <v>1458</v>
      </c>
      <c r="AP7" s="45">
        <v>44</v>
      </c>
      <c r="AQ7" s="3">
        <f t="shared" ref="AQ7:AQ43" si="45">+AP7*C7</f>
        <v>2376</v>
      </c>
      <c r="AR7" s="45">
        <v>33</v>
      </c>
      <c r="AS7" s="3">
        <f t="shared" ref="AS7:AS10" si="46">+AR7*C7</f>
        <v>1782</v>
      </c>
      <c r="AT7" s="45">
        <v>28</v>
      </c>
      <c r="AU7" s="3">
        <f t="shared" ref="AU7:AU10" si="47">+AT7*C7</f>
        <v>1512</v>
      </c>
      <c r="AV7" s="45">
        <v>24</v>
      </c>
      <c r="AW7" s="3">
        <f t="shared" ref="AW7:AW10" si="48">+AV7*C7</f>
        <v>1296</v>
      </c>
      <c r="AX7" s="45">
        <v>18</v>
      </c>
      <c r="AY7" s="3">
        <f>+AX7*C7</f>
        <v>972</v>
      </c>
      <c r="AZ7" s="45">
        <v>14</v>
      </c>
      <c r="BA7" s="3">
        <f>+AZ7*C7</f>
        <v>756</v>
      </c>
      <c r="BB7" s="45"/>
      <c r="BC7" s="3"/>
      <c r="BD7" s="45"/>
      <c r="BE7" s="3"/>
      <c r="BF7" s="45"/>
      <c r="BG7" s="3"/>
      <c r="BH7" s="45"/>
      <c r="BI7" s="74"/>
      <c r="BJ7" s="45"/>
      <c r="BK7" s="74"/>
      <c r="BL7" s="45"/>
      <c r="BM7" s="74"/>
      <c r="BN7" s="45">
        <f t="shared" ref="BN7:BO10" si="49">+D7+F7+H7+J7+L7+N7+P7+R7+T7+V7+X7+Z7+AB7+AD7+AF7+AH7+AJ7+AL7+AN7+AP7+AR7+AT7+AV7+AX7+AZ7+BB7+BD7+BF7+BH7+BJ7+BL7</f>
        <v>667</v>
      </c>
      <c r="BO7" s="88">
        <f t="shared" si="49"/>
        <v>36018</v>
      </c>
      <c r="BP7" s="124"/>
      <c r="BQ7" s="61">
        <v>1211</v>
      </c>
      <c r="BR7" s="4">
        <f t="shared" ref="BR7:BR43" si="50">BO7</f>
        <v>36018</v>
      </c>
      <c r="BS7" s="61"/>
      <c r="BT7" s="1">
        <f>BR7+BS7-BQ7</f>
        <v>34807</v>
      </c>
      <c r="BU7" s="5"/>
      <c r="BV7" s="1">
        <f t="shared" ref="BV7:BV10" si="51">BT7-BU7</f>
        <v>34807</v>
      </c>
    </row>
    <row r="8" spans="1:114" ht="16.5" customHeight="1" x14ac:dyDescent="0.25">
      <c r="A8" s="60" t="s">
        <v>9</v>
      </c>
      <c r="B8" s="6" t="s">
        <v>53</v>
      </c>
      <c r="C8" s="46">
        <v>48</v>
      </c>
      <c r="D8" s="11"/>
      <c r="E8" s="3">
        <f t="shared" si="27"/>
        <v>0</v>
      </c>
      <c r="F8" s="11"/>
      <c r="G8" s="3">
        <f t="shared" si="28"/>
        <v>0</v>
      </c>
      <c r="H8" s="45"/>
      <c r="I8" s="3">
        <f t="shared" si="29"/>
        <v>0</v>
      </c>
      <c r="J8" s="45"/>
      <c r="K8" s="3">
        <f t="shared" si="30"/>
        <v>0</v>
      </c>
      <c r="L8" s="45"/>
      <c r="M8" s="3">
        <f t="shared" si="31"/>
        <v>0</v>
      </c>
      <c r="N8" s="45"/>
      <c r="O8" s="3">
        <f t="shared" si="32"/>
        <v>0</v>
      </c>
      <c r="P8" s="45"/>
      <c r="Q8" s="3">
        <f t="shared" si="33"/>
        <v>0</v>
      </c>
      <c r="R8" s="45">
        <v>6</v>
      </c>
      <c r="S8" s="3">
        <f t="shared" si="34"/>
        <v>288</v>
      </c>
      <c r="T8" s="45"/>
      <c r="U8" s="3">
        <f t="shared" si="35"/>
        <v>0</v>
      </c>
      <c r="V8" s="45"/>
      <c r="W8" s="3">
        <f t="shared" si="36"/>
        <v>0</v>
      </c>
      <c r="X8" s="45"/>
      <c r="Y8" s="3">
        <f t="shared" si="37"/>
        <v>0</v>
      </c>
      <c r="Z8" s="45"/>
      <c r="AA8" s="3">
        <f t="shared" si="38"/>
        <v>0</v>
      </c>
      <c r="AB8" s="45"/>
      <c r="AC8" s="3">
        <f t="shared" si="39"/>
        <v>0</v>
      </c>
      <c r="AD8" s="45"/>
      <c r="AE8" s="3">
        <f t="shared" si="40"/>
        <v>0</v>
      </c>
      <c r="AF8" s="45"/>
      <c r="AG8" s="3">
        <f t="shared" si="41"/>
        <v>0</v>
      </c>
      <c r="AH8" s="45"/>
      <c r="AI8" s="3">
        <f t="shared" si="42"/>
        <v>0</v>
      </c>
      <c r="AJ8" s="11"/>
      <c r="AK8" s="3">
        <f t="shared" si="43"/>
        <v>0</v>
      </c>
      <c r="AL8" s="45"/>
      <c r="AM8" s="3">
        <f t="shared" ref="AM8:AM10" si="52">+AL8*C8</f>
        <v>0</v>
      </c>
      <c r="AN8" s="45"/>
      <c r="AO8" s="3">
        <f t="shared" si="44"/>
        <v>0</v>
      </c>
      <c r="AP8" s="45"/>
      <c r="AQ8" s="3">
        <f t="shared" si="45"/>
        <v>0</v>
      </c>
      <c r="AR8" s="45">
        <v>3</v>
      </c>
      <c r="AS8" s="3">
        <f t="shared" si="46"/>
        <v>144</v>
      </c>
      <c r="AT8" s="45"/>
      <c r="AU8" s="3">
        <f t="shared" si="47"/>
        <v>0</v>
      </c>
      <c r="AV8" s="45"/>
      <c r="AW8" s="3">
        <f t="shared" si="48"/>
        <v>0</v>
      </c>
      <c r="AX8" s="45"/>
      <c r="AY8" s="3">
        <f t="shared" ref="AY8:AY43" si="53">+AX8*C8</f>
        <v>0</v>
      </c>
      <c r="AZ8" s="45"/>
      <c r="BA8" s="3">
        <f t="shared" ref="BA8:BA43" si="54">+AZ8*C8</f>
        <v>0</v>
      </c>
      <c r="BB8" s="45"/>
      <c r="BC8" s="3"/>
      <c r="BD8" s="45"/>
      <c r="BE8" s="3"/>
      <c r="BF8" s="45"/>
      <c r="BG8" s="3"/>
      <c r="BH8" s="45"/>
      <c r="BI8" s="74"/>
      <c r="BJ8" s="45"/>
      <c r="BK8" s="74"/>
      <c r="BL8" s="45"/>
      <c r="BM8" s="74"/>
      <c r="BN8" s="45">
        <f t="shared" si="49"/>
        <v>9</v>
      </c>
      <c r="BO8" s="88">
        <f>+E8+G8+I8+K8+M8+O8+Q8+S8+U8+W8+Y8+AA8+AC8+AE8+AG8+AI8+AK8+AM8+AO8+AQ8+AS8+AU8+AW8+AY8+BA8+BC8+BE8+BG8+BI8+BK8+BM8</f>
        <v>432</v>
      </c>
      <c r="BP8" s="124"/>
      <c r="BQ8" s="61"/>
      <c r="BR8" s="4">
        <f t="shared" si="50"/>
        <v>432</v>
      </c>
      <c r="BS8" s="61"/>
      <c r="BT8" s="1">
        <f t="shared" ref="BT8:BT10" si="55">BR8+BS8-BQ8</f>
        <v>432</v>
      </c>
      <c r="BU8" s="5"/>
      <c r="BV8" s="1">
        <f t="shared" si="51"/>
        <v>432</v>
      </c>
    </row>
    <row r="9" spans="1:114" s="14" customFormat="1" ht="16.5" customHeight="1" x14ac:dyDescent="0.25">
      <c r="A9" s="60" t="s">
        <v>10</v>
      </c>
      <c r="B9" s="148">
        <v>19</v>
      </c>
      <c r="C9" s="46">
        <v>54</v>
      </c>
      <c r="D9" s="11">
        <v>2</v>
      </c>
      <c r="E9" s="3">
        <f t="shared" si="27"/>
        <v>108</v>
      </c>
      <c r="F9" s="11">
        <v>39</v>
      </c>
      <c r="G9" s="3">
        <f t="shared" si="28"/>
        <v>2106</v>
      </c>
      <c r="H9" s="45">
        <v>31</v>
      </c>
      <c r="I9" s="3">
        <f t="shared" si="29"/>
        <v>1674</v>
      </c>
      <c r="J9" s="45">
        <v>26</v>
      </c>
      <c r="K9" s="3">
        <f t="shared" si="30"/>
        <v>1404</v>
      </c>
      <c r="L9" s="45">
        <v>36</v>
      </c>
      <c r="M9" s="3">
        <f t="shared" si="31"/>
        <v>1944</v>
      </c>
      <c r="N9" s="45">
        <v>26</v>
      </c>
      <c r="O9" s="3">
        <f t="shared" si="32"/>
        <v>1404</v>
      </c>
      <c r="P9" s="45">
        <v>34</v>
      </c>
      <c r="Q9" s="3">
        <f t="shared" si="33"/>
        <v>1836</v>
      </c>
      <c r="R9" s="45">
        <v>24</v>
      </c>
      <c r="S9" s="3">
        <f t="shared" si="34"/>
        <v>1296</v>
      </c>
      <c r="T9" s="45">
        <v>12</v>
      </c>
      <c r="U9" s="3">
        <f t="shared" si="35"/>
        <v>648</v>
      </c>
      <c r="V9" s="45">
        <v>46</v>
      </c>
      <c r="W9" s="3">
        <f t="shared" si="36"/>
        <v>2484</v>
      </c>
      <c r="X9" s="45">
        <v>26</v>
      </c>
      <c r="Y9" s="3">
        <f t="shared" si="37"/>
        <v>1404</v>
      </c>
      <c r="Z9" s="45">
        <v>14</v>
      </c>
      <c r="AA9" s="3">
        <f t="shared" si="38"/>
        <v>756</v>
      </c>
      <c r="AB9" s="45">
        <v>24</v>
      </c>
      <c r="AC9" s="3">
        <f t="shared" si="39"/>
        <v>1296</v>
      </c>
      <c r="AD9" s="45">
        <v>20</v>
      </c>
      <c r="AE9" s="3">
        <f t="shared" si="40"/>
        <v>1080</v>
      </c>
      <c r="AF9" s="45">
        <v>19</v>
      </c>
      <c r="AG9" s="3">
        <f t="shared" si="41"/>
        <v>1026</v>
      </c>
      <c r="AH9" s="45">
        <v>16</v>
      </c>
      <c r="AI9" s="3">
        <f t="shared" si="42"/>
        <v>864</v>
      </c>
      <c r="AJ9" s="11">
        <v>1</v>
      </c>
      <c r="AK9" s="3">
        <f t="shared" si="43"/>
        <v>54</v>
      </c>
      <c r="AL9" s="45">
        <v>24</v>
      </c>
      <c r="AM9" s="3">
        <f t="shared" si="52"/>
        <v>1296</v>
      </c>
      <c r="AN9" s="45">
        <v>20</v>
      </c>
      <c r="AO9" s="3">
        <f t="shared" si="44"/>
        <v>1080</v>
      </c>
      <c r="AP9" s="45">
        <v>39</v>
      </c>
      <c r="AQ9" s="3">
        <f t="shared" si="45"/>
        <v>2106</v>
      </c>
      <c r="AR9" s="45">
        <v>17</v>
      </c>
      <c r="AS9" s="3">
        <f t="shared" si="46"/>
        <v>918</v>
      </c>
      <c r="AT9" s="45">
        <v>20</v>
      </c>
      <c r="AU9" s="3">
        <f t="shared" si="47"/>
        <v>1080</v>
      </c>
      <c r="AV9" s="45">
        <v>35</v>
      </c>
      <c r="AW9" s="3">
        <f t="shared" si="48"/>
        <v>1890</v>
      </c>
      <c r="AX9" s="45">
        <v>42</v>
      </c>
      <c r="AY9" s="3">
        <f t="shared" si="53"/>
        <v>2268</v>
      </c>
      <c r="AZ9" s="45">
        <v>16</v>
      </c>
      <c r="BA9" s="3">
        <f t="shared" si="54"/>
        <v>864</v>
      </c>
      <c r="BB9" s="45"/>
      <c r="BC9" s="3"/>
      <c r="BD9" s="45"/>
      <c r="BE9" s="3"/>
      <c r="BF9" s="45"/>
      <c r="BG9" s="3"/>
      <c r="BH9" s="45"/>
      <c r="BI9" s="74"/>
      <c r="BJ9" s="45"/>
      <c r="BK9" s="74"/>
      <c r="BL9" s="45"/>
      <c r="BM9" s="74"/>
      <c r="BN9" s="45">
        <f t="shared" si="49"/>
        <v>609</v>
      </c>
      <c r="BO9" s="88">
        <f t="shared" si="49"/>
        <v>32886</v>
      </c>
      <c r="BP9" s="124"/>
      <c r="BQ9" s="61">
        <v>737.4</v>
      </c>
      <c r="BR9" s="4">
        <f t="shared" si="50"/>
        <v>32886</v>
      </c>
      <c r="BS9" s="61"/>
      <c r="BT9" s="1">
        <f t="shared" si="55"/>
        <v>32148.6</v>
      </c>
      <c r="BU9" s="5"/>
      <c r="BV9" s="149">
        <f t="shared" si="51"/>
        <v>32148.6</v>
      </c>
      <c r="BW9" s="157">
        <f>SUM(BT7:BT8)</f>
        <v>35239</v>
      </c>
      <c r="BX9" s="158">
        <f>SUM(BV7:BV8)</f>
        <v>35239</v>
      </c>
    </row>
    <row r="10" spans="1:114" s="14" customFormat="1" ht="16.5" customHeight="1" thickBot="1" x14ac:dyDescent="0.3">
      <c r="A10" s="153" t="s">
        <v>10</v>
      </c>
      <c r="B10" s="6">
        <v>19</v>
      </c>
      <c r="C10" s="46">
        <v>48</v>
      </c>
      <c r="D10" s="11"/>
      <c r="E10" s="3">
        <f t="shared" si="27"/>
        <v>0</v>
      </c>
      <c r="F10" s="11"/>
      <c r="G10" s="3">
        <f t="shared" si="28"/>
        <v>0</v>
      </c>
      <c r="H10" s="45"/>
      <c r="I10" s="3">
        <f t="shared" si="29"/>
        <v>0</v>
      </c>
      <c r="J10" s="45"/>
      <c r="K10" s="3">
        <f t="shared" si="30"/>
        <v>0</v>
      </c>
      <c r="L10" s="45"/>
      <c r="M10" s="3">
        <f t="shared" si="31"/>
        <v>0</v>
      </c>
      <c r="N10" s="45"/>
      <c r="O10" s="3">
        <f t="shared" si="32"/>
        <v>0</v>
      </c>
      <c r="P10" s="45">
        <v>7</v>
      </c>
      <c r="Q10" s="3">
        <v>343</v>
      </c>
      <c r="R10" s="45"/>
      <c r="S10" s="3">
        <f t="shared" si="34"/>
        <v>0</v>
      </c>
      <c r="T10" s="45"/>
      <c r="U10" s="3">
        <f t="shared" si="35"/>
        <v>0</v>
      </c>
      <c r="V10" s="45"/>
      <c r="W10" s="3">
        <f t="shared" si="36"/>
        <v>0</v>
      </c>
      <c r="X10" s="45"/>
      <c r="Y10" s="3">
        <f>+X10*C10</f>
        <v>0</v>
      </c>
      <c r="Z10" s="45">
        <v>1</v>
      </c>
      <c r="AA10" s="3">
        <v>49</v>
      </c>
      <c r="AB10" s="45"/>
      <c r="AC10" s="3">
        <f t="shared" si="39"/>
        <v>0</v>
      </c>
      <c r="AD10" s="45"/>
      <c r="AE10" s="3">
        <f t="shared" si="40"/>
        <v>0</v>
      </c>
      <c r="AF10" s="45"/>
      <c r="AG10" s="3">
        <f t="shared" si="41"/>
        <v>0</v>
      </c>
      <c r="AH10" s="45"/>
      <c r="AI10" s="3">
        <f t="shared" si="42"/>
        <v>0</v>
      </c>
      <c r="AJ10" s="11"/>
      <c r="AK10" s="3">
        <f t="shared" si="43"/>
        <v>0</v>
      </c>
      <c r="AL10" s="45"/>
      <c r="AM10" s="3">
        <f t="shared" si="52"/>
        <v>0</v>
      </c>
      <c r="AN10" s="45"/>
      <c r="AO10" s="3">
        <f t="shared" si="44"/>
        <v>0</v>
      </c>
      <c r="AP10" s="45"/>
      <c r="AQ10" s="3">
        <f t="shared" si="45"/>
        <v>0</v>
      </c>
      <c r="AR10" s="45">
        <v>4</v>
      </c>
      <c r="AS10" s="3">
        <f t="shared" si="46"/>
        <v>192</v>
      </c>
      <c r="AT10" s="45"/>
      <c r="AU10" s="3">
        <f t="shared" si="47"/>
        <v>0</v>
      </c>
      <c r="AV10" s="45"/>
      <c r="AW10" s="3">
        <f t="shared" si="48"/>
        <v>0</v>
      </c>
      <c r="AX10" s="45"/>
      <c r="AY10" s="3">
        <f t="shared" si="53"/>
        <v>0</v>
      </c>
      <c r="AZ10" s="45"/>
      <c r="BA10" s="3">
        <f t="shared" si="54"/>
        <v>0</v>
      </c>
      <c r="BB10" s="45"/>
      <c r="BC10" s="3"/>
      <c r="BD10" s="45"/>
      <c r="BE10" s="3"/>
      <c r="BF10" s="45"/>
      <c r="BG10" s="3"/>
      <c r="BH10" s="45"/>
      <c r="BI10" s="74"/>
      <c r="BJ10" s="45"/>
      <c r="BK10" s="74"/>
      <c r="BL10" s="45"/>
      <c r="BM10" s="74"/>
      <c r="BN10" s="45">
        <f t="shared" si="49"/>
        <v>12</v>
      </c>
      <c r="BO10" s="88">
        <f t="shared" si="49"/>
        <v>584</v>
      </c>
      <c r="BP10" s="124"/>
      <c r="BQ10" s="61"/>
      <c r="BR10" s="4">
        <f t="shared" si="50"/>
        <v>584</v>
      </c>
      <c r="BS10" s="61"/>
      <c r="BT10" s="1">
        <f t="shared" si="55"/>
        <v>584</v>
      </c>
      <c r="BU10" s="5"/>
      <c r="BV10" s="149">
        <f t="shared" si="51"/>
        <v>584</v>
      </c>
      <c r="BW10" s="160">
        <f>SUM(BT9:BT10)</f>
        <v>32732.6</v>
      </c>
      <c r="BX10" s="158">
        <f>+BW10-BU9</f>
        <v>32732.6</v>
      </c>
    </row>
    <row r="11" spans="1:114" ht="16.5" customHeight="1" thickBot="1" x14ac:dyDescent="0.3">
      <c r="A11" s="305" t="s">
        <v>11</v>
      </c>
      <c r="B11" s="290"/>
      <c r="C11" s="43"/>
      <c r="D11" s="132"/>
      <c r="E11" s="28"/>
      <c r="F11" s="132"/>
      <c r="G11" s="28"/>
      <c r="H11" s="47"/>
      <c r="I11" s="28"/>
      <c r="J11" s="47"/>
      <c r="K11" s="28"/>
      <c r="L11" s="47"/>
      <c r="M11" s="28"/>
      <c r="N11" s="47"/>
      <c r="O11" s="28"/>
      <c r="P11" s="47"/>
      <c r="Q11" s="28"/>
      <c r="R11" s="47"/>
      <c r="S11" s="28"/>
      <c r="T11" s="47"/>
      <c r="U11" s="28"/>
      <c r="V11" s="47"/>
      <c r="W11" s="28"/>
      <c r="X11" s="47"/>
      <c r="Y11" s="28"/>
      <c r="Z11" s="47"/>
      <c r="AA11" s="28"/>
      <c r="AB11" s="47"/>
      <c r="AC11" s="28"/>
      <c r="AD11" s="47"/>
      <c r="AE11" s="28"/>
      <c r="AF11" s="47"/>
      <c r="AG11" s="28"/>
      <c r="AH11" s="47"/>
      <c r="AI11" s="28"/>
      <c r="AJ11" s="106"/>
      <c r="AK11" s="28"/>
      <c r="AL11" s="47"/>
      <c r="AM11" s="28"/>
      <c r="AN11" s="47"/>
      <c r="AO11" s="28"/>
      <c r="AP11" s="47"/>
      <c r="AQ11" s="28"/>
      <c r="AR11" s="47"/>
      <c r="AS11" s="28"/>
      <c r="AT11" s="47"/>
      <c r="AU11" s="28"/>
      <c r="AV11" s="47"/>
      <c r="AW11" s="28"/>
      <c r="AX11" s="47"/>
      <c r="AY11" s="28"/>
      <c r="AZ11" s="47"/>
      <c r="BA11" s="28"/>
      <c r="BB11" s="47"/>
      <c r="BC11" s="28"/>
      <c r="BD11" s="47"/>
      <c r="BE11" s="28"/>
      <c r="BF11" s="47"/>
      <c r="BG11" s="28"/>
      <c r="BH11" s="47"/>
      <c r="BI11" s="28"/>
      <c r="BJ11" s="47"/>
      <c r="BK11" s="28"/>
      <c r="BL11" s="47"/>
      <c r="BM11" s="28"/>
      <c r="BN11" s="28"/>
      <c r="BO11" s="28"/>
      <c r="BP11" s="125"/>
      <c r="BQ11" s="33"/>
      <c r="BR11" s="35"/>
      <c r="BS11" s="33"/>
      <c r="BT11" s="36"/>
      <c r="BU11" s="36"/>
      <c r="BV11" s="155"/>
      <c r="BW11" s="156">
        <f>+BW9+W10</f>
        <v>35239</v>
      </c>
      <c r="BX11" s="159">
        <f>SUM(BX9:BX10)</f>
        <v>67971.600000000006</v>
      </c>
    </row>
    <row r="12" spans="1:114" ht="16.5" customHeight="1" x14ac:dyDescent="0.25">
      <c r="A12" s="133" t="s">
        <v>32</v>
      </c>
      <c r="B12" s="80">
        <v>168</v>
      </c>
      <c r="C12" s="81">
        <v>54</v>
      </c>
      <c r="D12" s="93"/>
      <c r="E12" s="3">
        <f t="shared" ref="E12:E16" si="56">+D12*C12</f>
        <v>0</v>
      </c>
      <c r="F12" s="93"/>
      <c r="G12" s="3">
        <f t="shared" ref="G12:G16" si="57">+F12*C12</f>
        <v>0</v>
      </c>
      <c r="H12" s="45">
        <v>25</v>
      </c>
      <c r="I12" s="3">
        <f t="shared" ref="I12:I16" si="58">+H12*C12</f>
        <v>1350</v>
      </c>
      <c r="J12" s="45"/>
      <c r="K12" s="3">
        <f t="shared" ref="K12:K16" si="59">+J12*C12</f>
        <v>0</v>
      </c>
      <c r="L12" s="45">
        <v>16</v>
      </c>
      <c r="M12" s="3">
        <f t="shared" si="31"/>
        <v>864</v>
      </c>
      <c r="N12" s="45"/>
      <c r="O12" s="3">
        <f t="shared" si="32"/>
        <v>0</v>
      </c>
      <c r="P12" s="45">
        <v>4</v>
      </c>
      <c r="Q12" s="3">
        <f t="shared" si="33"/>
        <v>216</v>
      </c>
      <c r="R12" s="45">
        <v>1</v>
      </c>
      <c r="S12" s="3">
        <f t="shared" si="34"/>
        <v>54</v>
      </c>
      <c r="T12" s="45">
        <v>4</v>
      </c>
      <c r="U12" s="3">
        <f>162+26.5</f>
        <v>188.5</v>
      </c>
      <c r="V12" s="45"/>
      <c r="W12" s="3">
        <f t="shared" ref="W12:W16" si="60">+V12*C12</f>
        <v>0</v>
      </c>
      <c r="X12" s="45"/>
      <c r="Y12" s="3">
        <f t="shared" ref="Y12:Y28" si="61">+X12*C12</f>
        <v>0</v>
      </c>
      <c r="Z12" s="45"/>
      <c r="AA12" s="3">
        <f t="shared" ref="AA12:AA16" si="62">+Z12*C12</f>
        <v>0</v>
      </c>
      <c r="AB12" s="45"/>
      <c r="AC12" s="3">
        <f t="shared" ref="AC12:AC16" si="63">+AB12*C12</f>
        <v>0</v>
      </c>
      <c r="AD12" s="45">
        <v>2</v>
      </c>
      <c r="AE12" s="3">
        <f t="shared" ref="AE12:AE16" si="64">+AD12*C12</f>
        <v>108</v>
      </c>
      <c r="AF12" s="45">
        <v>7</v>
      </c>
      <c r="AG12" s="3">
        <f t="shared" ref="AG12:AG16" si="65">+AF12*C12</f>
        <v>378</v>
      </c>
      <c r="AH12" s="45"/>
      <c r="AI12" s="3">
        <f t="shared" ref="AI12:AI16" si="66">+AH12*C12</f>
        <v>0</v>
      </c>
      <c r="AJ12" s="93">
        <v>6</v>
      </c>
      <c r="AK12" s="3">
        <f t="shared" ref="AK12:AK16" si="67">+AJ12*C12</f>
        <v>324</v>
      </c>
      <c r="AL12" s="45">
        <v>5</v>
      </c>
      <c r="AM12" s="3">
        <f t="shared" ref="AM12:AM15" si="68">+AL12*C12</f>
        <v>270</v>
      </c>
      <c r="AN12" s="45">
        <v>5</v>
      </c>
      <c r="AO12" s="3">
        <f t="shared" ref="AO12:AO16" si="69">+AN12*C12</f>
        <v>270</v>
      </c>
      <c r="AP12" s="45">
        <v>1</v>
      </c>
      <c r="AQ12" s="3">
        <f t="shared" si="45"/>
        <v>54</v>
      </c>
      <c r="AR12" s="45">
        <v>13</v>
      </c>
      <c r="AS12" s="3">
        <f t="shared" ref="AS12:AS16" si="70">+AR12*C12</f>
        <v>702</v>
      </c>
      <c r="AT12" s="45">
        <v>4</v>
      </c>
      <c r="AU12" s="3">
        <f t="shared" ref="AU12:AU16" si="71">+AT12*C12</f>
        <v>216</v>
      </c>
      <c r="AV12" s="45">
        <v>8</v>
      </c>
      <c r="AW12" s="3">
        <f t="shared" ref="AW12:AW16" si="72">+AV12*C12</f>
        <v>432</v>
      </c>
      <c r="AX12" s="45">
        <v>12</v>
      </c>
      <c r="AY12" s="3">
        <f t="shared" si="53"/>
        <v>648</v>
      </c>
      <c r="AZ12" s="45">
        <v>6</v>
      </c>
      <c r="BA12" s="3">
        <f t="shared" si="54"/>
        <v>324</v>
      </c>
      <c r="BB12" s="45"/>
      <c r="BC12" s="3"/>
      <c r="BD12" s="45"/>
      <c r="BE12" s="3"/>
      <c r="BF12" s="45"/>
      <c r="BG12" s="3"/>
      <c r="BH12" s="45"/>
      <c r="BI12" s="74"/>
      <c r="BJ12" s="45"/>
      <c r="BK12" s="74"/>
      <c r="BL12" s="45"/>
      <c r="BM12" s="74"/>
      <c r="BN12" s="45">
        <f>+D12+F12+H12+J12+L12+N12+P12+R12+T12+V12+X12+Z12+AB12+AD12+AF12+AH12+AJ12+AL12+AN12+AP12+AR12+AT12+AV12+AX12+AZ12+BB12+BD12+BF12+BH12+BJ12+BL12</f>
        <v>119</v>
      </c>
      <c r="BO12" s="88">
        <f t="shared" ref="BO12:BO16" si="73">+E12+G12+I12+K12+M12+O12+Q12+S12+U12+W12+Y12+AA12+AC12+AE12+AG12+AI12+AK12+AM12+AO12+AQ12+AS12+AU12+AW12+AY12+BA12+BC12+BE12+BG12+BI12+BK12+BM12</f>
        <v>6398.5</v>
      </c>
      <c r="BP12" s="124"/>
      <c r="BQ12" s="61">
        <v>914.68</v>
      </c>
      <c r="BR12" s="4">
        <f t="shared" ref="BR12:BR15" si="74">BO12</f>
        <v>6398.5</v>
      </c>
      <c r="BS12" s="61"/>
      <c r="BT12" s="1">
        <f t="shared" ref="BT12:BT15" si="75">BR12+BS12-BQ12</f>
        <v>5483.82</v>
      </c>
      <c r="BU12" s="5"/>
      <c r="BV12" s="1">
        <f t="shared" ref="BV12" si="76">BT12-BU12</f>
        <v>5483.82</v>
      </c>
    </row>
    <row r="13" spans="1:114" ht="16.5" customHeight="1" x14ac:dyDescent="0.25">
      <c r="A13" s="133" t="s">
        <v>32</v>
      </c>
      <c r="B13" s="80" t="s">
        <v>67</v>
      </c>
      <c r="C13" s="81">
        <v>54</v>
      </c>
      <c r="D13" s="93"/>
      <c r="E13" s="3">
        <f t="shared" si="56"/>
        <v>0</v>
      </c>
      <c r="F13" s="93"/>
      <c r="G13" s="3">
        <f t="shared" si="57"/>
        <v>0</v>
      </c>
      <c r="H13" s="45">
        <v>4</v>
      </c>
      <c r="I13" s="3">
        <f>162+48</f>
        <v>210</v>
      </c>
      <c r="J13" s="45">
        <v>6</v>
      </c>
      <c r="K13" s="3">
        <f t="shared" si="59"/>
        <v>324</v>
      </c>
      <c r="L13" s="45">
        <v>10</v>
      </c>
      <c r="M13" s="3">
        <f>48+486</f>
        <v>534</v>
      </c>
      <c r="N13" s="45">
        <v>15</v>
      </c>
      <c r="O13" s="3">
        <f t="shared" si="32"/>
        <v>810</v>
      </c>
      <c r="P13" s="45">
        <v>10</v>
      </c>
      <c r="Q13" s="3">
        <f t="shared" si="33"/>
        <v>540</v>
      </c>
      <c r="R13" s="45">
        <v>6</v>
      </c>
      <c r="S13" s="3">
        <f t="shared" si="34"/>
        <v>324</v>
      </c>
      <c r="T13" s="45">
        <v>9</v>
      </c>
      <c r="U13" s="3">
        <f t="shared" ref="U13:U16" si="77">+T13*C13</f>
        <v>486</v>
      </c>
      <c r="V13" s="45">
        <v>9</v>
      </c>
      <c r="W13" s="3">
        <f t="shared" si="60"/>
        <v>486</v>
      </c>
      <c r="X13" s="45"/>
      <c r="Y13" s="3">
        <f t="shared" si="61"/>
        <v>0</v>
      </c>
      <c r="Z13" s="45">
        <v>2</v>
      </c>
      <c r="AA13" s="3">
        <v>96</v>
      </c>
      <c r="AB13" s="45"/>
      <c r="AC13" s="3">
        <f t="shared" si="63"/>
        <v>0</v>
      </c>
      <c r="AD13" s="45"/>
      <c r="AE13" s="3">
        <f t="shared" si="64"/>
        <v>0</v>
      </c>
      <c r="AF13" s="45"/>
      <c r="AG13" s="3">
        <f t="shared" si="65"/>
        <v>0</v>
      </c>
      <c r="AH13" s="45"/>
      <c r="AI13" s="3">
        <f t="shared" si="66"/>
        <v>0</v>
      </c>
      <c r="AJ13" s="93">
        <v>2</v>
      </c>
      <c r="AK13" s="3">
        <f t="shared" si="67"/>
        <v>108</v>
      </c>
      <c r="AL13" s="45">
        <f>3+1</f>
        <v>4</v>
      </c>
      <c r="AM13" s="3">
        <f>144+17</f>
        <v>161</v>
      </c>
      <c r="AN13" s="45"/>
      <c r="AO13" s="3">
        <f t="shared" si="69"/>
        <v>0</v>
      </c>
      <c r="AP13" s="45"/>
      <c r="AQ13" s="3">
        <f t="shared" si="45"/>
        <v>0</v>
      </c>
      <c r="AR13" s="45"/>
      <c r="AS13" s="3">
        <f t="shared" si="70"/>
        <v>0</v>
      </c>
      <c r="AT13" s="45"/>
      <c r="AU13" s="3">
        <f t="shared" si="71"/>
        <v>0</v>
      </c>
      <c r="AV13" s="45"/>
      <c r="AW13" s="3">
        <f t="shared" si="72"/>
        <v>0</v>
      </c>
      <c r="AX13" s="45"/>
      <c r="AY13" s="3">
        <f t="shared" si="53"/>
        <v>0</v>
      </c>
      <c r="AZ13" s="45"/>
      <c r="BA13" s="3">
        <f t="shared" si="54"/>
        <v>0</v>
      </c>
      <c r="BB13" s="45"/>
      <c r="BC13" s="3"/>
      <c r="BD13" s="45"/>
      <c r="BE13" s="3"/>
      <c r="BF13" s="45"/>
      <c r="BG13" s="3"/>
      <c r="BH13" s="45"/>
      <c r="BI13" s="74"/>
      <c r="BJ13" s="45"/>
      <c r="BK13" s="74"/>
      <c r="BL13" s="45"/>
      <c r="BM13" s="74"/>
      <c r="BN13" s="45">
        <f t="shared" ref="BN13:BN15" si="78">+D13+F13+H13+J13+L13+N13+P13+R13+T13+V13+X13+Z13+AB13+AD13+AF13+AH13+AJ13+AL13+AN13+AP13+AR13+AT13+AV13+AX13+AZ13+BB13+BD13+BF13+BH13+BJ13+BL13</f>
        <v>77</v>
      </c>
      <c r="BO13" s="88">
        <f t="shared" si="73"/>
        <v>4079</v>
      </c>
      <c r="BP13" s="124"/>
      <c r="BQ13" s="61"/>
      <c r="BR13" s="4">
        <f t="shared" si="74"/>
        <v>4079</v>
      </c>
      <c r="BS13" s="61"/>
      <c r="BT13" s="1">
        <f t="shared" si="75"/>
        <v>4079</v>
      </c>
      <c r="BU13" s="5"/>
      <c r="BV13" s="1">
        <f>BT13-BU13</f>
        <v>4079</v>
      </c>
    </row>
    <row r="14" spans="1:114" ht="16.5" customHeight="1" x14ac:dyDescent="0.25">
      <c r="A14" s="133" t="s">
        <v>74</v>
      </c>
      <c r="B14" s="80">
        <v>124</v>
      </c>
      <c r="C14" s="81">
        <v>54</v>
      </c>
      <c r="D14" s="93"/>
      <c r="E14" s="3"/>
      <c r="F14" s="93"/>
      <c r="G14" s="3"/>
      <c r="H14" s="45"/>
      <c r="I14" s="3"/>
      <c r="J14" s="45"/>
      <c r="K14" s="3"/>
      <c r="L14" s="45"/>
      <c r="M14" s="3"/>
      <c r="N14" s="45"/>
      <c r="O14" s="3"/>
      <c r="P14" s="45"/>
      <c r="Q14" s="3"/>
      <c r="R14" s="45">
        <v>5</v>
      </c>
      <c r="S14" s="3">
        <f t="shared" si="34"/>
        <v>270</v>
      </c>
      <c r="T14" s="45">
        <v>5</v>
      </c>
      <c r="U14" s="3">
        <f t="shared" si="77"/>
        <v>270</v>
      </c>
      <c r="V14" s="45">
        <v>13</v>
      </c>
      <c r="W14" s="3">
        <f t="shared" si="60"/>
        <v>702</v>
      </c>
      <c r="X14" s="45">
        <v>10</v>
      </c>
      <c r="Y14" s="3">
        <f t="shared" si="61"/>
        <v>540</v>
      </c>
      <c r="Z14" s="45">
        <v>6</v>
      </c>
      <c r="AA14" s="3">
        <f t="shared" si="62"/>
        <v>324</v>
      </c>
      <c r="AB14" s="45">
        <v>9</v>
      </c>
      <c r="AC14" s="3">
        <f t="shared" si="63"/>
        <v>486</v>
      </c>
      <c r="AD14" s="45">
        <v>9</v>
      </c>
      <c r="AE14" s="3">
        <f t="shared" si="64"/>
        <v>486</v>
      </c>
      <c r="AF14" s="45"/>
      <c r="AG14" s="3">
        <f t="shared" si="65"/>
        <v>0</v>
      </c>
      <c r="AH14" s="45"/>
      <c r="AI14" s="3">
        <f t="shared" si="66"/>
        <v>0</v>
      </c>
      <c r="AJ14" s="93">
        <v>22</v>
      </c>
      <c r="AK14" s="3">
        <f t="shared" si="67"/>
        <v>1188</v>
      </c>
      <c r="AL14" s="45">
        <v>10</v>
      </c>
      <c r="AM14" s="3">
        <f t="shared" si="68"/>
        <v>540</v>
      </c>
      <c r="AN14" s="45">
        <v>19</v>
      </c>
      <c r="AO14" s="3">
        <f t="shared" si="69"/>
        <v>1026</v>
      </c>
      <c r="AP14" s="45">
        <v>15</v>
      </c>
      <c r="AQ14" s="3">
        <f t="shared" si="45"/>
        <v>810</v>
      </c>
      <c r="AR14" s="45">
        <v>15</v>
      </c>
      <c r="AS14" s="3">
        <f t="shared" si="70"/>
        <v>810</v>
      </c>
      <c r="AT14" s="45">
        <f>2+3</f>
        <v>5</v>
      </c>
      <c r="AU14" s="3">
        <f t="shared" si="71"/>
        <v>270</v>
      </c>
      <c r="AV14" s="45">
        <v>2</v>
      </c>
      <c r="AW14" s="3">
        <f t="shared" si="72"/>
        <v>108</v>
      </c>
      <c r="AX14" s="45">
        <v>3</v>
      </c>
      <c r="AY14" s="3">
        <f>108+38</f>
        <v>146</v>
      </c>
      <c r="AZ14" s="45"/>
      <c r="BA14" s="3">
        <f t="shared" si="54"/>
        <v>0</v>
      </c>
      <c r="BB14" s="45"/>
      <c r="BC14" s="3"/>
      <c r="BD14" s="45"/>
      <c r="BE14" s="3"/>
      <c r="BF14" s="45"/>
      <c r="BG14" s="3"/>
      <c r="BH14" s="45"/>
      <c r="BI14" s="74"/>
      <c r="BJ14" s="45"/>
      <c r="BK14" s="74"/>
      <c r="BL14" s="45"/>
      <c r="BM14" s="74"/>
      <c r="BN14" s="45">
        <f t="shared" si="78"/>
        <v>148</v>
      </c>
      <c r="BO14" s="88">
        <f t="shared" si="73"/>
        <v>7976</v>
      </c>
      <c r="BP14" s="124"/>
      <c r="BQ14" s="61"/>
      <c r="BR14" s="4">
        <f t="shared" si="74"/>
        <v>7976</v>
      </c>
      <c r="BS14" s="61"/>
      <c r="BT14" s="1">
        <f t="shared" si="75"/>
        <v>7976</v>
      </c>
      <c r="BU14" s="5"/>
      <c r="BV14" s="1">
        <f t="shared" ref="BV14:BV16" si="79">BT14-BU14</f>
        <v>7976</v>
      </c>
    </row>
    <row r="15" spans="1:114" ht="16.5" customHeight="1" x14ac:dyDescent="0.25">
      <c r="A15" s="133" t="s">
        <v>31</v>
      </c>
      <c r="B15" s="80">
        <v>36</v>
      </c>
      <c r="C15" s="81">
        <v>45</v>
      </c>
      <c r="D15" s="93"/>
      <c r="E15" s="3"/>
      <c r="F15" s="93"/>
      <c r="G15" s="3"/>
      <c r="H15" s="45"/>
      <c r="I15" s="3"/>
      <c r="J15" s="45"/>
      <c r="K15" s="3"/>
      <c r="L15" s="45"/>
      <c r="M15" s="3"/>
      <c r="N15" s="45"/>
      <c r="O15" s="3"/>
      <c r="P15" s="45"/>
      <c r="Q15" s="3"/>
      <c r="R15" s="45"/>
      <c r="S15" s="3"/>
      <c r="T15" s="45"/>
      <c r="U15" s="3"/>
      <c r="V15" s="45">
        <v>11</v>
      </c>
      <c r="W15" s="3">
        <f t="shared" si="60"/>
        <v>495</v>
      </c>
      <c r="X15" s="45">
        <v>10</v>
      </c>
      <c r="Y15" s="3">
        <f t="shared" si="61"/>
        <v>450</v>
      </c>
      <c r="Z15" s="45">
        <v>13</v>
      </c>
      <c r="AA15" s="3">
        <f t="shared" si="62"/>
        <v>585</v>
      </c>
      <c r="AB15" s="45">
        <v>5</v>
      </c>
      <c r="AC15" s="3">
        <f t="shared" si="63"/>
        <v>225</v>
      </c>
      <c r="AD15" s="45">
        <v>11</v>
      </c>
      <c r="AE15" s="3">
        <f t="shared" si="64"/>
        <v>495</v>
      </c>
      <c r="AF15" s="45">
        <v>1</v>
      </c>
      <c r="AG15" s="3">
        <f t="shared" si="65"/>
        <v>45</v>
      </c>
      <c r="AH15" s="45"/>
      <c r="AI15" s="3">
        <f t="shared" si="66"/>
        <v>0</v>
      </c>
      <c r="AJ15" s="93">
        <v>10</v>
      </c>
      <c r="AK15" s="3">
        <f t="shared" si="67"/>
        <v>450</v>
      </c>
      <c r="AL15" s="45"/>
      <c r="AM15" s="3">
        <f t="shared" si="68"/>
        <v>0</v>
      </c>
      <c r="AN15" s="45">
        <v>4</v>
      </c>
      <c r="AO15" s="3">
        <f t="shared" si="69"/>
        <v>180</v>
      </c>
      <c r="AP15" s="45">
        <v>12</v>
      </c>
      <c r="AQ15" s="3">
        <f t="shared" si="45"/>
        <v>540</v>
      </c>
      <c r="AR15" s="45">
        <v>21</v>
      </c>
      <c r="AS15" s="3">
        <f t="shared" si="70"/>
        <v>945</v>
      </c>
      <c r="AT15" s="45"/>
      <c r="AU15" s="3">
        <f t="shared" si="71"/>
        <v>0</v>
      </c>
      <c r="AV15" s="45">
        <v>12</v>
      </c>
      <c r="AW15" s="3">
        <f t="shared" si="72"/>
        <v>540</v>
      </c>
      <c r="AX15" s="45"/>
      <c r="AY15" s="3">
        <f t="shared" si="53"/>
        <v>0</v>
      </c>
      <c r="AZ15" s="45"/>
      <c r="BA15" s="3">
        <f t="shared" si="54"/>
        <v>0</v>
      </c>
      <c r="BB15" s="45"/>
      <c r="BC15" s="3"/>
      <c r="BD15" s="45"/>
      <c r="BE15" s="3"/>
      <c r="BF15" s="45"/>
      <c r="BG15" s="3"/>
      <c r="BH15" s="45"/>
      <c r="BI15" s="74"/>
      <c r="BJ15" s="45"/>
      <c r="BK15" s="74"/>
      <c r="BL15" s="45"/>
      <c r="BM15" s="74"/>
      <c r="BN15" s="45">
        <f t="shared" si="78"/>
        <v>110</v>
      </c>
      <c r="BO15" s="88">
        <f t="shared" si="73"/>
        <v>4950</v>
      </c>
      <c r="BP15" s="124"/>
      <c r="BQ15" s="61"/>
      <c r="BR15" s="4">
        <f t="shared" si="74"/>
        <v>4950</v>
      </c>
      <c r="BS15" s="61"/>
      <c r="BT15" s="1">
        <f t="shared" si="75"/>
        <v>4950</v>
      </c>
      <c r="BU15" s="5"/>
      <c r="BV15" s="1">
        <f t="shared" si="79"/>
        <v>4950</v>
      </c>
    </row>
    <row r="16" spans="1:114" ht="16.5" customHeight="1" x14ac:dyDescent="0.25">
      <c r="A16" s="133" t="s">
        <v>34</v>
      </c>
      <c r="B16" s="80" t="s">
        <v>35</v>
      </c>
      <c r="C16" s="81">
        <v>48</v>
      </c>
      <c r="D16" s="93">
        <v>12</v>
      </c>
      <c r="E16" s="3">
        <f t="shared" si="56"/>
        <v>576</v>
      </c>
      <c r="F16" s="93">
        <v>3</v>
      </c>
      <c r="G16" s="3">
        <f t="shared" si="57"/>
        <v>144</v>
      </c>
      <c r="H16" s="45">
        <v>10</v>
      </c>
      <c r="I16" s="3">
        <f t="shared" si="58"/>
        <v>480</v>
      </c>
      <c r="J16" s="45"/>
      <c r="K16" s="3">
        <f t="shared" si="59"/>
        <v>0</v>
      </c>
      <c r="L16" s="45">
        <v>5</v>
      </c>
      <c r="M16" s="3">
        <f t="shared" si="31"/>
        <v>240</v>
      </c>
      <c r="N16" s="45">
        <v>5</v>
      </c>
      <c r="O16" s="3">
        <f t="shared" si="32"/>
        <v>240</v>
      </c>
      <c r="P16" s="45">
        <v>6</v>
      </c>
      <c r="Q16" s="3">
        <f t="shared" si="33"/>
        <v>288</v>
      </c>
      <c r="R16" s="45">
        <v>8</v>
      </c>
      <c r="S16" s="3">
        <f t="shared" si="34"/>
        <v>384</v>
      </c>
      <c r="T16" s="45">
        <v>8</v>
      </c>
      <c r="U16" s="3">
        <f t="shared" si="77"/>
        <v>384</v>
      </c>
      <c r="V16" s="45">
        <v>9</v>
      </c>
      <c r="W16" s="3">
        <f t="shared" si="60"/>
        <v>432</v>
      </c>
      <c r="X16" s="45"/>
      <c r="Y16" s="3">
        <f t="shared" si="61"/>
        <v>0</v>
      </c>
      <c r="Z16" s="45">
        <v>7</v>
      </c>
      <c r="AA16" s="3">
        <f t="shared" si="62"/>
        <v>336</v>
      </c>
      <c r="AB16" s="45">
        <v>4</v>
      </c>
      <c r="AC16" s="3">
        <f t="shared" si="63"/>
        <v>192</v>
      </c>
      <c r="AD16" s="45"/>
      <c r="AE16" s="3">
        <f t="shared" si="64"/>
        <v>0</v>
      </c>
      <c r="AF16" s="45"/>
      <c r="AG16" s="3">
        <f t="shared" si="65"/>
        <v>0</v>
      </c>
      <c r="AH16" s="45"/>
      <c r="AI16" s="3">
        <f t="shared" si="66"/>
        <v>0</v>
      </c>
      <c r="AJ16" s="93"/>
      <c r="AK16" s="3">
        <f t="shared" si="67"/>
        <v>0</v>
      </c>
      <c r="AL16" s="45">
        <f>2+1</f>
        <v>3</v>
      </c>
      <c r="AM16" s="3">
        <f>96+13.5</f>
        <v>109.5</v>
      </c>
      <c r="AN16" s="45"/>
      <c r="AO16" s="3">
        <f t="shared" si="69"/>
        <v>0</v>
      </c>
      <c r="AP16" s="45"/>
      <c r="AQ16" s="3">
        <f t="shared" si="45"/>
        <v>0</v>
      </c>
      <c r="AR16" s="45"/>
      <c r="AS16" s="3">
        <f t="shared" si="70"/>
        <v>0</v>
      </c>
      <c r="AT16" s="45"/>
      <c r="AU16" s="3">
        <f t="shared" si="71"/>
        <v>0</v>
      </c>
      <c r="AV16" s="45"/>
      <c r="AW16" s="3">
        <f t="shared" si="72"/>
        <v>0</v>
      </c>
      <c r="AX16" s="45"/>
      <c r="AY16" s="3">
        <f t="shared" si="53"/>
        <v>0</v>
      </c>
      <c r="AZ16" s="45"/>
      <c r="BA16" s="3">
        <f t="shared" si="54"/>
        <v>0</v>
      </c>
      <c r="BB16" s="45"/>
      <c r="BC16" s="3"/>
      <c r="BD16" s="45"/>
      <c r="BE16" s="3"/>
      <c r="BF16" s="45"/>
      <c r="BG16" s="3"/>
      <c r="BH16" s="45"/>
      <c r="BI16" s="74"/>
      <c r="BJ16" s="45"/>
      <c r="BK16" s="74"/>
      <c r="BL16" s="45"/>
      <c r="BM16" s="74"/>
      <c r="BN16" s="45">
        <f>+D16+F16+H16+J16+L16+N16+P16+R16+T16+V16+X16+Z16+AB16+AD16+AF16+AH16+AJ16+AL16+AN16+AP16+AR16+AT16+AV16+AX16+AZ16+BB16+BD16+BF16+BH16+BJ16+BL16</f>
        <v>80</v>
      </c>
      <c r="BO16" s="88">
        <f t="shared" si="73"/>
        <v>3805.5</v>
      </c>
      <c r="BP16" s="124"/>
      <c r="BQ16" s="61">
        <v>440.2</v>
      </c>
      <c r="BR16" s="4">
        <f t="shared" si="50"/>
        <v>3805.5</v>
      </c>
      <c r="BS16" s="61"/>
      <c r="BT16" s="1">
        <f>BR16+BS16-BQ16</f>
        <v>3365.3</v>
      </c>
      <c r="BU16" s="5"/>
      <c r="BV16" s="1">
        <f t="shared" si="79"/>
        <v>3365.3</v>
      </c>
    </row>
    <row r="17" spans="1:114" s="59" customFormat="1" ht="16.5" customHeight="1" x14ac:dyDescent="0.3">
      <c r="A17" s="305" t="s">
        <v>61</v>
      </c>
      <c r="B17" s="290"/>
      <c r="C17" s="43"/>
      <c r="D17" s="132"/>
      <c r="E17" s="68"/>
      <c r="F17" s="132" t="s">
        <v>30</v>
      </c>
      <c r="G17" s="28"/>
      <c r="H17" s="47"/>
      <c r="I17" s="28"/>
      <c r="J17" s="47"/>
      <c r="K17" s="28"/>
      <c r="L17" s="47"/>
      <c r="M17" s="28"/>
      <c r="N17" s="47"/>
      <c r="O17" s="28"/>
      <c r="P17" s="47"/>
      <c r="Q17" s="28"/>
      <c r="R17" s="47"/>
      <c r="S17" s="28"/>
      <c r="T17" s="47"/>
      <c r="U17" s="28"/>
      <c r="V17" s="47"/>
      <c r="W17" s="28"/>
      <c r="X17" s="47"/>
      <c r="Y17" s="28"/>
      <c r="Z17" s="47"/>
      <c r="AA17" s="28"/>
      <c r="AB17" s="47"/>
      <c r="AC17" s="28"/>
      <c r="AD17" s="47"/>
      <c r="AE17" s="28"/>
      <c r="AF17" s="47"/>
      <c r="AG17" s="28"/>
      <c r="AH17" s="47"/>
      <c r="AI17" s="28"/>
      <c r="AJ17" s="132"/>
      <c r="AK17" s="68"/>
      <c r="AL17" s="47"/>
      <c r="AM17" s="28"/>
      <c r="AN17" s="47"/>
      <c r="AO17" s="28"/>
      <c r="AP17" s="47"/>
      <c r="AQ17" s="28"/>
      <c r="AR17" s="47"/>
      <c r="AS17" s="28"/>
      <c r="AT17" s="47"/>
      <c r="AU17" s="28"/>
      <c r="AV17" s="47"/>
      <c r="AW17" s="28"/>
      <c r="AX17" s="47"/>
      <c r="AY17" s="28"/>
      <c r="AZ17" s="47"/>
      <c r="BA17" s="28"/>
      <c r="BB17" s="47"/>
      <c r="BC17" s="28"/>
      <c r="BD17" s="47"/>
      <c r="BE17" s="28"/>
      <c r="BF17" s="47"/>
      <c r="BG17" s="28"/>
      <c r="BH17" s="47"/>
      <c r="BI17" s="28"/>
      <c r="BJ17" s="47"/>
      <c r="BK17" s="28"/>
      <c r="BL17" s="47"/>
      <c r="BM17" s="28"/>
      <c r="BN17" s="28"/>
      <c r="BO17" s="28"/>
      <c r="BP17" s="125"/>
      <c r="BQ17" s="33"/>
      <c r="BR17" s="35"/>
      <c r="BS17" s="33"/>
      <c r="BT17" s="37"/>
      <c r="BU17" s="37"/>
      <c r="BV17" s="37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</row>
    <row r="18" spans="1:114" s="14" customFormat="1" ht="16.5" customHeight="1" x14ac:dyDescent="0.3">
      <c r="A18" s="94" t="s">
        <v>88</v>
      </c>
      <c r="B18" s="80">
        <v>2</v>
      </c>
      <c r="C18" s="81">
        <v>60</v>
      </c>
      <c r="D18" s="93"/>
      <c r="E18" s="212"/>
      <c r="F18" s="93"/>
      <c r="G18" s="3"/>
      <c r="H18" s="45"/>
      <c r="I18" s="3"/>
      <c r="J18" s="45"/>
      <c r="K18" s="3"/>
      <c r="L18" s="45"/>
      <c r="M18" s="3"/>
      <c r="N18" s="45"/>
      <c r="O18" s="3"/>
      <c r="P18" s="45"/>
      <c r="Q18" s="3"/>
      <c r="R18" s="45"/>
      <c r="S18" s="3"/>
      <c r="T18" s="45"/>
      <c r="U18" s="3"/>
      <c r="V18" s="45"/>
      <c r="W18" s="3"/>
      <c r="X18" s="45"/>
      <c r="Y18" s="3"/>
      <c r="Z18" s="45"/>
      <c r="AA18" s="3"/>
      <c r="AB18" s="45"/>
      <c r="AC18" s="3"/>
      <c r="AD18" s="45">
        <v>16</v>
      </c>
      <c r="AE18" s="3">
        <f t="shared" ref="AE18:AE28" si="80">+AD18*C18</f>
        <v>960</v>
      </c>
      <c r="AF18" s="45">
        <v>19</v>
      </c>
      <c r="AG18" s="3">
        <f t="shared" ref="AG18:AG27" si="81">+AF18*C18</f>
        <v>1140</v>
      </c>
      <c r="AH18" s="45">
        <v>8</v>
      </c>
      <c r="AI18" s="3">
        <f t="shared" ref="AI18:AI28" si="82">+AH18*C18</f>
        <v>480</v>
      </c>
      <c r="AJ18" s="93">
        <v>16</v>
      </c>
      <c r="AK18" s="3">
        <f t="shared" ref="AK18:AK28" si="83">+AJ18*C18</f>
        <v>960</v>
      </c>
      <c r="AL18" s="45">
        <v>21</v>
      </c>
      <c r="AM18" s="3">
        <f t="shared" ref="AM18:AM28" si="84">+AL18*C18</f>
        <v>1260</v>
      </c>
      <c r="AN18" s="45"/>
      <c r="AO18" s="3">
        <f t="shared" ref="AO18:AO28" si="85">+AN18*C18</f>
        <v>0</v>
      </c>
      <c r="AP18" s="45"/>
      <c r="AQ18" s="3">
        <f t="shared" si="45"/>
        <v>0</v>
      </c>
      <c r="AR18" s="45"/>
      <c r="AS18" s="3">
        <f t="shared" ref="AS18:AS28" si="86">+AR18*C18</f>
        <v>0</v>
      </c>
      <c r="AT18" s="45"/>
      <c r="AU18" s="3">
        <f t="shared" ref="AU18:AU28" si="87">+AT18*C18</f>
        <v>0</v>
      </c>
      <c r="AV18" s="45"/>
      <c r="AW18" s="3">
        <f t="shared" ref="AW18:AW28" si="88">+AV18*C18</f>
        <v>0</v>
      </c>
      <c r="AX18" s="45">
        <v>1</v>
      </c>
      <c r="AY18" s="3">
        <v>10</v>
      </c>
      <c r="AZ18" s="45"/>
      <c r="BA18" s="3">
        <f t="shared" si="54"/>
        <v>0</v>
      </c>
      <c r="BB18" s="45"/>
      <c r="BC18" s="3"/>
      <c r="BD18" s="45"/>
      <c r="BE18" s="3"/>
      <c r="BF18" s="45"/>
      <c r="BG18" s="3"/>
      <c r="BH18" s="45"/>
      <c r="BI18" s="3"/>
      <c r="BJ18" s="45"/>
      <c r="BK18" s="3"/>
      <c r="BL18" s="45"/>
      <c r="BM18" s="3"/>
      <c r="BN18" s="45">
        <f t="shared" ref="BN18:BO21" si="89">+D18+F18+H18+J18+L18+N18+P18+R18+T18+V18+X18+Z18+AB18+AD18+AF18+AH18+AJ18+AL18+AN18+AP18+AR18+AT18+AV18+AX18+AZ18+BB18+BD18+BF18+BH18+BJ18+BL18</f>
        <v>81</v>
      </c>
      <c r="BO18" s="88">
        <f t="shared" si="89"/>
        <v>4810</v>
      </c>
      <c r="BP18" s="124"/>
      <c r="BQ18" s="61"/>
      <c r="BR18" s="4">
        <f t="shared" ref="BR18:BR21" si="90">BO18</f>
        <v>4810</v>
      </c>
      <c r="BS18" s="61"/>
      <c r="BT18" s="1">
        <f t="shared" ref="BT18:BT21" si="91">BR18+BS18-BQ18</f>
        <v>4810</v>
      </c>
      <c r="BU18" s="5"/>
      <c r="BV18" s="1">
        <f t="shared" ref="BV18:BV21" si="92">BT18-BU18</f>
        <v>4810</v>
      </c>
    </row>
    <row r="19" spans="1:114" s="14" customFormat="1" ht="16.5" customHeight="1" x14ac:dyDescent="0.3">
      <c r="A19" s="94" t="s">
        <v>32</v>
      </c>
      <c r="B19" s="80">
        <v>170</v>
      </c>
      <c r="C19" s="81">
        <v>60</v>
      </c>
      <c r="D19" s="93"/>
      <c r="E19" s="212"/>
      <c r="F19" s="93"/>
      <c r="G19" s="3"/>
      <c r="H19" s="45"/>
      <c r="I19" s="3"/>
      <c r="J19" s="45"/>
      <c r="K19" s="3"/>
      <c r="L19" s="45"/>
      <c r="M19" s="3"/>
      <c r="N19" s="45"/>
      <c r="O19" s="3"/>
      <c r="P19" s="45"/>
      <c r="Q19" s="3"/>
      <c r="R19" s="45"/>
      <c r="S19" s="3"/>
      <c r="T19" s="45">
        <v>5</v>
      </c>
      <c r="U19" s="3">
        <f>5*48</f>
        <v>240</v>
      </c>
      <c r="V19" s="45">
        <v>12</v>
      </c>
      <c r="W19" s="3">
        <f t="shared" ref="W19:W27" si="93">+V19*C19</f>
        <v>720</v>
      </c>
      <c r="X19" s="45"/>
      <c r="Y19" s="3">
        <f t="shared" si="61"/>
        <v>0</v>
      </c>
      <c r="Z19" s="45">
        <v>15</v>
      </c>
      <c r="AA19" s="3">
        <f t="shared" ref="AA19:AA28" si="94">+Z19*C19</f>
        <v>900</v>
      </c>
      <c r="AB19" s="45">
        <v>8</v>
      </c>
      <c r="AC19" s="3">
        <f t="shared" ref="AC19:AC28" si="95">+AB19*C19</f>
        <v>480</v>
      </c>
      <c r="AD19" s="45"/>
      <c r="AE19" s="3">
        <f t="shared" si="80"/>
        <v>0</v>
      </c>
      <c r="AF19" s="45"/>
      <c r="AG19" s="3">
        <f t="shared" si="81"/>
        <v>0</v>
      </c>
      <c r="AH19" s="45"/>
      <c r="AI19" s="3">
        <f t="shared" si="82"/>
        <v>0</v>
      </c>
      <c r="AJ19" s="93"/>
      <c r="AK19" s="3">
        <f t="shared" si="83"/>
        <v>0</v>
      </c>
      <c r="AL19" s="45">
        <v>5</v>
      </c>
      <c r="AM19" s="3">
        <f t="shared" si="84"/>
        <v>300</v>
      </c>
      <c r="AN19" s="45"/>
      <c r="AO19" s="3">
        <f t="shared" si="85"/>
        <v>0</v>
      </c>
      <c r="AP19" s="45"/>
      <c r="AQ19" s="3">
        <f t="shared" si="45"/>
        <v>0</v>
      </c>
      <c r="AR19" s="45">
        <v>8</v>
      </c>
      <c r="AS19" s="3">
        <f t="shared" si="86"/>
        <v>480</v>
      </c>
      <c r="AT19" s="45">
        <v>6</v>
      </c>
      <c r="AU19" s="3">
        <f t="shared" si="87"/>
        <v>360</v>
      </c>
      <c r="AV19" s="45">
        <v>42</v>
      </c>
      <c r="AW19" s="3">
        <f t="shared" si="88"/>
        <v>2520</v>
      </c>
      <c r="AX19" s="45">
        <v>40</v>
      </c>
      <c r="AY19" s="3">
        <f t="shared" si="53"/>
        <v>2400</v>
      </c>
      <c r="AZ19" s="45">
        <v>30</v>
      </c>
      <c r="BA19" s="3">
        <f t="shared" si="54"/>
        <v>1800</v>
      </c>
      <c r="BB19" s="45"/>
      <c r="BC19" s="3"/>
      <c r="BD19" s="45"/>
      <c r="BE19" s="3"/>
      <c r="BF19" s="45"/>
      <c r="BG19" s="3"/>
      <c r="BH19" s="45"/>
      <c r="BI19" s="3"/>
      <c r="BJ19" s="45"/>
      <c r="BK19" s="3"/>
      <c r="BL19" s="45"/>
      <c r="BM19" s="3"/>
      <c r="BN19" s="45">
        <f t="shared" si="89"/>
        <v>171</v>
      </c>
      <c r="BO19" s="88">
        <f t="shared" si="89"/>
        <v>10200</v>
      </c>
      <c r="BP19" s="124"/>
      <c r="BQ19" s="61"/>
      <c r="BR19" s="4">
        <f t="shared" si="90"/>
        <v>10200</v>
      </c>
      <c r="BS19" s="61"/>
      <c r="BT19" s="1">
        <f t="shared" si="91"/>
        <v>10200</v>
      </c>
      <c r="BU19" s="5"/>
      <c r="BV19" s="1">
        <f t="shared" si="92"/>
        <v>10200</v>
      </c>
    </row>
    <row r="20" spans="1:114" s="14" customFormat="1" ht="16.5" customHeight="1" x14ac:dyDescent="0.3">
      <c r="A20" s="94" t="s">
        <v>77</v>
      </c>
      <c r="B20" s="121">
        <v>88</v>
      </c>
      <c r="C20" s="81">
        <v>48</v>
      </c>
      <c r="D20" s="93"/>
      <c r="E20" s="212"/>
      <c r="F20" s="93"/>
      <c r="G20" s="3"/>
      <c r="H20" s="45"/>
      <c r="I20" s="3"/>
      <c r="J20" s="45"/>
      <c r="K20" s="3"/>
      <c r="L20" s="45"/>
      <c r="M20" s="3"/>
      <c r="N20" s="45"/>
      <c r="O20" s="3"/>
      <c r="P20" s="45"/>
      <c r="Q20" s="3"/>
      <c r="R20" s="45"/>
      <c r="S20" s="3"/>
      <c r="T20" s="45"/>
      <c r="U20" s="3"/>
      <c r="V20" s="45"/>
      <c r="W20" s="3"/>
      <c r="X20" s="45"/>
      <c r="Y20" s="3"/>
      <c r="Z20" s="45"/>
      <c r="AA20" s="3"/>
      <c r="AB20" s="45"/>
      <c r="AC20" s="3"/>
      <c r="AD20" s="45"/>
      <c r="AE20" s="3">
        <f t="shared" si="80"/>
        <v>0</v>
      </c>
      <c r="AF20" s="45"/>
      <c r="AG20" s="3">
        <f t="shared" si="81"/>
        <v>0</v>
      </c>
      <c r="AH20" s="45"/>
      <c r="AI20" s="3">
        <f t="shared" si="82"/>
        <v>0</v>
      </c>
      <c r="AJ20" s="93"/>
      <c r="AK20" s="3">
        <f t="shared" si="83"/>
        <v>0</v>
      </c>
      <c r="AL20" s="45"/>
      <c r="AM20" s="3"/>
      <c r="AN20" s="45">
        <v>13</v>
      </c>
      <c r="AO20" s="3">
        <f t="shared" si="85"/>
        <v>624</v>
      </c>
      <c r="AP20" s="45">
        <v>29</v>
      </c>
      <c r="AQ20" s="3">
        <f t="shared" si="45"/>
        <v>1392</v>
      </c>
      <c r="AR20" s="45">
        <v>33</v>
      </c>
      <c r="AS20" s="3">
        <f t="shared" si="86"/>
        <v>1584</v>
      </c>
      <c r="AT20" s="45">
        <v>17</v>
      </c>
      <c r="AU20" s="3">
        <f t="shared" si="87"/>
        <v>816</v>
      </c>
      <c r="AV20" s="45">
        <v>8</v>
      </c>
      <c r="AW20" s="3">
        <f t="shared" si="88"/>
        <v>384</v>
      </c>
      <c r="AX20" s="45">
        <v>9</v>
      </c>
      <c r="AY20" s="3">
        <f t="shared" si="53"/>
        <v>432</v>
      </c>
      <c r="AZ20" s="45"/>
      <c r="BA20" s="3">
        <f t="shared" si="54"/>
        <v>0</v>
      </c>
      <c r="BB20" s="45"/>
      <c r="BC20" s="3"/>
      <c r="BD20" s="45"/>
      <c r="BE20" s="3"/>
      <c r="BF20" s="45"/>
      <c r="BG20" s="3"/>
      <c r="BH20" s="45"/>
      <c r="BI20" s="3"/>
      <c r="BJ20" s="45"/>
      <c r="BK20" s="3"/>
      <c r="BL20" s="45"/>
      <c r="BM20" s="3"/>
      <c r="BN20" s="45">
        <f t="shared" ref="BN20" si="96">+D20+F20+H20+J20+L20+N20+P20+R20+T20+V20+X20+Z20+AB20+AD20+AF20+AH20+AJ20+AL20+AN20+AP20+AR20+AT20+AV20+AX20+AZ20+BB20+BD20+BF20+BH20+BJ20+BL20</f>
        <v>109</v>
      </c>
      <c r="BO20" s="88">
        <f t="shared" ref="BO20" si="97">+E20+G20+I20+K20+M20+O20+Q20+S20+U20+W20+Y20+AA20+AC20+AE20+AG20+AI20+AK20+AM20+AO20+AQ20+AS20+AU20+AW20+AY20+BA20+BC20+BE20+BG20+BI20+BK20+BM20</f>
        <v>5232</v>
      </c>
      <c r="BP20" s="124"/>
      <c r="BQ20" s="61"/>
      <c r="BR20" s="4"/>
      <c r="BS20" s="61"/>
      <c r="BT20" s="1"/>
      <c r="BU20" s="5"/>
      <c r="BV20" s="1"/>
    </row>
    <row r="21" spans="1:114" s="14" customFormat="1" ht="16.5" customHeight="1" x14ac:dyDescent="0.3">
      <c r="A21" s="94" t="s">
        <v>86</v>
      </c>
      <c r="B21" s="121">
        <v>11</v>
      </c>
      <c r="C21" s="81">
        <v>48</v>
      </c>
      <c r="D21" s="93"/>
      <c r="E21" s="212"/>
      <c r="F21" s="93"/>
      <c r="G21" s="3"/>
      <c r="H21" s="45"/>
      <c r="I21" s="3"/>
      <c r="J21" s="45"/>
      <c r="K21" s="3"/>
      <c r="L21" s="45"/>
      <c r="M21" s="3"/>
      <c r="N21" s="45"/>
      <c r="O21" s="3"/>
      <c r="P21" s="45"/>
      <c r="Q21" s="3"/>
      <c r="R21" s="45"/>
      <c r="S21" s="3"/>
      <c r="T21" s="45"/>
      <c r="U21" s="3"/>
      <c r="V21" s="45">
        <v>18</v>
      </c>
      <c r="W21" s="3">
        <f t="shared" si="93"/>
        <v>864</v>
      </c>
      <c r="X21" s="45"/>
      <c r="Y21" s="3">
        <f t="shared" si="61"/>
        <v>0</v>
      </c>
      <c r="Z21" s="45">
        <v>7</v>
      </c>
      <c r="AA21" s="3">
        <f t="shared" si="94"/>
        <v>336</v>
      </c>
      <c r="AB21" s="45">
        <v>9</v>
      </c>
      <c r="AC21" s="3">
        <f t="shared" si="95"/>
        <v>432</v>
      </c>
      <c r="AD21" s="45">
        <v>4</v>
      </c>
      <c r="AE21" s="3">
        <f>144+40</f>
        <v>184</v>
      </c>
      <c r="AF21" s="45"/>
      <c r="AG21" s="3">
        <f t="shared" si="81"/>
        <v>0</v>
      </c>
      <c r="AH21" s="45"/>
      <c r="AI21" s="3">
        <f t="shared" si="82"/>
        <v>0</v>
      </c>
      <c r="AJ21" s="93"/>
      <c r="AK21" s="3">
        <f t="shared" si="83"/>
        <v>0</v>
      </c>
      <c r="AL21" s="45"/>
      <c r="AM21" s="3">
        <f t="shared" si="84"/>
        <v>0</v>
      </c>
      <c r="AN21" s="45"/>
      <c r="AO21" s="3">
        <f t="shared" si="85"/>
        <v>0</v>
      </c>
      <c r="AP21" s="45"/>
      <c r="AQ21" s="3">
        <f t="shared" si="45"/>
        <v>0</v>
      </c>
      <c r="AR21" s="45"/>
      <c r="AS21" s="3">
        <f t="shared" si="86"/>
        <v>0</v>
      </c>
      <c r="AT21" s="45"/>
      <c r="AU21" s="3">
        <f t="shared" si="87"/>
        <v>0</v>
      </c>
      <c r="AV21" s="45"/>
      <c r="AW21" s="3">
        <f t="shared" si="88"/>
        <v>0</v>
      </c>
      <c r="AX21" s="45"/>
      <c r="AY21" s="3">
        <f t="shared" si="53"/>
        <v>0</v>
      </c>
      <c r="AZ21" s="45"/>
      <c r="BA21" s="3">
        <f t="shared" si="54"/>
        <v>0</v>
      </c>
      <c r="BB21" s="45"/>
      <c r="BC21" s="3"/>
      <c r="BD21" s="45"/>
      <c r="BE21" s="3"/>
      <c r="BF21" s="45"/>
      <c r="BG21" s="3"/>
      <c r="BH21" s="45"/>
      <c r="BI21" s="3"/>
      <c r="BJ21" s="45"/>
      <c r="BK21" s="3"/>
      <c r="BL21" s="45"/>
      <c r="BM21" s="3"/>
      <c r="BN21" s="45">
        <f t="shared" si="89"/>
        <v>38</v>
      </c>
      <c r="BO21" s="88">
        <f t="shared" si="89"/>
        <v>1816</v>
      </c>
      <c r="BP21" s="124"/>
      <c r="BQ21" s="61"/>
      <c r="BR21" s="4">
        <f t="shared" si="90"/>
        <v>1816</v>
      </c>
      <c r="BS21" s="61"/>
      <c r="BT21" s="1">
        <f t="shared" si="91"/>
        <v>1816</v>
      </c>
      <c r="BU21" s="5"/>
      <c r="BV21" s="1">
        <f t="shared" si="92"/>
        <v>1816</v>
      </c>
    </row>
    <row r="22" spans="1:114" s="14" customFormat="1" ht="16.5" customHeight="1" x14ac:dyDescent="0.3">
      <c r="A22" s="94" t="s">
        <v>80</v>
      </c>
      <c r="B22" s="121">
        <v>53</v>
      </c>
      <c r="C22" s="81">
        <v>48</v>
      </c>
      <c r="D22" s="93"/>
      <c r="E22" s="212"/>
      <c r="F22" s="93"/>
      <c r="G22" s="3"/>
      <c r="H22" s="45"/>
      <c r="I22" s="3"/>
      <c r="J22" s="45"/>
      <c r="K22" s="3"/>
      <c r="L22" s="45"/>
      <c r="M22" s="3"/>
      <c r="N22" s="45"/>
      <c r="O22" s="3"/>
      <c r="P22" s="45"/>
      <c r="Q22" s="3"/>
      <c r="R22" s="45"/>
      <c r="S22" s="3"/>
      <c r="T22" s="45"/>
      <c r="U22" s="3"/>
      <c r="V22" s="45"/>
      <c r="W22" s="3"/>
      <c r="X22" s="45"/>
      <c r="Y22" s="3"/>
      <c r="Z22" s="45"/>
      <c r="AA22" s="3"/>
      <c r="AB22" s="45"/>
      <c r="AC22" s="3"/>
      <c r="AD22" s="45"/>
      <c r="AE22" s="3"/>
      <c r="AF22" s="45"/>
      <c r="AG22" s="3">
        <f t="shared" si="81"/>
        <v>0</v>
      </c>
      <c r="AH22" s="45"/>
      <c r="AI22" s="3">
        <f t="shared" si="82"/>
        <v>0</v>
      </c>
      <c r="AJ22" s="93"/>
      <c r="AK22" s="3">
        <f t="shared" si="83"/>
        <v>0</v>
      </c>
      <c r="AL22" s="45"/>
      <c r="AM22" s="3"/>
      <c r="AN22" s="45"/>
      <c r="AO22" s="3">
        <f t="shared" si="85"/>
        <v>0</v>
      </c>
      <c r="AP22" s="45"/>
      <c r="AQ22" s="3">
        <f t="shared" si="45"/>
        <v>0</v>
      </c>
      <c r="AR22" s="45">
        <v>8</v>
      </c>
      <c r="AS22" s="3">
        <f t="shared" si="86"/>
        <v>384</v>
      </c>
      <c r="AT22" s="45">
        <v>5</v>
      </c>
      <c r="AU22" s="3">
        <f t="shared" si="87"/>
        <v>240</v>
      </c>
      <c r="AV22" s="45">
        <v>7</v>
      </c>
      <c r="AW22" s="3">
        <f t="shared" si="88"/>
        <v>336</v>
      </c>
      <c r="AX22" s="45"/>
      <c r="AY22" s="3">
        <f t="shared" si="53"/>
        <v>0</v>
      </c>
      <c r="AZ22" s="45"/>
      <c r="BA22" s="3">
        <f t="shared" si="54"/>
        <v>0</v>
      </c>
      <c r="BB22" s="45"/>
      <c r="BC22" s="3"/>
      <c r="BD22" s="45"/>
      <c r="BE22" s="3"/>
      <c r="BF22" s="45"/>
      <c r="BG22" s="3"/>
      <c r="BH22" s="45"/>
      <c r="BI22" s="3"/>
      <c r="BJ22" s="45"/>
      <c r="BK22" s="3"/>
      <c r="BL22" s="45"/>
      <c r="BM22" s="3"/>
      <c r="BN22" s="45">
        <f t="shared" ref="BN22" si="98">+D22+F22+H22+J22+L22+N22+P22+R22+T22+V22+X22+Z22+AB22+AD22+AF22+AH22+AJ22+AL22+AN22+AP22+AR22+AT22+AV22+AX22+AZ22+BB22+BD22+BF22+BH22+BJ22+BL22</f>
        <v>20</v>
      </c>
      <c r="BO22" s="88">
        <f t="shared" ref="BO22" si="99">+E22+G22+I22+K22+M22+O22+Q22+S22+U22+W22+Y22+AA22+AC22+AE22+AG22+AI22+AK22+AM22+AO22+AQ22+AS22+AU22+AW22+AY22+BA22+BC22+BE22+BG22+BI22+BK22+BM22</f>
        <v>960</v>
      </c>
      <c r="BP22" s="124"/>
      <c r="BQ22" s="61"/>
      <c r="BR22" s="4"/>
      <c r="BS22" s="61"/>
      <c r="BT22" s="1"/>
      <c r="BU22" s="5"/>
      <c r="BV22" s="1"/>
    </row>
    <row r="23" spans="1:114" s="14" customFormat="1" ht="16.5" customHeight="1" x14ac:dyDescent="0.3">
      <c r="A23" s="94" t="s">
        <v>87</v>
      </c>
      <c r="B23" s="121">
        <v>184</v>
      </c>
      <c r="C23" s="81">
        <v>48</v>
      </c>
      <c r="D23" s="93"/>
      <c r="E23" s="212"/>
      <c r="F23" s="93"/>
      <c r="G23" s="3"/>
      <c r="H23" s="45"/>
      <c r="I23" s="3"/>
      <c r="J23" s="45"/>
      <c r="K23" s="3"/>
      <c r="L23" s="45"/>
      <c r="M23" s="3"/>
      <c r="N23" s="45"/>
      <c r="O23" s="3"/>
      <c r="P23" s="45"/>
      <c r="Q23" s="3"/>
      <c r="R23" s="45"/>
      <c r="S23" s="3"/>
      <c r="T23" s="45"/>
      <c r="U23" s="3"/>
      <c r="V23" s="45"/>
      <c r="W23" s="3"/>
      <c r="X23" s="45"/>
      <c r="Y23" s="3">
        <f t="shared" si="61"/>
        <v>0</v>
      </c>
      <c r="Z23" s="45"/>
      <c r="AA23" s="3"/>
      <c r="AB23" s="45">
        <v>12</v>
      </c>
      <c r="AC23" s="3">
        <f t="shared" si="95"/>
        <v>576</v>
      </c>
      <c r="AD23" s="45">
        <v>15</v>
      </c>
      <c r="AE23" s="3">
        <f t="shared" si="80"/>
        <v>720</v>
      </c>
      <c r="AF23" s="45">
        <v>24</v>
      </c>
      <c r="AG23" s="3">
        <f t="shared" si="81"/>
        <v>1152</v>
      </c>
      <c r="AH23" s="45">
        <v>10</v>
      </c>
      <c r="AI23" s="3">
        <f t="shared" si="82"/>
        <v>480</v>
      </c>
      <c r="AJ23" s="93">
        <v>19</v>
      </c>
      <c r="AK23" s="3">
        <f t="shared" si="83"/>
        <v>912</v>
      </c>
      <c r="AL23" s="45">
        <v>7</v>
      </c>
      <c r="AM23" s="3">
        <f t="shared" si="84"/>
        <v>336</v>
      </c>
      <c r="AN23" s="45">
        <v>12</v>
      </c>
      <c r="AO23" s="3">
        <f t="shared" si="85"/>
        <v>576</v>
      </c>
      <c r="AP23" s="45"/>
      <c r="AQ23" s="3">
        <f t="shared" si="45"/>
        <v>0</v>
      </c>
      <c r="AR23" s="45"/>
      <c r="AS23" s="3">
        <f t="shared" si="86"/>
        <v>0</v>
      </c>
      <c r="AT23" s="45"/>
      <c r="AU23" s="3">
        <f t="shared" si="87"/>
        <v>0</v>
      </c>
      <c r="AV23" s="45"/>
      <c r="AW23" s="3">
        <f t="shared" si="88"/>
        <v>0</v>
      </c>
      <c r="AX23" s="45"/>
      <c r="AY23" s="3">
        <f t="shared" si="53"/>
        <v>0</v>
      </c>
      <c r="AZ23" s="45"/>
      <c r="BA23" s="3">
        <f t="shared" si="54"/>
        <v>0</v>
      </c>
      <c r="BB23" s="45"/>
      <c r="BC23" s="3"/>
      <c r="BD23" s="45"/>
      <c r="BE23" s="3"/>
      <c r="BF23" s="45"/>
      <c r="BG23" s="3"/>
      <c r="BH23" s="45"/>
      <c r="BI23" s="3"/>
      <c r="BJ23" s="45"/>
      <c r="BK23" s="3"/>
      <c r="BL23" s="45"/>
      <c r="BM23" s="3"/>
      <c r="BN23" s="45">
        <f t="shared" ref="BN23:BO28" si="100">+D23+F23+H23+J23+L23+N23+P23+R23+T23+V23+X23+Z23+AB23+AD23+AF23+AH23+AJ23+AL23+AN23+AP23+AR23+AT23+AV23+AX23+AZ23+BB23+BD23+BF23+BH23+BJ23+BL23</f>
        <v>99</v>
      </c>
      <c r="BO23" s="88">
        <f t="shared" si="100"/>
        <v>4752</v>
      </c>
      <c r="BP23" s="124"/>
      <c r="BQ23" s="61"/>
      <c r="BR23" s="4">
        <f t="shared" ref="BR23" si="101">BO23</f>
        <v>4752</v>
      </c>
      <c r="BS23" s="61"/>
      <c r="BT23" s="1">
        <f t="shared" ref="BT23:BT27" si="102">BR23+BS23-BQ23</f>
        <v>4752</v>
      </c>
      <c r="BU23" s="5"/>
      <c r="BV23" s="1">
        <f t="shared" ref="BV23" si="103">BT23-BU23</f>
        <v>4752</v>
      </c>
    </row>
    <row r="24" spans="1:114" ht="16.5" customHeight="1" x14ac:dyDescent="0.25">
      <c r="A24" s="94" t="s">
        <v>51</v>
      </c>
      <c r="B24" s="121" t="s">
        <v>52</v>
      </c>
      <c r="C24" s="81">
        <v>48</v>
      </c>
      <c r="D24" s="93"/>
      <c r="E24" s="3">
        <f t="shared" ref="E24:E26" si="104">+D24*C24</f>
        <v>0</v>
      </c>
      <c r="F24" s="93"/>
      <c r="G24" s="3">
        <f t="shared" ref="G24:G26" si="105">+F24*C24</f>
        <v>0</v>
      </c>
      <c r="H24" s="45"/>
      <c r="I24" s="3">
        <f t="shared" ref="I24:I26" si="106">+H24*C24</f>
        <v>0</v>
      </c>
      <c r="J24" s="45"/>
      <c r="K24" s="3">
        <f t="shared" ref="K24:K26" si="107">+J24*C24</f>
        <v>0</v>
      </c>
      <c r="L24" s="45"/>
      <c r="M24" s="3">
        <f t="shared" si="31"/>
        <v>0</v>
      </c>
      <c r="N24" s="45"/>
      <c r="O24" s="3">
        <f t="shared" si="32"/>
        <v>0</v>
      </c>
      <c r="P24" s="45"/>
      <c r="Q24" s="3">
        <f t="shared" si="33"/>
        <v>0</v>
      </c>
      <c r="R24" s="45"/>
      <c r="S24" s="3">
        <f t="shared" si="34"/>
        <v>0</v>
      </c>
      <c r="T24" s="45"/>
      <c r="U24" s="3">
        <f t="shared" ref="U24:U26" si="108">+T24*C24</f>
        <v>0</v>
      </c>
      <c r="V24" s="45"/>
      <c r="W24" s="3">
        <f t="shared" si="93"/>
        <v>0</v>
      </c>
      <c r="X24" s="45"/>
      <c r="Y24" s="3">
        <f t="shared" si="61"/>
        <v>0</v>
      </c>
      <c r="Z24" s="45">
        <v>2</v>
      </c>
      <c r="AA24" s="3">
        <f t="shared" si="94"/>
        <v>96</v>
      </c>
      <c r="AB24" s="45"/>
      <c r="AC24" s="3">
        <f t="shared" si="95"/>
        <v>0</v>
      </c>
      <c r="AD24" s="45">
        <v>3</v>
      </c>
      <c r="AE24" s="3">
        <f>94+101</f>
        <v>195</v>
      </c>
      <c r="AF24" s="45">
        <v>5</v>
      </c>
      <c r="AG24" s="3">
        <f>437-291</f>
        <v>146</v>
      </c>
      <c r="AH24" s="45"/>
      <c r="AI24" s="3">
        <f t="shared" si="82"/>
        <v>0</v>
      </c>
      <c r="AJ24" s="93"/>
      <c r="AK24" s="3">
        <f t="shared" si="83"/>
        <v>0</v>
      </c>
      <c r="AL24" s="45"/>
      <c r="AM24" s="3">
        <f t="shared" si="84"/>
        <v>0</v>
      </c>
      <c r="AN24" s="45"/>
      <c r="AO24" s="3">
        <f t="shared" si="85"/>
        <v>0</v>
      </c>
      <c r="AP24" s="45"/>
      <c r="AQ24" s="3">
        <f t="shared" si="45"/>
        <v>0</v>
      </c>
      <c r="AR24" s="45"/>
      <c r="AS24" s="3">
        <f t="shared" si="86"/>
        <v>0</v>
      </c>
      <c r="AT24" s="45"/>
      <c r="AU24" s="3">
        <f t="shared" si="87"/>
        <v>0</v>
      </c>
      <c r="AV24" s="45"/>
      <c r="AW24" s="3">
        <f t="shared" si="88"/>
        <v>0</v>
      </c>
      <c r="AX24" s="45"/>
      <c r="AY24" s="3">
        <f t="shared" si="53"/>
        <v>0</v>
      </c>
      <c r="AZ24" s="45"/>
      <c r="BA24" s="3">
        <f t="shared" si="54"/>
        <v>0</v>
      </c>
      <c r="BB24" s="45"/>
      <c r="BC24" s="3"/>
      <c r="BD24" s="45"/>
      <c r="BE24" s="3"/>
      <c r="BF24" s="45"/>
      <c r="BG24" s="3"/>
      <c r="BH24" s="45"/>
      <c r="BI24" s="74"/>
      <c r="BJ24" s="45"/>
      <c r="BK24" s="74"/>
      <c r="BL24" s="45"/>
      <c r="BM24" s="74"/>
      <c r="BN24" s="45">
        <f t="shared" si="100"/>
        <v>10</v>
      </c>
      <c r="BO24" s="88">
        <f t="shared" si="100"/>
        <v>437</v>
      </c>
      <c r="BP24" s="124"/>
      <c r="BQ24" s="61">
        <v>12</v>
      </c>
      <c r="BR24" s="4">
        <f t="shared" si="50"/>
        <v>437</v>
      </c>
      <c r="BS24" s="61"/>
      <c r="BT24" s="1">
        <f t="shared" si="102"/>
        <v>425</v>
      </c>
      <c r="BU24" s="5"/>
      <c r="BV24" s="1">
        <f>BT24-BU24</f>
        <v>425</v>
      </c>
    </row>
    <row r="25" spans="1:114" ht="16.5" customHeight="1" x14ac:dyDescent="0.25">
      <c r="A25" s="133" t="s">
        <v>68</v>
      </c>
      <c r="B25" s="80">
        <v>47</v>
      </c>
      <c r="C25" s="81">
        <v>48</v>
      </c>
      <c r="D25" s="93"/>
      <c r="E25" s="3">
        <f t="shared" si="104"/>
        <v>0</v>
      </c>
      <c r="F25" s="93"/>
      <c r="G25" s="3">
        <f t="shared" si="105"/>
        <v>0</v>
      </c>
      <c r="H25" s="45">
        <v>4</v>
      </c>
      <c r="I25" s="3">
        <f t="shared" si="106"/>
        <v>192</v>
      </c>
      <c r="J25" s="45"/>
      <c r="K25" s="3">
        <f t="shared" si="107"/>
        <v>0</v>
      </c>
      <c r="L25" s="45"/>
      <c r="M25" s="3">
        <f t="shared" si="31"/>
        <v>0</v>
      </c>
      <c r="N25" s="45">
        <v>10</v>
      </c>
      <c r="O25" s="3">
        <f t="shared" si="32"/>
        <v>480</v>
      </c>
      <c r="P25" s="45">
        <v>20</v>
      </c>
      <c r="Q25" s="3">
        <f t="shared" si="33"/>
        <v>960</v>
      </c>
      <c r="R25" s="45">
        <v>10</v>
      </c>
      <c r="S25" s="3">
        <f t="shared" si="34"/>
        <v>480</v>
      </c>
      <c r="T25" s="45">
        <v>12</v>
      </c>
      <c r="U25" s="3">
        <f t="shared" si="108"/>
        <v>576</v>
      </c>
      <c r="V25" s="45">
        <v>11</v>
      </c>
      <c r="W25" s="3">
        <f t="shared" si="93"/>
        <v>528</v>
      </c>
      <c r="X25" s="45"/>
      <c r="Y25" s="3">
        <f t="shared" si="61"/>
        <v>0</v>
      </c>
      <c r="Z25" s="45">
        <v>9</v>
      </c>
      <c r="AA25" s="3">
        <f t="shared" si="94"/>
        <v>432</v>
      </c>
      <c r="AB25" s="45">
        <v>10</v>
      </c>
      <c r="AC25" s="3">
        <f t="shared" si="95"/>
        <v>480</v>
      </c>
      <c r="AD25" s="45">
        <v>17</v>
      </c>
      <c r="AE25" s="3">
        <f t="shared" si="80"/>
        <v>816</v>
      </c>
      <c r="AF25" s="45">
        <v>3</v>
      </c>
      <c r="AG25" s="3">
        <f>96+20</f>
        <v>116</v>
      </c>
      <c r="AH25" s="45"/>
      <c r="AI25" s="3">
        <f t="shared" si="82"/>
        <v>0</v>
      </c>
      <c r="AJ25" s="93"/>
      <c r="AK25" s="3">
        <f t="shared" si="83"/>
        <v>0</v>
      </c>
      <c r="AL25" s="45"/>
      <c r="AM25" s="3">
        <f t="shared" si="84"/>
        <v>0</v>
      </c>
      <c r="AN25" s="45"/>
      <c r="AO25" s="3">
        <f t="shared" si="85"/>
        <v>0</v>
      </c>
      <c r="AP25" s="45"/>
      <c r="AQ25" s="3">
        <f t="shared" si="45"/>
        <v>0</v>
      </c>
      <c r="AR25" s="45"/>
      <c r="AS25" s="3">
        <f t="shared" si="86"/>
        <v>0</v>
      </c>
      <c r="AT25" s="45"/>
      <c r="AU25" s="3">
        <f t="shared" si="87"/>
        <v>0</v>
      </c>
      <c r="AV25" s="45"/>
      <c r="AW25" s="3">
        <f t="shared" si="88"/>
        <v>0</v>
      </c>
      <c r="AX25" s="45"/>
      <c r="AY25" s="3">
        <f t="shared" si="53"/>
        <v>0</v>
      </c>
      <c r="AZ25" s="45"/>
      <c r="BA25" s="3">
        <f t="shared" si="54"/>
        <v>0</v>
      </c>
      <c r="BB25" s="45"/>
      <c r="BC25" s="3"/>
      <c r="BD25" s="45"/>
      <c r="BE25" s="3"/>
      <c r="BF25" s="45"/>
      <c r="BG25" s="3"/>
      <c r="BH25" s="45"/>
      <c r="BI25" s="74"/>
      <c r="BJ25" s="45"/>
      <c r="BK25" s="74"/>
      <c r="BL25" s="45"/>
      <c r="BM25" s="74"/>
      <c r="BN25" s="45">
        <f t="shared" si="100"/>
        <v>106</v>
      </c>
      <c r="BO25" s="88">
        <f t="shared" si="100"/>
        <v>5060</v>
      </c>
      <c r="BP25" s="124"/>
      <c r="BQ25" s="61"/>
      <c r="BR25" s="4">
        <f t="shared" si="50"/>
        <v>5060</v>
      </c>
      <c r="BS25" s="61"/>
      <c r="BT25" s="1">
        <f t="shared" si="102"/>
        <v>5060</v>
      </c>
      <c r="BU25" s="5"/>
      <c r="BV25" s="1">
        <f>BT25-BU25</f>
        <v>5060</v>
      </c>
    </row>
    <row r="26" spans="1:114" ht="16.5" customHeight="1" x14ac:dyDescent="0.25">
      <c r="A26" s="133" t="s">
        <v>56</v>
      </c>
      <c r="B26" s="80">
        <v>6</v>
      </c>
      <c r="C26" s="81">
        <v>48</v>
      </c>
      <c r="D26" s="93"/>
      <c r="E26" s="3">
        <f t="shared" si="104"/>
        <v>0</v>
      </c>
      <c r="F26" s="93"/>
      <c r="G26" s="3">
        <f t="shared" si="105"/>
        <v>0</v>
      </c>
      <c r="H26" s="45"/>
      <c r="I26" s="3">
        <f t="shared" si="106"/>
        <v>0</v>
      </c>
      <c r="J26" s="45">
        <v>12</v>
      </c>
      <c r="K26" s="3">
        <f t="shared" si="107"/>
        <v>576</v>
      </c>
      <c r="L26" s="45"/>
      <c r="M26" s="3">
        <f t="shared" si="31"/>
        <v>0</v>
      </c>
      <c r="N26" s="45">
        <v>12</v>
      </c>
      <c r="O26" s="3">
        <f t="shared" si="32"/>
        <v>576</v>
      </c>
      <c r="P26" s="45"/>
      <c r="Q26" s="3">
        <f t="shared" si="33"/>
        <v>0</v>
      </c>
      <c r="R26" s="45">
        <v>12</v>
      </c>
      <c r="S26" s="3">
        <f t="shared" si="34"/>
        <v>576</v>
      </c>
      <c r="T26" s="45"/>
      <c r="U26" s="3">
        <f t="shared" si="108"/>
        <v>0</v>
      </c>
      <c r="V26" s="45"/>
      <c r="W26" s="3">
        <f t="shared" si="93"/>
        <v>0</v>
      </c>
      <c r="X26" s="45"/>
      <c r="Y26" s="3">
        <f t="shared" si="61"/>
        <v>0</v>
      </c>
      <c r="Z26" s="45">
        <v>12</v>
      </c>
      <c r="AA26" s="3">
        <f t="shared" si="94"/>
        <v>576</v>
      </c>
      <c r="AB26" s="45"/>
      <c r="AC26" s="3">
        <f t="shared" si="95"/>
        <v>0</v>
      </c>
      <c r="AD26" s="45"/>
      <c r="AE26" s="3">
        <f t="shared" si="80"/>
        <v>0</v>
      </c>
      <c r="AF26" s="45"/>
      <c r="AG26" s="3">
        <f t="shared" si="81"/>
        <v>0</v>
      </c>
      <c r="AH26" s="45"/>
      <c r="AI26" s="3">
        <f t="shared" si="82"/>
        <v>0</v>
      </c>
      <c r="AJ26" s="93">
        <v>7</v>
      </c>
      <c r="AK26" s="3">
        <f t="shared" si="83"/>
        <v>336</v>
      </c>
      <c r="AL26" s="45"/>
      <c r="AM26" s="3">
        <f t="shared" si="84"/>
        <v>0</v>
      </c>
      <c r="AN26" s="45"/>
      <c r="AO26" s="3">
        <f t="shared" si="85"/>
        <v>0</v>
      </c>
      <c r="AP26" s="45"/>
      <c r="AQ26" s="3">
        <f t="shared" si="45"/>
        <v>0</v>
      </c>
      <c r="AR26" s="45">
        <v>5</v>
      </c>
      <c r="AS26" s="3">
        <f t="shared" si="86"/>
        <v>240</v>
      </c>
      <c r="AT26" s="45"/>
      <c r="AU26" s="3">
        <f t="shared" si="87"/>
        <v>0</v>
      </c>
      <c r="AV26" s="45"/>
      <c r="AW26" s="3">
        <f t="shared" si="88"/>
        <v>0</v>
      </c>
      <c r="AX26" s="45"/>
      <c r="AY26" s="3">
        <f t="shared" si="53"/>
        <v>0</v>
      </c>
      <c r="AZ26" s="45"/>
      <c r="BA26" s="3">
        <f t="shared" si="54"/>
        <v>0</v>
      </c>
      <c r="BB26" s="45"/>
      <c r="BC26" s="3"/>
      <c r="BD26" s="45"/>
      <c r="BE26" s="3"/>
      <c r="BF26" s="45"/>
      <c r="BG26" s="3"/>
      <c r="BH26" s="45"/>
      <c r="BI26" s="74"/>
      <c r="BJ26" s="45"/>
      <c r="BK26" s="74"/>
      <c r="BL26" s="45"/>
      <c r="BM26" s="74"/>
      <c r="BN26" s="45">
        <f t="shared" si="100"/>
        <v>60</v>
      </c>
      <c r="BO26" s="88">
        <f t="shared" si="100"/>
        <v>2880</v>
      </c>
      <c r="BP26" s="124"/>
      <c r="BQ26" s="61">
        <v>371.68</v>
      </c>
      <c r="BR26" s="4">
        <f t="shared" si="50"/>
        <v>2880</v>
      </c>
      <c r="BS26" s="61"/>
      <c r="BT26" s="1">
        <f t="shared" si="102"/>
        <v>2508.3200000000002</v>
      </c>
      <c r="BU26" s="5"/>
      <c r="BV26" s="1">
        <f t="shared" ref="BV26" si="109">BT26-BU26</f>
        <v>2508.3200000000002</v>
      </c>
    </row>
    <row r="27" spans="1:114" ht="16.5" customHeight="1" x14ac:dyDescent="0.25">
      <c r="A27" s="94" t="s">
        <v>78</v>
      </c>
      <c r="B27" s="80">
        <v>1</v>
      </c>
      <c r="C27" s="81">
        <v>48</v>
      </c>
      <c r="D27" s="93"/>
      <c r="E27" s="3"/>
      <c r="F27" s="93"/>
      <c r="G27" s="3"/>
      <c r="H27" s="45"/>
      <c r="I27" s="3"/>
      <c r="J27" s="45"/>
      <c r="K27" s="3"/>
      <c r="L27" s="45"/>
      <c r="M27" s="3"/>
      <c r="N27" s="45"/>
      <c r="O27" s="3"/>
      <c r="P27" s="45"/>
      <c r="Q27" s="3"/>
      <c r="R27" s="45"/>
      <c r="S27" s="3"/>
      <c r="T27" s="45"/>
      <c r="U27" s="3"/>
      <c r="V27" s="45">
        <v>12</v>
      </c>
      <c r="W27" s="3">
        <f t="shared" si="93"/>
        <v>576</v>
      </c>
      <c r="X27" s="45"/>
      <c r="Y27" s="3">
        <f t="shared" si="61"/>
        <v>0</v>
      </c>
      <c r="Z27" s="45"/>
      <c r="AA27" s="3">
        <f t="shared" si="94"/>
        <v>0</v>
      </c>
      <c r="AB27" s="45"/>
      <c r="AC27" s="3">
        <f t="shared" si="95"/>
        <v>0</v>
      </c>
      <c r="AD27" s="45"/>
      <c r="AE27" s="3">
        <f t="shared" si="80"/>
        <v>0</v>
      </c>
      <c r="AF27" s="45">
        <v>10</v>
      </c>
      <c r="AG27" s="3">
        <f t="shared" si="81"/>
        <v>480</v>
      </c>
      <c r="AH27" s="45"/>
      <c r="AI27" s="3">
        <f t="shared" si="82"/>
        <v>0</v>
      </c>
      <c r="AJ27" s="93"/>
      <c r="AK27" s="3">
        <f t="shared" si="83"/>
        <v>0</v>
      </c>
      <c r="AL27" s="45"/>
      <c r="AM27" s="3">
        <f t="shared" si="84"/>
        <v>0</v>
      </c>
      <c r="AN27" s="45"/>
      <c r="AO27" s="3">
        <f t="shared" si="85"/>
        <v>0</v>
      </c>
      <c r="AP27" s="45"/>
      <c r="AQ27" s="3">
        <f t="shared" si="45"/>
        <v>0</v>
      </c>
      <c r="AR27" s="45"/>
      <c r="AS27" s="3">
        <f t="shared" si="86"/>
        <v>0</v>
      </c>
      <c r="AT27" s="45">
        <v>9</v>
      </c>
      <c r="AU27" s="3">
        <f t="shared" si="87"/>
        <v>432</v>
      </c>
      <c r="AV27" s="45"/>
      <c r="AW27" s="3">
        <f t="shared" si="88"/>
        <v>0</v>
      </c>
      <c r="AX27" s="45"/>
      <c r="AY27" s="3">
        <f t="shared" si="53"/>
        <v>0</v>
      </c>
      <c r="AZ27" s="45"/>
      <c r="BA27" s="3">
        <f t="shared" si="54"/>
        <v>0</v>
      </c>
      <c r="BB27" s="45"/>
      <c r="BC27" s="3"/>
      <c r="BD27" s="45"/>
      <c r="BE27" s="3"/>
      <c r="BF27" s="45"/>
      <c r="BG27" s="3"/>
      <c r="BH27" s="45"/>
      <c r="BI27" s="74"/>
      <c r="BJ27" s="45"/>
      <c r="BK27" s="74"/>
      <c r="BL27" s="45"/>
      <c r="BM27" s="74"/>
      <c r="BN27" s="45">
        <f t="shared" si="100"/>
        <v>31</v>
      </c>
      <c r="BO27" s="88">
        <f t="shared" si="100"/>
        <v>1488</v>
      </c>
      <c r="BP27" s="124"/>
      <c r="BQ27" s="61"/>
      <c r="BR27" s="4">
        <f t="shared" si="50"/>
        <v>1488</v>
      </c>
      <c r="BS27" s="61"/>
      <c r="BT27" s="1">
        <f t="shared" si="102"/>
        <v>1488</v>
      </c>
      <c r="BU27" s="5"/>
      <c r="BV27" s="1">
        <f>BT27-BU27</f>
        <v>1488</v>
      </c>
    </row>
    <row r="28" spans="1:114" ht="16.5" customHeight="1" x14ac:dyDescent="0.25">
      <c r="A28" s="94" t="s">
        <v>95</v>
      </c>
      <c r="B28" s="80">
        <v>3</v>
      </c>
      <c r="C28" s="81">
        <v>48</v>
      </c>
      <c r="D28" s="93"/>
      <c r="E28" s="3"/>
      <c r="F28" s="93"/>
      <c r="G28" s="3"/>
      <c r="H28" s="45"/>
      <c r="I28" s="3"/>
      <c r="J28" s="45"/>
      <c r="K28" s="3"/>
      <c r="L28" s="45"/>
      <c r="M28" s="3"/>
      <c r="N28" s="45"/>
      <c r="O28" s="3"/>
      <c r="P28" s="45"/>
      <c r="Q28" s="3"/>
      <c r="R28" s="45"/>
      <c r="S28" s="3"/>
      <c r="T28" s="45"/>
      <c r="U28" s="3"/>
      <c r="V28" s="45"/>
      <c r="W28" s="3"/>
      <c r="X28" s="45"/>
      <c r="Y28" s="3">
        <f t="shared" si="61"/>
        <v>0</v>
      </c>
      <c r="Z28" s="45"/>
      <c r="AA28" s="3">
        <f t="shared" si="94"/>
        <v>0</v>
      </c>
      <c r="AB28" s="45"/>
      <c r="AC28" s="3">
        <f t="shared" si="95"/>
        <v>0</v>
      </c>
      <c r="AD28" s="45"/>
      <c r="AE28" s="3">
        <f t="shared" si="80"/>
        <v>0</v>
      </c>
      <c r="AF28" s="45"/>
      <c r="AG28" s="3"/>
      <c r="AH28" s="45"/>
      <c r="AI28" s="3">
        <f t="shared" si="82"/>
        <v>0</v>
      </c>
      <c r="AJ28" s="93"/>
      <c r="AK28" s="3">
        <f t="shared" si="83"/>
        <v>0</v>
      </c>
      <c r="AL28" s="45"/>
      <c r="AM28" s="3">
        <f t="shared" si="84"/>
        <v>0</v>
      </c>
      <c r="AN28" s="45"/>
      <c r="AO28" s="3">
        <f t="shared" si="85"/>
        <v>0</v>
      </c>
      <c r="AP28" s="45"/>
      <c r="AQ28" s="3">
        <f t="shared" si="45"/>
        <v>0</v>
      </c>
      <c r="AR28" s="45"/>
      <c r="AS28" s="3">
        <f t="shared" si="86"/>
        <v>0</v>
      </c>
      <c r="AT28" s="45">
        <v>9</v>
      </c>
      <c r="AU28" s="3">
        <f t="shared" si="87"/>
        <v>432</v>
      </c>
      <c r="AV28" s="45"/>
      <c r="AW28" s="3">
        <f t="shared" si="88"/>
        <v>0</v>
      </c>
      <c r="AX28" s="45"/>
      <c r="AY28" s="3">
        <f t="shared" si="53"/>
        <v>0</v>
      </c>
      <c r="AZ28" s="45"/>
      <c r="BA28" s="3">
        <f t="shared" si="54"/>
        <v>0</v>
      </c>
      <c r="BB28" s="45"/>
      <c r="BC28" s="3"/>
      <c r="BD28" s="45"/>
      <c r="BE28" s="3"/>
      <c r="BF28" s="45"/>
      <c r="BG28" s="3"/>
      <c r="BH28" s="45"/>
      <c r="BI28" s="74"/>
      <c r="BJ28" s="45"/>
      <c r="BK28" s="74"/>
      <c r="BL28" s="45"/>
      <c r="BM28" s="74"/>
      <c r="BN28" s="45">
        <f t="shared" si="100"/>
        <v>9</v>
      </c>
      <c r="BO28" s="88">
        <f t="shared" si="100"/>
        <v>432</v>
      </c>
      <c r="BP28" s="124"/>
      <c r="BQ28" s="61"/>
      <c r="BR28" s="4"/>
      <c r="BS28" s="61"/>
      <c r="BT28" s="1"/>
      <c r="BU28" s="5"/>
      <c r="BV28" s="1"/>
    </row>
    <row r="29" spans="1:114" s="71" customFormat="1" ht="16.5" customHeight="1" x14ac:dyDescent="0.25">
      <c r="A29" s="305" t="s">
        <v>12</v>
      </c>
      <c r="B29" s="290"/>
      <c r="C29" s="43"/>
      <c r="D29" s="132"/>
      <c r="E29" s="69"/>
      <c r="F29" s="132"/>
      <c r="G29" s="28"/>
      <c r="H29" s="70"/>
      <c r="I29" s="69"/>
      <c r="J29" s="70"/>
      <c r="K29" s="69"/>
      <c r="L29" s="70"/>
      <c r="M29" s="69"/>
      <c r="N29" s="70"/>
      <c r="O29" s="69"/>
      <c r="P29" s="70"/>
      <c r="Q29" s="69"/>
      <c r="R29" s="70"/>
      <c r="S29" s="69"/>
      <c r="T29" s="70"/>
      <c r="U29" s="69"/>
      <c r="V29" s="70"/>
      <c r="W29" s="69"/>
      <c r="X29" s="70"/>
      <c r="Y29" s="69"/>
      <c r="Z29" s="70"/>
      <c r="AA29" s="69"/>
      <c r="AB29" s="70"/>
      <c r="AC29" s="69"/>
      <c r="AD29" s="70"/>
      <c r="AE29" s="69"/>
      <c r="AF29" s="70"/>
      <c r="AG29" s="69"/>
      <c r="AH29" s="70"/>
      <c r="AI29" s="70"/>
      <c r="AJ29" s="106"/>
      <c r="AK29" s="69"/>
      <c r="AL29" s="70"/>
      <c r="AM29" s="69"/>
      <c r="AN29" s="70"/>
      <c r="AO29" s="69"/>
      <c r="AP29" s="70"/>
      <c r="AQ29" s="69"/>
      <c r="AR29" s="70"/>
      <c r="AS29" s="69"/>
      <c r="AT29" s="70"/>
      <c r="AU29" s="69"/>
      <c r="AV29" s="70"/>
      <c r="AW29" s="69"/>
      <c r="AX29" s="70"/>
      <c r="AY29" s="69"/>
      <c r="AZ29" s="70"/>
      <c r="BA29" s="69"/>
      <c r="BB29" s="70"/>
      <c r="BC29" s="69"/>
      <c r="BD29" s="70"/>
      <c r="BE29" s="69"/>
      <c r="BF29" s="70"/>
      <c r="BG29" s="69"/>
      <c r="BH29" s="70"/>
      <c r="BI29" s="69"/>
      <c r="BJ29" s="70"/>
      <c r="BK29" s="69"/>
      <c r="BL29" s="70"/>
      <c r="BM29" s="69"/>
      <c r="BN29" s="69"/>
      <c r="BO29" s="69"/>
      <c r="BP29" s="126"/>
      <c r="BQ29" s="35"/>
      <c r="BR29" s="38"/>
      <c r="BS29" s="35"/>
      <c r="BT29" s="39"/>
      <c r="BU29" s="39"/>
      <c r="BV29" s="39"/>
      <c r="BW29" s="62"/>
      <c r="BX29" s="62"/>
      <c r="BY29" s="62"/>
      <c r="BZ29" s="62"/>
      <c r="CA29" s="62"/>
      <c r="CB29" s="62"/>
      <c r="CC29" s="62"/>
      <c r="CD29" s="62"/>
      <c r="CE29" s="62"/>
      <c r="CF29" s="62"/>
      <c r="CG29" s="62"/>
      <c r="CH29" s="62"/>
      <c r="CI29" s="62"/>
      <c r="CJ29" s="62"/>
      <c r="CK29" s="62"/>
      <c r="CL29" s="62"/>
      <c r="CM29" s="62"/>
      <c r="CN29" s="62"/>
      <c r="CO29" s="62"/>
      <c r="CP29" s="62"/>
      <c r="CQ29" s="62"/>
      <c r="CR29" s="62"/>
      <c r="CS29" s="62"/>
      <c r="CT29" s="62"/>
      <c r="CU29" s="62"/>
      <c r="CV29" s="62"/>
      <c r="CW29" s="62"/>
      <c r="CX29" s="62"/>
      <c r="CY29" s="62"/>
      <c r="CZ29" s="62"/>
      <c r="DA29" s="62"/>
      <c r="DB29" s="62"/>
      <c r="DC29" s="62"/>
      <c r="DD29" s="62"/>
      <c r="DE29" s="62"/>
      <c r="DF29" s="62"/>
      <c r="DG29" s="62"/>
      <c r="DH29" s="62"/>
      <c r="DI29" s="62"/>
      <c r="DJ29" s="62"/>
    </row>
    <row r="30" spans="1:114" s="62" customFormat="1" ht="16.5" customHeight="1" x14ac:dyDescent="0.25">
      <c r="A30" s="94" t="s">
        <v>92</v>
      </c>
      <c r="B30" s="80">
        <v>55</v>
      </c>
      <c r="C30" s="81">
        <v>42</v>
      </c>
      <c r="D30" s="93"/>
      <c r="E30" s="227"/>
      <c r="F30" s="93"/>
      <c r="G30" s="3"/>
      <c r="H30" s="228"/>
      <c r="I30" s="227"/>
      <c r="J30" s="228"/>
      <c r="K30" s="227"/>
      <c r="L30" s="228"/>
      <c r="M30" s="227"/>
      <c r="N30" s="228"/>
      <c r="O30" s="227"/>
      <c r="P30" s="228"/>
      <c r="Q30" s="227"/>
      <c r="R30" s="228"/>
      <c r="S30" s="227"/>
      <c r="T30" s="228"/>
      <c r="U30" s="227"/>
      <c r="V30" s="228"/>
      <c r="W30" s="227"/>
      <c r="X30" s="228"/>
      <c r="Y30" s="227"/>
      <c r="Z30" s="228"/>
      <c r="AA30" s="227"/>
      <c r="AB30" s="228"/>
      <c r="AC30" s="227"/>
      <c r="AD30" s="228"/>
      <c r="AE30" s="227"/>
      <c r="AF30" s="228"/>
      <c r="AG30" s="227"/>
      <c r="AH30" s="228"/>
      <c r="AI30" s="228"/>
      <c r="AJ30" s="79"/>
      <c r="AK30" s="227"/>
      <c r="AL30" s="228"/>
      <c r="AM30" s="227"/>
      <c r="AN30" s="45">
        <v>35</v>
      </c>
      <c r="AO30" s="3">
        <f>+AN30*C30</f>
        <v>1470</v>
      </c>
      <c r="AP30" s="228"/>
      <c r="AQ30" s="3">
        <f t="shared" si="45"/>
        <v>0</v>
      </c>
      <c r="AR30" s="45">
        <v>44</v>
      </c>
      <c r="AS30" s="3">
        <f t="shared" ref="AS30:AS32" si="110">+AR30*C30</f>
        <v>1848</v>
      </c>
      <c r="AT30" s="228"/>
      <c r="AU30" s="3">
        <f t="shared" ref="AU30:AU32" si="111">+AT30*C30</f>
        <v>0</v>
      </c>
      <c r="AV30" s="45">
        <v>42</v>
      </c>
      <c r="AW30" s="3">
        <f t="shared" ref="AW30:AW32" si="112">+AV30*C30</f>
        <v>1764</v>
      </c>
      <c r="AX30" s="45">
        <v>2</v>
      </c>
      <c r="AY30" s="3">
        <f t="shared" si="53"/>
        <v>84</v>
      </c>
      <c r="AZ30" s="45">
        <v>40</v>
      </c>
      <c r="BA30" s="3">
        <f t="shared" si="54"/>
        <v>1680</v>
      </c>
      <c r="BB30" s="228"/>
      <c r="BC30" s="227"/>
      <c r="BD30" s="228"/>
      <c r="BE30" s="227"/>
      <c r="BF30" s="228"/>
      <c r="BG30" s="227"/>
      <c r="BH30" s="228"/>
      <c r="BI30" s="227"/>
      <c r="BJ30" s="228"/>
      <c r="BK30" s="227"/>
      <c r="BL30" s="228"/>
      <c r="BM30" s="227"/>
      <c r="BN30" s="45">
        <f t="shared" ref="BN30:BN31" si="113">+D30+F30+H30+J30+L30+N30+P30+R30+T30+V30+X30+Z30+AB30+AD30+AF30+AH30+AJ30+AL30+AN30+AP30+AR30+AT30+AV30+AX30+AZ30+BB30+BD30+BF30+BH30+BJ30+BL30</f>
        <v>163</v>
      </c>
      <c r="BO30" s="88">
        <f t="shared" ref="BO30:BO31" si="114">+E30+G30+I30+K30+M30+O30+Q30+S30+U30+W30+Y30+AA30+AC30+AE30+AG30+AI30+AK30+AM30+AO30+AQ30+AS30+AU30+AW30+AY30+BA30+BC30+BE30+BG30+BI30+BK30+BM30</f>
        <v>6846</v>
      </c>
      <c r="BP30" s="229"/>
      <c r="BQ30" s="4"/>
      <c r="BR30" s="230"/>
      <c r="BS30" s="4"/>
      <c r="BT30" s="231"/>
      <c r="BU30" s="231"/>
      <c r="BV30" s="231"/>
    </row>
    <row r="31" spans="1:114" s="62" customFormat="1" ht="16.5" customHeight="1" x14ac:dyDescent="0.25">
      <c r="A31" s="133" t="s">
        <v>97</v>
      </c>
      <c r="B31" s="80">
        <v>64</v>
      </c>
      <c r="C31" s="81">
        <v>45.36</v>
      </c>
      <c r="D31" s="93"/>
      <c r="E31" s="227"/>
      <c r="F31" s="93"/>
      <c r="G31" s="3"/>
      <c r="H31" s="228"/>
      <c r="I31" s="227"/>
      <c r="J31" s="228"/>
      <c r="K31" s="227"/>
      <c r="L31" s="228"/>
      <c r="M31" s="227"/>
      <c r="N31" s="228"/>
      <c r="O31" s="227"/>
      <c r="P31" s="228"/>
      <c r="Q31" s="227"/>
      <c r="R31" s="228"/>
      <c r="S31" s="227"/>
      <c r="T31" s="228"/>
      <c r="U31" s="227"/>
      <c r="V31" s="228"/>
      <c r="W31" s="227"/>
      <c r="X31" s="228"/>
      <c r="Y31" s="227"/>
      <c r="Z31" s="228"/>
      <c r="AA31" s="227"/>
      <c r="AB31" s="228"/>
      <c r="AC31" s="227"/>
      <c r="AD31" s="228"/>
      <c r="AE31" s="227"/>
      <c r="AF31" s="228"/>
      <c r="AG31" s="227"/>
      <c r="AH31" s="228"/>
      <c r="AI31" s="228"/>
      <c r="AJ31" s="79"/>
      <c r="AK31" s="227"/>
      <c r="AL31" s="228"/>
      <c r="AM31" s="227"/>
      <c r="AN31" s="45"/>
      <c r="AO31" s="3"/>
      <c r="AP31" s="228"/>
      <c r="AQ31" s="3">
        <f t="shared" si="45"/>
        <v>0</v>
      </c>
      <c r="AR31" s="45"/>
      <c r="AS31" s="3"/>
      <c r="AT31" s="228"/>
      <c r="AU31" s="3">
        <f t="shared" si="111"/>
        <v>0</v>
      </c>
      <c r="AV31" s="45">
        <v>23</v>
      </c>
      <c r="AW31" s="3">
        <f t="shared" si="112"/>
        <v>1043.28</v>
      </c>
      <c r="AX31" s="45">
        <v>47</v>
      </c>
      <c r="AY31" s="3">
        <f t="shared" si="53"/>
        <v>2131.92</v>
      </c>
      <c r="AZ31" s="45">
        <v>27</v>
      </c>
      <c r="BA31" s="3">
        <f t="shared" si="54"/>
        <v>1224.72</v>
      </c>
      <c r="BB31" s="228"/>
      <c r="BC31" s="227"/>
      <c r="BD31" s="228"/>
      <c r="BE31" s="227"/>
      <c r="BF31" s="228"/>
      <c r="BG31" s="227"/>
      <c r="BH31" s="228"/>
      <c r="BI31" s="227"/>
      <c r="BJ31" s="228"/>
      <c r="BK31" s="227"/>
      <c r="BL31" s="228"/>
      <c r="BM31" s="227"/>
      <c r="BN31" s="45">
        <f t="shared" si="113"/>
        <v>97</v>
      </c>
      <c r="BO31" s="88">
        <f t="shared" si="114"/>
        <v>4399.92</v>
      </c>
      <c r="BP31" s="229"/>
      <c r="BQ31" s="4"/>
      <c r="BR31" s="230"/>
      <c r="BS31" s="4"/>
      <c r="BT31" s="231"/>
      <c r="BU31" s="231"/>
      <c r="BV31" s="231"/>
    </row>
    <row r="32" spans="1:114" s="150" customFormat="1" ht="16.5" customHeight="1" x14ac:dyDescent="0.25">
      <c r="A32" s="133" t="s">
        <v>54</v>
      </c>
      <c r="B32" s="80">
        <v>18</v>
      </c>
      <c r="C32" s="81">
        <v>45.36</v>
      </c>
      <c r="D32" s="93"/>
      <c r="E32" s="3">
        <f>+D32*C32</f>
        <v>0</v>
      </c>
      <c r="F32" s="93"/>
      <c r="G32" s="3">
        <f>+F32*C32</f>
        <v>0</v>
      </c>
      <c r="H32" s="45"/>
      <c r="I32" s="3">
        <f>+H32*C32</f>
        <v>0</v>
      </c>
      <c r="J32" s="45"/>
      <c r="K32" s="3">
        <f>+J32*C32</f>
        <v>0</v>
      </c>
      <c r="L32" s="45">
        <v>48</v>
      </c>
      <c r="M32" s="3">
        <f t="shared" si="31"/>
        <v>2177.2799999999997</v>
      </c>
      <c r="N32" s="45">
        <v>13</v>
      </c>
      <c r="O32" s="3">
        <f t="shared" si="32"/>
        <v>589.67999999999995</v>
      </c>
      <c r="P32" s="45">
        <v>14</v>
      </c>
      <c r="Q32" s="3">
        <f t="shared" si="33"/>
        <v>635.04</v>
      </c>
      <c r="R32" s="45">
        <v>10</v>
      </c>
      <c r="S32" s="3">
        <f t="shared" si="34"/>
        <v>453.6</v>
      </c>
      <c r="T32" s="45">
        <v>7</v>
      </c>
      <c r="U32" s="3">
        <f>+T32*C32</f>
        <v>317.52</v>
      </c>
      <c r="V32" s="45"/>
      <c r="W32" s="3">
        <f>+V32*C32</f>
        <v>0</v>
      </c>
      <c r="X32" s="45"/>
      <c r="Y32" s="3">
        <f>+X32*C32</f>
        <v>0</v>
      </c>
      <c r="Z32" s="45">
        <v>16</v>
      </c>
      <c r="AA32" s="3">
        <f>+Z32*C32</f>
        <v>725.76</v>
      </c>
      <c r="AB32" s="45"/>
      <c r="AC32" s="3">
        <f>+AB32*C32</f>
        <v>0</v>
      </c>
      <c r="AD32" s="45"/>
      <c r="AE32" s="3">
        <f>+AD32*C32</f>
        <v>0</v>
      </c>
      <c r="AF32" s="45">
        <v>17</v>
      </c>
      <c r="AG32" s="3">
        <f>+AF32*C32</f>
        <v>771.12</v>
      </c>
      <c r="AH32" s="45"/>
      <c r="AI32" s="3">
        <f>+AH32*C32</f>
        <v>0</v>
      </c>
      <c r="AJ32" s="93"/>
      <c r="AK32" s="3">
        <f>+AJ32*C32</f>
        <v>0</v>
      </c>
      <c r="AL32" s="45"/>
      <c r="AM32" s="3">
        <f>+AL32*C32</f>
        <v>0</v>
      </c>
      <c r="AN32" s="45">
        <v>6</v>
      </c>
      <c r="AO32" s="3">
        <f>226.8+35.91</f>
        <v>262.71000000000004</v>
      </c>
      <c r="AP32" s="45"/>
      <c r="AQ32" s="3">
        <f t="shared" si="45"/>
        <v>0</v>
      </c>
      <c r="AR32" s="45"/>
      <c r="AS32" s="3">
        <f t="shared" si="110"/>
        <v>0</v>
      </c>
      <c r="AT32" s="45"/>
      <c r="AU32" s="3">
        <f t="shared" si="111"/>
        <v>0</v>
      </c>
      <c r="AV32" s="45"/>
      <c r="AW32" s="3">
        <f t="shared" si="112"/>
        <v>0</v>
      </c>
      <c r="AX32" s="45"/>
      <c r="AY32" s="3">
        <f t="shared" si="53"/>
        <v>0</v>
      </c>
      <c r="AZ32" s="45"/>
      <c r="BA32" s="3">
        <f t="shared" si="54"/>
        <v>0</v>
      </c>
      <c r="BB32" s="45"/>
      <c r="BC32" s="3"/>
      <c r="BD32" s="45"/>
      <c r="BE32" s="3"/>
      <c r="BF32" s="45"/>
      <c r="BG32" s="3"/>
      <c r="BH32" s="45"/>
      <c r="BI32" s="74"/>
      <c r="BJ32" s="45"/>
      <c r="BK32" s="74"/>
      <c r="BL32" s="45"/>
      <c r="BM32" s="74"/>
      <c r="BN32" s="45">
        <f>+D32+F32+H32+J32+L32+N32+P32+R32+T32+V32+X32+Z32+AB32+AD32+AF32+AH32+AJ32+AL32+AN32+AP32+AR32+AT32+AV32+AX32+AZ32+BB32+BD32+BF32+BH32+BJ32+BL32</f>
        <v>131</v>
      </c>
      <c r="BO32" s="88">
        <f t="shared" ref="BO32" si="115">+E32+G32+I32+K32+M32+O32+Q32+S32+U32+W32+Y32+AA32+AC32+AE32+AG32+AI32+AK32+AM32+AO32+AQ32+AS32+AU32+AW32+AY32+BA32+BC32+BE32+BG32+BI32+BK32+BM32</f>
        <v>5932.7099999999991</v>
      </c>
      <c r="BP32" s="149"/>
      <c r="BQ32" s="61">
        <v>405.24</v>
      </c>
      <c r="BR32" s="4">
        <f t="shared" si="50"/>
        <v>5932.7099999999991</v>
      </c>
      <c r="BS32" s="61"/>
      <c r="BT32" s="1">
        <f>BR32+BS32-BQ32</f>
        <v>5527.4699999999993</v>
      </c>
      <c r="BU32" s="5"/>
      <c r="BV32" s="1">
        <f t="shared" ref="BV32" si="116">BT32-BU32</f>
        <v>5527.4699999999993</v>
      </c>
    </row>
    <row r="33" spans="1:120" ht="16.5" customHeight="1" x14ac:dyDescent="0.25">
      <c r="A33" s="301" t="s">
        <v>13</v>
      </c>
      <c r="B33" s="292"/>
      <c r="C33" s="95"/>
      <c r="D33" s="132"/>
      <c r="E33" s="28"/>
      <c r="F33" s="132"/>
      <c r="G33" s="28"/>
      <c r="H33" s="47"/>
      <c r="I33" s="28"/>
      <c r="J33" s="47"/>
      <c r="K33" s="28"/>
      <c r="L33" s="47"/>
      <c r="M33" s="28"/>
      <c r="N33" s="47"/>
      <c r="O33" s="28"/>
      <c r="P33" s="47"/>
      <c r="Q33" s="28"/>
      <c r="R33" s="47"/>
      <c r="S33" s="28"/>
      <c r="T33" s="47"/>
      <c r="U33" s="28"/>
      <c r="V33" s="47"/>
      <c r="W33" s="28"/>
      <c r="X33" s="47"/>
      <c r="Y33" s="28"/>
      <c r="Z33" s="47"/>
      <c r="AA33" s="28"/>
      <c r="AB33" s="47"/>
      <c r="AC33" s="28"/>
      <c r="AD33" s="47"/>
      <c r="AE33" s="28"/>
      <c r="AF33" s="47"/>
      <c r="AG33" s="28"/>
      <c r="AH33" s="47"/>
      <c r="AI33" s="28"/>
      <c r="AJ33" s="96"/>
      <c r="AK33" s="28"/>
      <c r="AL33" s="47"/>
      <c r="AM33" s="28"/>
      <c r="AN33" s="47"/>
      <c r="AO33" s="28"/>
      <c r="AP33" s="28"/>
      <c r="AQ33" s="28"/>
      <c r="AR33" s="47"/>
      <c r="AS33" s="28"/>
      <c r="AT33" s="47"/>
      <c r="AU33" s="28"/>
      <c r="AV33" s="47"/>
      <c r="AW33" s="28"/>
      <c r="AX33" s="47"/>
      <c r="AY33" s="28"/>
      <c r="AZ33" s="47"/>
      <c r="BA33" s="28"/>
      <c r="BB33" s="47"/>
      <c r="BC33" s="28"/>
      <c r="BD33" s="47"/>
      <c r="BE33" s="28"/>
      <c r="BF33" s="47"/>
      <c r="BG33" s="28"/>
      <c r="BH33" s="47"/>
      <c r="BI33" s="28"/>
      <c r="BJ33" s="47"/>
      <c r="BK33" s="28"/>
      <c r="BL33" s="47"/>
      <c r="BM33" s="28"/>
      <c r="BN33" s="28"/>
      <c r="BO33" s="28"/>
      <c r="BP33" s="125"/>
      <c r="BQ33" s="35"/>
      <c r="BR33" s="35"/>
      <c r="BS33" s="35"/>
      <c r="BT33" s="37"/>
      <c r="BU33" s="37"/>
      <c r="BV33" s="37"/>
    </row>
    <row r="34" spans="1:120" ht="16.5" customHeight="1" x14ac:dyDescent="0.25">
      <c r="A34" s="94" t="s">
        <v>57</v>
      </c>
      <c r="B34" s="80" t="s">
        <v>83</v>
      </c>
      <c r="C34" s="81">
        <v>48</v>
      </c>
      <c r="D34" s="93"/>
      <c r="E34" s="3"/>
      <c r="F34" s="93"/>
      <c r="G34" s="3"/>
      <c r="H34" s="45"/>
      <c r="I34" s="3"/>
      <c r="J34" s="45"/>
      <c r="K34" s="3"/>
      <c r="L34" s="45"/>
      <c r="M34" s="3"/>
      <c r="N34" s="45"/>
      <c r="O34" s="3"/>
      <c r="P34" s="45">
        <v>13</v>
      </c>
      <c r="Q34" s="3">
        <f t="shared" si="33"/>
        <v>624</v>
      </c>
      <c r="R34" s="45">
        <v>8</v>
      </c>
      <c r="S34" s="3">
        <f t="shared" si="34"/>
        <v>384</v>
      </c>
      <c r="T34" s="45"/>
      <c r="U34" s="3">
        <f t="shared" ref="U34:U43" si="117">+T34*C34</f>
        <v>0</v>
      </c>
      <c r="V34" s="45">
        <v>4</v>
      </c>
      <c r="W34" s="3">
        <f>144+8</f>
        <v>152</v>
      </c>
      <c r="X34" s="45"/>
      <c r="Y34" s="3">
        <f t="shared" ref="Y34:Y43" si="118">+X34*C34</f>
        <v>0</v>
      </c>
      <c r="Z34" s="45"/>
      <c r="AA34" s="3">
        <f t="shared" ref="AA34:AA43" si="119">+Z34*C34</f>
        <v>0</v>
      </c>
      <c r="AB34" s="45"/>
      <c r="AC34" s="3">
        <f t="shared" ref="AC34:AC43" si="120">+AB34*C34</f>
        <v>0</v>
      </c>
      <c r="AD34" s="45"/>
      <c r="AE34" s="3">
        <f t="shared" ref="AE34:AE43" si="121">+AD34*C34</f>
        <v>0</v>
      </c>
      <c r="AF34" s="45"/>
      <c r="AG34" s="3">
        <f t="shared" ref="AG34:AG42" si="122">+AF34*C34</f>
        <v>0</v>
      </c>
      <c r="AH34" s="45"/>
      <c r="AI34" s="3">
        <f t="shared" ref="AI34:AI43" si="123">+AH34*C34</f>
        <v>0</v>
      </c>
      <c r="AJ34" s="151"/>
      <c r="AK34" s="3">
        <f t="shared" ref="AK34:AK43" si="124">+AJ34*C34</f>
        <v>0</v>
      </c>
      <c r="AL34" s="45">
        <v>15</v>
      </c>
      <c r="AM34" s="3">
        <f t="shared" ref="AM34:AM43" si="125">+AL34*C34</f>
        <v>720</v>
      </c>
      <c r="AN34" s="45">
        <v>2</v>
      </c>
      <c r="AO34" s="3">
        <f>48+20</f>
        <v>68</v>
      </c>
      <c r="AP34" s="3"/>
      <c r="AQ34" s="3">
        <f t="shared" si="45"/>
        <v>0</v>
      </c>
      <c r="AR34" s="45"/>
      <c r="AS34" s="3">
        <f t="shared" ref="AS34:AS43" si="126">+AR34*C34</f>
        <v>0</v>
      </c>
      <c r="AT34" s="45"/>
      <c r="AU34" s="3">
        <f t="shared" ref="AU34:AU43" si="127">+AT34*C34</f>
        <v>0</v>
      </c>
      <c r="AV34" s="45"/>
      <c r="AW34" s="3">
        <f t="shared" ref="AW34:AW43" si="128">+AV34*C34</f>
        <v>0</v>
      </c>
      <c r="AX34" s="45"/>
      <c r="AY34" s="3">
        <f t="shared" si="53"/>
        <v>0</v>
      </c>
      <c r="AZ34" s="45"/>
      <c r="BA34" s="3">
        <f t="shared" si="54"/>
        <v>0</v>
      </c>
      <c r="BB34" s="45"/>
      <c r="BC34" s="3"/>
      <c r="BD34" s="45"/>
      <c r="BE34" s="3"/>
      <c r="BF34" s="45"/>
      <c r="BG34" s="3"/>
      <c r="BH34" s="45"/>
      <c r="BI34" s="3"/>
      <c r="BJ34" s="45"/>
      <c r="BK34" s="3"/>
      <c r="BL34" s="45"/>
      <c r="BM34" s="3"/>
      <c r="BN34" s="45">
        <f t="shared" ref="BN34:BO39" si="129">+D34+F34+H34+J34+L34+N34+P34+R34+T34+V34+X34+Z34+AB34+AD34+AF34+AH34+AJ34+AL34+AN34+AP34+AR34+AT34+AV34+AX34+AZ34+BB34+BD34+BF34+BH34+BJ34+BL34</f>
        <v>42</v>
      </c>
      <c r="BO34" s="88">
        <f t="shared" si="129"/>
        <v>1948</v>
      </c>
      <c r="BP34" s="124"/>
      <c r="BQ34" s="61"/>
      <c r="BR34" s="4">
        <f t="shared" ref="BR34" si="130">BO34</f>
        <v>1948</v>
      </c>
      <c r="BS34" s="61"/>
      <c r="BT34" s="1">
        <f t="shared" ref="BT34" si="131">BR34+BS34-BQ34</f>
        <v>1948</v>
      </c>
      <c r="BU34" s="5"/>
      <c r="BV34" s="1">
        <f t="shared" ref="BV34:BV38" si="132">BT34-BU34</f>
        <v>1948</v>
      </c>
    </row>
    <row r="35" spans="1:120" ht="16.5" customHeight="1" x14ac:dyDescent="0.25">
      <c r="A35" s="133" t="s">
        <v>57</v>
      </c>
      <c r="B35" s="80">
        <v>16</v>
      </c>
      <c r="C35" s="46">
        <v>48</v>
      </c>
      <c r="D35" s="93">
        <v>2</v>
      </c>
      <c r="E35" s="3">
        <f t="shared" ref="E35:E43" si="133">+D35*C35</f>
        <v>96</v>
      </c>
      <c r="F35" s="93">
        <v>11</v>
      </c>
      <c r="G35" s="3">
        <f t="shared" ref="G35:G43" si="134">+F35*C35</f>
        <v>528</v>
      </c>
      <c r="H35" s="45">
        <v>3</v>
      </c>
      <c r="I35" s="3">
        <f t="shared" ref="I35:I43" si="135">+H35*C35</f>
        <v>144</v>
      </c>
      <c r="J35" s="45">
        <v>1</v>
      </c>
      <c r="K35" s="3">
        <f t="shared" ref="K35:K43" si="136">+J35*C35</f>
        <v>48</v>
      </c>
      <c r="L35" s="45">
        <v>2</v>
      </c>
      <c r="M35" s="3">
        <f>48+47.5</f>
        <v>95.5</v>
      </c>
      <c r="N35" s="45"/>
      <c r="O35" s="3">
        <f t="shared" si="32"/>
        <v>0</v>
      </c>
      <c r="P35" s="45"/>
      <c r="Q35" s="3">
        <f t="shared" si="33"/>
        <v>0</v>
      </c>
      <c r="R35" s="45"/>
      <c r="S35" s="3">
        <f t="shared" si="34"/>
        <v>0</v>
      </c>
      <c r="T35" s="45"/>
      <c r="U35" s="3">
        <f t="shared" si="117"/>
        <v>0</v>
      </c>
      <c r="V35" s="45"/>
      <c r="W35" s="3">
        <f t="shared" ref="W35:W43" si="137">+V35*C35</f>
        <v>0</v>
      </c>
      <c r="X35" s="45"/>
      <c r="Y35" s="3">
        <f t="shared" si="118"/>
        <v>0</v>
      </c>
      <c r="Z35" s="45"/>
      <c r="AA35" s="3">
        <f t="shared" si="119"/>
        <v>0</v>
      </c>
      <c r="AB35" s="45"/>
      <c r="AC35" s="3">
        <f t="shared" si="120"/>
        <v>0</v>
      </c>
      <c r="AD35" s="45"/>
      <c r="AE35" s="3">
        <f t="shared" si="121"/>
        <v>0</v>
      </c>
      <c r="AF35" s="45"/>
      <c r="AG35" s="3">
        <f t="shared" si="122"/>
        <v>0</v>
      </c>
      <c r="AH35" s="45"/>
      <c r="AI35" s="3">
        <f t="shared" si="123"/>
        <v>0</v>
      </c>
      <c r="AJ35" s="151"/>
      <c r="AK35" s="3">
        <f t="shared" si="124"/>
        <v>0</v>
      </c>
      <c r="AL35" s="45"/>
      <c r="AM35" s="3">
        <f t="shared" si="125"/>
        <v>0</v>
      </c>
      <c r="AN35" s="45"/>
      <c r="AO35" s="3">
        <f t="shared" ref="AO35:AO42" si="138">+AN35*C35</f>
        <v>0</v>
      </c>
      <c r="AP35" s="45"/>
      <c r="AQ35" s="3">
        <f t="shared" si="45"/>
        <v>0</v>
      </c>
      <c r="AR35" s="45"/>
      <c r="AS35" s="3">
        <f t="shared" si="126"/>
        <v>0</v>
      </c>
      <c r="AT35" s="45"/>
      <c r="AU35" s="3">
        <f t="shared" si="127"/>
        <v>0</v>
      </c>
      <c r="AV35" s="45"/>
      <c r="AW35" s="3">
        <f t="shared" si="128"/>
        <v>0</v>
      </c>
      <c r="AX35" s="45"/>
      <c r="AY35" s="3">
        <f t="shared" si="53"/>
        <v>0</v>
      </c>
      <c r="AZ35" s="45"/>
      <c r="BA35" s="3">
        <f t="shared" si="54"/>
        <v>0</v>
      </c>
      <c r="BB35" s="45"/>
      <c r="BC35" s="3"/>
      <c r="BD35" s="45"/>
      <c r="BE35" s="3"/>
      <c r="BF35" s="45"/>
      <c r="BG35" s="3"/>
      <c r="BH35" s="45"/>
      <c r="BI35" s="74"/>
      <c r="BJ35" s="45"/>
      <c r="BK35" s="74"/>
      <c r="BL35" s="45"/>
      <c r="BM35" s="74"/>
      <c r="BN35" s="45">
        <f t="shared" si="129"/>
        <v>19</v>
      </c>
      <c r="BO35" s="88">
        <f t="shared" si="129"/>
        <v>911.5</v>
      </c>
      <c r="BP35" s="124"/>
      <c r="BQ35" s="61">
        <v>295.58</v>
      </c>
      <c r="BR35" s="4">
        <f t="shared" si="50"/>
        <v>911.5</v>
      </c>
      <c r="BS35" s="61"/>
      <c r="BT35" s="1">
        <f>BR35+BS35-BQ35</f>
        <v>615.92000000000007</v>
      </c>
      <c r="BU35" s="5"/>
      <c r="BV35" s="1">
        <f t="shared" si="132"/>
        <v>615.92000000000007</v>
      </c>
    </row>
    <row r="36" spans="1:120" ht="16.5" customHeight="1" x14ac:dyDescent="0.25">
      <c r="A36" s="133" t="s">
        <v>96</v>
      </c>
      <c r="B36" s="80">
        <v>3</v>
      </c>
      <c r="C36" s="46">
        <v>48</v>
      </c>
      <c r="D36" s="93"/>
      <c r="E36" s="3"/>
      <c r="F36" s="93"/>
      <c r="G36" s="3"/>
      <c r="H36" s="45"/>
      <c r="I36" s="3"/>
      <c r="J36" s="45"/>
      <c r="K36" s="3"/>
      <c r="L36" s="45"/>
      <c r="M36" s="3"/>
      <c r="N36" s="45"/>
      <c r="O36" s="3"/>
      <c r="P36" s="45"/>
      <c r="Q36" s="3"/>
      <c r="R36" s="45"/>
      <c r="S36" s="3"/>
      <c r="T36" s="45"/>
      <c r="U36" s="3"/>
      <c r="V36" s="45"/>
      <c r="W36" s="3"/>
      <c r="X36" s="45"/>
      <c r="Y36" s="3"/>
      <c r="Z36" s="45"/>
      <c r="AA36" s="3"/>
      <c r="AB36" s="45"/>
      <c r="AC36" s="3"/>
      <c r="AD36" s="45"/>
      <c r="AE36" s="3"/>
      <c r="AF36" s="45"/>
      <c r="AG36" s="3"/>
      <c r="AH36" s="45"/>
      <c r="AI36" s="3"/>
      <c r="AJ36" s="151"/>
      <c r="AK36" s="3"/>
      <c r="AL36" s="45"/>
      <c r="AM36" s="3"/>
      <c r="AN36" s="45"/>
      <c r="AO36" s="3"/>
      <c r="AP36" s="45"/>
      <c r="AQ36" s="3">
        <f t="shared" si="45"/>
        <v>0</v>
      </c>
      <c r="AR36" s="45"/>
      <c r="AS36" s="3">
        <f t="shared" si="126"/>
        <v>0</v>
      </c>
      <c r="AT36" s="45">
        <f>10+1</f>
        <v>11</v>
      </c>
      <c r="AU36" s="3">
        <f>480+14</f>
        <v>494</v>
      </c>
      <c r="AV36" s="45"/>
      <c r="AW36" s="3">
        <f t="shared" si="128"/>
        <v>0</v>
      </c>
      <c r="AX36" s="45"/>
      <c r="AY36" s="3">
        <f t="shared" si="53"/>
        <v>0</v>
      </c>
      <c r="AZ36" s="45"/>
      <c r="BA36" s="3">
        <f t="shared" si="54"/>
        <v>0</v>
      </c>
      <c r="BB36" s="45"/>
      <c r="BC36" s="3"/>
      <c r="BD36" s="45"/>
      <c r="BE36" s="3"/>
      <c r="BF36" s="45"/>
      <c r="BG36" s="3"/>
      <c r="BH36" s="45"/>
      <c r="BI36" s="74"/>
      <c r="BJ36" s="45"/>
      <c r="BK36" s="74"/>
      <c r="BL36" s="45"/>
      <c r="BM36" s="74"/>
      <c r="BN36" s="45">
        <f t="shared" si="129"/>
        <v>11</v>
      </c>
      <c r="BO36" s="88">
        <f t="shared" si="129"/>
        <v>494</v>
      </c>
      <c r="BP36" s="124"/>
      <c r="BQ36" s="61"/>
      <c r="BR36" s="4"/>
      <c r="BS36" s="61"/>
      <c r="BT36" s="1"/>
      <c r="BU36" s="5"/>
      <c r="BV36" s="1"/>
    </row>
    <row r="37" spans="1:120" ht="16.5" customHeight="1" x14ac:dyDescent="0.25">
      <c r="A37" s="133" t="s">
        <v>80</v>
      </c>
      <c r="B37" s="80">
        <v>51</v>
      </c>
      <c r="C37" s="46">
        <v>28.38</v>
      </c>
      <c r="D37" s="93"/>
      <c r="E37" s="3"/>
      <c r="F37" s="93"/>
      <c r="G37" s="3"/>
      <c r="H37" s="45"/>
      <c r="I37" s="3"/>
      <c r="J37" s="45"/>
      <c r="K37" s="3"/>
      <c r="L37" s="45"/>
      <c r="M37" s="3"/>
      <c r="N37" s="45"/>
      <c r="O37" s="3"/>
      <c r="P37" s="45"/>
      <c r="Q37" s="3"/>
      <c r="R37" s="45"/>
      <c r="S37" s="3"/>
      <c r="T37" s="45"/>
      <c r="U37" s="3"/>
      <c r="V37" s="45"/>
      <c r="W37" s="3"/>
      <c r="X37" s="45"/>
      <c r="Y37" s="3"/>
      <c r="Z37" s="45">
        <v>1</v>
      </c>
      <c r="AA37" s="3">
        <f t="shared" si="119"/>
        <v>28.38</v>
      </c>
      <c r="AB37" s="45"/>
      <c r="AC37" s="3">
        <f t="shared" si="120"/>
        <v>0</v>
      </c>
      <c r="AD37" s="45"/>
      <c r="AE37" s="3">
        <f t="shared" si="121"/>
        <v>0</v>
      </c>
      <c r="AF37" s="45"/>
      <c r="AG37" s="3">
        <f t="shared" si="122"/>
        <v>0</v>
      </c>
      <c r="AH37" s="45"/>
      <c r="AI37" s="3">
        <f t="shared" si="123"/>
        <v>0</v>
      </c>
      <c r="AJ37" s="151"/>
      <c r="AK37" s="3">
        <f t="shared" si="124"/>
        <v>0</v>
      </c>
      <c r="AL37" s="45"/>
      <c r="AM37" s="3">
        <f t="shared" si="125"/>
        <v>0</v>
      </c>
      <c r="AN37" s="45"/>
      <c r="AO37" s="3">
        <f t="shared" si="138"/>
        <v>0</v>
      </c>
      <c r="AP37" s="45"/>
      <c r="AQ37" s="3">
        <f t="shared" si="45"/>
        <v>0</v>
      </c>
      <c r="AR37" s="45"/>
      <c r="AS37" s="3">
        <f t="shared" si="126"/>
        <v>0</v>
      </c>
      <c r="AT37" s="45"/>
      <c r="AU37" s="3">
        <f t="shared" si="127"/>
        <v>0</v>
      </c>
      <c r="AV37" s="45"/>
      <c r="AW37" s="3">
        <f t="shared" si="128"/>
        <v>0</v>
      </c>
      <c r="AX37" s="45"/>
      <c r="AY37" s="3">
        <f t="shared" si="53"/>
        <v>0</v>
      </c>
      <c r="AZ37" s="45"/>
      <c r="BA37" s="3">
        <f t="shared" si="54"/>
        <v>0</v>
      </c>
      <c r="BB37" s="45"/>
      <c r="BC37" s="3"/>
      <c r="BD37" s="45"/>
      <c r="BE37" s="3"/>
      <c r="BF37" s="45"/>
      <c r="BG37" s="3"/>
      <c r="BH37" s="45"/>
      <c r="BI37" s="74"/>
      <c r="BJ37" s="45"/>
      <c r="BK37" s="74"/>
      <c r="BL37" s="45"/>
      <c r="BM37" s="74"/>
      <c r="BN37" s="45">
        <f t="shared" si="129"/>
        <v>1</v>
      </c>
      <c r="BO37" s="88">
        <f t="shared" si="129"/>
        <v>28.38</v>
      </c>
      <c r="BP37" s="124"/>
      <c r="BQ37" s="61"/>
      <c r="BR37" s="4">
        <f t="shared" si="50"/>
        <v>28.38</v>
      </c>
      <c r="BS37" s="61"/>
      <c r="BT37" s="1">
        <f t="shared" ref="BT37:BT38" si="139">BR37+BS37-BQ37</f>
        <v>28.38</v>
      </c>
      <c r="BU37" s="5"/>
      <c r="BV37" s="1">
        <f t="shared" si="132"/>
        <v>28.38</v>
      </c>
    </row>
    <row r="38" spans="1:120" ht="16.5" customHeight="1" x14ac:dyDescent="0.25">
      <c r="A38" s="133" t="s">
        <v>80</v>
      </c>
      <c r="B38" s="80">
        <v>52</v>
      </c>
      <c r="C38" s="46">
        <v>60</v>
      </c>
      <c r="D38" s="93"/>
      <c r="E38" s="3"/>
      <c r="F38" s="93"/>
      <c r="G38" s="3"/>
      <c r="H38" s="45"/>
      <c r="I38" s="3"/>
      <c r="J38" s="45"/>
      <c r="K38" s="3"/>
      <c r="L38" s="45"/>
      <c r="M38" s="3"/>
      <c r="N38" s="45"/>
      <c r="O38" s="3"/>
      <c r="P38" s="45"/>
      <c r="Q38" s="3"/>
      <c r="R38" s="45"/>
      <c r="S38" s="3"/>
      <c r="T38" s="45"/>
      <c r="U38" s="3"/>
      <c r="V38" s="45"/>
      <c r="W38" s="3"/>
      <c r="X38" s="45"/>
      <c r="Y38" s="3"/>
      <c r="Z38" s="45">
        <v>2</v>
      </c>
      <c r="AA38" s="3">
        <f>60+6.5</f>
        <v>66.5</v>
      </c>
      <c r="AB38" s="45"/>
      <c r="AC38" s="3">
        <f t="shared" si="120"/>
        <v>0</v>
      </c>
      <c r="AD38" s="45"/>
      <c r="AE38" s="3">
        <f t="shared" si="121"/>
        <v>0</v>
      </c>
      <c r="AF38" s="45"/>
      <c r="AG38" s="3">
        <f t="shared" si="122"/>
        <v>0</v>
      </c>
      <c r="AH38" s="45"/>
      <c r="AI38" s="3">
        <f t="shared" si="123"/>
        <v>0</v>
      </c>
      <c r="AJ38" s="151"/>
      <c r="AK38" s="3">
        <f t="shared" si="124"/>
        <v>0</v>
      </c>
      <c r="AL38" s="45"/>
      <c r="AM38" s="3">
        <f t="shared" si="125"/>
        <v>0</v>
      </c>
      <c r="AN38" s="45"/>
      <c r="AO38" s="3">
        <f t="shared" si="138"/>
        <v>0</v>
      </c>
      <c r="AP38" s="45"/>
      <c r="AQ38" s="3">
        <f t="shared" si="45"/>
        <v>0</v>
      </c>
      <c r="AR38" s="45"/>
      <c r="AS38" s="3">
        <f t="shared" si="126"/>
        <v>0</v>
      </c>
      <c r="AT38" s="45"/>
      <c r="AU38" s="3">
        <f t="shared" si="127"/>
        <v>0</v>
      </c>
      <c r="AV38" s="45"/>
      <c r="AW38" s="3">
        <f t="shared" si="128"/>
        <v>0</v>
      </c>
      <c r="AX38" s="45"/>
      <c r="AY38" s="3">
        <f t="shared" si="53"/>
        <v>0</v>
      </c>
      <c r="AZ38" s="45"/>
      <c r="BA38" s="3">
        <f t="shared" si="54"/>
        <v>0</v>
      </c>
      <c r="BB38" s="45"/>
      <c r="BC38" s="3"/>
      <c r="BD38" s="45"/>
      <c r="BE38" s="3"/>
      <c r="BF38" s="45"/>
      <c r="BG38" s="3"/>
      <c r="BH38" s="45"/>
      <c r="BI38" s="74"/>
      <c r="BJ38" s="45"/>
      <c r="BK38" s="74"/>
      <c r="BL38" s="45"/>
      <c r="BM38" s="74"/>
      <c r="BN38" s="45">
        <f t="shared" si="129"/>
        <v>2</v>
      </c>
      <c r="BO38" s="88">
        <f t="shared" si="129"/>
        <v>66.5</v>
      </c>
      <c r="BP38" s="124"/>
      <c r="BQ38" s="61"/>
      <c r="BR38" s="4">
        <f t="shared" si="50"/>
        <v>66.5</v>
      </c>
      <c r="BS38" s="61"/>
      <c r="BT38" s="1">
        <f t="shared" si="139"/>
        <v>66.5</v>
      </c>
      <c r="BU38" s="5"/>
      <c r="BV38" s="1">
        <f t="shared" si="132"/>
        <v>66.5</v>
      </c>
    </row>
    <row r="39" spans="1:120" ht="16.5" customHeight="1" x14ac:dyDescent="0.25">
      <c r="A39" s="133" t="s">
        <v>100</v>
      </c>
      <c r="B39" s="80">
        <v>35</v>
      </c>
      <c r="C39" s="46">
        <v>60.48</v>
      </c>
      <c r="D39" s="93"/>
      <c r="E39" s="3"/>
      <c r="F39" s="93"/>
      <c r="G39" s="3"/>
      <c r="H39" s="45"/>
      <c r="I39" s="3"/>
      <c r="J39" s="45"/>
      <c r="K39" s="3"/>
      <c r="L39" s="45"/>
      <c r="M39" s="3"/>
      <c r="N39" s="45"/>
      <c r="O39" s="3"/>
      <c r="P39" s="45"/>
      <c r="Q39" s="3"/>
      <c r="R39" s="45"/>
      <c r="S39" s="3"/>
      <c r="T39" s="45"/>
      <c r="U39" s="3"/>
      <c r="V39" s="45"/>
      <c r="W39" s="3"/>
      <c r="X39" s="45"/>
      <c r="Y39" s="3"/>
      <c r="Z39" s="45"/>
      <c r="AA39" s="3"/>
      <c r="AB39" s="45"/>
      <c r="AC39" s="3">
        <f t="shared" si="120"/>
        <v>0</v>
      </c>
      <c r="AD39" s="45"/>
      <c r="AE39" s="3">
        <f t="shared" si="121"/>
        <v>0</v>
      </c>
      <c r="AF39" s="45"/>
      <c r="AG39" s="3">
        <f t="shared" si="122"/>
        <v>0</v>
      </c>
      <c r="AH39" s="45"/>
      <c r="AI39" s="3">
        <f t="shared" si="123"/>
        <v>0</v>
      </c>
      <c r="AJ39" s="151"/>
      <c r="AK39" s="3">
        <f t="shared" si="124"/>
        <v>0</v>
      </c>
      <c r="AL39" s="45"/>
      <c r="AM39" s="3">
        <f t="shared" si="125"/>
        <v>0</v>
      </c>
      <c r="AN39" s="45"/>
      <c r="AO39" s="3"/>
      <c r="AP39" s="45"/>
      <c r="AQ39" s="3">
        <f t="shared" si="45"/>
        <v>0</v>
      </c>
      <c r="AR39" s="45"/>
      <c r="AS39" s="3">
        <f t="shared" si="126"/>
        <v>0</v>
      </c>
      <c r="AT39" s="45"/>
      <c r="AU39" s="3">
        <f t="shared" si="127"/>
        <v>0</v>
      </c>
      <c r="AV39" s="45"/>
      <c r="AW39" s="3">
        <f t="shared" si="128"/>
        <v>0</v>
      </c>
      <c r="AX39" s="45"/>
      <c r="AY39" s="3">
        <f t="shared" si="53"/>
        <v>0</v>
      </c>
      <c r="AZ39" s="45">
        <v>3</v>
      </c>
      <c r="BA39" s="3">
        <f t="shared" si="54"/>
        <v>181.44</v>
      </c>
      <c r="BB39" s="45"/>
      <c r="BC39" s="3"/>
      <c r="BD39" s="45"/>
      <c r="BE39" s="3"/>
      <c r="BF39" s="45"/>
      <c r="BG39" s="3"/>
      <c r="BH39" s="45"/>
      <c r="BI39" s="74"/>
      <c r="BJ39" s="45"/>
      <c r="BK39" s="74"/>
      <c r="BL39" s="45"/>
      <c r="BM39" s="74"/>
      <c r="BN39" s="45">
        <f t="shared" si="129"/>
        <v>3</v>
      </c>
      <c r="BO39" s="88">
        <f t="shared" si="129"/>
        <v>181.44</v>
      </c>
      <c r="BP39" s="124"/>
      <c r="BQ39" s="61"/>
      <c r="BR39" s="4"/>
      <c r="BS39" s="61"/>
      <c r="BT39" s="1"/>
      <c r="BU39" s="5"/>
      <c r="BV39" s="1"/>
    </row>
    <row r="40" spans="1:120" ht="16.5" customHeight="1" x14ac:dyDescent="0.25">
      <c r="A40" s="133" t="s">
        <v>66</v>
      </c>
      <c r="B40" s="80">
        <v>34</v>
      </c>
      <c r="C40" s="46">
        <v>48</v>
      </c>
      <c r="D40" s="93">
        <v>3</v>
      </c>
      <c r="E40" s="3">
        <f t="shared" si="133"/>
        <v>144</v>
      </c>
      <c r="F40" s="93">
        <v>2</v>
      </c>
      <c r="G40" s="3">
        <f t="shared" si="134"/>
        <v>96</v>
      </c>
      <c r="H40" s="45"/>
      <c r="I40" s="3">
        <f t="shared" si="135"/>
        <v>0</v>
      </c>
      <c r="J40" s="45">
        <v>6</v>
      </c>
      <c r="K40" s="3">
        <f t="shared" si="136"/>
        <v>288</v>
      </c>
      <c r="L40" s="45"/>
      <c r="M40" s="3">
        <f t="shared" si="31"/>
        <v>0</v>
      </c>
      <c r="N40" s="45">
        <v>3</v>
      </c>
      <c r="O40" s="3">
        <f t="shared" si="32"/>
        <v>144</v>
      </c>
      <c r="P40" s="45"/>
      <c r="Q40" s="3">
        <f t="shared" si="33"/>
        <v>0</v>
      </c>
      <c r="R40" s="45">
        <v>3</v>
      </c>
      <c r="S40" s="3">
        <f t="shared" si="34"/>
        <v>144</v>
      </c>
      <c r="T40" s="45"/>
      <c r="U40" s="3">
        <f t="shared" si="117"/>
        <v>0</v>
      </c>
      <c r="V40" s="45">
        <v>1</v>
      </c>
      <c r="W40" s="3">
        <v>7.5</v>
      </c>
      <c r="X40" s="45"/>
      <c r="Y40" s="3">
        <f t="shared" si="118"/>
        <v>0</v>
      </c>
      <c r="Z40" s="45"/>
      <c r="AA40" s="3">
        <f t="shared" si="119"/>
        <v>0</v>
      </c>
      <c r="AB40" s="45"/>
      <c r="AC40" s="3">
        <f t="shared" si="120"/>
        <v>0</v>
      </c>
      <c r="AD40" s="45"/>
      <c r="AE40" s="3">
        <f t="shared" si="121"/>
        <v>0</v>
      </c>
      <c r="AF40" s="45"/>
      <c r="AG40" s="3">
        <f t="shared" si="122"/>
        <v>0</v>
      </c>
      <c r="AH40" s="45"/>
      <c r="AI40" s="3">
        <f t="shared" si="123"/>
        <v>0</v>
      </c>
      <c r="AJ40" s="151"/>
      <c r="AK40" s="3">
        <f t="shared" si="124"/>
        <v>0</v>
      </c>
      <c r="AL40" s="45"/>
      <c r="AM40" s="3">
        <f t="shared" si="125"/>
        <v>0</v>
      </c>
      <c r="AN40" s="45"/>
      <c r="AO40" s="3">
        <f t="shared" si="138"/>
        <v>0</v>
      </c>
      <c r="AP40" s="45"/>
      <c r="AQ40" s="3">
        <f t="shared" si="45"/>
        <v>0</v>
      </c>
      <c r="AR40" s="45">
        <v>3</v>
      </c>
      <c r="AS40" s="3">
        <f t="shared" si="126"/>
        <v>144</v>
      </c>
      <c r="AT40" s="45"/>
      <c r="AU40" s="3">
        <f t="shared" si="127"/>
        <v>0</v>
      </c>
      <c r="AV40" s="45">
        <v>12</v>
      </c>
      <c r="AW40" s="3">
        <f t="shared" si="128"/>
        <v>576</v>
      </c>
      <c r="AX40" s="45">
        <v>2</v>
      </c>
      <c r="AY40" s="3">
        <f t="shared" si="53"/>
        <v>96</v>
      </c>
      <c r="AZ40" s="45"/>
      <c r="BA40" s="3">
        <f t="shared" si="54"/>
        <v>0</v>
      </c>
      <c r="BB40" s="45"/>
      <c r="BC40" s="3"/>
      <c r="BD40" s="45"/>
      <c r="BE40" s="3"/>
      <c r="BF40" s="45"/>
      <c r="BG40" s="3"/>
      <c r="BH40" s="45"/>
      <c r="BI40" s="74"/>
      <c r="BJ40" s="45"/>
      <c r="BK40" s="74"/>
      <c r="BL40" s="45"/>
      <c r="BM40" s="74"/>
      <c r="BN40" s="45">
        <f t="shared" ref="BN40:BO43" si="140">+D40+F40+H40+J40+L40+N40+P40+R40+T40+V40+X40+Z40+AB40+AD40+AF40+AH40+AJ40+AL40+AN40+AP40+AR40+AT40+AV40+AX40+AZ40+BB40+BD40+BF40+BH40+BJ40+BL40</f>
        <v>35</v>
      </c>
      <c r="BO40" s="88">
        <f t="shared" si="140"/>
        <v>1639.5</v>
      </c>
      <c r="BP40" s="124"/>
      <c r="BQ40" s="61">
        <v>140.78</v>
      </c>
      <c r="BR40" s="4">
        <f t="shared" ref="BR40:BR41" si="141">BO40</f>
        <v>1639.5</v>
      </c>
      <c r="BS40" s="61"/>
      <c r="BT40" s="1">
        <f t="shared" ref="BT40:BT41" si="142">BR40+BS40-BQ40</f>
        <v>1498.72</v>
      </c>
      <c r="BU40" s="5"/>
      <c r="BV40" s="1">
        <f t="shared" ref="BV40:BV41" si="143">BT40-BU40</f>
        <v>1498.72</v>
      </c>
    </row>
    <row r="41" spans="1:120" ht="16.5" customHeight="1" x14ac:dyDescent="0.25">
      <c r="A41" s="133" t="s">
        <v>84</v>
      </c>
      <c r="B41" s="80" t="s">
        <v>85</v>
      </c>
      <c r="C41" s="46">
        <v>50</v>
      </c>
      <c r="D41" s="93"/>
      <c r="E41" s="3"/>
      <c r="F41" s="93"/>
      <c r="G41" s="3"/>
      <c r="H41" s="45"/>
      <c r="I41" s="3"/>
      <c r="J41" s="45"/>
      <c r="K41" s="3"/>
      <c r="L41" s="45"/>
      <c r="M41" s="3"/>
      <c r="N41" s="45"/>
      <c r="O41" s="3"/>
      <c r="P41" s="45"/>
      <c r="Q41" s="3"/>
      <c r="R41" s="45">
        <v>3</v>
      </c>
      <c r="S41" s="3">
        <f>50+21.4</f>
        <v>71.400000000000006</v>
      </c>
      <c r="T41" s="45"/>
      <c r="U41" s="3"/>
      <c r="V41" s="45"/>
      <c r="W41" s="3"/>
      <c r="X41" s="45"/>
      <c r="Y41" s="3"/>
      <c r="Z41" s="45"/>
      <c r="AA41" s="3">
        <f t="shared" si="119"/>
        <v>0</v>
      </c>
      <c r="AB41" s="45"/>
      <c r="AC41" s="3">
        <f t="shared" si="120"/>
        <v>0</v>
      </c>
      <c r="AD41" s="45"/>
      <c r="AE41" s="3">
        <f t="shared" si="121"/>
        <v>0</v>
      </c>
      <c r="AF41" s="45"/>
      <c r="AG41" s="3">
        <f t="shared" si="122"/>
        <v>0</v>
      </c>
      <c r="AH41" s="45"/>
      <c r="AI41" s="3">
        <f t="shared" si="123"/>
        <v>0</v>
      </c>
      <c r="AJ41" s="151"/>
      <c r="AK41" s="3">
        <f t="shared" si="124"/>
        <v>0</v>
      </c>
      <c r="AL41" s="45"/>
      <c r="AM41" s="3">
        <f t="shared" si="125"/>
        <v>0</v>
      </c>
      <c r="AN41" s="45"/>
      <c r="AO41" s="3">
        <f t="shared" si="138"/>
        <v>0</v>
      </c>
      <c r="AP41" s="45"/>
      <c r="AQ41" s="3">
        <f t="shared" si="45"/>
        <v>0</v>
      </c>
      <c r="AR41" s="45"/>
      <c r="AS41" s="3">
        <f t="shared" si="126"/>
        <v>0</v>
      </c>
      <c r="AT41" s="45"/>
      <c r="AU41" s="3">
        <f t="shared" si="127"/>
        <v>0</v>
      </c>
      <c r="AV41" s="45"/>
      <c r="AW41" s="3">
        <f t="shared" si="128"/>
        <v>0</v>
      </c>
      <c r="AX41" s="45"/>
      <c r="AY41" s="3">
        <f t="shared" si="53"/>
        <v>0</v>
      </c>
      <c r="AZ41" s="45"/>
      <c r="BA41" s="3">
        <f t="shared" si="54"/>
        <v>0</v>
      </c>
      <c r="BB41" s="45"/>
      <c r="BC41" s="3"/>
      <c r="BD41" s="45"/>
      <c r="BE41" s="3"/>
      <c r="BF41" s="45"/>
      <c r="BG41" s="3"/>
      <c r="BH41" s="45"/>
      <c r="BI41" s="74"/>
      <c r="BJ41" s="45"/>
      <c r="BK41" s="74"/>
      <c r="BL41" s="45"/>
      <c r="BM41" s="74"/>
      <c r="BN41" s="45">
        <f t="shared" si="140"/>
        <v>3</v>
      </c>
      <c r="BO41" s="88">
        <f t="shared" si="140"/>
        <v>71.400000000000006</v>
      </c>
      <c r="BP41" s="124"/>
      <c r="BQ41" s="61"/>
      <c r="BR41" s="213">
        <f t="shared" si="141"/>
        <v>71.400000000000006</v>
      </c>
      <c r="BS41" s="61"/>
      <c r="BT41" s="1">
        <f t="shared" si="142"/>
        <v>71.400000000000006</v>
      </c>
      <c r="BU41" s="5"/>
      <c r="BV41" s="1">
        <f t="shared" si="143"/>
        <v>71.400000000000006</v>
      </c>
    </row>
    <row r="42" spans="1:120" ht="16.5" customHeight="1" x14ac:dyDescent="0.25">
      <c r="A42" s="60" t="s">
        <v>51</v>
      </c>
      <c r="B42" s="6">
        <v>46</v>
      </c>
      <c r="C42" s="46">
        <v>48</v>
      </c>
      <c r="D42" s="11"/>
      <c r="E42" s="3">
        <f t="shared" si="133"/>
        <v>0</v>
      </c>
      <c r="F42" s="45"/>
      <c r="G42" s="3">
        <f t="shared" si="134"/>
        <v>0</v>
      </c>
      <c r="H42" s="45"/>
      <c r="I42" s="3">
        <f t="shared" si="135"/>
        <v>0</v>
      </c>
      <c r="J42" s="45"/>
      <c r="K42" s="3">
        <f t="shared" si="136"/>
        <v>0</v>
      </c>
      <c r="L42" s="45">
        <v>37</v>
      </c>
      <c r="M42" s="3">
        <f t="shared" si="31"/>
        <v>1776</v>
      </c>
      <c r="N42" s="45"/>
      <c r="O42" s="3">
        <f t="shared" si="32"/>
        <v>0</v>
      </c>
      <c r="P42" s="45">
        <v>35</v>
      </c>
      <c r="Q42" s="3">
        <f t="shared" si="33"/>
        <v>1680</v>
      </c>
      <c r="R42" s="45">
        <v>17</v>
      </c>
      <c r="S42" s="3">
        <f t="shared" si="34"/>
        <v>816</v>
      </c>
      <c r="T42" s="45"/>
      <c r="U42" s="3">
        <f t="shared" si="117"/>
        <v>0</v>
      </c>
      <c r="V42" s="45"/>
      <c r="W42" s="3">
        <f t="shared" si="137"/>
        <v>0</v>
      </c>
      <c r="X42" s="45">
        <v>15</v>
      </c>
      <c r="Y42" s="3">
        <f t="shared" si="118"/>
        <v>720</v>
      </c>
      <c r="Z42" s="45">
        <v>16</v>
      </c>
      <c r="AA42" s="3">
        <f t="shared" si="119"/>
        <v>768</v>
      </c>
      <c r="AB42" s="45"/>
      <c r="AC42" s="3">
        <f t="shared" si="120"/>
        <v>0</v>
      </c>
      <c r="AD42" s="45"/>
      <c r="AE42" s="3">
        <f t="shared" si="121"/>
        <v>0</v>
      </c>
      <c r="AF42" s="45"/>
      <c r="AG42" s="3">
        <f t="shared" si="122"/>
        <v>0</v>
      </c>
      <c r="AH42" s="45"/>
      <c r="AI42" s="3">
        <f t="shared" si="123"/>
        <v>0</v>
      </c>
      <c r="AJ42" s="11">
        <v>17</v>
      </c>
      <c r="AK42" s="3">
        <f t="shared" si="124"/>
        <v>816</v>
      </c>
      <c r="AL42" s="45">
        <v>1</v>
      </c>
      <c r="AM42" s="3">
        <f t="shared" si="125"/>
        <v>48</v>
      </c>
      <c r="AN42" s="45"/>
      <c r="AO42" s="3">
        <f t="shared" si="138"/>
        <v>0</v>
      </c>
      <c r="AP42" s="45"/>
      <c r="AQ42" s="3">
        <f t="shared" si="45"/>
        <v>0</v>
      </c>
      <c r="AR42" s="45"/>
      <c r="AS42" s="3">
        <f t="shared" si="126"/>
        <v>0</v>
      </c>
      <c r="AT42" s="45"/>
      <c r="AU42" s="3">
        <f t="shared" si="127"/>
        <v>0</v>
      </c>
      <c r="AV42" s="45"/>
      <c r="AW42" s="3">
        <f t="shared" si="128"/>
        <v>0</v>
      </c>
      <c r="AX42" s="45"/>
      <c r="AY42" s="3">
        <f t="shared" si="53"/>
        <v>0</v>
      </c>
      <c r="AZ42" s="45"/>
      <c r="BA42" s="3">
        <f t="shared" si="54"/>
        <v>0</v>
      </c>
      <c r="BB42" s="45"/>
      <c r="BC42" s="3"/>
      <c r="BD42" s="45"/>
      <c r="BE42" s="3"/>
      <c r="BF42" s="45"/>
      <c r="BG42" s="3"/>
      <c r="BH42" s="45"/>
      <c r="BI42" s="74"/>
      <c r="BJ42" s="45"/>
      <c r="BK42" s="74"/>
      <c r="BL42" s="45"/>
      <c r="BM42" s="74"/>
      <c r="BN42" s="45">
        <f t="shared" si="140"/>
        <v>138</v>
      </c>
      <c r="BO42" s="88">
        <f t="shared" si="140"/>
        <v>6624</v>
      </c>
      <c r="BP42" s="124"/>
      <c r="BQ42" s="61">
        <v>672</v>
      </c>
      <c r="BR42" s="4">
        <f t="shared" si="50"/>
        <v>6624</v>
      </c>
      <c r="BS42" s="61"/>
      <c r="BT42" s="1">
        <f>BR42+BS42-BQ42</f>
        <v>5952</v>
      </c>
      <c r="BU42" s="5"/>
      <c r="BV42" s="1">
        <f>BT42-BU42</f>
        <v>5952</v>
      </c>
    </row>
    <row r="43" spans="1:120" ht="16.5" customHeight="1" x14ac:dyDescent="0.25">
      <c r="A43" s="60" t="s">
        <v>26</v>
      </c>
      <c r="B43" s="6" t="s">
        <v>27</v>
      </c>
      <c r="C43" s="46"/>
      <c r="D43" s="11"/>
      <c r="E43" s="3">
        <f t="shared" si="133"/>
        <v>0</v>
      </c>
      <c r="F43" s="45"/>
      <c r="G43" s="3">
        <f t="shared" si="134"/>
        <v>0</v>
      </c>
      <c r="H43" s="45"/>
      <c r="I43" s="3">
        <f t="shared" si="135"/>
        <v>0</v>
      </c>
      <c r="J43" s="45"/>
      <c r="K43" s="3">
        <f t="shared" si="136"/>
        <v>0</v>
      </c>
      <c r="L43" s="45"/>
      <c r="M43" s="3">
        <f t="shared" si="31"/>
        <v>0</v>
      </c>
      <c r="N43" s="45"/>
      <c r="O43" s="3">
        <f t="shared" si="32"/>
        <v>0</v>
      </c>
      <c r="P43" s="45"/>
      <c r="Q43" s="3">
        <f t="shared" si="33"/>
        <v>0</v>
      </c>
      <c r="R43" s="45"/>
      <c r="S43" s="3">
        <f t="shared" si="34"/>
        <v>0</v>
      </c>
      <c r="T43" s="45"/>
      <c r="U43" s="3">
        <f t="shared" si="117"/>
        <v>0</v>
      </c>
      <c r="V43" s="45"/>
      <c r="W43" s="3">
        <f t="shared" si="137"/>
        <v>0</v>
      </c>
      <c r="X43" s="45"/>
      <c r="Y43" s="3">
        <f t="shared" si="118"/>
        <v>0</v>
      </c>
      <c r="Z43" s="45"/>
      <c r="AA43" s="3">
        <f t="shared" si="119"/>
        <v>0</v>
      </c>
      <c r="AB43" s="45"/>
      <c r="AC43" s="3">
        <f t="shared" si="120"/>
        <v>0</v>
      </c>
      <c r="AD43" s="45"/>
      <c r="AE43" s="3">
        <f t="shared" si="121"/>
        <v>0</v>
      </c>
      <c r="AF43" s="45"/>
      <c r="AG43" s="3"/>
      <c r="AH43" s="45"/>
      <c r="AI43" s="3">
        <f t="shared" si="123"/>
        <v>0</v>
      </c>
      <c r="AJ43" s="11"/>
      <c r="AK43" s="3">
        <f t="shared" si="124"/>
        <v>0</v>
      </c>
      <c r="AL43" s="45"/>
      <c r="AM43" s="3">
        <f t="shared" si="125"/>
        <v>0</v>
      </c>
      <c r="AN43" s="45"/>
      <c r="AO43" s="3"/>
      <c r="AP43" s="45"/>
      <c r="AQ43" s="3">
        <f t="shared" si="45"/>
        <v>0</v>
      </c>
      <c r="AR43" s="45"/>
      <c r="AS43" s="3">
        <f t="shared" si="126"/>
        <v>0</v>
      </c>
      <c r="AT43" s="45"/>
      <c r="AU43" s="3">
        <f t="shared" si="127"/>
        <v>0</v>
      </c>
      <c r="AV43" s="45"/>
      <c r="AW43" s="3">
        <f t="shared" si="128"/>
        <v>0</v>
      </c>
      <c r="AX43" s="45"/>
      <c r="AY43" s="3">
        <f t="shared" si="53"/>
        <v>0</v>
      </c>
      <c r="AZ43" s="45"/>
      <c r="BA43" s="3">
        <f t="shared" si="54"/>
        <v>0</v>
      </c>
      <c r="BB43" s="45"/>
      <c r="BC43" s="3"/>
      <c r="BD43" s="45"/>
      <c r="BE43" s="3"/>
      <c r="BF43" s="45"/>
      <c r="BG43" s="3"/>
      <c r="BH43" s="45"/>
      <c r="BI43" s="74"/>
      <c r="BJ43" s="45"/>
      <c r="BK43" s="74"/>
      <c r="BL43" s="45"/>
      <c r="BM43" s="74"/>
      <c r="BN43" s="45">
        <f t="shared" si="140"/>
        <v>0</v>
      </c>
      <c r="BO43" s="88">
        <f t="shared" si="140"/>
        <v>0</v>
      </c>
      <c r="BP43" s="124"/>
      <c r="BQ43" s="61"/>
      <c r="BR43" s="4">
        <f t="shared" si="50"/>
        <v>0</v>
      </c>
      <c r="BS43" s="61"/>
      <c r="BT43" s="1">
        <f t="shared" ref="BT43" si="144">BR43+BS43-BQ43</f>
        <v>0</v>
      </c>
      <c r="BU43" s="5"/>
      <c r="BV43" s="1">
        <f t="shared" ref="BV43" si="145">BT43-BU43</f>
        <v>0</v>
      </c>
    </row>
    <row r="44" spans="1:120" s="22" customFormat="1" ht="20.25" customHeight="1" thickBot="1" x14ac:dyDescent="0.3">
      <c r="A44" s="40" t="s">
        <v>2</v>
      </c>
      <c r="B44" s="41"/>
      <c r="C44" s="41"/>
      <c r="D44" s="50">
        <f t="shared" ref="D44:AI44" si="146">SUM(D7:D43)</f>
        <v>19</v>
      </c>
      <c r="E44" s="42">
        <f t="shared" si="146"/>
        <v>924</v>
      </c>
      <c r="F44" s="42">
        <f t="shared" si="146"/>
        <v>90</v>
      </c>
      <c r="G44" s="42">
        <f t="shared" si="146"/>
        <v>4764</v>
      </c>
      <c r="H44" s="42">
        <f t="shared" si="146"/>
        <v>107</v>
      </c>
      <c r="I44" s="42">
        <f t="shared" si="146"/>
        <v>5670</v>
      </c>
      <c r="J44" s="42">
        <f t="shared" si="146"/>
        <v>73</v>
      </c>
      <c r="K44" s="42">
        <f t="shared" si="146"/>
        <v>3828</v>
      </c>
      <c r="L44" s="50">
        <f t="shared" si="146"/>
        <v>169</v>
      </c>
      <c r="M44" s="42">
        <f t="shared" si="146"/>
        <v>8440.7799999999988</v>
      </c>
      <c r="N44" s="50">
        <f t="shared" si="146"/>
        <v>114</v>
      </c>
      <c r="O44" s="42">
        <f t="shared" si="146"/>
        <v>5863.68</v>
      </c>
      <c r="P44" s="42">
        <f t="shared" si="146"/>
        <v>177</v>
      </c>
      <c r="Q44" s="42">
        <f t="shared" si="146"/>
        <v>8958.0400000000009</v>
      </c>
      <c r="R44" s="50">
        <f t="shared" si="146"/>
        <v>147</v>
      </c>
      <c r="S44" s="42">
        <f t="shared" si="146"/>
        <v>7377</v>
      </c>
      <c r="T44" s="42">
        <f t="shared" si="146"/>
        <v>96</v>
      </c>
      <c r="U44" s="42">
        <f t="shared" si="146"/>
        <v>4946.0200000000004</v>
      </c>
      <c r="V44" s="42">
        <f t="shared" si="146"/>
        <v>172</v>
      </c>
      <c r="W44" s="42">
        <f t="shared" si="146"/>
        <v>8850.5</v>
      </c>
      <c r="X44" s="42">
        <f t="shared" si="146"/>
        <v>87</v>
      </c>
      <c r="Y44" s="42">
        <f t="shared" si="146"/>
        <v>4518</v>
      </c>
      <c r="Z44" s="42">
        <f t="shared" si="146"/>
        <v>141</v>
      </c>
      <c r="AA44" s="42">
        <f t="shared" si="146"/>
        <v>7046.64</v>
      </c>
      <c r="AB44" s="42">
        <f t="shared" si="146"/>
        <v>122</v>
      </c>
      <c r="AC44" s="42">
        <f t="shared" si="146"/>
        <v>6381</v>
      </c>
      <c r="AD44" s="42">
        <f t="shared" si="146"/>
        <v>131</v>
      </c>
      <c r="AE44" s="42">
        <f t="shared" si="146"/>
        <v>6880</v>
      </c>
      <c r="AF44" s="42">
        <f t="shared" si="146"/>
        <v>128</v>
      </c>
      <c r="AG44" s="42">
        <f t="shared" si="146"/>
        <v>6496.12</v>
      </c>
      <c r="AH44" s="42">
        <f t="shared" si="146"/>
        <v>56</v>
      </c>
      <c r="AI44" s="42">
        <f t="shared" si="146"/>
        <v>3012</v>
      </c>
      <c r="AJ44" s="42">
        <f t="shared" ref="AJ44:BO44" si="147">SUM(AJ7:AJ43)</f>
        <v>111</v>
      </c>
      <c r="AK44" s="42">
        <f t="shared" si="147"/>
        <v>5742</v>
      </c>
      <c r="AL44" s="42">
        <f t="shared" si="147"/>
        <v>139</v>
      </c>
      <c r="AM44" s="42">
        <f t="shared" si="147"/>
        <v>7416.5</v>
      </c>
      <c r="AN44" s="42">
        <f t="shared" si="147"/>
        <v>143</v>
      </c>
      <c r="AO44" s="42">
        <f t="shared" si="147"/>
        <v>7014.71</v>
      </c>
      <c r="AP44" s="50">
        <f t="shared" si="147"/>
        <v>140</v>
      </c>
      <c r="AQ44" s="42">
        <f t="shared" si="147"/>
        <v>7278</v>
      </c>
      <c r="AR44" s="50">
        <f t="shared" si="147"/>
        <v>207</v>
      </c>
      <c r="AS44" s="42">
        <f t="shared" si="147"/>
        <v>10173</v>
      </c>
      <c r="AT44" s="50">
        <f t="shared" si="147"/>
        <v>114</v>
      </c>
      <c r="AU44" s="42">
        <f t="shared" si="147"/>
        <v>5852</v>
      </c>
      <c r="AV44" s="50">
        <f t="shared" si="147"/>
        <v>215</v>
      </c>
      <c r="AW44" s="42">
        <f t="shared" si="147"/>
        <v>10889.28</v>
      </c>
      <c r="AX44" s="50">
        <f t="shared" si="147"/>
        <v>176</v>
      </c>
      <c r="AY44" s="42">
        <f t="shared" si="147"/>
        <v>9187.92</v>
      </c>
      <c r="AZ44" s="50">
        <f t="shared" si="147"/>
        <v>136</v>
      </c>
      <c r="BA44" s="42">
        <f t="shared" si="147"/>
        <v>6830.16</v>
      </c>
      <c r="BB44" s="50">
        <f t="shared" si="147"/>
        <v>0</v>
      </c>
      <c r="BC44" s="42">
        <f t="shared" si="147"/>
        <v>0</v>
      </c>
      <c r="BD44" s="50">
        <f t="shared" si="147"/>
        <v>0</v>
      </c>
      <c r="BE44" s="42">
        <f t="shared" si="147"/>
        <v>0</v>
      </c>
      <c r="BF44" s="50">
        <f t="shared" si="147"/>
        <v>0</v>
      </c>
      <c r="BG44" s="42">
        <f t="shared" si="147"/>
        <v>0</v>
      </c>
      <c r="BH44" s="50">
        <f t="shared" si="147"/>
        <v>0</v>
      </c>
      <c r="BI44" s="42">
        <f t="shared" si="147"/>
        <v>0</v>
      </c>
      <c r="BJ44" s="50">
        <f t="shared" si="147"/>
        <v>0</v>
      </c>
      <c r="BK44" s="42">
        <f t="shared" si="147"/>
        <v>0</v>
      </c>
      <c r="BL44" s="50">
        <f t="shared" si="147"/>
        <v>0</v>
      </c>
      <c r="BM44" s="42">
        <f t="shared" si="147"/>
        <v>0</v>
      </c>
      <c r="BN44" s="50">
        <f t="shared" si="147"/>
        <v>3210</v>
      </c>
      <c r="BO44" s="50">
        <f t="shared" si="147"/>
        <v>164339.35</v>
      </c>
      <c r="BP44" s="98"/>
      <c r="BQ44" s="99">
        <f t="shared" ref="BQ44:BV44" si="148">SUM(BQ7:BQ43)</f>
        <v>5200.5599999999995</v>
      </c>
      <c r="BR44" s="99">
        <f t="shared" si="148"/>
        <v>145793.99</v>
      </c>
      <c r="BS44" s="99">
        <f t="shared" si="148"/>
        <v>0</v>
      </c>
      <c r="BT44" s="99">
        <f t="shared" si="148"/>
        <v>140593.43000000002</v>
      </c>
      <c r="BU44" s="99">
        <f t="shared" si="148"/>
        <v>0</v>
      </c>
      <c r="BV44" s="99">
        <f t="shared" si="148"/>
        <v>140593.43000000002</v>
      </c>
      <c r="BW44" s="56"/>
      <c r="BX44" s="56"/>
      <c r="BY44" s="56"/>
      <c r="BZ44" s="56"/>
      <c r="CA44" s="56"/>
      <c r="CB44" s="56"/>
      <c r="CC44" s="56"/>
      <c r="CD44" s="56"/>
      <c r="CE44" s="56"/>
      <c r="CF44" s="56"/>
      <c r="CG44" s="56"/>
      <c r="CH44" s="56"/>
      <c r="CI44" s="56"/>
      <c r="CJ44" s="56"/>
      <c r="CK44" s="56"/>
      <c r="CL44" s="56"/>
      <c r="CM44" s="56"/>
      <c r="CN44" s="56"/>
      <c r="CO44" s="56"/>
      <c r="CP44" s="56"/>
      <c r="CQ44" s="56"/>
      <c r="CR44" s="56"/>
      <c r="CS44" s="56"/>
      <c r="CT44" s="56"/>
      <c r="CU44" s="56"/>
      <c r="CV44" s="56"/>
      <c r="CW44" s="56"/>
      <c r="CX44" s="56"/>
      <c r="CY44" s="56"/>
      <c r="CZ44" s="56"/>
      <c r="DA44" s="56"/>
      <c r="DB44" s="56"/>
      <c r="DC44" s="56"/>
      <c r="DD44" s="56"/>
      <c r="DE44" s="56"/>
      <c r="DF44" s="56"/>
      <c r="DG44" s="56"/>
      <c r="DH44" s="56"/>
      <c r="DI44" s="56"/>
      <c r="DJ44" s="56"/>
    </row>
    <row r="45" spans="1:120" ht="16.5" customHeight="1" x14ac:dyDescent="0.25">
      <c r="A45" s="23"/>
      <c r="B45" s="23"/>
      <c r="C45" s="23"/>
      <c r="D45" s="23"/>
      <c r="E45" s="18"/>
      <c r="F45" s="18"/>
      <c r="G45" s="18"/>
      <c r="H45" s="19"/>
      <c r="I45" s="18"/>
      <c r="J45" s="51" t="s">
        <v>14</v>
      </c>
      <c r="K45" s="18"/>
      <c r="L45" s="58"/>
      <c r="M45" s="20"/>
      <c r="N45" s="58"/>
      <c r="O45" s="20"/>
      <c r="P45" s="55"/>
      <c r="Q45" s="20"/>
      <c r="R45" s="58"/>
      <c r="S45" s="20"/>
      <c r="T45" s="58"/>
      <c r="U45" s="20"/>
      <c r="V45" s="58"/>
      <c r="W45" s="19"/>
      <c r="X45" s="58"/>
      <c r="Y45" s="20"/>
      <c r="Z45" s="58"/>
      <c r="AA45" s="20"/>
      <c r="AB45" s="58"/>
      <c r="AC45" s="20"/>
      <c r="AD45" s="58"/>
      <c r="AE45" s="20"/>
      <c r="AF45" s="58"/>
      <c r="AG45" s="20"/>
      <c r="AH45" s="58"/>
      <c r="AI45" s="20"/>
      <c r="AJ45" s="23"/>
      <c r="AK45" s="18"/>
      <c r="AL45" s="51"/>
      <c r="AM45" s="18"/>
      <c r="AN45" s="55"/>
      <c r="AO45" s="18"/>
      <c r="AP45" s="51" t="s">
        <v>14</v>
      </c>
      <c r="AQ45" s="18"/>
      <c r="AR45" s="58"/>
      <c r="AS45" s="20"/>
      <c r="AT45" s="58"/>
      <c r="AU45" s="20"/>
      <c r="AV45" s="55"/>
      <c r="AW45" s="20"/>
      <c r="AX45" s="58"/>
      <c r="AY45" s="20"/>
      <c r="AZ45" s="58"/>
      <c r="BA45" s="20"/>
      <c r="BB45" s="58"/>
      <c r="BC45" s="19"/>
      <c r="BD45" s="58"/>
      <c r="BE45" s="20"/>
      <c r="BF45" s="58"/>
      <c r="BG45" s="20"/>
      <c r="BH45" s="58"/>
      <c r="BI45" s="20"/>
      <c r="BJ45" s="58"/>
      <c r="BK45" s="20"/>
      <c r="BL45" s="58"/>
      <c r="BM45" s="20"/>
      <c r="BN45" s="20"/>
      <c r="BO45" s="20"/>
      <c r="BP45" s="25"/>
      <c r="BQ45" s="17">
        <f>+BQ44-BQ46</f>
        <v>0</v>
      </c>
      <c r="BR45" s="17">
        <f>+BR44-BR46</f>
        <v>0</v>
      </c>
      <c r="BS45" s="17">
        <f t="shared" ref="BS45:BV45" si="149">+BS44-BS46</f>
        <v>0</v>
      </c>
      <c r="BT45" s="17">
        <f t="shared" si="149"/>
        <v>0</v>
      </c>
      <c r="BU45" s="17" t="s">
        <v>30</v>
      </c>
      <c r="BV45" s="17">
        <f t="shared" si="149"/>
        <v>0</v>
      </c>
    </row>
    <row r="46" spans="1:120" ht="16.5" customHeight="1" x14ac:dyDescent="0.25">
      <c r="A46" s="23"/>
      <c r="B46" s="23"/>
      <c r="C46" s="23"/>
      <c r="D46" s="23"/>
      <c r="E46" s="18"/>
      <c r="F46" s="18"/>
      <c r="G46" s="18"/>
      <c r="H46" s="18"/>
      <c r="I46" s="18"/>
      <c r="J46" s="51"/>
      <c r="K46" s="18"/>
      <c r="L46" s="58"/>
      <c r="M46" s="20"/>
      <c r="N46" s="58"/>
      <c r="O46" s="20"/>
      <c r="P46" s="58"/>
      <c r="Q46" s="20"/>
      <c r="R46" s="58"/>
      <c r="S46" s="21"/>
      <c r="T46" s="58"/>
      <c r="U46" s="20"/>
      <c r="V46" s="58"/>
      <c r="W46" s="20"/>
      <c r="X46" s="58"/>
      <c r="Y46" s="20"/>
      <c r="Z46" s="58"/>
      <c r="AA46" s="20"/>
      <c r="AB46" s="58"/>
      <c r="AC46" s="20"/>
      <c r="AD46" s="58"/>
      <c r="AE46" s="20"/>
      <c r="AF46" s="58"/>
      <c r="AG46" s="20"/>
      <c r="AH46" s="58"/>
      <c r="AI46" s="20"/>
      <c r="AJ46" s="23"/>
      <c r="AK46" s="18"/>
      <c r="AL46" s="51"/>
      <c r="AM46" s="18"/>
      <c r="AN46" s="51"/>
      <c r="AO46" s="18"/>
      <c r="AP46" s="51"/>
      <c r="AQ46" s="18"/>
      <c r="AR46" s="58"/>
      <c r="AS46" s="20"/>
      <c r="AT46" s="58"/>
      <c r="AU46" s="20"/>
      <c r="AV46" s="58"/>
      <c r="AW46" s="20"/>
      <c r="AX46" s="58"/>
      <c r="AY46" s="21"/>
      <c r="AZ46" s="58"/>
      <c r="BA46" s="20"/>
      <c r="BB46" s="58"/>
      <c r="BC46" s="20"/>
      <c r="BD46" s="58"/>
      <c r="BE46" s="20"/>
      <c r="BF46" s="58"/>
      <c r="BG46" s="20"/>
      <c r="BH46" s="58"/>
      <c r="BI46" s="20"/>
      <c r="BJ46" s="58"/>
      <c r="BK46" s="20"/>
      <c r="BL46" s="58"/>
      <c r="BM46" s="20"/>
      <c r="BN46" s="20"/>
      <c r="BO46" s="20"/>
      <c r="BP46" s="25"/>
      <c r="BQ46" s="24">
        <f t="shared" ref="BQ46:BV46" si="150">SUM(BQ7:BQ43)</f>
        <v>5200.5599999999995</v>
      </c>
      <c r="BR46" s="120">
        <f t="shared" si="150"/>
        <v>145793.99</v>
      </c>
      <c r="BS46" s="24">
        <f t="shared" si="150"/>
        <v>0</v>
      </c>
      <c r="BT46" s="24">
        <f t="shared" si="150"/>
        <v>140593.43000000002</v>
      </c>
      <c r="BU46" s="24">
        <f t="shared" si="150"/>
        <v>0</v>
      </c>
      <c r="BV46" s="24">
        <f t="shared" si="150"/>
        <v>140593.43000000002</v>
      </c>
    </row>
    <row r="47" spans="1:120" ht="16.5" customHeight="1" thickBot="1" x14ac:dyDescent="0.3">
      <c r="A47" s="23"/>
      <c r="B47" s="23"/>
      <c r="C47" s="23"/>
      <c r="D47" s="23"/>
      <c r="E47" s="18"/>
      <c r="F47" s="18"/>
      <c r="G47" s="18"/>
      <c r="H47" s="18"/>
      <c r="I47" s="18"/>
      <c r="J47" s="51"/>
      <c r="K47" s="18"/>
      <c r="L47" s="58"/>
      <c r="M47" s="20"/>
      <c r="N47" s="58"/>
      <c r="O47" s="20"/>
      <c r="P47" s="58"/>
      <c r="Q47" s="20"/>
      <c r="R47" s="58"/>
      <c r="S47" s="21"/>
      <c r="T47" s="58"/>
      <c r="U47" s="20"/>
      <c r="V47" s="58"/>
      <c r="W47" s="20"/>
      <c r="X47" s="58"/>
      <c r="Y47" s="20"/>
      <c r="Z47" s="58"/>
      <c r="AA47" s="20"/>
      <c r="AB47" s="58"/>
      <c r="AC47" s="20"/>
      <c r="AD47" s="58"/>
      <c r="AE47" s="20"/>
      <c r="AF47" s="58"/>
      <c r="AG47" s="20"/>
      <c r="AH47" s="58"/>
      <c r="AI47" s="20"/>
      <c r="AJ47" s="23"/>
      <c r="AK47" s="18"/>
      <c r="AL47" s="51"/>
      <c r="AM47" s="18"/>
      <c r="AN47" s="51"/>
      <c r="AO47" s="18"/>
      <c r="AP47" s="51"/>
      <c r="AQ47" s="18"/>
      <c r="AR47" s="58"/>
      <c r="AS47" s="20"/>
      <c r="AT47" s="58"/>
      <c r="AU47" s="20"/>
      <c r="AV47" s="58"/>
      <c r="AW47" s="20"/>
      <c r="AX47" s="58"/>
      <c r="AY47" s="21"/>
      <c r="AZ47" s="58"/>
      <c r="BA47" s="20"/>
      <c r="BB47" s="58"/>
      <c r="BC47" s="20"/>
      <c r="BD47" s="58"/>
      <c r="BE47" s="20"/>
      <c r="BF47" s="58"/>
      <c r="BG47" s="20"/>
      <c r="BH47" s="58"/>
      <c r="BI47" s="20"/>
      <c r="BJ47" s="58"/>
      <c r="BK47" s="20"/>
      <c r="BL47" s="58"/>
      <c r="BM47" s="20"/>
      <c r="BN47" s="20"/>
      <c r="BO47" s="20"/>
      <c r="BP47" s="25"/>
      <c r="BQ47" s="29"/>
      <c r="BR47" s="30"/>
      <c r="BS47" s="30"/>
      <c r="BT47" s="29"/>
      <c r="BU47" s="30"/>
      <c r="BV47" s="30"/>
    </row>
    <row r="48" spans="1:120" s="63" customFormat="1" ht="16.5" hidden="1" customHeight="1" x14ac:dyDescent="0.3">
      <c r="A48" s="283" t="s">
        <v>25</v>
      </c>
      <c r="B48" s="284"/>
      <c r="C48" s="285"/>
      <c r="D48" s="85"/>
      <c r="E48" s="28"/>
      <c r="F48" s="28"/>
      <c r="G48" s="28"/>
      <c r="H48" s="28"/>
      <c r="I48" s="28"/>
      <c r="J48" s="47"/>
      <c r="K48" s="28"/>
      <c r="L48" s="65"/>
      <c r="M48" s="66"/>
      <c r="N48" s="65"/>
      <c r="O48" s="66"/>
      <c r="P48" s="65"/>
      <c r="Q48" s="66"/>
      <c r="R48" s="65"/>
      <c r="S48" s="67"/>
      <c r="T48" s="65"/>
      <c r="U48" s="66"/>
      <c r="V48" s="65"/>
      <c r="W48" s="66"/>
      <c r="X48" s="65"/>
      <c r="Y48" s="66"/>
      <c r="Z48" s="65"/>
      <c r="AA48" s="66"/>
      <c r="AB48" s="65"/>
      <c r="AC48" s="66"/>
      <c r="AD48" s="65"/>
      <c r="AE48" s="66"/>
      <c r="AF48" s="65"/>
      <c r="AG48" s="66"/>
      <c r="AH48" s="65"/>
      <c r="AI48" s="66"/>
      <c r="AJ48" s="72"/>
      <c r="AK48" s="28"/>
      <c r="AL48" s="47"/>
      <c r="AM48" s="28"/>
      <c r="AN48" s="47"/>
      <c r="AO48" s="28"/>
      <c r="AP48" s="47"/>
      <c r="AQ48" s="28"/>
      <c r="AR48" s="65"/>
      <c r="AS48" s="66"/>
      <c r="AT48" s="65"/>
      <c r="AU48" s="66"/>
      <c r="AV48" s="65"/>
      <c r="AW48" s="66"/>
      <c r="AX48" s="65"/>
      <c r="AY48" s="67"/>
      <c r="AZ48" s="65"/>
      <c r="BA48" s="66"/>
      <c r="BB48" s="65"/>
      <c r="BC48" s="66"/>
      <c r="BD48" s="65"/>
      <c r="BE48" s="66"/>
      <c r="BF48" s="65"/>
      <c r="BG48" s="66"/>
      <c r="BH48" s="65"/>
      <c r="BI48" s="66"/>
      <c r="BJ48" s="65"/>
      <c r="BK48" s="66"/>
      <c r="BL48" s="65"/>
      <c r="BM48" s="66"/>
      <c r="BN48" s="66"/>
      <c r="BO48" s="66"/>
      <c r="BP48" s="25"/>
      <c r="BQ48" s="29"/>
      <c r="BR48" s="30"/>
      <c r="BS48" s="30"/>
      <c r="BT48" s="29"/>
      <c r="BU48" s="30"/>
      <c r="BV48" s="30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7"/>
      <c r="DL48" s="7"/>
      <c r="DM48" s="7"/>
      <c r="DN48" s="7"/>
      <c r="DO48" s="7"/>
      <c r="DP48" s="7"/>
    </row>
    <row r="49" spans="1:120" ht="16.5" hidden="1" customHeight="1" x14ac:dyDescent="0.3">
      <c r="A49" s="129" t="s">
        <v>9</v>
      </c>
      <c r="B49" s="84" t="s">
        <v>28</v>
      </c>
      <c r="C49" s="76">
        <v>48</v>
      </c>
      <c r="D49" s="82"/>
      <c r="E49" s="3"/>
      <c r="F49" s="3"/>
      <c r="G49" s="3"/>
      <c r="H49" s="3"/>
      <c r="I49" s="3"/>
      <c r="J49" s="45"/>
      <c r="K49" s="3"/>
      <c r="L49" s="83"/>
      <c r="M49" s="57"/>
      <c r="N49" s="45"/>
      <c r="O49" s="3"/>
      <c r="P49" s="83"/>
      <c r="Q49" s="57"/>
      <c r="R49" s="83"/>
      <c r="S49" s="242"/>
      <c r="T49" s="83"/>
      <c r="U49" s="97"/>
      <c r="V49" s="97"/>
      <c r="W49" s="57"/>
      <c r="X49" s="83"/>
      <c r="Y49" s="97"/>
      <c r="Z49" s="83"/>
      <c r="AA49" s="97"/>
      <c r="AB49" s="45"/>
      <c r="AC49" s="3"/>
      <c r="AD49" s="83"/>
      <c r="AE49" s="57"/>
      <c r="AF49" s="83"/>
      <c r="AG49" s="57"/>
      <c r="AH49" s="45"/>
      <c r="AI49" s="97"/>
      <c r="AJ49" s="82"/>
      <c r="AK49" s="3"/>
      <c r="AL49" s="45"/>
      <c r="AM49" s="3"/>
      <c r="AN49" s="45"/>
      <c r="AO49" s="3"/>
      <c r="AP49" s="45"/>
      <c r="AQ49" s="97"/>
      <c r="AR49" s="83"/>
      <c r="AS49" s="97"/>
      <c r="AT49" s="83"/>
      <c r="AU49" s="97"/>
      <c r="AV49" s="83"/>
      <c r="AW49" s="97"/>
      <c r="AX49" s="83"/>
      <c r="AY49" s="97"/>
      <c r="AZ49" s="83"/>
      <c r="BA49" s="57"/>
      <c r="BB49" s="83"/>
      <c r="BC49" s="97"/>
      <c r="BD49" s="83"/>
      <c r="BE49" s="97"/>
      <c r="BF49" s="83"/>
      <c r="BG49" s="97"/>
      <c r="BH49" s="83"/>
      <c r="BI49" s="57"/>
      <c r="BJ49" s="45"/>
      <c r="BK49" s="97"/>
      <c r="BL49" s="83"/>
      <c r="BM49" s="57"/>
      <c r="BN49" s="44">
        <f t="shared" ref="BN49:BO50" si="151">+D49+F49+H49+J49+L49+N49+P49+R49+T49+V49+X49+Z49+AB49+AD49+AF49+AH49+AJ49+AL49+AN49+AP49+AR49+AT49+AV49+AX49+AZ49+BB49+BD49+BF49+BH49+BJ49+BL49</f>
        <v>0</v>
      </c>
      <c r="BO49" s="87">
        <f t="shared" si="151"/>
        <v>0</v>
      </c>
      <c r="BP49" s="25"/>
      <c r="BQ49" s="29"/>
      <c r="BR49" s="30"/>
      <c r="BS49" s="30"/>
      <c r="BT49" s="29"/>
      <c r="BU49" s="30"/>
      <c r="BV49" s="30"/>
    </row>
    <row r="50" spans="1:120" ht="16.5" hidden="1" customHeight="1" x14ac:dyDescent="0.3">
      <c r="A50" s="130" t="s">
        <v>31</v>
      </c>
      <c r="B50" s="131"/>
      <c r="C50" s="128">
        <v>47.5</v>
      </c>
      <c r="D50" s="82"/>
      <c r="E50" s="3"/>
      <c r="F50" s="3"/>
      <c r="G50" s="3"/>
      <c r="H50" s="3"/>
      <c r="I50" s="3"/>
      <c r="J50" s="45"/>
      <c r="K50" s="3"/>
      <c r="L50" s="83"/>
      <c r="M50" s="57"/>
      <c r="N50" s="45"/>
      <c r="O50" s="3"/>
      <c r="P50" s="83"/>
      <c r="Q50" s="57"/>
      <c r="R50" s="83"/>
      <c r="S50" s="242"/>
      <c r="T50" s="83"/>
      <c r="U50" s="97"/>
      <c r="V50" s="97"/>
      <c r="W50" s="57"/>
      <c r="X50" s="45"/>
      <c r="Y50" s="97"/>
      <c r="Z50" s="83"/>
      <c r="AA50" s="97"/>
      <c r="AB50" s="45"/>
      <c r="AC50" s="3"/>
      <c r="AD50" s="83"/>
      <c r="AE50" s="57"/>
      <c r="AF50" s="83"/>
      <c r="AG50" s="57"/>
      <c r="AH50" s="45"/>
      <c r="AI50" s="97"/>
      <c r="AJ50" s="82"/>
      <c r="AK50" s="3"/>
      <c r="AL50" s="45"/>
      <c r="AM50" s="3"/>
      <c r="AN50" s="45"/>
      <c r="AO50" s="3"/>
      <c r="AP50" s="45"/>
      <c r="AQ50" s="97"/>
      <c r="AR50" s="83"/>
      <c r="AS50" s="97"/>
      <c r="AT50" s="83"/>
      <c r="AU50" s="97"/>
      <c r="AV50" s="83"/>
      <c r="AW50" s="97"/>
      <c r="AX50" s="83"/>
      <c r="AY50" s="97"/>
      <c r="AZ50" s="83"/>
      <c r="BA50" s="57"/>
      <c r="BB50" s="83"/>
      <c r="BC50" s="97"/>
      <c r="BD50" s="83"/>
      <c r="BE50" s="97"/>
      <c r="BF50" s="83"/>
      <c r="BG50" s="97"/>
      <c r="BH50" s="83"/>
      <c r="BI50" s="57"/>
      <c r="BJ50" s="45"/>
      <c r="BK50" s="97"/>
      <c r="BL50" s="83"/>
      <c r="BM50" s="57"/>
      <c r="BN50" s="44">
        <f t="shared" si="151"/>
        <v>0</v>
      </c>
      <c r="BO50" s="87">
        <f t="shared" si="151"/>
        <v>0</v>
      </c>
      <c r="BP50" s="25"/>
      <c r="BQ50" s="29"/>
      <c r="BR50" s="30"/>
      <c r="BS50" s="30"/>
      <c r="BT50" s="29"/>
      <c r="BU50" s="30"/>
      <c r="BV50" s="30"/>
    </row>
    <row r="51" spans="1:120" s="63" customFormat="1" ht="16.5" customHeight="1" thickBot="1" x14ac:dyDescent="0.3">
      <c r="A51" s="283" t="s">
        <v>15</v>
      </c>
      <c r="B51" s="285"/>
      <c r="C51" s="86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110"/>
      <c r="V51" s="110"/>
      <c r="W51" s="64"/>
      <c r="X51" s="64"/>
      <c r="Y51" s="110"/>
      <c r="Z51" s="64"/>
      <c r="AA51" s="64"/>
      <c r="AB51" s="64"/>
      <c r="AC51" s="64"/>
      <c r="AD51" s="64"/>
      <c r="AE51" s="64"/>
      <c r="AF51" s="64"/>
      <c r="AG51" s="64"/>
      <c r="AH51" s="108"/>
      <c r="AI51" s="110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108"/>
      <c r="AX51" s="64"/>
      <c r="AY51" s="109"/>
      <c r="AZ51" s="64"/>
      <c r="BA51" s="64"/>
      <c r="BB51" s="64"/>
      <c r="BC51" s="64"/>
      <c r="BD51" s="64"/>
      <c r="BE51" s="110"/>
      <c r="BF51" s="64"/>
      <c r="BG51" s="64"/>
      <c r="BH51" s="64"/>
      <c r="BI51" s="64"/>
      <c r="BJ51" s="108"/>
      <c r="BK51" s="110"/>
      <c r="BL51" s="64"/>
      <c r="BM51" s="64"/>
      <c r="BN51" s="244"/>
      <c r="BO51" s="244"/>
      <c r="BP51" s="122"/>
      <c r="BQ51" s="9"/>
      <c r="BR51" s="9"/>
      <c r="BS51" s="9"/>
      <c r="BT51" s="9"/>
      <c r="BU51" s="25"/>
      <c r="BV51" s="9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7"/>
      <c r="DL51" s="7"/>
      <c r="DM51" s="7"/>
      <c r="DN51" s="7"/>
      <c r="DO51" s="7"/>
      <c r="DP51" s="7"/>
    </row>
    <row r="52" spans="1:120" ht="16.5" customHeight="1" x14ac:dyDescent="0.25">
      <c r="A52" s="172" t="s">
        <v>64</v>
      </c>
      <c r="B52" s="173" t="s">
        <v>65</v>
      </c>
      <c r="C52" s="169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97"/>
      <c r="V52" s="97"/>
      <c r="W52" s="100"/>
      <c r="X52" s="100"/>
      <c r="Y52" s="97"/>
      <c r="Z52" s="100"/>
      <c r="AA52" s="100"/>
      <c r="AB52" s="100"/>
      <c r="AC52" s="100"/>
      <c r="AD52" s="100"/>
      <c r="AE52" s="100"/>
      <c r="AF52" s="242">
        <v>40</v>
      </c>
      <c r="AG52" s="242">
        <v>2040</v>
      </c>
      <c r="AH52" s="242"/>
      <c r="AI52" s="97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242"/>
      <c r="AX52" s="100"/>
      <c r="AY52" s="31"/>
      <c r="AZ52" s="100"/>
      <c r="BA52" s="100"/>
      <c r="BB52" s="100"/>
      <c r="BC52" s="100"/>
      <c r="BD52" s="100"/>
      <c r="BE52" s="97"/>
      <c r="BF52" s="100"/>
      <c r="BG52" s="100"/>
      <c r="BH52" s="100"/>
      <c r="BI52" s="100"/>
      <c r="BJ52" s="242"/>
      <c r="BK52" s="97"/>
      <c r="BL52" s="100"/>
      <c r="BM52" s="100"/>
      <c r="BN52" s="170"/>
      <c r="BO52" s="171"/>
      <c r="BP52" s="122"/>
      <c r="BQ52" s="9"/>
      <c r="BR52" s="9"/>
      <c r="BS52" s="9"/>
      <c r="BT52" s="9"/>
      <c r="BU52" s="25"/>
      <c r="BV52" s="9"/>
    </row>
    <row r="53" spans="1:120" ht="16.5" customHeight="1" x14ac:dyDescent="0.25">
      <c r="A53" s="129" t="s">
        <v>59</v>
      </c>
      <c r="B53" s="84" t="s">
        <v>60</v>
      </c>
      <c r="C53" s="101">
        <v>45</v>
      </c>
      <c r="D53" s="100"/>
      <c r="E53" s="100"/>
      <c r="F53" s="100"/>
      <c r="G53" s="100"/>
      <c r="H53" s="100"/>
      <c r="I53" s="100"/>
      <c r="J53" s="242">
        <v>18</v>
      </c>
      <c r="K53" s="242">
        <f>+J53*C53</f>
        <v>810</v>
      </c>
      <c r="L53" s="100"/>
      <c r="M53" s="100"/>
      <c r="N53" s="100"/>
      <c r="O53" s="100"/>
      <c r="P53" s="242">
        <v>6</v>
      </c>
      <c r="Q53" s="242">
        <f>+P53*C53</f>
        <v>270</v>
      </c>
      <c r="R53" s="100"/>
      <c r="S53" s="100"/>
      <c r="T53" s="100"/>
      <c r="U53" s="97"/>
      <c r="V53" s="97"/>
      <c r="W53" s="100"/>
      <c r="X53" s="100"/>
      <c r="Y53" s="97"/>
      <c r="Z53" s="242"/>
      <c r="AA53" s="97">
        <f>+Z53*C53</f>
        <v>0</v>
      </c>
      <c r="AB53" s="242"/>
      <c r="AC53" s="242">
        <f>+AB53*C53</f>
        <v>0</v>
      </c>
      <c r="AD53" s="100"/>
      <c r="AE53" s="100"/>
      <c r="AF53" s="242">
        <v>3</v>
      </c>
      <c r="AG53" s="242">
        <f>+AF53*C53</f>
        <v>135</v>
      </c>
      <c r="AH53" s="242"/>
      <c r="AI53" s="97"/>
      <c r="AJ53" s="100"/>
      <c r="AK53" s="100"/>
      <c r="AL53" s="100"/>
      <c r="AM53" s="100"/>
      <c r="AN53" s="100"/>
      <c r="AO53" s="100"/>
      <c r="AP53" s="100"/>
      <c r="AQ53" s="100"/>
      <c r="AR53" s="100"/>
      <c r="AS53" s="100"/>
      <c r="AT53" s="100"/>
      <c r="AU53" s="100"/>
      <c r="AV53" s="100"/>
      <c r="AW53" s="242"/>
      <c r="AX53" s="100"/>
      <c r="AY53" s="31"/>
      <c r="AZ53" s="242"/>
      <c r="BA53" s="107"/>
      <c r="BB53" s="242"/>
      <c r="BC53" s="97"/>
      <c r="BD53" s="100"/>
      <c r="BE53" s="97"/>
      <c r="BF53" s="242"/>
      <c r="BG53" s="97"/>
      <c r="BH53" s="242">
        <v>36</v>
      </c>
      <c r="BI53" s="242">
        <f>+BH53*C53</f>
        <v>1620</v>
      </c>
      <c r="BJ53" s="242"/>
      <c r="BK53" s="97"/>
      <c r="BL53" s="100"/>
      <c r="BM53" s="100"/>
      <c r="BN53" s="44">
        <f>+D53+F53+H53+J53+L53+N53+P53+R53+T53+V53+X53+Z53+AB53+AD53+AF53+AH53+AJ53+AL53+AN53+AP53+AR53+AT53+AV53+AX53+AZ53+BB53+BD53+BF53+BH53+BJ53+BL53</f>
        <v>63</v>
      </c>
      <c r="BO53" s="87">
        <f t="shared" ref="BO53:BO54" si="152">+E53+G53+I53+K53+M53+O53+Q53+S53+U53+W53+Y53+AA53+AC53+AE53+AG53+AI53+AK53+AM53+AO53+AQ53+AS53+AU53+AW53+AY53+BA53+BC53+BE53+BG53+BI53+BK53+BM53</f>
        <v>2835</v>
      </c>
      <c r="BP53" s="122"/>
      <c r="BQ53" s="9"/>
      <c r="BR53" s="9"/>
      <c r="BS53" s="9"/>
      <c r="BT53" s="9"/>
      <c r="BU53" s="25"/>
      <c r="BV53" s="9"/>
    </row>
    <row r="54" spans="1:120" ht="16.5" customHeight="1" x14ac:dyDescent="0.25">
      <c r="A54" s="129" t="s">
        <v>62</v>
      </c>
      <c r="B54" s="84" t="s">
        <v>63</v>
      </c>
      <c r="C54" s="101">
        <v>60</v>
      </c>
      <c r="D54" s="100"/>
      <c r="E54" s="100"/>
      <c r="F54" s="100"/>
      <c r="G54" s="100"/>
      <c r="H54" s="100"/>
      <c r="I54" s="100"/>
      <c r="J54" s="242"/>
      <c r="K54" s="242"/>
      <c r="L54" s="100"/>
      <c r="M54" s="100"/>
      <c r="N54" s="100"/>
      <c r="O54" s="100"/>
      <c r="P54" s="242"/>
      <c r="Q54" s="242"/>
      <c r="R54" s="100"/>
      <c r="S54" s="100"/>
      <c r="T54" s="100"/>
      <c r="U54" s="97"/>
      <c r="V54" s="97"/>
      <c r="W54" s="100"/>
      <c r="X54" s="242">
        <v>18</v>
      </c>
      <c r="Y54" s="97">
        <f>+X54*C54</f>
        <v>1080</v>
      </c>
      <c r="Z54" s="242"/>
      <c r="AA54" s="97"/>
      <c r="AB54" s="242"/>
      <c r="AC54" s="242"/>
      <c r="AD54" s="100"/>
      <c r="AE54" s="100"/>
      <c r="AF54" s="100"/>
      <c r="AG54" s="100"/>
      <c r="AH54" s="242"/>
      <c r="AI54" s="97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V54" s="100"/>
      <c r="AW54" s="242"/>
      <c r="AX54" s="100"/>
      <c r="AY54" s="31"/>
      <c r="AZ54" s="242"/>
      <c r="BA54" s="107"/>
      <c r="BB54" s="242"/>
      <c r="BC54" s="97"/>
      <c r="BD54" s="100"/>
      <c r="BE54" s="97"/>
      <c r="BF54" s="242"/>
      <c r="BG54" s="97"/>
      <c r="BH54" s="100"/>
      <c r="BI54" s="100"/>
      <c r="BJ54" s="242"/>
      <c r="BK54" s="97"/>
      <c r="BL54" s="100"/>
      <c r="BM54" s="100"/>
      <c r="BN54" s="44">
        <f>+D54+F54+H54+J54+L54+N54+P54+R54+T54+V54+X54+Z54+AB54+AD54+AF54+AH54+AJ54+AL54+AN54+AP54+AR54+AT54+AV54+AX54+AZ54+BB54+BD54+BF54+BH54+BJ54+BL54</f>
        <v>18</v>
      </c>
      <c r="BO54" s="87">
        <f t="shared" si="152"/>
        <v>1080</v>
      </c>
      <c r="BP54" s="122"/>
      <c r="BQ54" s="9"/>
      <c r="BR54" s="9"/>
      <c r="BS54" s="9"/>
      <c r="BT54" s="9"/>
      <c r="BU54" s="25"/>
      <c r="BV54" s="9"/>
    </row>
    <row r="55" spans="1:120" ht="16.5" customHeight="1" x14ac:dyDescent="0.25">
      <c r="A55" s="102" t="s">
        <v>2</v>
      </c>
      <c r="B55" s="102"/>
      <c r="C55" s="103"/>
      <c r="D55" s="104">
        <f t="shared" ref="D55:W55" si="153">SUM(D49:D53)</f>
        <v>0</v>
      </c>
      <c r="E55" s="104">
        <f t="shared" si="153"/>
        <v>0</v>
      </c>
      <c r="F55" s="104">
        <f t="shared" si="153"/>
        <v>0</v>
      </c>
      <c r="G55" s="104">
        <f t="shared" si="153"/>
        <v>0</v>
      </c>
      <c r="H55" s="104">
        <f t="shared" si="153"/>
        <v>0</v>
      </c>
      <c r="I55" s="104">
        <f t="shared" si="153"/>
        <v>0</v>
      </c>
      <c r="J55" s="104">
        <f t="shared" si="153"/>
        <v>18</v>
      </c>
      <c r="K55" s="104">
        <f t="shared" si="153"/>
        <v>810</v>
      </c>
      <c r="L55" s="104">
        <f t="shared" si="153"/>
        <v>0</v>
      </c>
      <c r="M55" s="104">
        <f t="shared" si="153"/>
        <v>0</v>
      </c>
      <c r="N55" s="104">
        <f t="shared" si="153"/>
        <v>0</v>
      </c>
      <c r="O55" s="104">
        <f t="shared" si="153"/>
        <v>0</v>
      </c>
      <c r="P55" s="104">
        <f t="shared" si="153"/>
        <v>6</v>
      </c>
      <c r="Q55" s="104">
        <f t="shared" si="153"/>
        <v>270</v>
      </c>
      <c r="R55" s="105">
        <f t="shared" si="153"/>
        <v>0</v>
      </c>
      <c r="S55" s="104">
        <f t="shared" si="153"/>
        <v>0</v>
      </c>
      <c r="T55" s="104">
        <f t="shared" si="153"/>
        <v>0</v>
      </c>
      <c r="U55" s="104">
        <f t="shared" si="153"/>
        <v>0</v>
      </c>
      <c r="V55" s="104">
        <f t="shared" si="153"/>
        <v>0</v>
      </c>
      <c r="W55" s="104">
        <f t="shared" si="153"/>
        <v>0</v>
      </c>
      <c r="X55" s="104">
        <f>SUM(X51:X54)</f>
        <v>18</v>
      </c>
      <c r="Y55" s="104">
        <f>SUM(Y51:Y54)</f>
        <v>1080</v>
      </c>
      <c r="Z55" s="105">
        <f>SUM(Z51:Z53)</f>
        <v>0</v>
      </c>
      <c r="AA55" s="104">
        <f>SUM(AA51:AA53)</f>
        <v>0</v>
      </c>
      <c r="AB55" s="105">
        <f>SUM(AB51:AB53)</f>
        <v>0</v>
      </c>
      <c r="AC55" s="104">
        <f>SUM(AC49:AC53)</f>
        <v>0</v>
      </c>
      <c r="AD55" s="105">
        <f t="shared" ref="AD55:BM55" si="154">SUM(AD51:AD53)</f>
        <v>0</v>
      </c>
      <c r="AE55" s="104">
        <f t="shared" si="154"/>
        <v>0</v>
      </c>
      <c r="AF55" s="105">
        <f t="shared" si="154"/>
        <v>43</v>
      </c>
      <c r="AG55" s="104">
        <f t="shared" si="154"/>
        <v>2175</v>
      </c>
      <c r="AH55" s="105">
        <f t="shared" si="154"/>
        <v>0</v>
      </c>
      <c r="AI55" s="104">
        <f t="shared" si="154"/>
        <v>0</v>
      </c>
      <c r="AJ55" s="105">
        <f t="shared" si="154"/>
        <v>0</v>
      </c>
      <c r="AK55" s="104">
        <f t="shared" si="154"/>
        <v>0</v>
      </c>
      <c r="AL55" s="105">
        <f t="shared" si="154"/>
        <v>0</v>
      </c>
      <c r="AM55" s="104">
        <f t="shared" si="154"/>
        <v>0</v>
      </c>
      <c r="AN55" s="105">
        <f t="shared" si="154"/>
        <v>0</v>
      </c>
      <c r="AO55" s="154">
        <f t="shared" si="154"/>
        <v>0</v>
      </c>
      <c r="AP55" s="105">
        <f t="shared" si="154"/>
        <v>0</v>
      </c>
      <c r="AQ55" s="104">
        <f t="shared" si="154"/>
        <v>0</v>
      </c>
      <c r="AR55" s="105">
        <f t="shared" si="154"/>
        <v>0</v>
      </c>
      <c r="AS55" s="104">
        <f t="shared" si="154"/>
        <v>0</v>
      </c>
      <c r="AT55" s="105">
        <f t="shared" si="154"/>
        <v>0</v>
      </c>
      <c r="AU55" s="104">
        <f t="shared" si="154"/>
        <v>0</v>
      </c>
      <c r="AV55" s="105">
        <f t="shared" si="154"/>
        <v>0</v>
      </c>
      <c r="AW55" s="105">
        <f t="shared" si="154"/>
        <v>0</v>
      </c>
      <c r="AX55" s="105">
        <f t="shared" si="154"/>
        <v>0</v>
      </c>
      <c r="AY55" s="105">
        <f t="shared" si="154"/>
        <v>0</v>
      </c>
      <c r="AZ55" s="105">
        <f t="shared" si="154"/>
        <v>0</v>
      </c>
      <c r="BA55" s="105">
        <f t="shared" si="154"/>
        <v>0</v>
      </c>
      <c r="BB55" s="105">
        <f t="shared" si="154"/>
        <v>0</v>
      </c>
      <c r="BC55" s="105">
        <f t="shared" si="154"/>
        <v>0</v>
      </c>
      <c r="BD55" s="105">
        <f t="shared" si="154"/>
        <v>0</v>
      </c>
      <c r="BE55" s="105">
        <f t="shared" si="154"/>
        <v>0</v>
      </c>
      <c r="BF55" s="105">
        <f t="shared" si="154"/>
        <v>0</v>
      </c>
      <c r="BG55" s="105">
        <f t="shared" si="154"/>
        <v>0</v>
      </c>
      <c r="BH55" s="105">
        <f t="shared" si="154"/>
        <v>36</v>
      </c>
      <c r="BI55" s="105">
        <f t="shared" si="154"/>
        <v>1620</v>
      </c>
      <c r="BJ55" s="105">
        <f t="shared" si="154"/>
        <v>0</v>
      </c>
      <c r="BK55" s="105">
        <f t="shared" si="154"/>
        <v>0</v>
      </c>
      <c r="BL55" s="105">
        <f t="shared" si="154"/>
        <v>0</v>
      </c>
      <c r="BM55" s="105">
        <f t="shared" si="154"/>
        <v>0</v>
      </c>
      <c r="BN55" s="105">
        <f>SUM(BN51:BN54)</f>
        <v>81</v>
      </c>
      <c r="BO55" s="105">
        <f>SUM(BO51:BO54)</f>
        <v>3915</v>
      </c>
      <c r="BP55" s="19"/>
    </row>
    <row r="56" spans="1:120" ht="16.5" customHeight="1" x14ac:dyDescent="0.25">
      <c r="A56" s="73"/>
      <c r="B56" s="73"/>
      <c r="C56" s="73"/>
      <c r="D56" s="73"/>
      <c r="E56" s="3"/>
      <c r="F56" s="3"/>
      <c r="G56" s="3"/>
      <c r="H56" s="3"/>
      <c r="I56" s="3"/>
      <c r="J56" s="45"/>
      <c r="K56" s="3"/>
      <c r="L56" s="53"/>
      <c r="M56" s="2"/>
      <c r="N56" s="53"/>
      <c r="O56" s="2"/>
      <c r="P56" s="53"/>
      <c r="Q56" s="2"/>
      <c r="R56" s="53"/>
      <c r="S56" s="2"/>
      <c r="T56" s="53"/>
      <c r="U56" s="2"/>
      <c r="V56" s="53"/>
      <c r="W56" s="2"/>
      <c r="X56" s="53"/>
      <c r="Y56" s="2"/>
      <c r="Z56" s="53"/>
      <c r="AA56" s="2"/>
      <c r="AB56" s="53"/>
      <c r="AC56" s="2"/>
      <c r="AD56" s="53"/>
      <c r="AE56" s="2"/>
      <c r="AF56" s="53"/>
      <c r="AG56" s="2"/>
      <c r="AH56" s="53"/>
      <c r="AI56" s="2"/>
      <c r="AJ56" s="73"/>
      <c r="AK56" s="8"/>
      <c r="AL56" s="52"/>
      <c r="AM56" s="8"/>
      <c r="AN56" s="52"/>
      <c r="AO56" s="8"/>
      <c r="AP56" s="52"/>
      <c r="AQ56" s="8"/>
      <c r="AR56" s="53"/>
      <c r="AS56" s="2"/>
      <c r="AT56" s="53"/>
      <c r="AU56" s="2"/>
      <c r="AV56" s="53"/>
      <c r="AW56" s="2"/>
      <c r="AX56" s="53"/>
      <c r="AY56" s="2"/>
      <c r="AZ56" s="53"/>
      <c r="BA56" s="2"/>
      <c r="BB56" s="53"/>
      <c r="BC56" s="2"/>
      <c r="BD56" s="53"/>
      <c r="BE56" s="2"/>
      <c r="BF56" s="53"/>
      <c r="BG56" s="2"/>
      <c r="BH56" s="53"/>
      <c r="BI56" s="57"/>
      <c r="BJ56" s="53"/>
      <c r="BK56" s="57"/>
      <c r="BL56" s="53"/>
      <c r="BM56" s="57"/>
      <c r="BN56" s="2"/>
      <c r="BO56" s="3"/>
      <c r="BP56" s="122"/>
    </row>
    <row r="57" spans="1:120" ht="16.5" customHeight="1" x14ac:dyDescent="0.25">
      <c r="A57" s="73"/>
      <c r="B57" s="73"/>
      <c r="C57" s="73"/>
      <c r="D57" s="73"/>
      <c r="E57" s="3"/>
      <c r="F57" s="3"/>
      <c r="G57" s="3"/>
      <c r="H57" s="3"/>
      <c r="I57" s="3"/>
      <c r="J57" s="45"/>
      <c r="K57" s="3"/>
      <c r="L57" s="53"/>
      <c r="M57" s="2"/>
      <c r="N57" s="53"/>
      <c r="O57" s="2"/>
      <c r="P57" s="53"/>
      <c r="Q57" s="2"/>
      <c r="R57" s="53"/>
      <c r="S57" s="2"/>
      <c r="T57" s="53"/>
      <c r="U57" s="2"/>
      <c r="V57" s="53"/>
      <c r="W57" s="2"/>
      <c r="X57" s="53"/>
      <c r="Y57" s="2"/>
      <c r="Z57" s="53"/>
      <c r="AA57" s="2"/>
      <c r="AB57" s="53"/>
      <c r="AC57" s="2"/>
      <c r="AD57" s="53"/>
      <c r="AE57" s="2"/>
      <c r="AF57" s="53"/>
      <c r="AG57" s="2"/>
      <c r="AH57" s="53"/>
      <c r="AI57" s="2"/>
      <c r="AJ57" s="73"/>
      <c r="AK57" s="8"/>
      <c r="AL57" s="52"/>
      <c r="AM57" s="8"/>
      <c r="AN57" s="52"/>
      <c r="AO57" s="8"/>
      <c r="AP57" s="52"/>
      <c r="AQ57" s="8"/>
      <c r="AR57" s="53"/>
      <c r="AS57" s="2"/>
      <c r="AT57" s="53"/>
      <c r="AU57" s="2"/>
      <c r="AV57" s="53"/>
      <c r="AW57" s="2"/>
      <c r="AX57" s="53"/>
      <c r="AY57" s="2"/>
      <c r="AZ57" s="53"/>
      <c r="BA57" s="2"/>
      <c r="BB57" s="53"/>
      <c r="BC57" s="2"/>
      <c r="BD57" s="53"/>
      <c r="BE57" s="2"/>
      <c r="BF57" s="53"/>
      <c r="BG57" s="2"/>
      <c r="BH57" s="53"/>
      <c r="BI57" s="57"/>
      <c r="BJ57" s="53"/>
      <c r="BK57" s="57"/>
      <c r="BL57" s="53"/>
      <c r="BM57" s="57"/>
      <c r="BN57" s="2"/>
      <c r="BO57" s="8"/>
      <c r="BP57" s="122"/>
    </row>
    <row r="58" spans="1:120" ht="16.5" customHeight="1" x14ac:dyDescent="0.25">
      <c r="A58" s="89" t="s">
        <v>16</v>
      </c>
      <c r="B58" s="89"/>
      <c r="C58" s="89"/>
      <c r="D58" s="90">
        <f t="shared" ref="D58:BO58" si="155">D55+D44</f>
        <v>19</v>
      </c>
      <c r="E58" s="91">
        <f t="shared" si="155"/>
        <v>924</v>
      </c>
      <c r="F58" s="91">
        <f t="shared" si="155"/>
        <v>90</v>
      </c>
      <c r="G58" s="91">
        <f t="shared" si="155"/>
        <v>4764</v>
      </c>
      <c r="H58" s="91">
        <f t="shared" si="155"/>
        <v>107</v>
      </c>
      <c r="I58" s="91">
        <f t="shared" si="155"/>
        <v>5670</v>
      </c>
      <c r="J58" s="90">
        <f t="shared" si="155"/>
        <v>91</v>
      </c>
      <c r="K58" s="90">
        <f t="shared" si="155"/>
        <v>4638</v>
      </c>
      <c r="L58" s="92">
        <f t="shared" si="155"/>
        <v>169</v>
      </c>
      <c r="M58" s="90">
        <f t="shared" si="155"/>
        <v>8440.7799999999988</v>
      </c>
      <c r="N58" s="92">
        <f t="shared" si="155"/>
        <v>114</v>
      </c>
      <c r="O58" s="90">
        <f t="shared" si="155"/>
        <v>5863.68</v>
      </c>
      <c r="P58" s="92">
        <f t="shared" si="155"/>
        <v>183</v>
      </c>
      <c r="Q58" s="90">
        <f t="shared" si="155"/>
        <v>9228.0400000000009</v>
      </c>
      <c r="R58" s="92">
        <f t="shared" si="155"/>
        <v>147</v>
      </c>
      <c r="S58" s="90">
        <f t="shared" si="155"/>
        <v>7377</v>
      </c>
      <c r="T58" s="92">
        <f t="shared" si="155"/>
        <v>96</v>
      </c>
      <c r="U58" s="90">
        <f t="shared" si="155"/>
        <v>4946.0200000000004</v>
      </c>
      <c r="V58" s="92">
        <f t="shared" si="155"/>
        <v>172</v>
      </c>
      <c r="W58" s="90">
        <f t="shared" si="155"/>
        <v>8850.5</v>
      </c>
      <c r="X58" s="92">
        <f t="shared" si="155"/>
        <v>105</v>
      </c>
      <c r="Y58" s="90">
        <f t="shared" si="155"/>
        <v>5598</v>
      </c>
      <c r="Z58" s="92">
        <f t="shared" si="155"/>
        <v>141</v>
      </c>
      <c r="AA58" s="90">
        <f t="shared" si="155"/>
        <v>7046.64</v>
      </c>
      <c r="AB58" s="92">
        <f t="shared" si="155"/>
        <v>122</v>
      </c>
      <c r="AC58" s="90">
        <f t="shared" si="155"/>
        <v>6381</v>
      </c>
      <c r="AD58" s="92">
        <f t="shared" si="155"/>
        <v>131</v>
      </c>
      <c r="AE58" s="90">
        <f t="shared" si="155"/>
        <v>6880</v>
      </c>
      <c r="AF58" s="92">
        <f t="shared" si="155"/>
        <v>171</v>
      </c>
      <c r="AG58" s="90">
        <f t="shared" si="155"/>
        <v>8671.119999999999</v>
      </c>
      <c r="AH58" s="92">
        <f t="shared" si="155"/>
        <v>56</v>
      </c>
      <c r="AI58" s="90">
        <f t="shared" si="155"/>
        <v>3012</v>
      </c>
      <c r="AJ58" s="90">
        <f t="shared" si="155"/>
        <v>111</v>
      </c>
      <c r="AK58" s="90">
        <f t="shared" si="155"/>
        <v>5742</v>
      </c>
      <c r="AL58" s="92">
        <f t="shared" si="155"/>
        <v>139</v>
      </c>
      <c r="AM58" s="90">
        <f t="shared" si="155"/>
        <v>7416.5</v>
      </c>
      <c r="AN58" s="92">
        <f t="shared" si="155"/>
        <v>143</v>
      </c>
      <c r="AO58" s="90">
        <f t="shared" si="155"/>
        <v>7014.71</v>
      </c>
      <c r="AP58" s="92">
        <f t="shared" si="155"/>
        <v>140</v>
      </c>
      <c r="AQ58" s="90">
        <f t="shared" si="155"/>
        <v>7278</v>
      </c>
      <c r="AR58" s="92">
        <f t="shared" si="155"/>
        <v>207</v>
      </c>
      <c r="AS58" s="90">
        <f t="shared" si="155"/>
        <v>10173</v>
      </c>
      <c r="AT58" s="92">
        <f t="shared" si="155"/>
        <v>114</v>
      </c>
      <c r="AU58" s="90">
        <f t="shared" si="155"/>
        <v>5852</v>
      </c>
      <c r="AV58" s="92">
        <f t="shared" si="155"/>
        <v>215</v>
      </c>
      <c r="AW58" s="90">
        <f t="shared" si="155"/>
        <v>10889.28</v>
      </c>
      <c r="AX58" s="92">
        <f t="shared" si="155"/>
        <v>176</v>
      </c>
      <c r="AY58" s="90">
        <f t="shared" si="155"/>
        <v>9187.92</v>
      </c>
      <c r="AZ58" s="92">
        <f t="shared" si="155"/>
        <v>136</v>
      </c>
      <c r="BA58" s="90">
        <f t="shared" si="155"/>
        <v>6830.16</v>
      </c>
      <c r="BB58" s="92">
        <f t="shared" si="155"/>
        <v>0</v>
      </c>
      <c r="BC58" s="90">
        <f t="shared" si="155"/>
        <v>0</v>
      </c>
      <c r="BD58" s="92">
        <f t="shared" si="155"/>
        <v>0</v>
      </c>
      <c r="BE58" s="90">
        <f t="shared" si="155"/>
        <v>0</v>
      </c>
      <c r="BF58" s="92">
        <f t="shared" si="155"/>
        <v>0</v>
      </c>
      <c r="BG58" s="90">
        <f t="shared" si="155"/>
        <v>0</v>
      </c>
      <c r="BH58" s="92">
        <f t="shared" si="155"/>
        <v>36</v>
      </c>
      <c r="BI58" s="90">
        <f t="shared" si="155"/>
        <v>1620</v>
      </c>
      <c r="BJ58" s="92">
        <f t="shared" si="155"/>
        <v>0</v>
      </c>
      <c r="BK58" s="90">
        <f t="shared" si="155"/>
        <v>0</v>
      </c>
      <c r="BL58" s="92">
        <f t="shared" si="155"/>
        <v>0</v>
      </c>
      <c r="BM58" s="90">
        <f t="shared" si="155"/>
        <v>0</v>
      </c>
      <c r="BN58" s="92">
        <f t="shared" si="155"/>
        <v>3291</v>
      </c>
      <c r="BO58" s="90">
        <f t="shared" si="155"/>
        <v>168254.35</v>
      </c>
      <c r="BP58" s="122"/>
    </row>
    <row r="62" spans="1:120" ht="16.5" customHeight="1" thickBot="1" x14ac:dyDescent="0.3"/>
    <row r="63" spans="1:120" ht="16.5" customHeight="1" x14ac:dyDescent="0.25">
      <c r="D63" s="139" t="s">
        <v>36</v>
      </c>
      <c r="E63" s="146" t="s">
        <v>37</v>
      </c>
      <c r="F63" s="146" t="s">
        <v>38</v>
      </c>
      <c r="G63" s="146" t="s">
        <v>49</v>
      </c>
      <c r="H63" s="146" t="s">
        <v>39</v>
      </c>
      <c r="I63" s="147" t="s">
        <v>40</v>
      </c>
    </row>
    <row r="64" spans="1:120" ht="16.5" customHeight="1" x14ac:dyDescent="0.25">
      <c r="D64" s="140">
        <v>1</v>
      </c>
      <c r="E64" s="137" t="s">
        <v>41</v>
      </c>
      <c r="F64" s="138">
        <v>1</v>
      </c>
      <c r="G64" s="137">
        <v>2188.91</v>
      </c>
      <c r="H64" s="137">
        <f>1029+32</f>
        <v>1061</v>
      </c>
      <c r="I64" s="141">
        <f>+H64-G64</f>
        <v>-1127.9099999999999</v>
      </c>
    </row>
    <row r="65" spans="4:9" ht="16.5" customHeight="1" x14ac:dyDescent="0.25">
      <c r="D65" s="140">
        <v>2</v>
      </c>
      <c r="E65" s="137" t="s">
        <v>43</v>
      </c>
      <c r="F65" s="138" t="s">
        <v>33</v>
      </c>
      <c r="G65" s="137">
        <v>704.25</v>
      </c>
      <c r="H65" s="137"/>
      <c r="I65" s="141">
        <f t="shared" ref="I65:I69" si="156">+H65-G65</f>
        <v>-704.25</v>
      </c>
    </row>
    <row r="66" spans="4:9" ht="16.5" customHeight="1" x14ac:dyDescent="0.25">
      <c r="D66" s="140">
        <v>3</v>
      </c>
      <c r="E66" s="137" t="s">
        <v>42</v>
      </c>
      <c r="F66" s="138" t="s">
        <v>48</v>
      </c>
      <c r="G66" s="137">
        <v>2474.75</v>
      </c>
      <c r="H66" s="137">
        <f>1200+542.4</f>
        <v>1742.4</v>
      </c>
      <c r="I66" s="141">
        <f t="shared" si="156"/>
        <v>-732.34999999999991</v>
      </c>
    </row>
    <row r="67" spans="4:9" ht="16.5" customHeight="1" x14ac:dyDescent="0.25">
      <c r="D67" s="140">
        <v>4</v>
      </c>
      <c r="E67" s="137" t="s">
        <v>44</v>
      </c>
      <c r="F67" s="138">
        <v>2</v>
      </c>
      <c r="G67" s="137">
        <v>2</v>
      </c>
      <c r="H67" s="137"/>
      <c r="I67" s="141">
        <f t="shared" si="156"/>
        <v>-2</v>
      </c>
    </row>
    <row r="68" spans="4:9" ht="16.5" customHeight="1" x14ac:dyDescent="0.25">
      <c r="D68" s="140">
        <v>5</v>
      </c>
      <c r="E68" s="137" t="s">
        <v>45</v>
      </c>
      <c r="F68" s="138">
        <v>2</v>
      </c>
      <c r="G68" s="137">
        <v>45.7</v>
      </c>
      <c r="H68" s="137"/>
      <c r="I68" s="141">
        <f t="shared" si="156"/>
        <v>-45.7</v>
      </c>
    </row>
    <row r="69" spans="4:9" ht="16.5" customHeight="1" x14ac:dyDescent="0.25">
      <c r="D69" s="140">
        <v>6</v>
      </c>
      <c r="E69" s="137" t="s">
        <v>46</v>
      </c>
      <c r="F69" s="138" t="s">
        <v>47</v>
      </c>
      <c r="G69" s="137">
        <v>95.5</v>
      </c>
      <c r="H69" s="137">
        <v>94.5</v>
      </c>
      <c r="I69" s="141">
        <f t="shared" si="156"/>
        <v>-1</v>
      </c>
    </row>
    <row r="70" spans="4:9" ht="16.5" customHeight="1" thickBot="1" x14ac:dyDescent="0.3">
      <c r="D70" s="142"/>
      <c r="E70" s="295" t="s">
        <v>50</v>
      </c>
      <c r="F70" s="296"/>
      <c r="G70" s="143">
        <f>SUM(G64:G69)</f>
        <v>5511.11</v>
      </c>
      <c r="H70" s="143"/>
      <c r="I70" s="144">
        <f>SUM(I64:I69)</f>
        <v>-2613.2099999999996</v>
      </c>
    </row>
    <row r="71" spans="4:9" ht="16.5" customHeight="1" x14ac:dyDescent="0.25">
      <c r="D71" s="145"/>
      <c r="E71" s="13"/>
      <c r="F71" s="13"/>
      <c r="G71" s="13"/>
      <c r="H71" s="13"/>
      <c r="I71" s="13"/>
    </row>
    <row r="72" spans="4:9" ht="16.5" customHeight="1" x14ac:dyDescent="0.25">
      <c r="D72" s="12"/>
      <c r="E72" s="13"/>
      <c r="F72" s="13"/>
      <c r="G72" s="13"/>
      <c r="H72" s="13"/>
      <c r="I72" s="13"/>
    </row>
    <row r="73" spans="4:9" ht="16.5" customHeight="1" x14ac:dyDescent="0.25">
      <c r="D73" s="12"/>
      <c r="E73" s="13"/>
      <c r="F73" s="13"/>
      <c r="G73" s="13"/>
      <c r="H73" s="13"/>
      <c r="I73" s="13"/>
    </row>
  </sheetData>
  <mergeCells count="44">
    <mergeCell ref="AD5:AE5"/>
    <mergeCell ref="BQ4:BV4"/>
    <mergeCell ref="C5:C6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B5:AC5"/>
    <mergeCell ref="BB5:BC5"/>
    <mergeCell ref="AF5:AG5"/>
    <mergeCell ref="AH5:AI5"/>
    <mergeCell ref="AJ5:AK5"/>
    <mergeCell ref="AL5:AM5"/>
    <mergeCell ref="AN5:AO5"/>
    <mergeCell ref="AP5:AQ5"/>
    <mergeCell ref="AR5:AS5"/>
    <mergeCell ref="AT5:AU5"/>
    <mergeCell ref="AV5:AW5"/>
    <mergeCell ref="AX5:AY5"/>
    <mergeCell ref="AZ5:BA5"/>
    <mergeCell ref="A33:B33"/>
    <mergeCell ref="A48:C48"/>
    <mergeCell ref="A51:B51"/>
    <mergeCell ref="E70:F70"/>
    <mergeCell ref="BP5:BP6"/>
    <mergeCell ref="BO5:BO6"/>
    <mergeCell ref="A6:B6"/>
    <mergeCell ref="A11:B11"/>
    <mergeCell ref="A17:B17"/>
    <mergeCell ref="A29:B29"/>
    <mergeCell ref="BD5:BE5"/>
    <mergeCell ref="BF5:BG5"/>
    <mergeCell ref="BH5:BI5"/>
    <mergeCell ref="BJ5:BK5"/>
    <mergeCell ref="BL5:BM5"/>
    <mergeCell ref="BN5:BN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70"/>
  <sheetViews>
    <sheetView topLeftCell="A16" workbookViewId="0">
      <selection activeCell="A5" sqref="A5:BO39"/>
    </sheetView>
  </sheetViews>
  <sheetFormatPr defaultColWidth="11.42578125" defaultRowHeight="15.75" x14ac:dyDescent="0.25"/>
  <cols>
    <col min="1" max="1" width="12.5703125" style="26" customWidth="1"/>
    <col min="2" max="2" width="11.85546875" style="26" customWidth="1"/>
    <col min="3" max="3" width="11.42578125" style="26" customWidth="1"/>
    <col min="4" max="4" width="11.28515625" style="26" hidden="1" customWidth="1"/>
    <col min="5" max="5" width="12.140625" style="27" hidden="1" customWidth="1"/>
    <col min="6" max="9" width="11.28515625" style="27" hidden="1" customWidth="1"/>
    <col min="10" max="10" width="11.28515625" style="54" hidden="1" customWidth="1"/>
    <col min="11" max="11" width="11.28515625" style="27" hidden="1" customWidth="1"/>
    <col min="12" max="12" width="11.28515625" style="54" hidden="1" customWidth="1"/>
    <col min="13" max="13" width="11.28515625" style="27" hidden="1" customWidth="1"/>
    <col min="14" max="14" width="11.28515625" style="54" hidden="1" customWidth="1"/>
    <col min="15" max="15" width="11.28515625" style="27" hidden="1" customWidth="1"/>
    <col min="16" max="16" width="11.28515625" style="54" hidden="1" customWidth="1"/>
    <col min="17" max="17" width="11.28515625" style="27" hidden="1" customWidth="1"/>
    <col min="18" max="18" width="11.28515625" style="54" hidden="1" customWidth="1"/>
    <col min="19" max="19" width="11.28515625" style="27" hidden="1" customWidth="1"/>
    <col min="20" max="20" width="11.28515625" style="54" hidden="1" customWidth="1"/>
    <col min="21" max="21" width="11.28515625" style="27" hidden="1" customWidth="1"/>
    <col min="22" max="22" width="11.28515625" style="54" hidden="1" customWidth="1"/>
    <col min="23" max="23" width="11.28515625" style="27" hidden="1" customWidth="1"/>
    <col min="24" max="24" width="11.28515625" style="54" hidden="1" customWidth="1"/>
    <col min="25" max="25" width="11.28515625" style="27" hidden="1" customWidth="1"/>
    <col min="26" max="26" width="11.28515625" style="54" hidden="1" customWidth="1"/>
    <col min="27" max="27" width="11.28515625" style="27" hidden="1" customWidth="1"/>
    <col min="28" max="28" width="11.28515625" style="54" hidden="1" customWidth="1"/>
    <col min="29" max="29" width="11.28515625" style="27" hidden="1" customWidth="1"/>
    <col min="30" max="30" width="11.28515625" style="54" hidden="1" customWidth="1"/>
    <col min="31" max="31" width="11.28515625" style="27" hidden="1" customWidth="1"/>
    <col min="32" max="32" width="11.28515625" style="54" hidden="1" customWidth="1"/>
    <col min="33" max="33" width="11.28515625" style="27" hidden="1" customWidth="1"/>
    <col min="34" max="34" width="11.28515625" style="54" hidden="1" customWidth="1"/>
    <col min="35" max="35" width="12.42578125" style="27" hidden="1" customWidth="1"/>
    <col min="36" max="36" width="11.28515625" style="26" hidden="1" customWidth="1"/>
    <col min="37" max="37" width="11.28515625" style="27" hidden="1" customWidth="1"/>
    <col min="38" max="38" width="11.28515625" style="54" hidden="1" customWidth="1"/>
    <col min="39" max="39" width="11.42578125" style="27" hidden="1" customWidth="1"/>
    <col min="40" max="40" width="11.42578125" style="54" hidden="1" customWidth="1"/>
    <col min="41" max="41" width="11.42578125" style="27" hidden="1" customWidth="1"/>
    <col min="42" max="42" width="11.42578125" style="54" hidden="1" customWidth="1"/>
    <col min="43" max="43" width="11.42578125" style="27" hidden="1" customWidth="1"/>
    <col min="44" max="44" width="11.42578125" style="54" hidden="1" customWidth="1"/>
    <col min="45" max="45" width="11.42578125" style="27" hidden="1" customWidth="1"/>
    <col min="46" max="46" width="11.42578125" style="54" hidden="1" customWidth="1"/>
    <col min="47" max="47" width="10.85546875" style="27" hidden="1" customWidth="1"/>
    <col min="48" max="48" width="11.42578125" style="54" hidden="1" customWidth="1"/>
    <col min="49" max="49" width="11.42578125" style="27" hidden="1" customWidth="1"/>
    <col min="50" max="50" width="11.42578125" style="54" customWidth="1"/>
    <col min="51" max="51" width="11.42578125" style="27" customWidth="1"/>
    <col min="52" max="52" width="11.42578125" style="54" hidden="1" customWidth="1"/>
    <col min="53" max="53" width="11.42578125" style="27" hidden="1" customWidth="1"/>
    <col min="54" max="54" width="11.42578125" style="54" hidden="1" customWidth="1"/>
    <col min="55" max="55" width="11.42578125" style="27" hidden="1" customWidth="1"/>
    <col min="56" max="56" width="11.42578125" style="54" hidden="1" customWidth="1"/>
    <col min="57" max="57" width="11.42578125" style="27" hidden="1" customWidth="1"/>
    <col min="58" max="58" width="11.42578125" style="54" hidden="1" customWidth="1"/>
    <col min="59" max="59" width="11.42578125" style="27" hidden="1" customWidth="1"/>
    <col min="60" max="60" width="11.42578125" style="54" hidden="1" customWidth="1"/>
    <col min="61" max="61" width="11.42578125" style="77" hidden="1" customWidth="1"/>
    <col min="62" max="62" width="11.42578125" style="54" hidden="1" customWidth="1"/>
    <col min="63" max="63" width="11.42578125" style="77" hidden="1" customWidth="1"/>
    <col min="64" max="64" width="11.42578125" style="54" hidden="1" customWidth="1"/>
    <col min="65" max="65" width="11.42578125" style="77" hidden="1" customWidth="1"/>
    <col min="66" max="66" width="14" style="27" customWidth="1"/>
    <col min="67" max="67" width="12.42578125" style="27" customWidth="1"/>
    <col min="68" max="105" width="11.42578125" style="14"/>
    <col min="106" max="16384" width="11.42578125" style="7"/>
  </cols>
  <sheetData>
    <row r="1" spans="1:105" s="14" customFormat="1" ht="30" customHeight="1" x14ac:dyDescent="0.35">
      <c r="A1" s="16" t="s">
        <v>18</v>
      </c>
      <c r="B1" s="12"/>
      <c r="C1" s="12"/>
      <c r="D1" s="12"/>
      <c r="E1" s="13"/>
      <c r="F1" s="13"/>
      <c r="G1" s="13"/>
      <c r="H1" s="13"/>
      <c r="I1" s="13"/>
      <c r="J1" s="49"/>
      <c r="K1" s="13"/>
      <c r="L1" s="49"/>
      <c r="M1" s="13"/>
      <c r="N1" s="49"/>
      <c r="O1" s="13"/>
      <c r="P1" s="49"/>
      <c r="Q1" s="49"/>
      <c r="R1" s="49"/>
      <c r="S1" s="13"/>
      <c r="T1" s="49"/>
      <c r="U1" s="13"/>
      <c r="V1" s="49"/>
      <c r="W1" s="13"/>
      <c r="X1" s="49"/>
      <c r="Y1" s="13"/>
      <c r="Z1" s="49"/>
      <c r="AA1" s="13"/>
      <c r="AB1" s="49"/>
      <c r="AC1" s="13"/>
      <c r="AD1" s="49"/>
      <c r="AE1" s="13"/>
      <c r="AF1" s="49"/>
      <c r="AG1" s="13"/>
      <c r="AH1" s="49"/>
      <c r="AI1" s="13"/>
      <c r="AJ1" s="12"/>
      <c r="AK1" s="13"/>
      <c r="AL1" s="49"/>
      <c r="AM1" s="13"/>
      <c r="AN1" s="49"/>
      <c r="AO1" s="13"/>
      <c r="AP1" s="49"/>
      <c r="AQ1" s="13"/>
      <c r="AR1" s="49"/>
      <c r="AS1" s="13"/>
      <c r="AT1" s="49"/>
      <c r="AU1" s="13"/>
      <c r="AV1" s="49"/>
      <c r="AW1" s="13"/>
      <c r="AX1" s="49"/>
      <c r="AY1" s="13"/>
      <c r="AZ1" s="49"/>
      <c r="BA1" s="13"/>
      <c r="BB1" s="49"/>
      <c r="BC1" s="13"/>
      <c r="BD1" s="49"/>
      <c r="BE1" s="13"/>
      <c r="BF1" s="49"/>
      <c r="BG1" s="13"/>
      <c r="BH1" s="49"/>
      <c r="BI1" s="48"/>
      <c r="BJ1" s="49"/>
      <c r="BK1" s="48"/>
      <c r="BL1" s="49"/>
      <c r="BM1" s="48"/>
      <c r="BN1" s="13"/>
      <c r="BO1" s="13"/>
    </row>
    <row r="2" spans="1:105" s="14" customFormat="1" ht="26.25" customHeight="1" x14ac:dyDescent="0.35">
      <c r="A2" s="16" t="s">
        <v>19</v>
      </c>
      <c r="B2" s="12"/>
      <c r="C2" s="12"/>
      <c r="D2" s="12"/>
      <c r="E2" s="13"/>
      <c r="F2" s="13"/>
      <c r="G2" s="13"/>
      <c r="H2" s="13"/>
      <c r="I2" s="13"/>
      <c r="J2" s="49"/>
      <c r="K2" s="13"/>
      <c r="L2" s="49"/>
      <c r="M2" s="13"/>
      <c r="N2" s="49"/>
      <c r="O2" s="13"/>
      <c r="P2" s="49"/>
      <c r="Q2" s="13"/>
      <c r="R2" s="165"/>
      <c r="S2" s="13"/>
      <c r="T2" s="49"/>
      <c r="U2" s="13"/>
      <c r="V2" s="49"/>
      <c r="W2" s="13"/>
      <c r="X2" s="49"/>
      <c r="Y2" s="13"/>
      <c r="Z2" s="49"/>
      <c r="AA2" s="13"/>
      <c r="AB2" s="49"/>
      <c r="AC2" s="13"/>
      <c r="AD2" s="49"/>
      <c r="AE2" s="13"/>
      <c r="AF2" s="49"/>
      <c r="AG2" s="13"/>
      <c r="AH2" s="49"/>
      <c r="AI2" s="13"/>
      <c r="AJ2" s="12"/>
      <c r="AK2" s="13"/>
      <c r="AL2" s="49"/>
      <c r="AM2" s="13"/>
      <c r="AN2" s="49"/>
      <c r="AO2" s="13"/>
      <c r="AP2" s="49"/>
      <c r="AQ2" s="13"/>
      <c r="AR2" s="49"/>
      <c r="AS2" s="13"/>
      <c r="AT2" s="49"/>
      <c r="AU2" s="13"/>
      <c r="AV2" s="49"/>
      <c r="AW2" s="13"/>
      <c r="AX2" s="49"/>
      <c r="AY2" s="13"/>
      <c r="AZ2" s="49"/>
      <c r="BA2" s="13"/>
      <c r="BB2" s="49"/>
      <c r="BC2" s="13"/>
      <c r="BD2" s="49"/>
      <c r="BE2" s="13"/>
      <c r="BF2" s="49"/>
      <c r="BG2" s="13"/>
      <c r="BH2" s="49"/>
      <c r="BI2" s="48"/>
      <c r="BJ2" s="49"/>
      <c r="BK2" s="48"/>
      <c r="BL2" s="49"/>
      <c r="BM2" s="48"/>
      <c r="BN2" s="13"/>
      <c r="BO2" s="13"/>
    </row>
    <row r="3" spans="1:105" s="14" customFormat="1" ht="16.5" customHeight="1" x14ac:dyDescent="0.35">
      <c r="A3" s="15"/>
      <c r="B3" s="12"/>
      <c r="C3" s="12"/>
      <c r="D3" s="12"/>
      <c r="E3" s="13"/>
      <c r="F3" s="13"/>
      <c r="G3" s="13"/>
      <c r="H3" s="13"/>
      <c r="I3" s="13"/>
      <c r="J3" s="49"/>
      <c r="K3" s="13"/>
      <c r="L3" s="49"/>
      <c r="M3" s="13"/>
      <c r="N3" s="49"/>
      <c r="O3" s="13"/>
      <c r="P3" s="49"/>
      <c r="Q3" s="161"/>
      <c r="R3" s="49"/>
      <c r="S3" s="162"/>
      <c r="T3" s="161"/>
      <c r="U3" s="13"/>
      <c r="V3" s="49"/>
      <c r="W3" s="13"/>
      <c r="X3" s="49"/>
      <c r="Y3" s="13"/>
      <c r="Z3" s="49"/>
      <c r="AA3" s="13"/>
      <c r="AB3" s="49"/>
      <c r="AC3" s="161"/>
      <c r="AD3" s="49"/>
      <c r="AE3" s="13"/>
      <c r="AF3" s="49"/>
      <c r="AG3" s="13"/>
      <c r="AH3" s="49"/>
      <c r="AI3" s="13"/>
      <c r="AJ3" s="12"/>
      <c r="AK3" s="13"/>
      <c r="AL3" s="49"/>
      <c r="AM3" s="13"/>
      <c r="AN3" s="49"/>
      <c r="AO3" s="13"/>
      <c r="AP3" s="49"/>
      <c r="AQ3" s="13"/>
      <c r="AR3" s="49"/>
      <c r="AS3" s="13"/>
      <c r="AT3" s="49"/>
      <c r="AU3" s="13"/>
      <c r="AV3" s="49"/>
      <c r="AW3" s="13"/>
      <c r="AX3" s="49"/>
      <c r="AY3" s="13"/>
      <c r="AZ3" s="49"/>
      <c r="BA3" s="13"/>
      <c r="BB3" s="49"/>
      <c r="BC3" s="13"/>
      <c r="BD3" s="49"/>
      <c r="BE3" s="13"/>
      <c r="BF3" s="49"/>
      <c r="BG3" s="13"/>
      <c r="BH3" s="49"/>
      <c r="BI3" s="48"/>
      <c r="BJ3" s="49"/>
      <c r="BK3" s="48"/>
      <c r="BL3" s="49"/>
      <c r="BM3" s="48"/>
      <c r="BN3" s="13" t="s">
        <v>99</v>
      </c>
      <c r="BO3" s="13"/>
    </row>
    <row r="4" spans="1:105" s="118" customFormat="1" ht="24.75" customHeight="1" thickBot="1" x14ac:dyDescent="0.4">
      <c r="A4" s="15" t="s">
        <v>76</v>
      </c>
      <c r="B4" s="12"/>
      <c r="C4" s="12"/>
      <c r="D4" s="12"/>
      <c r="E4" s="13"/>
      <c r="F4" s="13"/>
      <c r="G4" s="13"/>
      <c r="H4" s="13"/>
      <c r="I4" s="13"/>
      <c r="J4" s="49"/>
      <c r="K4" s="192"/>
      <c r="L4" s="193"/>
      <c r="M4" s="194"/>
      <c r="N4" s="49"/>
      <c r="O4" s="13"/>
      <c r="P4" s="49"/>
      <c r="Q4" s="162"/>
      <c r="R4" s="49"/>
      <c r="S4" s="13"/>
      <c r="T4" s="49"/>
      <c r="U4" s="13"/>
      <c r="V4" s="49"/>
      <c r="W4" s="13"/>
      <c r="X4" s="49"/>
      <c r="Y4" s="13"/>
      <c r="Z4" s="49"/>
      <c r="AA4" s="13"/>
      <c r="AB4" s="49"/>
      <c r="AC4" s="13"/>
      <c r="AD4" s="49"/>
      <c r="AE4" s="13"/>
      <c r="AF4" s="49"/>
      <c r="AG4" s="13"/>
      <c r="AH4" s="49"/>
      <c r="AI4" s="13"/>
      <c r="AJ4" s="12"/>
      <c r="AK4" s="13"/>
      <c r="AL4" s="161"/>
      <c r="AM4" s="13"/>
      <c r="AN4" s="49"/>
      <c r="AO4" s="13"/>
      <c r="AP4" s="49"/>
      <c r="AQ4" s="192"/>
      <c r="AR4" s="193"/>
      <c r="AS4" s="194"/>
      <c r="AT4" s="49"/>
      <c r="AU4" s="13"/>
      <c r="AV4" s="49"/>
      <c r="AW4" s="13"/>
      <c r="AX4" s="49"/>
      <c r="AY4" s="13"/>
      <c r="AZ4" s="49"/>
      <c r="BA4" s="13"/>
      <c r="BB4" s="49"/>
      <c r="BC4" s="13"/>
      <c r="BD4" s="49"/>
      <c r="BE4" s="13"/>
      <c r="BF4" s="49"/>
      <c r="BG4" s="13"/>
      <c r="BH4" s="49"/>
      <c r="BI4" s="48"/>
      <c r="BJ4" s="49"/>
      <c r="BK4" s="48"/>
      <c r="BL4" s="49"/>
      <c r="BM4" s="48"/>
      <c r="BN4" s="13"/>
      <c r="BO4" s="13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</row>
    <row r="5" spans="1:105" ht="16.5" customHeight="1" x14ac:dyDescent="0.25">
      <c r="A5" s="311" t="s">
        <v>0</v>
      </c>
      <c r="B5" s="309" t="s">
        <v>1</v>
      </c>
      <c r="C5" s="318" t="s">
        <v>24</v>
      </c>
      <c r="D5" s="286">
        <v>1</v>
      </c>
      <c r="E5" s="282"/>
      <c r="F5" s="282">
        <f>+D5+1</f>
        <v>2</v>
      </c>
      <c r="G5" s="282"/>
      <c r="H5" s="282">
        <f t="shared" ref="H5" si="0">+F5+1</f>
        <v>3</v>
      </c>
      <c r="I5" s="282"/>
      <c r="J5" s="282">
        <f t="shared" ref="J5" si="1">+H5+1</f>
        <v>4</v>
      </c>
      <c r="K5" s="282"/>
      <c r="L5" s="282">
        <f t="shared" ref="L5" si="2">+J5+1</f>
        <v>5</v>
      </c>
      <c r="M5" s="282"/>
      <c r="N5" s="282">
        <f t="shared" ref="N5" si="3">+L5+1</f>
        <v>6</v>
      </c>
      <c r="O5" s="282"/>
      <c r="P5" s="282">
        <f t="shared" ref="P5" si="4">+N5+1</f>
        <v>7</v>
      </c>
      <c r="Q5" s="282"/>
      <c r="R5" s="282">
        <f t="shared" ref="R5" si="5">+P5+1</f>
        <v>8</v>
      </c>
      <c r="S5" s="282"/>
      <c r="T5" s="282">
        <f t="shared" ref="T5" si="6">+R5+1</f>
        <v>9</v>
      </c>
      <c r="U5" s="282"/>
      <c r="V5" s="282">
        <f t="shared" ref="V5" si="7">+T5+1</f>
        <v>10</v>
      </c>
      <c r="W5" s="282"/>
      <c r="X5" s="282">
        <f t="shared" ref="X5" si="8">+V5+1</f>
        <v>11</v>
      </c>
      <c r="Y5" s="282"/>
      <c r="Z5" s="282">
        <f t="shared" ref="Z5" si="9">+X5+1</f>
        <v>12</v>
      </c>
      <c r="AA5" s="282"/>
      <c r="AB5" s="282">
        <f t="shared" ref="AB5" si="10">+Z5+1</f>
        <v>13</v>
      </c>
      <c r="AC5" s="282"/>
      <c r="AD5" s="282">
        <f t="shared" ref="AD5" si="11">+AB5+1</f>
        <v>14</v>
      </c>
      <c r="AE5" s="282"/>
      <c r="AF5" s="282">
        <f t="shared" ref="AF5" si="12">+AD5+1</f>
        <v>15</v>
      </c>
      <c r="AG5" s="282"/>
      <c r="AH5" s="282">
        <f t="shared" ref="AH5" si="13">+AF5+1</f>
        <v>16</v>
      </c>
      <c r="AI5" s="282"/>
      <c r="AJ5" s="282">
        <f>+AH5+1</f>
        <v>17</v>
      </c>
      <c r="AK5" s="282"/>
      <c r="AL5" s="282">
        <f>+AJ5+1</f>
        <v>18</v>
      </c>
      <c r="AM5" s="282"/>
      <c r="AN5" s="282">
        <f t="shared" ref="AN5" si="14">+AL5+1</f>
        <v>19</v>
      </c>
      <c r="AO5" s="282"/>
      <c r="AP5" s="282">
        <f t="shared" ref="AP5" si="15">+AN5+1</f>
        <v>20</v>
      </c>
      <c r="AQ5" s="282"/>
      <c r="AR5" s="282">
        <f t="shared" ref="AR5" si="16">+AP5+1</f>
        <v>21</v>
      </c>
      <c r="AS5" s="282"/>
      <c r="AT5" s="282">
        <f t="shared" ref="AT5" si="17">+AR5+1</f>
        <v>22</v>
      </c>
      <c r="AU5" s="282"/>
      <c r="AV5" s="282">
        <f t="shared" ref="AV5" si="18">+AT5+1</f>
        <v>23</v>
      </c>
      <c r="AW5" s="282"/>
      <c r="AX5" s="317" t="s">
        <v>70</v>
      </c>
      <c r="AY5" s="286"/>
      <c r="AZ5" s="282" t="e">
        <f t="shared" ref="AZ5" si="19">+AX5+1</f>
        <v>#VALUE!</v>
      </c>
      <c r="BA5" s="282"/>
      <c r="BB5" s="282" t="e">
        <f t="shared" ref="BB5" si="20">+AZ5+1</f>
        <v>#VALUE!</v>
      </c>
      <c r="BC5" s="282"/>
      <c r="BD5" s="282" t="e">
        <f t="shared" ref="BD5" si="21">+BB5+1</f>
        <v>#VALUE!</v>
      </c>
      <c r="BE5" s="282"/>
      <c r="BF5" s="282" t="e">
        <f t="shared" ref="BF5" si="22">+BD5+1</f>
        <v>#VALUE!</v>
      </c>
      <c r="BG5" s="282"/>
      <c r="BH5" s="282" t="e">
        <f t="shared" ref="BH5" si="23">+BF5+1</f>
        <v>#VALUE!</v>
      </c>
      <c r="BI5" s="282"/>
      <c r="BJ5" s="282" t="e">
        <f t="shared" ref="BJ5" si="24">+BH5+1</f>
        <v>#VALUE!</v>
      </c>
      <c r="BK5" s="282"/>
      <c r="BL5" s="282" t="e">
        <f t="shared" ref="BL5" si="25">+BJ5+1</f>
        <v>#VALUE!</v>
      </c>
      <c r="BM5" s="282"/>
      <c r="BN5" s="315" t="s">
        <v>71</v>
      </c>
      <c r="BO5" s="316"/>
    </row>
    <row r="6" spans="1:105" s="22" customFormat="1" ht="16.5" customHeight="1" thickBot="1" x14ac:dyDescent="0.3">
      <c r="A6" s="312"/>
      <c r="B6" s="310"/>
      <c r="C6" s="319"/>
      <c r="D6" s="86" t="s">
        <v>21</v>
      </c>
      <c r="E6" s="78" t="s">
        <v>17</v>
      </c>
      <c r="F6" s="78" t="s">
        <v>21</v>
      </c>
      <c r="G6" s="78" t="s">
        <v>17</v>
      </c>
      <c r="H6" s="78" t="s">
        <v>21</v>
      </c>
      <c r="I6" s="78" t="s">
        <v>17</v>
      </c>
      <c r="J6" s="106" t="s">
        <v>21</v>
      </c>
      <c r="K6" s="78" t="s">
        <v>17</v>
      </c>
      <c r="L6" s="106" t="s">
        <v>21</v>
      </c>
      <c r="M6" s="78" t="s">
        <v>17</v>
      </c>
      <c r="N6" s="106" t="s">
        <v>21</v>
      </c>
      <c r="O6" s="78" t="s">
        <v>17</v>
      </c>
      <c r="P6" s="106" t="s">
        <v>21</v>
      </c>
      <c r="Q6" s="78" t="s">
        <v>17</v>
      </c>
      <c r="R6" s="106" t="s">
        <v>21</v>
      </c>
      <c r="S6" s="78" t="s">
        <v>17</v>
      </c>
      <c r="T6" s="106" t="s">
        <v>21</v>
      </c>
      <c r="U6" s="78" t="s">
        <v>17</v>
      </c>
      <c r="V6" s="106" t="s">
        <v>21</v>
      </c>
      <c r="W6" s="78" t="s">
        <v>17</v>
      </c>
      <c r="X6" s="106" t="s">
        <v>21</v>
      </c>
      <c r="Y6" s="78" t="s">
        <v>17</v>
      </c>
      <c r="Z6" s="106" t="s">
        <v>21</v>
      </c>
      <c r="AA6" s="78" t="s">
        <v>17</v>
      </c>
      <c r="AB6" s="106" t="s">
        <v>21</v>
      </c>
      <c r="AC6" s="78" t="s">
        <v>17</v>
      </c>
      <c r="AD6" s="106" t="s">
        <v>21</v>
      </c>
      <c r="AE6" s="78" t="s">
        <v>17</v>
      </c>
      <c r="AF6" s="106" t="s">
        <v>21</v>
      </c>
      <c r="AG6" s="78" t="s">
        <v>17</v>
      </c>
      <c r="AH6" s="106" t="s">
        <v>21</v>
      </c>
      <c r="AI6" s="78" t="s">
        <v>17</v>
      </c>
      <c r="AJ6" s="78" t="s">
        <v>21</v>
      </c>
      <c r="AK6" s="78" t="s">
        <v>17</v>
      </c>
      <c r="AL6" s="106" t="s">
        <v>21</v>
      </c>
      <c r="AM6" s="78" t="s">
        <v>17</v>
      </c>
      <c r="AN6" s="106" t="s">
        <v>21</v>
      </c>
      <c r="AO6" s="78" t="s">
        <v>17</v>
      </c>
      <c r="AP6" s="106" t="s">
        <v>21</v>
      </c>
      <c r="AQ6" s="78" t="s">
        <v>17</v>
      </c>
      <c r="AR6" s="106" t="s">
        <v>21</v>
      </c>
      <c r="AS6" s="78" t="s">
        <v>17</v>
      </c>
      <c r="AT6" s="106" t="s">
        <v>21</v>
      </c>
      <c r="AU6" s="78" t="s">
        <v>17</v>
      </c>
      <c r="AV6" s="106" t="s">
        <v>21</v>
      </c>
      <c r="AW6" s="78" t="s">
        <v>17</v>
      </c>
      <c r="AX6" s="185" t="s">
        <v>72</v>
      </c>
      <c r="AY6" s="186" t="s">
        <v>17</v>
      </c>
      <c r="AZ6" s="106" t="s">
        <v>21</v>
      </c>
      <c r="BA6" s="78" t="s">
        <v>17</v>
      </c>
      <c r="BB6" s="106" t="s">
        <v>21</v>
      </c>
      <c r="BC6" s="78" t="s">
        <v>17</v>
      </c>
      <c r="BD6" s="106" t="s">
        <v>21</v>
      </c>
      <c r="BE6" s="78" t="s">
        <v>17</v>
      </c>
      <c r="BF6" s="106" t="s">
        <v>21</v>
      </c>
      <c r="BG6" s="78" t="s">
        <v>17</v>
      </c>
      <c r="BH6" s="106" t="s">
        <v>21</v>
      </c>
      <c r="BI6" s="243" t="s">
        <v>17</v>
      </c>
      <c r="BJ6" s="106" t="s">
        <v>21</v>
      </c>
      <c r="BK6" s="243" t="s">
        <v>17</v>
      </c>
      <c r="BL6" s="106" t="s">
        <v>21</v>
      </c>
      <c r="BM6" s="243" t="s">
        <v>17</v>
      </c>
      <c r="BN6" s="187" t="s">
        <v>22</v>
      </c>
      <c r="BO6" s="188" t="s">
        <v>23</v>
      </c>
      <c r="BP6" s="56"/>
      <c r="BQ6" s="56"/>
      <c r="BR6" s="56"/>
      <c r="BS6" s="56"/>
      <c r="BT6" s="56"/>
      <c r="BU6" s="56"/>
      <c r="BV6" s="56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56"/>
      <c r="CO6" s="56"/>
      <c r="CP6" s="56"/>
      <c r="CQ6" s="56"/>
      <c r="CR6" s="56"/>
      <c r="CS6" s="56"/>
      <c r="CT6" s="56"/>
      <c r="CU6" s="56"/>
      <c r="CV6" s="56"/>
      <c r="CW6" s="56"/>
      <c r="CX6" s="56"/>
      <c r="CY6" s="56"/>
      <c r="CZ6" s="56"/>
      <c r="DA6" s="56"/>
    </row>
    <row r="7" spans="1:105" ht="16.5" customHeight="1" x14ac:dyDescent="0.25">
      <c r="A7" s="197" t="s">
        <v>9</v>
      </c>
      <c r="B7" s="6" t="s">
        <v>53</v>
      </c>
      <c r="C7" s="46">
        <v>54</v>
      </c>
      <c r="D7" s="11"/>
      <c r="E7" s="3">
        <f t="shared" ref="E7:E10" si="26">+D7*C7</f>
        <v>0</v>
      </c>
      <c r="F7" s="11">
        <v>35</v>
      </c>
      <c r="G7" s="3">
        <f t="shared" ref="G7:G10" si="27">+F7*C7</f>
        <v>1890</v>
      </c>
      <c r="H7" s="45">
        <v>30</v>
      </c>
      <c r="I7" s="3">
        <f t="shared" ref="I7:I10" si="28">+H7*C7</f>
        <v>1620</v>
      </c>
      <c r="J7" s="45">
        <v>22</v>
      </c>
      <c r="K7" s="3">
        <f t="shared" ref="K7:K10" si="29">+J7*C7</f>
        <v>1188</v>
      </c>
      <c r="L7" s="45">
        <v>15</v>
      </c>
      <c r="M7" s="3">
        <f t="shared" ref="M7:M38" si="30">+L7*C7</f>
        <v>810</v>
      </c>
      <c r="N7" s="45">
        <v>30</v>
      </c>
      <c r="O7" s="3">
        <f t="shared" ref="O7:O38" si="31">+N7*C7</f>
        <v>1620</v>
      </c>
      <c r="P7" s="45">
        <v>34</v>
      </c>
      <c r="Q7" s="3">
        <f t="shared" ref="Q7:Q38" si="32">+P7*C7</f>
        <v>1836</v>
      </c>
      <c r="R7" s="45">
        <v>34</v>
      </c>
      <c r="S7" s="3">
        <f t="shared" ref="S7:S38" si="33">+R7*C7</f>
        <v>1836</v>
      </c>
      <c r="T7" s="45">
        <v>34</v>
      </c>
      <c r="U7" s="3">
        <f t="shared" ref="U7:U10" si="34">+T7*C7</f>
        <v>1836</v>
      </c>
      <c r="V7" s="45">
        <v>26</v>
      </c>
      <c r="W7" s="3">
        <f t="shared" ref="W7:W10" si="35">+V7*C7</f>
        <v>1404</v>
      </c>
      <c r="X7" s="45">
        <v>26</v>
      </c>
      <c r="Y7" s="3">
        <f t="shared" ref="Y7:Y9" si="36">+X7*C7</f>
        <v>1404</v>
      </c>
      <c r="Z7" s="45">
        <v>18</v>
      </c>
      <c r="AA7" s="3">
        <f t="shared" ref="AA7:AA9" si="37">+Z7*C7</f>
        <v>972</v>
      </c>
      <c r="AB7" s="45">
        <v>41</v>
      </c>
      <c r="AC7" s="3">
        <f t="shared" ref="AC7:AC10" si="38">+AB7*C7</f>
        <v>2214</v>
      </c>
      <c r="AD7" s="45">
        <v>34</v>
      </c>
      <c r="AE7" s="3">
        <f t="shared" ref="AE7:AE10" si="39">+AD7*C7</f>
        <v>1836</v>
      </c>
      <c r="AF7" s="45">
        <v>23</v>
      </c>
      <c r="AG7" s="3">
        <f t="shared" ref="AG7:AG10" si="40">+AF7*C7</f>
        <v>1242</v>
      </c>
      <c r="AH7" s="45">
        <v>22</v>
      </c>
      <c r="AI7" s="3">
        <f t="shared" ref="AI7:AI10" si="41">+AH7*C7</f>
        <v>1188</v>
      </c>
      <c r="AJ7" s="11">
        <v>11</v>
      </c>
      <c r="AK7" s="3">
        <f t="shared" ref="AK7:AK10" si="42">+AJ7*C7</f>
        <v>594</v>
      </c>
      <c r="AL7" s="45">
        <v>44</v>
      </c>
      <c r="AM7" s="3">
        <f>+AL7*C7</f>
        <v>2376</v>
      </c>
      <c r="AN7" s="45">
        <v>27</v>
      </c>
      <c r="AO7" s="3">
        <f t="shared" ref="AO7:AO10" si="43">+AN7*C7</f>
        <v>1458</v>
      </c>
      <c r="AP7" s="45">
        <v>44</v>
      </c>
      <c r="AQ7" s="3">
        <f t="shared" ref="AQ7:AQ38" si="44">+AP7*C7</f>
        <v>2376</v>
      </c>
      <c r="AR7" s="45">
        <v>33</v>
      </c>
      <c r="AS7" s="3">
        <f t="shared" ref="AS7:AS10" si="45">+AR7*C7</f>
        <v>1782</v>
      </c>
      <c r="AT7" s="45">
        <v>28</v>
      </c>
      <c r="AU7" s="3">
        <f t="shared" ref="AU7:AU10" si="46">+AT7*C7</f>
        <v>1512</v>
      </c>
      <c r="AV7" s="45">
        <v>24</v>
      </c>
      <c r="AW7" s="3">
        <f t="shared" ref="AW7:AW10" si="47">+AV7*C7</f>
        <v>1296</v>
      </c>
      <c r="AX7" s="45">
        <v>18</v>
      </c>
      <c r="AY7" s="3">
        <f>+AX7*C7</f>
        <v>972</v>
      </c>
      <c r="AZ7" s="45"/>
      <c r="BA7" s="3"/>
      <c r="BB7" s="45"/>
      <c r="BC7" s="3"/>
      <c r="BD7" s="45"/>
      <c r="BE7" s="3"/>
      <c r="BF7" s="45"/>
      <c r="BG7" s="3"/>
      <c r="BH7" s="45"/>
      <c r="BI7" s="74"/>
      <c r="BJ7" s="45"/>
      <c r="BK7" s="74"/>
      <c r="BL7" s="45"/>
      <c r="BM7" s="74"/>
      <c r="BN7" s="45">
        <f t="shared" ref="BN7:BO10" si="48">+D7+F7+H7+J7+L7+N7+P7+R7+T7+V7+X7+Z7+AB7+AD7+AF7+AH7+AJ7+AL7+AN7+AP7+AR7+AT7+AV7+AX7+AZ7+BB7+BD7+BF7+BH7+BJ7+BL7</f>
        <v>653</v>
      </c>
      <c r="BO7" s="196">
        <f t="shared" si="48"/>
        <v>35262</v>
      </c>
    </row>
    <row r="8" spans="1:105" ht="16.5" customHeight="1" x14ac:dyDescent="0.25">
      <c r="A8" s="197" t="s">
        <v>9</v>
      </c>
      <c r="B8" s="6" t="s">
        <v>53</v>
      </c>
      <c r="C8" s="46">
        <v>48</v>
      </c>
      <c r="D8" s="11"/>
      <c r="E8" s="3">
        <f t="shared" si="26"/>
        <v>0</v>
      </c>
      <c r="F8" s="11"/>
      <c r="G8" s="3">
        <f t="shared" si="27"/>
        <v>0</v>
      </c>
      <c r="H8" s="45"/>
      <c r="I8" s="3">
        <f t="shared" si="28"/>
        <v>0</v>
      </c>
      <c r="J8" s="45"/>
      <c r="K8" s="3">
        <f t="shared" si="29"/>
        <v>0</v>
      </c>
      <c r="L8" s="45"/>
      <c r="M8" s="3">
        <f t="shared" si="30"/>
        <v>0</v>
      </c>
      <c r="N8" s="45"/>
      <c r="O8" s="3">
        <f t="shared" si="31"/>
        <v>0</v>
      </c>
      <c r="P8" s="45"/>
      <c r="Q8" s="3">
        <f t="shared" si="32"/>
        <v>0</v>
      </c>
      <c r="R8" s="45">
        <v>6</v>
      </c>
      <c r="S8" s="3">
        <f t="shared" si="33"/>
        <v>288</v>
      </c>
      <c r="T8" s="45"/>
      <c r="U8" s="3">
        <f t="shared" si="34"/>
        <v>0</v>
      </c>
      <c r="V8" s="45"/>
      <c r="W8" s="3">
        <f t="shared" si="35"/>
        <v>0</v>
      </c>
      <c r="X8" s="45"/>
      <c r="Y8" s="3">
        <f t="shared" si="36"/>
        <v>0</v>
      </c>
      <c r="Z8" s="45"/>
      <c r="AA8" s="3">
        <f t="shared" si="37"/>
        <v>0</v>
      </c>
      <c r="AB8" s="45"/>
      <c r="AC8" s="3">
        <f t="shared" si="38"/>
        <v>0</v>
      </c>
      <c r="AD8" s="45"/>
      <c r="AE8" s="3">
        <f t="shared" si="39"/>
        <v>0</v>
      </c>
      <c r="AF8" s="45"/>
      <c r="AG8" s="3">
        <f t="shared" si="40"/>
        <v>0</v>
      </c>
      <c r="AH8" s="45"/>
      <c r="AI8" s="3">
        <f t="shared" si="41"/>
        <v>0</v>
      </c>
      <c r="AJ8" s="11"/>
      <c r="AK8" s="3">
        <f t="shared" si="42"/>
        <v>0</v>
      </c>
      <c r="AL8" s="45"/>
      <c r="AM8" s="3">
        <f t="shared" ref="AM8:AM10" si="49">+AL8*C8</f>
        <v>0</v>
      </c>
      <c r="AN8" s="45"/>
      <c r="AO8" s="3">
        <f t="shared" si="43"/>
        <v>0</v>
      </c>
      <c r="AP8" s="45"/>
      <c r="AQ8" s="3">
        <f t="shared" si="44"/>
        <v>0</v>
      </c>
      <c r="AR8" s="45">
        <v>3</v>
      </c>
      <c r="AS8" s="3">
        <f t="shared" si="45"/>
        <v>144</v>
      </c>
      <c r="AT8" s="45"/>
      <c r="AU8" s="3">
        <f t="shared" si="46"/>
        <v>0</v>
      </c>
      <c r="AV8" s="45"/>
      <c r="AW8" s="3">
        <f t="shared" si="47"/>
        <v>0</v>
      </c>
      <c r="AX8" s="45"/>
      <c r="AY8" s="3">
        <f t="shared" ref="AY8:AY38" si="50">+AX8*C8</f>
        <v>0</v>
      </c>
      <c r="AZ8" s="45"/>
      <c r="BA8" s="3"/>
      <c r="BB8" s="45"/>
      <c r="BC8" s="3"/>
      <c r="BD8" s="45"/>
      <c r="BE8" s="3"/>
      <c r="BF8" s="45"/>
      <c r="BG8" s="3"/>
      <c r="BH8" s="45"/>
      <c r="BI8" s="74"/>
      <c r="BJ8" s="45"/>
      <c r="BK8" s="74"/>
      <c r="BL8" s="45"/>
      <c r="BM8" s="74"/>
      <c r="BN8" s="45">
        <f t="shared" si="48"/>
        <v>9</v>
      </c>
      <c r="BO8" s="196">
        <f>+E8+G8+I8+K8+M8+O8+Q8+S8+U8+W8+Y8+AA8+AC8+AE8+AG8+AI8+AK8+AM8+AO8+AQ8+AS8+AU8+AW8+AY8+BA8+BC8+BE8+BG8+BI8+BK8+BM8</f>
        <v>432</v>
      </c>
    </row>
    <row r="9" spans="1:105" s="14" customFormat="1" ht="16.5" customHeight="1" x14ac:dyDescent="0.25">
      <c r="A9" s="197" t="s">
        <v>10</v>
      </c>
      <c r="B9" s="148">
        <v>19</v>
      </c>
      <c r="C9" s="46">
        <v>54</v>
      </c>
      <c r="D9" s="11">
        <v>2</v>
      </c>
      <c r="E9" s="3">
        <f t="shared" si="26"/>
        <v>108</v>
      </c>
      <c r="F9" s="11">
        <v>39</v>
      </c>
      <c r="G9" s="3">
        <f t="shared" si="27"/>
        <v>2106</v>
      </c>
      <c r="H9" s="45">
        <v>31</v>
      </c>
      <c r="I9" s="3">
        <f t="shared" si="28"/>
        <v>1674</v>
      </c>
      <c r="J9" s="45">
        <v>26</v>
      </c>
      <c r="K9" s="3">
        <f t="shared" si="29"/>
        <v>1404</v>
      </c>
      <c r="L9" s="45">
        <v>36</v>
      </c>
      <c r="M9" s="3">
        <f t="shared" si="30"/>
        <v>1944</v>
      </c>
      <c r="N9" s="45">
        <v>26</v>
      </c>
      <c r="O9" s="3">
        <f t="shared" si="31"/>
        <v>1404</v>
      </c>
      <c r="P9" s="45">
        <v>34</v>
      </c>
      <c r="Q9" s="3">
        <f t="shared" si="32"/>
        <v>1836</v>
      </c>
      <c r="R9" s="45">
        <v>24</v>
      </c>
      <c r="S9" s="3">
        <f t="shared" si="33"/>
        <v>1296</v>
      </c>
      <c r="T9" s="45">
        <v>12</v>
      </c>
      <c r="U9" s="3">
        <f t="shared" si="34"/>
        <v>648</v>
      </c>
      <c r="V9" s="45">
        <v>46</v>
      </c>
      <c r="W9" s="3">
        <f t="shared" si="35"/>
        <v>2484</v>
      </c>
      <c r="X9" s="45">
        <v>26</v>
      </c>
      <c r="Y9" s="3">
        <f t="shared" si="36"/>
        <v>1404</v>
      </c>
      <c r="Z9" s="45">
        <v>14</v>
      </c>
      <c r="AA9" s="3">
        <f t="shared" si="37"/>
        <v>756</v>
      </c>
      <c r="AB9" s="45">
        <v>24</v>
      </c>
      <c r="AC9" s="3">
        <f t="shared" si="38"/>
        <v>1296</v>
      </c>
      <c r="AD9" s="45">
        <v>20</v>
      </c>
      <c r="AE9" s="3">
        <f t="shared" si="39"/>
        <v>1080</v>
      </c>
      <c r="AF9" s="45">
        <v>19</v>
      </c>
      <c r="AG9" s="3">
        <f t="shared" si="40"/>
        <v>1026</v>
      </c>
      <c r="AH9" s="45">
        <v>16</v>
      </c>
      <c r="AI9" s="3">
        <f t="shared" si="41"/>
        <v>864</v>
      </c>
      <c r="AJ9" s="11">
        <v>1</v>
      </c>
      <c r="AK9" s="3">
        <f t="shared" si="42"/>
        <v>54</v>
      </c>
      <c r="AL9" s="45">
        <v>24</v>
      </c>
      <c r="AM9" s="3">
        <f t="shared" si="49"/>
        <v>1296</v>
      </c>
      <c r="AN9" s="45">
        <v>20</v>
      </c>
      <c r="AO9" s="3">
        <f t="shared" si="43"/>
        <v>1080</v>
      </c>
      <c r="AP9" s="45">
        <v>39</v>
      </c>
      <c r="AQ9" s="3">
        <f t="shared" si="44"/>
        <v>2106</v>
      </c>
      <c r="AR9" s="45">
        <v>17</v>
      </c>
      <c r="AS9" s="3">
        <f t="shared" si="45"/>
        <v>918</v>
      </c>
      <c r="AT9" s="45">
        <v>20</v>
      </c>
      <c r="AU9" s="3">
        <f t="shared" si="46"/>
        <v>1080</v>
      </c>
      <c r="AV9" s="45">
        <v>35</v>
      </c>
      <c r="AW9" s="3">
        <f t="shared" si="47"/>
        <v>1890</v>
      </c>
      <c r="AX9" s="45">
        <v>42</v>
      </c>
      <c r="AY9" s="3">
        <f t="shared" si="50"/>
        <v>2268</v>
      </c>
      <c r="AZ9" s="45"/>
      <c r="BA9" s="3"/>
      <c r="BB9" s="45"/>
      <c r="BC9" s="3"/>
      <c r="BD9" s="45"/>
      <c r="BE9" s="3"/>
      <c r="BF9" s="45"/>
      <c r="BG9" s="3"/>
      <c r="BH9" s="45"/>
      <c r="BI9" s="74"/>
      <c r="BJ9" s="45"/>
      <c r="BK9" s="74"/>
      <c r="BL9" s="45"/>
      <c r="BM9" s="74"/>
      <c r="BN9" s="45">
        <f t="shared" si="48"/>
        <v>593</v>
      </c>
      <c r="BO9" s="196">
        <f t="shared" si="48"/>
        <v>32022</v>
      </c>
    </row>
    <row r="10" spans="1:105" s="14" customFormat="1" ht="16.5" customHeight="1" x14ac:dyDescent="0.25">
      <c r="A10" s="198" t="s">
        <v>10</v>
      </c>
      <c r="B10" s="6">
        <v>19</v>
      </c>
      <c r="C10" s="46">
        <v>48</v>
      </c>
      <c r="D10" s="11"/>
      <c r="E10" s="3">
        <f t="shared" si="26"/>
        <v>0</v>
      </c>
      <c r="F10" s="11"/>
      <c r="G10" s="3">
        <f t="shared" si="27"/>
        <v>0</v>
      </c>
      <c r="H10" s="45"/>
      <c r="I10" s="3">
        <f t="shared" si="28"/>
        <v>0</v>
      </c>
      <c r="J10" s="45"/>
      <c r="K10" s="3">
        <f t="shared" si="29"/>
        <v>0</v>
      </c>
      <c r="L10" s="45"/>
      <c r="M10" s="3">
        <f t="shared" si="30"/>
        <v>0</v>
      </c>
      <c r="N10" s="45"/>
      <c r="O10" s="3">
        <f t="shared" si="31"/>
        <v>0</v>
      </c>
      <c r="P10" s="45">
        <v>7</v>
      </c>
      <c r="Q10" s="3">
        <v>343</v>
      </c>
      <c r="R10" s="45"/>
      <c r="S10" s="3">
        <f t="shared" si="33"/>
        <v>0</v>
      </c>
      <c r="T10" s="45"/>
      <c r="U10" s="3">
        <f t="shared" si="34"/>
        <v>0</v>
      </c>
      <c r="V10" s="45"/>
      <c r="W10" s="3">
        <f t="shared" si="35"/>
        <v>0</v>
      </c>
      <c r="X10" s="45"/>
      <c r="Y10" s="3">
        <f>+X10*C10</f>
        <v>0</v>
      </c>
      <c r="Z10" s="45">
        <v>1</v>
      </c>
      <c r="AA10" s="3">
        <v>49</v>
      </c>
      <c r="AB10" s="45"/>
      <c r="AC10" s="3">
        <f t="shared" si="38"/>
        <v>0</v>
      </c>
      <c r="AD10" s="45"/>
      <c r="AE10" s="3">
        <f t="shared" si="39"/>
        <v>0</v>
      </c>
      <c r="AF10" s="45"/>
      <c r="AG10" s="3">
        <f t="shared" si="40"/>
        <v>0</v>
      </c>
      <c r="AH10" s="45"/>
      <c r="AI10" s="3">
        <f t="shared" si="41"/>
        <v>0</v>
      </c>
      <c r="AJ10" s="11"/>
      <c r="AK10" s="3">
        <f t="shared" si="42"/>
        <v>0</v>
      </c>
      <c r="AL10" s="45"/>
      <c r="AM10" s="3">
        <f t="shared" si="49"/>
        <v>0</v>
      </c>
      <c r="AN10" s="45"/>
      <c r="AO10" s="3">
        <f t="shared" si="43"/>
        <v>0</v>
      </c>
      <c r="AP10" s="45"/>
      <c r="AQ10" s="3">
        <f t="shared" si="44"/>
        <v>0</v>
      </c>
      <c r="AR10" s="45">
        <v>4</v>
      </c>
      <c r="AS10" s="3">
        <f t="shared" si="45"/>
        <v>192</v>
      </c>
      <c r="AT10" s="45"/>
      <c r="AU10" s="3">
        <f t="shared" si="46"/>
        <v>0</v>
      </c>
      <c r="AV10" s="45"/>
      <c r="AW10" s="3">
        <f t="shared" si="47"/>
        <v>0</v>
      </c>
      <c r="AX10" s="45"/>
      <c r="AY10" s="3">
        <f t="shared" si="50"/>
        <v>0</v>
      </c>
      <c r="AZ10" s="45"/>
      <c r="BA10" s="3"/>
      <c r="BB10" s="45"/>
      <c r="BC10" s="3"/>
      <c r="BD10" s="45"/>
      <c r="BE10" s="3"/>
      <c r="BF10" s="45"/>
      <c r="BG10" s="3"/>
      <c r="BH10" s="45"/>
      <c r="BI10" s="74"/>
      <c r="BJ10" s="45"/>
      <c r="BK10" s="74"/>
      <c r="BL10" s="45"/>
      <c r="BM10" s="74"/>
      <c r="BN10" s="45">
        <f t="shared" si="48"/>
        <v>12</v>
      </c>
      <c r="BO10" s="196">
        <f t="shared" si="48"/>
        <v>584</v>
      </c>
    </row>
    <row r="11" spans="1:105" ht="16.5" customHeight="1" x14ac:dyDescent="0.25">
      <c r="A11" s="199" t="s">
        <v>32</v>
      </c>
      <c r="B11" s="80">
        <v>168</v>
      </c>
      <c r="C11" s="81">
        <v>54</v>
      </c>
      <c r="D11" s="93"/>
      <c r="E11" s="3">
        <f t="shared" ref="E11:E15" si="51">+D11*C11</f>
        <v>0</v>
      </c>
      <c r="F11" s="93"/>
      <c r="G11" s="3">
        <f t="shared" ref="G11:G15" si="52">+F11*C11</f>
        <v>0</v>
      </c>
      <c r="H11" s="45">
        <v>25</v>
      </c>
      <c r="I11" s="3">
        <f t="shared" ref="I11:I15" si="53">+H11*C11</f>
        <v>1350</v>
      </c>
      <c r="J11" s="45"/>
      <c r="K11" s="3">
        <f t="shared" ref="K11:K15" si="54">+J11*C11</f>
        <v>0</v>
      </c>
      <c r="L11" s="45">
        <v>16</v>
      </c>
      <c r="M11" s="3">
        <f t="shared" si="30"/>
        <v>864</v>
      </c>
      <c r="N11" s="45"/>
      <c r="O11" s="3">
        <f t="shared" si="31"/>
        <v>0</v>
      </c>
      <c r="P11" s="45">
        <v>4</v>
      </c>
      <c r="Q11" s="3">
        <f t="shared" si="32"/>
        <v>216</v>
      </c>
      <c r="R11" s="45">
        <v>1</v>
      </c>
      <c r="S11" s="3">
        <f t="shared" si="33"/>
        <v>54</v>
      </c>
      <c r="T11" s="45">
        <v>4</v>
      </c>
      <c r="U11" s="3">
        <f>162+26.5</f>
        <v>188.5</v>
      </c>
      <c r="V11" s="45"/>
      <c r="W11" s="3">
        <f t="shared" ref="W11:W15" si="55">+V11*C11</f>
        <v>0</v>
      </c>
      <c r="X11" s="45"/>
      <c r="Y11" s="3">
        <f t="shared" ref="Y11:Y26" si="56">+X11*C11</f>
        <v>0</v>
      </c>
      <c r="Z11" s="45"/>
      <c r="AA11" s="3">
        <f t="shared" ref="AA11:AA15" si="57">+Z11*C11</f>
        <v>0</v>
      </c>
      <c r="AB11" s="45"/>
      <c r="AC11" s="3">
        <f t="shared" ref="AC11:AC15" si="58">+AB11*C11</f>
        <v>0</v>
      </c>
      <c r="AD11" s="45">
        <v>2</v>
      </c>
      <c r="AE11" s="3">
        <f t="shared" ref="AE11:AE15" si="59">+AD11*C11</f>
        <v>108</v>
      </c>
      <c r="AF11" s="45">
        <v>7</v>
      </c>
      <c r="AG11" s="3">
        <f t="shared" ref="AG11:AG15" si="60">+AF11*C11</f>
        <v>378</v>
      </c>
      <c r="AH11" s="45"/>
      <c r="AI11" s="3">
        <f t="shared" ref="AI11:AI15" si="61">+AH11*C11</f>
        <v>0</v>
      </c>
      <c r="AJ11" s="93">
        <v>6</v>
      </c>
      <c r="AK11" s="3">
        <f t="shared" ref="AK11:AK15" si="62">+AJ11*C11</f>
        <v>324</v>
      </c>
      <c r="AL11" s="45">
        <v>5</v>
      </c>
      <c r="AM11" s="3">
        <f t="shared" ref="AM11:AM14" si="63">+AL11*C11</f>
        <v>270</v>
      </c>
      <c r="AN11" s="45">
        <v>5</v>
      </c>
      <c r="AO11" s="3">
        <f t="shared" ref="AO11:AO15" si="64">+AN11*C11</f>
        <v>270</v>
      </c>
      <c r="AP11" s="45">
        <v>1</v>
      </c>
      <c r="AQ11" s="3">
        <f t="shared" si="44"/>
        <v>54</v>
      </c>
      <c r="AR11" s="45">
        <v>13</v>
      </c>
      <c r="AS11" s="3">
        <f t="shared" ref="AS11:AS15" si="65">+AR11*C11</f>
        <v>702</v>
      </c>
      <c r="AT11" s="45">
        <v>4</v>
      </c>
      <c r="AU11" s="3">
        <f t="shared" ref="AU11:AU15" si="66">+AT11*C11</f>
        <v>216</v>
      </c>
      <c r="AV11" s="45">
        <v>8</v>
      </c>
      <c r="AW11" s="3">
        <f t="shared" ref="AW11:AW15" si="67">+AV11*C11</f>
        <v>432</v>
      </c>
      <c r="AX11" s="45">
        <v>12</v>
      </c>
      <c r="AY11" s="3">
        <f t="shared" si="50"/>
        <v>648</v>
      </c>
      <c r="AZ11" s="45"/>
      <c r="BA11" s="3"/>
      <c r="BB11" s="45"/>
      <c r="BC11" s="3"/>
      <c r="BD11" s="45"/>
      <c r="BE11" s="3"/>
      <c r="BF11" s="45"/>
      <c r="BG11" s="3"/>
      <c r="BH11" s="45"/>
      <c r="BI11" s="74"/>
      <c r="BJ11" s="45"/>
      <c r="BK11" s="74"/>
      <c r="BL11" s="45"/>
      <c r="BM11" s="74"/>
      <c r="BN11" s="45">
        <f>+D11+F11+H11+J11+L11+N11+P11+R11+T11+V11+X11+Z11+AB11+AD11+AF11+AH11+AJ11+AL11+AN11+AP11+AR11+AT11+AV11+AX11+AZ11+BB11+BD11+BF11+BH11+BJ11+BL11</f>
        <v>113</v>
      </c>
      <c r="BO11" s="196">
        <f t="shared" ref="BO11:BO15" si="68">+E11+G11+I11+K11+M11+O11+Q11+S11+U11+W11+Y11+AA11+AC11+AE11+AG11+AI11+AK11+AM11+AO11+AQ11+AS11+AU11+AW11+AY11+BA11+BC11+BE11+BG11+BI11+BK11+BM11</f>
        <v>6074.5</v>
      </c>
    </row>
    <row r="12" spans="1:105" ht="16.5" customHeight="1" x14ac:dyDescent="0.25">
      <c r="A12" s="199" t="s">
        <v>32</v>
      </c>
      <c r="B12" s="80" t="s">
        <v>67</v>
      </c>
      <c r="C12" s="81">
        <v>54</v>
      </c>
      <c r="D12" s="93"/>
      <c r="E12" s="3">
        <f t="shared" si="51"/>
        <v>0</v>
      </c>
      <c r="F12" s="93"/>
      <c r="G12" s="3">
        <f t="shared" si="52"/>
        <v>0</v>
      </c>
      <c r="H12" s="45">
        <v>4</v>
      </c>
      <c r="I12" s="3">
        <f>162+48</f>
        <v>210</v>
      </c>
      <c r="J12" s="45">
        <v>6</v>
      </c>
      <c r="K12" s="3">
        <f t="shared" si="54"/>
        <v>324</v>
      </c>
      <c r="L12" s="45">
        <v>10</v>
      </c>
      <c r="M12" s="3">
        <f>48+486</f>
        <v>534</v>
      </c>
      <c r="N12" s="45">
        <v>15</v>
      </c>
      <c r="O12" s="3">
        <f t="shared" si="31"/>
        <v>810</v>
      </c>
      <c r="P12" s="45">
        <v>10</v>
      </c>
      <c r="Q12" s="3">
        <f t="shared" si="32"/>
        <v>540</v>
      </c>
      <c r="R12" s="45">
        <v>6</v>
      </c>
      <c r="S12" s="3">
        <f t="shared" si="33"/>
        <v>324</v>
      </c>
      <c r="T12" s="45">
        <v>9</v>
      </c>
      <c r="U12" s="3">
        <f t="shared" ref="U12:U15" si="69">+T12*C12</f>
        <v>486</v>
      </c>
      <c r="V12" s="45">
        <v>9</v>
      </c>
      <c r="W12" s="3">
        <f t="shared" si="55"/>
        <v>486</v>
      </c>
      <c r="X12" s="45"/>
      <c r="Y12" s="3">
        <f t="shared" si="56"/>
        <v>0</v>
      </c>
      <c r="Z12" s="45">
        <v>2</v>
      </c>
      <c r="AA12" s="3">
        <v>96</v>
      </c>
      <c r="AB12" s="45"/>
      <c r="AC12" s="3">
        <f t="shared" si="58"/>
        <v>0</v>
      </c>
      <c r="AD12" s="45"/>
      <c r="AE12" s="3">
        <f t="shared" si="59"/>
        <v>0</v>
      </c>
      <c r="AF12" s="45"/>
      <c r="AG12" s="3">
        <f t="shared" si="60"/>
        <v>0</v>
      </c>
      <c r="AH12" s="45"/>
      <c r="AI12" s="3">
        <f t="shared" si="61"/>
        <v>0</v>
      </c>
      <c r="AJ12" s="93">
        <v>2</v>
      </c>
      <c r="AK12" s="3">
        <f t="shared" si="62"/>
        <v>108</v>
      </c>
      <c r="AL12" s="45">
        <f>3+1</f>
        <v>4</v>
      </c>
      <c r="AM12" s="3">
        <f>144+17</f>
        <v>161</v>
      </c>
      <c r="AN12" s="45"/>
      <c r="AO12" s="3">
        <f t="shared" si="64"/>
        <v>0</v>
      </c>
      <c r="AP12" s="45"/>
      <c r="AQ12" s="3">
        <f t="shared" si="44"/>
        <v>0</v>
      </c>
      <c r="AR12" s="45"/>
      <c r="AS12" s="3">
        <f t="shared" si="65"/>
        <v>0</v>
      </c>
      <c r="AT12" s="45"/>
      <c r="AU12" s="3">
        <f t="shared" si="66"/>
        <v>0</v>
      </c>
      <c r="AV12" s="45"/>
      <c r="AW12" s="3">
        <f t="shared" si="67"/>
        <v>0</v>
      </c>
      <c r="AX12" s="45"/>
      <c r="AY12" s="3">
        <f t="shared" si="50"/>
        <v>0</v>
      </c>
      <c r="AZ12" s="45"/>
      <c r="BA12" s="3"/>
      <c r="BB12" s="45"/>
      <c r="BC12" s="3"/>
      <c r="BD12" s="45"/>
      <c r="BE12" s="3"/>
      <c r="BF12" s="45"/>
      <c r="BG12" s="3"/>
      <c r="BH12" s="45"/>
      <c r="BI12" s="74"/>
      <c r="BJ12" s="45"/>
      <c r="BK12" s="74"/>
      <c r="BL12" s="45"/>
      <c r="BM12" s="74"/>
      <c r="BN12" s="45">
        <f t="shared" ref="BN12:BN14" si="70">+D12+F12+H12+J12+L12+N12+P12+R12+T12+V12+X12+Z12+AB12+AD12+AF12+AH12+AJ12+AL12+AN12+AP12+AR12+AT12+AV12+AX12+AZ12+BB12+BD12+BF12+BH12+BJ12+BL12</f>
        <v>77</v>
      </c>
      <c r="BO12" s="196">
        <f t="shared" si="68"/>
        <v>4079</v>
      </c>
    </row>
    <row r="13" spans="1:105" ht="16.5" customHeight="1" x14ac:dyDescent="0.25">
      <c r="A13" s="199" t="s">
        <v>74</v>
      </c>
      <c r="B13" s="80">
        <v>124</v>
      </c>
      <c r="C13" s="81">
        <v>54</v>
      </c>
      <c r="D13" s="93"/>
      <c r="E13" s="3"/>
      <c r="F13" s="93"/>
      <c r="G13" s="3"/>
      <c r="H13" s="45"/>
      <c r="I13" s="3"/>
      <c r="J13" s="45"/>
      <c r="K13" s="3"/>
      <c r="L13" s="45"/>
      <c r="M13" s="3"/>
      <c r="N13" s="45"/>
      <c r="O13" s="3"/>
      <c r="P13" s="45"/>
      <c r="Q13" s="3"/>
      <c r="R13" s="45">
        <v>5</v>
      </c>
      <c r="S13" s="3">
        <f t="shared" si="33"/>
        <v>270</v>
      </c>
      <c r="T13" s="45">
        <v>5</v>
      </c>
      <c r="U13" s="3">
        <f t="shared" si="69"/>
        <v>270</v>
      </c>
      <c r="V13" s="45">
        <v>13</v>
      </c>
      <c r="W13" s="3">
        <f t="shared" si="55"/>
        <v>702</v>
      </c>
      <c r="X13" s="45">
        <v>10</v>
      </c>
      <c r="Y13" s="3">
        <f t="shared" si="56"/>
        <v>540</v>
      </c>
      <c r="Z13" s="45">
        <v>6</v>
      </c>
      <c r="AA13" s="3">
        <f t="shared" si="57"/>
        <v>324</v>
      </c>
      <c r="AB13" s="45">
        <v>9</v>
      </c>
      <c r="AC13" s="3">
        <f t="shared" si="58"/>
        <v>486</v>
      </c>
      <c r="AD13" s="45">
        <v>9</v>
      </c>
      <c r="AE13" s="3">
        <f t="shared" si="59"/>
        <v>486</v>
      </c>
      <c r="AF13" s="45"/>
      <c r="AG13" s="3">
        <f t="shared" si="60"/>
        <v>0</v>
      </c>
      <c r="AH13" s="45"/>
      <c r="AI13" s="3">
        <f t="shared" si="61"/>
        <v>0</v>
      </c>
      <c r="AJ13" s="93">
        <v>22</v>
      </c>
      <c r="AK13" s="3">
        <f t="shared" si="62"/>
        <v>1188</v>
      </c>
      <c r="AL13" s="45">
        <v>10</v>
      </c>
      <c r="AM13" s="3">
        <f t="shared" si="63"/>
        <v>540</v>
      </c>
      <c r="AN13" s="45">
        <v>19</v>
      </c>
      <c r="AO13" s="3">
        <f t="shared" si="64"/>
        <v>1026</v>
      </c>
      <c r="AP13" s="45">
        <v>15</v>
      </c>
      <c r="AQ13" s="3">
        <f t="shared" si="44"/>
        <v>810</v>
      </c>
      <c r="AR13" s="45">
        <v>15</v>
      </c>
      <c r="AS13" s="3">
        <f t="shared" si="65"/>
        <v>810</v>
      </c>
      <c r="AT13" s="45">
        <f>2+3</f>
        <v>5</v>
      </c>
      <c r="AU13" s="3">
        <f t="shared" si="66"/>
        <v>270</v>
      </c>
      <c r="AV13" s="45">
        <v>2</v>
      </c>
      <c r="AW13" s="3">
        <f t="shared" si="67"/>
        <v>108</v>
      </c>
      <c r="AX13" s="45">
        <v>3</v>
      </c>
      <c r="AY13" s="3">
        <f>108+38</f>
        <v>146</v>
      </c>
      <c r="AZ13" s="45"/>
      <c r="BA13" s="3"/>
      <c r="BB13" s="45"/>
      <c r="BC13" s="3"/>
      <c r="BD13" s="45"/>
      <c r="BE13" s="3"/>
      <c r="BF13" s="45"/>
      <c r="BG13" s="3"/>
      <c r="BH13" s="45"/>
      <c r="BI13" s="74"/>
      <c r="BJ13" s="45"/>
      <c r="BK13" s="74"/>
      <c r="BL13" s="45"/>
      <c r="BM13" s="74"/>
      <c r="BN13" s="45">
        <f t="shared" si="70"/>
        <v>148</v>
      </c>
      <c r="BO13" s="196">
        <f t="shared" si="68"/>
        <v>7976</v>
      </c>
    </row>
    <row r="14" spans="1:105" ht="16.5" customHeight="1" x14ac:dyDescent="0.25">
      <c r="A14" s="199" t="s">
        <v>31</v>
      </c>
      <c r="B14" s="80">
        <v>36</v>
      </c>
      <c r="C14" s="81">
        <v>45</v>
      </c>
      <c r="D14" s="93"/>
      <c r="E14" s="3"/>
      <c r="F14" s="93"/>
      <c r="G14" s="3"/>
      <c r="H14" s="45"/>
      <c r="I14" s="3"/>
      <c r="J14" s="45"/>
      <c r="K14" s="3"/>
      <c r="L14" s="45"/>
      <c r="M14" s="3"/>
      <c r="N14" s="45"/>
      <c r="O14" s="3"/>
      <c r="P14" s="45"/>
      <c r="Q14" s="3"/>
      <c r="R14" s="45"/>
      <c r="S14" s="3"/>
      <c r="T14" s="45"/>
      <c r="U14" s="3"/>
      <c r="V14" s="45">
        <v>11</v>
      </c>
      <c r="W14" s="3">
        <f t="shared" si="55"/>
        <v>495</v>
      </c>
      <c r="X14" s="45">
        <v>10</v>
      </c>
      <c r="Y14" s="3">
        <f t="shared" si="56"/>
        <v>450</v>
      </c>
      <c r="Z14" s="45">
        <v>13</v>
      </c>
      <c r="AA14" s="3">
        <f t="shared" si="57"/>
        <v>585</v>
      </c>
      <c r="AB14" s="45">
        <v>5</v>
      </c>
      <c r="AC14" s="3">
        <f t="shared" si="58"/>
        <v>225</v>
      </c>
      <c r="AD14" s="45">
        <v>11</v>
      </c>
      <c r="AE14" s="3">
        <f t="shared" si="59"/>
        <v>495</v>
      </c>
      <c r="AF14" s="45">
        <v>1</v>
      </c>
      <c r="AG14" s="3">
        <f t="shared" si="60"/>
        <v>45</v>
      </c>
      <c r="AH14" s="45"/>
      <c r="AI14" s="3">
        <f t="shared" si="61"/>
        <v>0</v>
      </c>
      <c r="AJ14" s="93">
        <v>10</v>
      </c>
      <c r="AK14" s="3">
        <f t="shared" si="62"/>
        <v>450</v>
      </c>
      <c r="AL14" s="45"/>
      <c r="AM14" s="3">
        <f t="shared" si="63"/>
        <v>0</v>
      </c>
      <c r="AN14" s="45">
        <v>4</v>
      </c>
      <c r="AO14" s="3">
        <f t="shared" si="64"/>
        <v>180</v>
      </c>
      <c r="AP14" s="45">
        <v>12</v>
      </c>
      <c r="AQ14" s="3">
        <f t="shared" si="44"/>
        <v>540</v>
      </c>
      <c r="AR14" s="45">
        <v>21</v>
      </c>
      <c r="AS14" s="3">
        <f t="shared" si="65"/>
        <v>945</v>
      </c>
      <c r="AT14" s="45"/>
      <c r="AU14" s="3">
        <f t="shared" si="66"/>
        <v>0</v>
      </c>
      <c r="AV14" s="45">
        <v>12</v>
      </c>
      <c r="AW14" s="3">
        <f t="shared" si="67"/>
        <v>540</v>
      </c>
      <c r="AX14" s="45"/>
      <c r="AY14" s="3">
        <f t="shared" si="50"/>
        <v>0</v>
      </c>
      <c r="AZ14" s="45"/>
      <c r="BA14" s="3"/>
      <c r="BB14" s="45"/>
      <c r="BC14" s="3"/>
      <c r="BD14" s="45"/>
      <c r="BE14" s="3"/>
      <c r="BF14" s="45"/>
      <c r="BG14" s="3"/>
      <c r="BH14" s="45"/>
      <c r="BI14" s="74"/>
      <c r="BJ14" s="45"/>
      <c r="BK14" s="74"/>
      <c r="BL14" s="45"/>
      <c r="BM14" s="74"/>
      <c r="BN14" s="45">
        <f t="shared" si="70"/>
        <v>110</v>
      </c>
      <c r="BO14" s="196">
        <f t="shared" si="68"/>
        <v>4950</v>
      </c>
    </row>
    <row r="15" spans="1:105" ht="16.5" customHeight="1" x14ac:dyDescent="0.25">
      <c r="A15" s="199" t="s">
        <v>34</v>
      </c>
      <c r="B15" s="80" t="s">
        <v>35</v>
      </c>
      <c r="C15" s="81">
        <v>48</v>
      </c>
      <c r="D15" s="93">
        <v>12</v>
      </c>
      <c r="E15" s="3">
        <f t="shared" si="51"/>
        <v>576</v>
      </c>
      <c r="F15" s="93">
        <v>3</v>
      </c>
      <c r="G15" s="3">
        <f t="shared" si="52"/>
        <v>144</v>
      </c>
      <c r="H15" s="45">
        <v>10</v>
      </c>
      <c r="I15" s="3">
        <f t="shared" si="53"/>
        <v>480</v>
      </c>
      <c r="J15" s="45"/>
      <c r="K15" s="3">
        <f t="shared" si="54"/>
        <v>0</v>
      </c>
      <c r="L15" s="45">
        <v>5</v>
      </c>
      <c r="M15" s="3">
        <f t="shared" si="30"/>
        <v>240</v>
      </c>
      <c r="N15" s="45">
        <v>5</v>
      </c>
      <c r="O15" s="3">
        <f t="shared" si="31"/>
        <v>240</v>
      </c>
      <c r="P15" s="45">
        <v>6</v>
      </c>
      <c r="Q15" s="3">
        <f t="shared" si="32"/>
        <v>288</v>
      </c>
      <c r="R15" s="45">
        <v>8</v>
      </c>
      <c r="S15" s="3">
        <f t="shared" si="33"/>
        <v>384</v>
      </c>
      <c r="T15" s="45">
        <v>8</v>
      </c>
      <c r="U15" s="3">
        <f t="shared" si="69"/>
        <v>384</v>
      </c>
      <c r="V15" s="45">
        <v>9</v>
      </c>
      <c r="W15" s="3">
        <f t="shared" si="55"/>
        <v>432</v>
      </c>
      <c r="X15" s="45"/>
      <c r="Y15" s="3">
        <f t="shared" si="56"/>
        <v>0</v>
      </c>
      <c r="Z15" s="45">
        <v>7</v>
      </c>
      <c r="AA15" s="3">
        <f t="shared" si="57"/>
        <v>336</v>
      </c>
      <c r="AB15" s="45">
        <v>4</v>
      </c>
      <c r="AC15" s="3">
        <f t="shared" si="58"/>
        <v>192</v>
      </c>
      <c r="AD15" s="45"/>
      <c r="AE15" s="3">
        <f t="shared" si="59"/>
        <v>0</v>
      </c>
      <c r="AF15" s="45"/>
      <c r="AG15" s="3">
        <f t="shared" si="60"/>
        <v>0</v>
      </c>
      <c r="AH15" s="45"/>
      <c r="AI15" s="3">
        <f t="shared" si="61"/>
        <v>0</v>
      </c>
      <c r="AJ15" s="93"/>
      <c r="AK15" s="3">
        <f t="shared" si="62"/>
        <v>0</v>
      </c>
      <c r="AL15" s="45">
        <f>2+1</f>
        <v>3</v>
      </c>
      <c r="AM15" s="3">
        <f>96+13.5</f>
        <v>109.5</v>
      </c>
      <c r="AN15" s="45"/>
      <c r="AO15" s="3">
        <f t="shared" si="64"/>
        <v>0</v>
      </c>
      <c r="AP15" s="45"/>
      <c r="AQ15" s="3">
        <f t="shared" si="44"/>
        <v>0</v>
      </c>
      <c r="AR15" s="45"/>
      <c r="AS15" s="3">
        <f t="shared" si="65"/>
        <v>0</v>
      </c>
      <c r="AT15" s="45"/>
      <c r="AU15" s="3">
        <f t="shared" si="66"/>
        <v>0</v>
      </c>
      <c r="AV15" s="45"/>
      <c r="AW15" s="3">
        <f t="shared" si="67"/>
        <v>0</v>
      </c>
      <c r="AX15" s="45"/>
      <c r="AY15" s="3">
        <f t="shared" si="50"/>
        <v>0</v>
      </c>
      <c r="AZ15" s="45"/>
      <c r="BA15" s="3"/>
      <c r="BB15" s="45"/>
      <c r="BC15" s="3"/>
      <c r="BD15" s="45"/>
      <c r="BE15" s="3"/>
      <c r="BF15" s="45"/>
      <c r="BG15" s="3"/>
      <c r="BH15" s="45"/>
      <c r="BI15" s="74"/>
      <c r="BJ15" s="45"/>
      <c r="BK15" s="74"/>
      <c r="BL15" s="45"/>
      <c r="BM15" s="74"/>
      <c r="BN15" s="45">
        <f>+D15+F15+H15+J15+L15+N15+P15+R15+T15+V15+X15+Z15+AB15+AD15+AF15+AH15+AJ15+AL15+AN15+AP15+AR15+AT15+AV15+AX15+AZ15+BB15+BD15+BF15+BH15+BJ15+BL15</f>
        <v>80</v>
      </c>
      <c r="BO15" s="196">
        <f t="shared" si="68"/>
        <v>3805.5</v>
      </c>
    </row>
    <row r="16" spans="1:105" s="14" customFormat="1" ht="16.5" customHeight="1" x14ac:dyDescent="0.3">
      <c r="A16" s="200" t="s">
        <v>88</v>
      </c>
      <c r="B16" s="80">
        <v>2</v>
      </c>
      <c r="C16" s="81">
        <v>60</v>
      </c>
      <c r="D16" s="93"/>
      <c r="E16" s="212"/>
      <c r="F16" s="93"/>
      <c r="G16" s="3"/>
      <c r="H16" s="45"/>
      <c r="I16" s="3"/>
      <c r="J16" s="45"/>
      <c r="K16" s="3"/>
      <c r="L16" s="45"/>
      <c r="M16" s="3"/>
      <c r="N16" s="45"/>
      <c r="O16" s="3"/>
      <c r="P16" s="45"/>
      <c r="Q16" s="3"/>
      <c r="R16" s="45"/>
      <c r="S16" s="3"/>
      <c r="T16" s="45"/>
      <c r="U16" s="3"/>
      <c r="V16" s="45"/>
      <c r="W16" s="3"/>
      <c r="X16" s="45"/>
      <c r="Y16" s="3"/>
      <c r="Z16" s="45"/>
      <c r="AA16" s="3"/>
      <c r="AB16" s="45"/>
      <c r="AC16" s="3"/>
      <c r="AD16" s="45">
        <v>16</v>
      </c>
      <c r="AE16" s="3">
        <f t="shared" ref="AE16:AE26" si="71">+AD16*C16</f>
        <v>960</v>
      </c>
      <c r="AF16" s="45">
        <v>19</v>
      </c>
      <c r="AG16" s="3">
        <f t="shared" ref="AG16:AG25" si="72">+AF16*C16</f>
        <v>1140</v>
      </c>
      <c r="AH16" s="45">
        <v>8</v>
      </c>
      <c r="AI16" s="3">
        <f t="shared" ref="AI16:AI26" si="73">+AH16*C16</f>
        <v>480</v>
      </c>
      <c r="AJ16" s="93">
        <v>16</v>
      </c>
      <c r="AK16" s="3">
        <f t="shared" ref="AK16:AK26" si="74">+AJ16*C16</f>
        <v>960</v>
      </c>
      <c r="AL16" s="45">
        <v>21</v>
      </c>
      <c r="AM16" s="3">
        <f t="shared" ref="AM16:AM26" si="75">+AL16*C16</f>
        <v>1260</v>
      </c>
      <c r="AN16" s="45"/>
      <c r="AO16" s="3">
        <f t="shared" ref="AO16:AO26" si="76">+AN16*C16</f>
        <v>0</v>
      </c>
      <c r="AP16" s="45"/>
      <c r="AQ16" s="3">
        <f t="shared" si="44"/>
        <v>0</v>
      </c>
      <c r="AR16" s="45"/>
      <c r="AS16" s="3">
        <f t="shared" ref="AS16:AS26" si="77">+AR16*C16</f>
        <v>0</v>
      </c>
      <c r="AT16" s="45"/>
      <c r="AU16" s="3">
        <f t="shared" ref="AU16:AU26" si="78">+AT16*C16</f>
        <v>0</v>
      </c>
      <c r="AV16" s="45"/>
      <c r="AW16" s="3">
        <f t="shared" ref="AW16:AW26" si="79">+AV16*C16</f>
        <v>0</v>
      </c>
      <c r="AX16" s="45">
        <v>1</v>
      </c>
      <c r="AY16" s="3">
        <v>10</v>
      </c>
      <c r="AZ16" s="45"/>
      <c r="BA16" s="3"/>
      <c r="BB16" s="45"/>
      <c r="BC16" s="3"/>
      <c r="BD16" s="45"/>
      <c r="BE16" s="3"/>
      <c r="BF16" s="45"/>
      <c r="BG16" s="3"/>
      <c r="BH16" s="45"/>
      <c r="BI16" s="3"/>
      <c r="BJ16" s="45"/>
      <c r="BK16" s="3"/>
      <c r="BL16" s="45"/>
      <c r="BM16" s="3"/>
      <c r="BN16" s="45">
        <f t="shared" ref="BN16:BO19" si="80">+D16+F16+H16+J16+L16+N16+P16+R16+T16+V16+X16+Z16+AB16+AD16+AF16+AH16+AJ16+AL16+AN16+AP16+AR16+AT16+AV16+AX16+AZ16+BB16+BD16+BF16+BH16+BJ16+BL16</f>
        <v>81</v>
      </c>
      <c r="BO16" s="196">
        <f t="shared" si="80"/>
        <v>4810</v>
      </c>
    </row>
    <row r="17" spans="1:67" s="14" customFormat="1" ht="16.5" customHeight="1" x14ac:dyDescent="0.3">
      <c r="A17" s="200" t="s">
        <v>32</v>
      </c>
      <c r="B17" s="80">
        <v>170</v>
      </c>
      <c r="C17" s="81">
        <v>60</v>
      </c>
      <c r="D17" s="93"/>
      <c r="E17" s="212"/>
      <c r="F17" s="93"/>
      <c r="G17" s="3"/>
      <c r="H17" s="45"/>
      <c r="I17" s="3"/>
      <c r="J17" s="45"/>
      <c r="K17" s="3"/>
      <c r="L17" s="45"/>
      <c r="M17" s="3"/>
      <c r="N17" s="45"/>
      <c r="O17" s="3"/>
      <c r="P17" s="45"/>
      <c r="Q17" s="3"/>
      <c r="R17" s="45"/>
      <c r="S17" s="3"/>
      <c r="T17" s="45">
        <v>5</v>
      </c>
      <c r="U17" s="3">
        <f>5*48</f>
        <v>240</v>
      </c>
      <c r="V17" s="45">
        <v>12</v>
      </c>
      <c r="W17" s="3">
        <f t="shared" ref="W17:W25" si="81">+V17*C17</f>
        <v>720</v>
      </c>
      <c r="X17" s="45"/>
      <c r="Y17" s="3">
        <f t="shared" si="56"/>
        <v>0</v>
      </c>
      <c r="Z17" s="45">
        <v>15</v>
      </c>
      <c r="AA17" s="3">
        <f t="shared" ref="AA17:AA26" si="82">+Z17*C17</f>
        <v>900</v>
      </c>
      <c r="AB17" s="45">
        <v>8</v>
      </c>
      <c r="AC17" s="3">
        <f t="shared" ref="AC17:AC26" si="83">+AB17*C17</f>
        <v>480</v>
      </c>
      <c r="AD17" s="45"/>
      <c r="AE17" s="3">
        <f t="shared" si="71"/>
        <v>0</v>
      </c>
      <c r="AF17" s="45"/>
      <c r="AG17" s="3">
        <f t="shared" si="72"/>
        <v>0</v>
      </c>
      <c r="AH17" s="45"/>
      <c r="AI17" s="3">
        <f t="shared" si="73"/>
        <v>0</v>
      </c>
      <c r="AJ17" s="93"/>
      <c r="AK17" s="3">
        <f t="shared" si="74"/>
        <v>0</v>
      </c>
      <c r="AL17" s="45">
        <v>5</v>
      </c>
      <c r="AM17" s="3">
        <f t="shared" si="75"/>
        <v>300</v>
      </c>
      <c r="AN17" s="45"/>
      <c r="AO17" s="3">
        <f t="shared" si="76"/>
        <v>0</v>
      </c>
      <c r="AP17" s="45"/>
      <c r="AQ17" s="3">
        <f t="shared" si="44"/>
        <v>0</v>
      </c>
      <c r="AR17" s="45">
        <v>8</v>
      </c>
      <c r="AS17" s="3">
        <f t="shared" si="77"/>
        <v>480</v>
      </c>
      <c r="AT17" s="45">
        <v>6</v>
      </c>
      <c r="AU17" s="3">
        <f t="shared" si="78"/>
        <v>360</v>
      </c>
      <c r="AV17" s="45">
        <v>42</v>
      </c>
      <c r="AW17" s="3">
        <f t="shared" si="79"/>
        <v>2520</v>
      </c>
      <c r="AX17" s="45">
        <v>40</v>
      </c>
      <c r="AY17" s="3">
        <f t="shared" si="50"/>
        <v>2400</v>
      </c>
      <c r="AZ17" s="45"/>
      <c r="BA17" s="3"/>
      <c r="BB17" s="45"/>
      <c r="BC17" s="3"/>
      <c r="BD17" s="45"/>
      <c r="BE17" s="3"/>
      <c r="BF17" s="45"/>
      <c r="BG17" s="3"/>
      <c r="BH17" s="45"/>
      <c r="BI17" s="3"/>
      <c r="BJ17" s="45"/>
      <c r="BK17" s="3"/>
      <c r="BL17" s="45"/>
      <c r="BM17" s="3"/>
      <c r="BN17" s="45">
        <f t="shared" si="80"/>
        <v>141</v>
      </c>
      <c r="BO17" s="196">
        <f t="shared" si="80"/>
        <v>8400</v>
      </c>
    </row>
    <row r="18" spans="1:67" s="14" customFormat="1" ht="16.5" customHeight="1" x14ac:dyDescent="0.3">
      <c r="A18" s="200" t="s">
        <v>77</v>
      </c>
      <c r="B18" s="121">
        <v>88</v>
      </c>
      <c r="C18" s="81">
        <v>48</v>
      </c>
      <c r="D18" s="93"/>
      <c r="E18" s="212"/>
      <c r="F18" s="93"/>
      <c r="G18" s="3"/>
      <c r="H18" s="45"/>
      <c r="I18" s="3"/>
      <c r="J18" s="45"/>
      <c r="K18" s="3"/>
      <c r="L18" s="45"/>
      <c r="M18" s="3"/>
      <c r="N18" s="45"/>
      <c r="O18" s="3"/>
      <c r="P18" s="45"/>
      <c r="Q18" s="3"/>
      <c r="R18" s="45"/>
      <c r="S18" s="3"/>
      <c r="T18" s="45"/>
      <c r="U18" s="3"/>
      <c r="V18" s="45"/>
      <c r="W18" s="3"/>
      <c r="X18" s="45"/>
      <c r="Y18" s="3"/>
      <c r="Z18" s="45"/>
      <c r="AA18" s="3"/>
      <c r="AB18" s="45"/>
      <c r="AC18" s="3"/>
      <c r="AD18" s="45"/>
      <c r="AE18" s="3">
        <f t="shared" si="71"/>
        <v>0</v>
      </c>
      <c r="AF18" s="45"/>
      <c r="AG18" s="3">
        <f t="shared" si="72"/>
        <v>0</v>
      </c>
      <c r="AH18" s="45"/>
      <c r="AI18" s="3">
        <f t="shared" si="73"/>
        <v>0</v>
      </c>
      <c r="AJ18" s="93"/>
      <c r="AK18" s="3">
        <f t="shared" si="74"/>
        <v>0</v>
      </c>
      <c r="AL18" s="45"/>
      <c r="AM18" s="3"/>
      <c r="AN18" s="45">
        <v>13</v>
      </c>
      <c r="AO18" s="3">
        <f t="shared" si="76"/>
        <v>624</v>
      </c>
      <c r="AP18" s="45">
        <v>29</v>
      </c>
      <c r="AQ18" s="3">
        <f t="shared" si="44"/>
        <v>1392</v>
      </c>
      <c r="AR18" s="45">
        <v>33</v>
      </c>
      <c r="AS18" s="3">
        <f t="shared" si="77"/>
        <v>1584</v>
      </c>
      <c r="AT18" s="45">
        <v>17</v>
      </c>
      <c r="AU18" s="3">
        <f t="shared" si="78"/>
        <v>816</v>
      </c>
      <c r="AV18" s="45">
        <v>8</v>
      </c>
      <c r="AW18" s="3">
        <f t="shared" si="79"/>
        <v>384</v>
      </c>
      <c r="AX18" s="45">
        <v>9</v>
      </c>
      <c r="AY18" s="3">
        <f t="shared" si="50"/>
        <v>432</v>
      </c>
      <c r="AZ18" s="45"/>
      <c r="BA18" s="3"/>
      <c r="BB18" s="45"/>
      <c r="BC18" s="3"/>
      <c r="BD18" s="45"/>
      <c r="BE18" s="3"/>
      <c r="BF18" s="45"/>
      <c r="BG18" s="3"/>
      <c r="BH18" s="45"/>
      <c r="BI18" s="3"/>
      <c r="BJ18" s="45"/>
      <c r="BK18" s="3"/>
      <c r="BL18" s="45"/>
      <c r="BM18" s="3"/>
      <c r="BN18" s="45">
        <f t="shared" ref="BN18" si="84">+D18+F18+H18+J18+L18+N18+P18+R18+T18+V18+X18+Z18+AB18+AD18+AF18+AH18+AJ18+AL18+AN18+AP18+AR18+AT18+AV18+AX18+AZ18+BB18+BD18+BF18+BH18+BJ18+BL18</f>
        <v>109</v>
      </c>
      <c r="BO18" s="196">
        <f t="shared" ref="BO18" si="85">+E18+G18+I18+K18+M18+O18+Q18+S18+U18+W18+Y18+AA18+AC18+AE18+AG18+AI18+AK18+AM18+AO18+AQ18+AS18+AU18+AW18+AY18+BA18+BC18+BE18+BG18+BI18+BK18+BM18</f>
        <v>5232</v>
      </c>
    </row>
    <row r="19" spans="1:67" s="14" customFormat="1" ht="16.5" customHeight="1" x14ac:dyDescent="0.3">
      <c r="A19" s="200" t="s">
        <v>86</v>
      </c>
      <c r="B19" s="121">
        <v>11</v>
      </c>
      <c r="C19" s="81">
        <v>48</v>
      </c>
      <c r="D19" s="93"/>
      <c r="E19" s="212"/>
      <c r="F19" s="93"/>
      <c r="G19" s="3"/>
      <c r="H19" s="45"/>
      <c r="I19" s="3"/>
      <c r="J19" s="45"/>
      <c r="K19" s="3"/>
      <c r="L19" s="45"/>
      <c r="M19" s="3"/>
      <c r="N19" s="45"/>
      <c r="O19" s="3"/>
      <c r="P19" s="45"/>
      <c r="Q19" s="3"/>
      <c r="R19" s="45"/>
      <c r="S19" s="3"/>
      <c r="T19" s="45"/>
      <c r="U19" s="3"/>
      <c r="V19" s="45">
        <v>18</v>
      </c>
      <c r="W19" s="3">
        <f t="shared" si="81"/>
        <v>864</v>
      </c>
      <c r="X19" s="45"/>
      <c r="Y19" s="3">
        <f t="shared" si="56"/>
        <v>0</v>
      </c>
      <c r="Z19" s="45">
        <v>7</v>
      </c>
      <c r="AA19" s="3">
        <f t="shared" si="82"/>
        <v>336</v>
      </c>
      <c r="AB19" s="45">
        <v>9</v>
      </c>
      <c r="AC19" s="3">
        <f t="shared" si="83"/>
        <v>432</v>
      </c>
      <c r="AD19" s="45">
        <v>4</v>
      </c>
      <c r="AE19" s="3">
        <f>144+40</f>
        <v>184</v>
      </c>
      <c r="AF19" s="45"/>
      <c r="AG19" s="3">
        <f t="shared" si="72"/>
        <v>0</v>
      </c>
      <c r="AH19" s="45"/>
      <c r="AI19" s="3">
        <f t="shared" si="73"/>
        <v>0</v>
      </c>
      <c r="AJ19" s="93"/>
      <c r="AK19" s="3">
        <f t="shared" si="74"/>
        <v>0</v>
      </c>
      <c r="AL19" s="45"/>
      <c r="AM19" s="3">
        <f t="shared" si="75"/>
        <v>0</v>
      </c>
      <c r="AN19" s="45"/>
      <c r="AO19" s="3">
        <f t="shared" si="76"/>
        <v>0</v>
      </c>
      <c r="AP19" s="45"/>
      <c r="AQ19" s="3">
        <f t="shared" si="44"/>
        <v>0</v>
      </c>
      <c r="AR19" s="45"/>
      <c r="AS19" s="3">
        <f t="shared" si="77"/>
        <v>0</v>
      </c>
      <c r="AT19" s="45"/>
      <c r="AU19" s="3">
        <f t="shared" si="78"/>
        <v>0</v>
      </c>
      <c r="AV19" s="45"/>
      <c r="AW19" s="3">
        <f t="shared" si="79"/>
        <v>0</v>
      </c>
      <c r="AX19" s="45"/>
      <c r="AY19" s="3">
        <f t="shared" si="50"/>
        <v>0</v>
      </c>
      <c r="AZ19" s="45"/>
      <c r="BA19" s="3"/>
      <c r="BB19" s="45"/>
      <c r="BC19" s="3"/>
      <c r="BD19" s="45"/>
      <c r="BE19" s="3"/>
      <c r="BF19" s="45"/>
      <c r="BG19" s="3"/>
      <c r="BH19" s="45"/>
      <c r="BI19" s="3"/>
      <c r="BJ19" s="45"/>
      <c r="BK19" s="3"/>
      <c r="BL19" s="45"/>
      <c r="BM19" s="3"/>
      <c r="BN19" s="45">
        <f t="shared" si="80"/>
        <v>38</v>
      </c>
      <c r="BO19" s="196">
        <f t="shared" si="80"/>
        <v>1816</v>
      </c>
    </row>
    <row r="20" spans="1:67" s="14" customFormat="1" ht="16.5" customHeight="1" x14ac:dyDescent="0.3">
      <c r="A20" s="200" t="s">
        <v>80</v>
      </c>
      <c r="B20" s="121">
        <v>53</v>
      </c>
      <c r="C20" s="81">
        <v>48</v>
      </c>
      <c r="D20" s="93"/>
      <c r="E20" s="212"/>
      <c r="F20" s="93"/>
      <c r="G20" s="3"/>
      <c r="H20" s="45"/>
      <c r="I20" s="3"/>
      <c r="J20" s="45"/>
      <c r="K20" s="3"/>
      <c r="L20" s="45"/>
      <c r="M20" s="3"/>
      <c r="N20" s="45"/>
      <c r="O20" s="3"/>
      <c r="P20" s="45"/>
      <c r="Q20" s="3"/>
      <c r="R20" s="45"/>
      <c r="S20" s="3"/>
      <c r="T20" s="45"/>
      <c r="U20" s="3"/>
      <c r="V20" s="45"/>
      <c r="W20" s="3"/>
      <c r="X20" s="45"/>
      <c r="Y20" s="3"/>
      <c r="Z20" s="45"/>
      <c r="AA20" s="3"/>
      <c r="AB20" s="45"/>
      <c r="AC20" s="3"/>
      <c r="AD20" s="45"/>
      <c r="AE20" s="3"/>
      <c r="AF20" s="45"/>
      <c r="AG20" s="3">
        <f t="shared" si="72"/>
        <v>0</v>
      </c>
      <c r="AH20" s="45"/>
      <c r="AI20" s="3">
        <f t="shared" si="73"/>
        <v>0</v>
      </c>
      <c r="AJ20" s="93"/>
      <c r="AK20" s="3">
        <f t="shared" si="74"/>
        <v>0</v>
      </c>
      <c r="AL20" s="45"/>
      <c r="AM20" s="3"/>
      <c r="AN20" s="45"/>
      <c r="AO20" s="3">
        <f t="shared" si="76"/>
        <v>0</v>
      </c>
      <c r="AP20" s="45"/>
      <c r="AQ20" s="3">
        <f t="shared" si="44"/>
        <v>0</v>
      </c>
      <c r="AR20" s="45">
        <v>8</v>
      </c>
      <c r="AS20" s="3">
        <f t="shared" si="77"/>
        <v>384</v>
      </c>
      <c r="AT20" s="45">
        <v>5</v>
      </c>
      <c r="AU20" s="3">
        <f t="shared" si="78"/>
        <v>240</v>
      </c>
      <c r="AV20" s="45">
        <v>7</v>
      </c>
      <c r="AW20" s="3">
        <f t="shared" si="79"/>
        <v>336</v>
      </c>
      <c r="AX20" s="45"/>
      <c r="AY20" s="3">
        <f t="shared" si="50"/>
        <v>0</v>
      </c>
      <c r="AZ20" s="45"/>
      <c r="BA20" s="3"/>
      <c r="BB20" s="45"/>
      <c r="BC20" s="3"/>
      <c r="BD20" s="45"/>
      <c r="BE20" s="3"/>
      <c r="BF20" s="45"/>
      <c r="BG20" s="3"/>
      <c r="BH20" s="45"/>
      <c r="BI20" s="3"/>
      <c r="BJ20" s="45"/>
      <c r="BK20" s="3"/>
      <c r="BL20" s="45"/>
      <c r="BM20" s="3"/>
      <c r="BN20" s="45">
        <f t="shared" ref="BN20" si="86">+D20+F20+H20+J20+L20+N20+P20+R20+T20+V20+X20+Z20+AB20+AD20+AF20+AH20+AJ20+AL20+AN20+AP20+AR20+AT20+AV20+AX20+AZ20+BB20+BD20+BF20+BH20+BJ20+BL20</f>
        <v>20</v>
      </c>
      <c r="BO20" s="196">
        <f t="shared" ref="BO20" si="87">+E20+G20+I20+K20+M20+O20+Q20+S20+U20+W20+Y20+AA20+AC20+AE20+AG20+AI20+AK20+AM20+AO20+AQ20+AS20+AU20+AW20+AY20+BA20+BC20+BE20+BG20+BI20+BK20+BM20</f>
        <v>960</v>
      </c>
    </row>
    <row r="21" spans="1:67" s="14" customFormat="1" ht="16.5" customHeight="1" x14ac:dyDescent="0.3">
      <c r="A21" s="200" t="s">
        <v>87</v>
      </c>
      <c r="B21" s="121">
        <v>184</v>
      </c>
      <c r="C21" s="81">
        <v>48</v>
      </c>
      <c r="D21" s="93"/>
      <c r="E21" s="212"/>
      <c r="F21" s="93"/>
      <c r="G21" s="3"/>
      <c r="H21" s="45"/>
      <c r="I21" s="3"/>
      <c r="J21" s="45"/>
      <c r="K21" s="3"/>
      <c r="L21" s="45"/>
      <c r="M21" s="3"/>
      <c r="N21" s="45"/>
      <c r="O21" s="3"/>
      <c r="P21" s="45"/>
      <c r="Q21" s="3"/>
      <c r="R21" s="45"/>
      <c r="S21" s="3"/>
      <c r="T21" s="45"/>
      <c r="U21" s="3"/>
      <c r="V21" s="45"/>
      <c r="W21" s="3"/>
      <c r="X21" s="45"/>
      <c r="Y21" s="3">
        <f t="shared" si="56"/>
        <v>0</v>
      </c>
      <c r="Z21" s="45"/>
      <c r="AA21" s="3"/>
      <c r="AB21" s="45">
        <v>12</v>
      </c>
      <c r="AC21" s="3">
        <f t="shared" si="83"/>
        <v>576</v>
      </c>
      <c r="AD21" s="45">
        <v>15</v>
      </c>
      <c r="AE21" s="3">
        <f t="shared" si="71"/>
        <v>720</v>
      </c>
      <c r="AF21" s="45">
        <v>24</v>
      </c>
      <c r="AG21" s="3">
        <f t="shared" si="72"/>
        <v>1152</v>
      </c>
      <c r="AH21" s="45">
        <v>10</v>
      </c>
      <c r="AI21" s="3">
        <f t="shared" si="73"/>
        <v>480</v>
      </c>
      <c r="AJ21" s="93">
        <v>19</v>
      </c>
      <c r="AK21" s="3">
        <f t="shared" si="74"/>
        <v>912</v>
      </c>
      <c r="AL21" s="45">
        <v>7</v>
      </c>
      <c r="AM21" s="3">
        <f t="shared" si="75"/>
        <v>336</v>
      </c>
      <c r="AN21" s="45">
        <v>12</v>
      </c>
      <c r="AO21" s="3">
        <f t="shared" si="76"/>
        <v>576</v>
      </c>
      <c r="AP21" s="45"/>
      <c r="AQ21" s="3">
        <f t="shared" si="44"/>
        <v>0</v>
      </c>
      <c r="AR21" s="45"/>
      <c r="AS21" s="3">
        <f t="shared" si="77"/>
        <v>0</v>
      </c>
      <c r="AT21" s="45"/>
      <c r="AU21" s="3">
        <f t="shared" si="78"/>
        <v>0</v>
      </c>
      <c r="AV21" s="45"/>
      <c r="AW21" s="3">
        <f t="shared" si="79"/>
        <v>0</v>
      </c>
      <c r="AX21" s="45"/>
      <c r="AY21" s="3">
        <f t="shared" si="50"/>
        <v>0</v>
      </c>
      <c r="AZ21" s="45"/>
      <c r="BA21" s="3"/>
      <c r="BB21" s="45"/>
      <c r="BC21" s="3"/>
      <c r="BD21" s="45"/>
      <c r="BE21" s="3"/>
      <c r="BF21" s="45"/>
      <c r="BG21" s="3"/>
      <c r="BH21" s="45"/>
      <c r="BI21" s="3"/>
      <c r="BJ21" s="45"/>
      <c r="BK21" s="3"/>
      <c r="BL21" s="45"/>
      <c r="BM21" s="3"/>
      <c r="BN21" s="45">
        <f t="shared" ref="BN21:BO28" si="88">+D21+F21+H21+J21+L21+N21+P21+R21+T21+V21+X21+Z21+AB21+AD21+AF21+AH21+AJ21+AL21+AN21+AP21+AR21+AT21+AV21+AX21+AZ21+BB21+BD21+BF21+BH21+BJ21+BL21</f>
        <v>99</v>
      </c>
      <c r="BO21" s="196">
        <f t="shared" si="88"/>
        <v>4752</v>
      </c>
    </row>
    <row r="22" spans="1:67" ht="16.5" customHeight="1" x14ac:dyDescent="0.25">
      <c r="A22" s="200" t="s">
        <v>51</v>
      </c>
      <c r="B22" s="121" t="s">
        <v>52</v>
      </c>
      <c r="C22" s="81">
        <v>48</v>
      </c>
      <c r="D22" s="93"/>
      <c r="E22" s="3">
        <f t="shared" ref="E22:E24" si="89">+D22*C22</f>
        <v>0</v>
      </c>
      <c r="F22" s="93"/>
      <c r="G22" s="3">
        <f t="shared" ref="G22:G24" si="90">+F22*C22</f>
        <v>0</v>
      </c>
      <c r="H22" s="45"/>
      <c r="I22" s="3">
        <f t="shared" ref="I22:I24" si="91">+H22*C22</f>
        <v>0</v>
      </c>
      <c r="J22" s="45"/>
      <c r="K22" s="3">
        <f t="shared" ref="K22:K24" si="92">+J22*C22</f>
        <v>0</v>
      </c>
      <c r="L22" s="45"/>
      <c r="M22" s="3">
        <f t="shared" si="30"/>
        <v>0</v>
      </c>
      <c r="N22" s="45"/>
      <c r="O22" s="3">
        <f t="shared" si="31"/>
        <v>0</v>
      </c>
      <c r="P22" s="45"/>
      <c r="Q22" s="3">
        <f t="shared" si="32"/>
        <v>0</v>
      </c>
      <c r="R22" s="45"/>
      <c r="S22" s="3">
        <f t="shared" si="33"/>
        <v>0</v>
      </c>
      <c r="T22" s="45"/>
      <c r="U22" s="3">
        <f t="shared" ref="U22:U24" si="93">+T22*C22</f>
        <v>0</v>
      </c>
      <c r="V22" s="45"/>
      <c r="W22" s="3">
        <f t="shared" si="81"/>
        <v>0</v>
      </c>
      <c r="X22" s="45"/>
      <c r="Y22" s="3">
        <f t="shared" si="56"/>
        <v>0</v>
      </c>
      <c r="Z22" s="45">
        <v>2</v>
      </c>
      <c r="AA22" s="3">
        <f t="shared" si="82"/>
        <v>96</v>
      </c>
      <c r="AB22" s="45"/>
      <c r="AC22" s="3">
        <f t="shared" si="83"/>
        <v>0</v>
      </c>
      <c r="AD22" s="45">
        <v>3</v>
      </c>
      <c r="AE22" s="3">
        <f>94+101</f>
        <v>195</v>
      </c>
      <c r="AF22" s="45">
        <v>5</v>
      </c>
      <c r="AG22" s="3">
        <f>437-291</f>
        <v>146</v>
      </c>
      <c r="AH22" s="45"/>
      <c r="AI22" s="3">
        <f t="shared" si="73"/>
        <v>0</v>
      </c>
      <c r="AJ22" s="93"/>
      <c r="AK22" s="3">
        <f t="shared" si="74"/>
        <v>0</v>
      </c>
      <c r="AL22" s="45"/>
      <c r="AM22" s="3">
        <f t="shared" si="75"/>
        <v>0</v>
      </c>
      <c r="AN22" s="45"/>
      <c r="AO22" s="3">
        <f t="shared" si="76"/>
        <v>0</v>
      </c>
      <c r="AP22" s="45"/>
      <c r="AQ22" s="3">
        <f t="shared" si="44"/>
        <v>0</v>
      </c>
      <c r="AR22" s="45"/>
      <c r="AS22" s="3">
        <f t="shared" si="77"/>
        <v>0</v>
      </c>
      <c r="AT22" s="45"/>
      <c r="AU22" s="3">
        <f t="shared" si="78"/>
        <v>0</v>
      </c>
      <c r="AV22" s="45"/>
      <c r="AW22" s="3">
        <f t="shared" si="79"/>
        <v>0</v>
      </c>
      <c r="AX22" s="45"/>
      <c r="AY22" s="3">
        <f t="shared" si="50"/>
        <v>0</v>
      </c>
      <c r="AZ22" s="45"/>
      <c r="BA22" s="3"/>
      <c r="BB22" s="45"/>
      <c r="BC22" s="3"/>
      <c r="BD22" s="45"/>
      <c r="BE22" s="3"/>
      <c r="BF22" s="45"/>
      <c r="BG22" s="3"/>
      <c r="BH22" s="45"/>
      <c r="BI22" s="74"/>
      <c r="BJ22" s="45"/>
      <c r="BK22" s="74"/>
      <c r="BL22" s="45"/>
      <c r="BM22" s="74"/>
      <c r="BN22" s="45">
        <f t="shared" si="88"/>
        <v>10</v>
      </c>
      <c r="BO22" s="196">
        <f t="shared" si="88"/>
        <v>437</v>
      </c>
    </row>
    <row r="23" spans="1:67" ht="16.5" customHeight="1" x14ac:dyDescent="0.25">
      <c r="A23" s="199" t="s">
        <v>68</v>
      </c>
      <c r="B23" s="80">
        <v>47</v>
      </c>
      <c r="C23" s="81">
        <v>48</v>
      </c>
      <c r="D23" s="93"/>
      <c r="E23" s="3">
        <f t="shared" si="89"/>
        <v>0</v>
      </c>
      <c r="F23" s="93"/>
      <c r="G23" s="3">
        <f t="shared" si="90"/>
        <v>0</v>
      </c>
      <c r="H23" s="45">
        <v>4</v>
      </c>
      <c r="I23" s="3">
        <f t="shared" si="91"/>
        <v>192</v>
      </c>
      <c r="J23" s="45"/>
      <c r="K23" s="3">
        <f t="shared" si="92"/>
        <v>0</v>
      </c>
      <c r="L23" s="45"/>
      <c r="M23" s="3">
        <f t="shared" si="30"/>
        <v>0</v>
      </c>
      <c r="N23" s="45">
        <v>10</v>
      </c>
      <c r="O23" s="3">
        <f t="shared" si="31"/>
        <v>480</v>
      </c>
      <c r="P23" s="45">
        <v>20</v>
      </c>
      <c r="Q23" s="3">
        <f t="shared" si="32"/>
        <v>960</v>
      </c>
      <c r="R23" s="45">
        <v>10</v>
      </c>
      <c r="S23" s="3">
        <f t="shared" si="33"/>
        <v>480</v>
      </c>
      <c r="T23" s="45">
        <v>12</v>
      </c>
      <c r="U23" s="3">
        <f t="shared" si="93"/>
        <v>576</v>
      </c>
      <c r="V23" s="45">
        <v>11</v>
      </c>
      <c r="W23" s="3">
        <f t="shared" si="81"/>
        <v>528</v>
      </c>
      <c r="X23" s="45"/>
      <c r="Y23" s="3">
        <f t="shared" si="56"/>
        <v>0</v>
      </c>
      <c r="Z23" s="45">
        <v>9</v>
      </c>
      <c r="AA23" s="3">
        <f t="shared" si="82"/>
        <v>432</v>
      </c>
      <c r="AB23" s="45">
        <v>10</v>
      </c>
      <c r="AC23" s="3">
        <f t="shared" si="83"/>
        <v>480</v>
      </c>
      <c r="AD23" s="45">
        <v>17</v>
      </c>
      <c r="AE23" s="3">
        <f t="shared" si="71"/>
        <v>816</v>
      </c>
      <c r="AF23" s="45">
        <v>3</v>
      </c>
      <c r="AG23" s="3">
        <f>96+20</f>
        <v>116</v>
      </c>
      <c r="AH23" s="45"/>
      <c r="AI23" s="3">
        <f t="shared" si="73"/>
        <v>0</v>
      </c>
      <c r="AJ23" s="93"/>
      <c r="AK23" s="3">
        <f t="shared" si="74"/>
        <v>0</v>
      </c>
      <c r="AL23" s="45"/>
      <c r="AM23" s="3">
        <f t="shared" si="75"/>
        <v>0</v>
      </c>
      <c r="AN23" s="45"/>
      <c r="AO23" s="3">
        <f t="shared" si="76"/>
        <v>0</v>
      </c>
      <c r="AP23" s="45"/>
      <c r="AQ23" s="3">
        <f t="shared" si="44"/>
        <v>0</v>
      </c>
      <c r="AR23" s="45"/>
      <c r="AS23" s="3">
        <f t="shared" si="77"/>
        <v>0</v>
      </c>
      <c r="AT23" s="45"/>
      <c r="AU23" s="3">
        <f t="shared" si="78"/>
        <v>0</v>
      </c>
      <c r="AV23" s="45"/>
      <c r="AW23" s="3">
        <f t="shared" si="79"/>
        <v>0</v>
      </c>
      <c r="AX23" s="45"/>
      <c r="AY23" s="3">
        <f t="shared" si="50"/>
        <v>0</v>
      </c>
      <c r="AZ23" s="45"/>
      <c r="BA23" s="3"/>
      <c r="BB23" s="45"/>
      <c r="BC23" s="3"/>
      <c r="BD23" s="45"/>
      <c r="BE23" s="3"/>
      <c r="BF23" s="45"/>
      <c r="BG23" s="3"/>
      <c r="BH23" s="45"/>
      <c r="BI23" s="74"/>
      <c r="BJ23" s="45"/>
      <c r="BK23" s="74"/>
      <c r="BL23" s="45"/>
      <c r="BM23" s="74"/>
      <c r="BN23" s="45">
        <f t="shared" si="88"/>
        <v>106</v>
      </c>
      <c r="BO23" s="196">
        <f t="shared" si="88"/>
        <v>5060</v>
      </c>
    </row>
    <row r="24" spans="1:67" ht="16.5" customHeight="1" x14ac:dyDescent="0.25">
      <c r="A24" s="199" t="s">
        <v>56</v>
      </c>
      <c r="B24" s="80">
        <v>6</v>
      </c>
      <c r="C24" s="81">
        <v>48</v>
      </c>
      <c r="D24" s="93"/>
      <c r="E24" s="3">
        <f t="shared" si="89"/>
        <v>0</v>
      </c>
      <c r="F24" s="93"/>
      <c r="G24" s="3">
        <f t="shared" si="90"/>
        <v>0</v>
      </c>
      <c r="H24" s="45"/>
      <c r="I24" s="3">
        <f t="shared" si="91"/>
        <v>0</v>
      </c>
      <c r="J24" s="45">
        <v>12</v>
      </c>
      <c r="K24" s="3">
        <f t="shared" si="92"/>
        <v>576</v>
      </c>
      <c r="L24" s="45"/>
      <c r="M24" s="3">
        <f t="shared" si="30"/>
        <v>0</v>
      </c>
      <c r="N24" s="45">
        <v>12</v>
      </c>
      <c r="O24" s="3">
        <f t="shared" si="31"/>
        <v>576</v>
      </c>
      <c r="P24" s="45"/>
      <c r="Q24" s="3">
        <f t="shared" si="32"/>
        <v>0</v>
      </c>
      <c r="R24" s="45">
        <v>12</v>
      </c>
      <c r="S24" s="3">
        <f t="shared" si="33"/>
        <v>576</v>
      </c>
      <c r="T24" s="45"/>
      <c r="U24" s="3">
        <f t="shared" si="93"/>
        <v>0</v>
      </c>
      <c r="V24" s="45"/>
      <c r="W24" s="3">
        <f t="shared" si="81"/>
        <v>0</v>
      </c>
      <c r="X24" s="45"/>
      <c r="Y24" s="3">
        <f t="shared" si="56"/>
        <v>0</v>
      </c>
      <c r="Z24" s="45">
        <v>12</v>
      </c>
      <c r="AA24" s="3">
        <f t="shared" si="82"/>
        <v>576</v>
      </c>
      <c r="AB24" s="45"/>
      <c r="AC24" s="3">
        <f t="shared" si="83"/>
        <v>0</v>
      </c>
      <c r="AD24" s="45"/>
      <c r="AE24" s="3">
        <f t="shared" si="71"/>
        <v>0</v>
      </c>
      <c r="AF24" s="45"/>
      <c r="AG24" s="3">
        <f t="shared" si="72"/>
        <v>0</v>
      </c>
      <c r="AH24" s="45"/>
      <c r="AI24" s="3">
        <f t="shared" si="73"/>
        <v>0</v>
      </c>
      <c r="AJ24" s="93">
        <v>7</v>
      </c>
      <c r="AK24" s="3">
        <f t="shared" si="74"/>
        <v>336</v>
      </c>
      <c r="AL24" s="45"/>
      <c r="AM24" s="3">
        <f t="shared" si="75"/>
        <v>0</v>
      </c>
      <c r="AN24" s="45"/>
      <c r="AO24" s="3">
        <f t="shared" si="76"/>
        <v>0</v>
      </c>
      <c r="AP24" s="45"/>
      <c r="AQ24" s="3">
        <f t="shared" si="44"/>
        <v>0</v>
      </c>
      <c r="AR24" s="45">
        <v>5</v>
      </c>
      <c r="AS24" s="3">
        <f t="shared" si="77"/>
        <v>240</v>
      </c>
      <c r="AT24" s="45"/>
      <c r="AU24" s="3">
        <f t="shared" si="78"/>
        <v>0</v>
      </c>
      <c r="AV24" s="45"/>
      <c r="AW24" s="3">
        <f t="shared" si="79"/>
        <v>0</v>
      </c>
      <c r="AX24" s="45"/>
      <c r="AY24" s="3">
        <f t="shared" si="50"/>
        <v>0</v>
      </c>
      <c r="AZ24" s="45"/>
      <c r="BA24" s="3"/>
      <c r="BB24" s="45"/>
      <c r="BC24" s="3"/>
      <c r="BD24" s="45"/>
      <c r="BE24" s="3"/>
      <c r="BF24" s="45"/>
      <c r="BG24" s="3"/>
      <c r="BH24" s="45"/>
      <c r="BI24" s="74"/>
      <c r="BJ24" s="45"/>
      <c r="BK24" s="74"/>
      <c r="BL24" s="45"/>
      <c r="BM24" s="74"/>
      <c r="BN24" s="45">
        <f t="shared" si="88"/>
        <v>60</v>
      </c>
      <c r="BO24" s="196">
        <f t="shared" si="88"/>
        <v>2880</v>
      </c>
    </row>
    <row r="25" spans="1:67" ht="16.5" customHeight="1" x14ac:dyDescent="0.25">
      <c r="A25" s="200" t="s">
        <v>78</v>
      </c>
      <c r="B25" s="80">
        <v>1</v>
      </c>
      <c r="C25" s="81">
        <v>48</v>
      </c>
      <c r="D25" s="93"/>
      <c r="E25" s="3"/>
      <c r="F25" s="93"/>
      <c r="G25" s="3"/>
      <c r="H25" s="45"/>
      <c r="I25" s="3"/>
      <c r="J25" s="45"/>
      <c r="K25" s="3"/>
      <c r="L25" s="45"/>
      <c r="M25" s="3"/>
      <c r="N25" s="45"/>
      <c r="O25" s="3"/>
      <c r="P25" s="45"/>
      <c r="Q25" s="3"/>
      <c r="R25" s="45"/>
      <c r="S25" s="3"/>
      <c r="T25" s="45"/>
      <c r="U25" s="3"/>
      <c r="V25" s="45">
        <v>12</v>
      </c>
      <c r="W25" s="3">
        <f t="shared" si="81"/>
        <v>576</v>
      </c>
      <c r="X25" s="45"/>
      <c r="Y25" s="3">
        <f t="shared" si="56"/>
        <v>0</v>
      </c>
      <c r="Z25" s="45"/>
      <c r="AA25" s="3">
        <f t="shared" si="82"/>
        <v>0</v>
      </c>
      <c r="AB25" s="45"/>
      <c r="AC25" s="3">
        <f t="shared" si="83"/>
        <v>0</v>
      </c>
      <c r="AD25" s="45"/>
      <c r="AE25" s="3">
        <f t="shared" si="71"/>
        <v>0</v>
      </c>
      <c r="AF25" s="45">
        <v>10</v>
      </c>
      <c r="AG25" s="3">
        <f t="shared" si="72"/>
        <v>480</v>
      </c>
      <c r="AH25" s="45"/>
      <c r="AI25" s="3">
        <f t="shared" si="73"/>
        <v>0</v>
      </c>
      <c r="AJ25" s="93"/>
      <c r="AK25" s="3">
        <f t="shared" si="74"/>
        <v>0</v>
      </c>
      <c r="AL25" s="45"/>
      <c r="AM25" s="3">
        <f t="shared" si="75"/>
        <v>0</v>
      </c>
      <c r="AN25" s="45"/>
      <c r="AO25" s="3">
        <f t="shared" si="76"/>
        <v>0</v>
      </c>
      <c r="AP25" s="45"/>
      <c r="AQ25" s="3">
        <f t="shared" si="44"/>
        <v>0</v>
      </c>
      <c r="AR25" s="45"/>
      <c r="AS25" s="3">
        <f t="shared" si="77"/>
        <v>0</v>
      </c>
      <c r="AT25" s="45">
        <v>9</v>
      </c>
      <c r="AU25" s="3">
        <f t="shared" si="78"/>
        <v>432</v>
      </c>
      <c r="AV25" s="45"/>
      <c r="AW25" s="3">
        <f t="shared" si="79"/>
        <v>0</v>
      </c>
      <c r="AX25" s="45"/>
      <c r="AY25" s="3">
        <f t="shared" si="50"/>
        <v>0</v>
      </c>
      <c r="AZ25" s="45"/>
      <c r="BA25" s="3"/>
      <c r="BB25" s="45"/>
      <c r="BC25" s="3"/>
      <c r="BD25" s="45"/>
      <c r="BE25" s="3"/>
      <c r="BF25" s="45"/>
      <c r="BG25" s="3"/>
      <c r="BH25" s="45"/>
      <c r="BI25" s="74"/>
      <c r="BJ25" s="45"/>
      <c r="BK25" s="74"/>
      <c r="BL25" s="45"/>
      <c r="BM25" s="74"/>
      <c r="BN25" s="45">
        <f t="shared" si="88"/>
        <v>31</v>
      </c>
      <c r="BO25" s="196">
        <f t="shared" si="88"/>
        <v>1488</v>
      </c>
    </row>
    <row r="26" spans="1:67" ht="16.5" customHeight="1" x14ac:dyDescent="0.25">
      <c r="A26" s="200" t="s">
        <v>95</v>
      </c>
      <c r="B26" s="80">
        <v>3</v>
      </c>
      <c r="C26" s="81">
        <v>48</v>
      </c>
      <c r="D26" s="93"/>
      <c r="E26" s="3"/>
      <c r="F26" s="93"/>
      <c r="G26" s="3"/>
      <c r="H26" s="45"/>
      <c r="I26" s="3"/>
      <c r="J26" s="45"/>
      <c r="K26" s="3"/>
      <c r="L26" s="45"/>
      <c r="M26" s="3"/>
      <c r="N26" s="45"/>
      <c r="O26" s="3"/>
      <c r="P26" s="45"/>
      <c r="Q26" s="3"/>
      <c r="R26" s="45"/>
      <c r="S26" s="3"/>
      <c r="T26" s="45"/>
      <c r="U26" s="3"/>
      <c r="V26" s="45"/>
      <c r="W26" s="3"/>
      <c r="X26" s="45"/>
      <c r="Y26" s="3">
        <f t="shared" si="56"/>
        <v>0</v>
      </c>
      <c r="Z26" s="45"/>
      <c r="AA26" s="3">
        <f t="shared" si="82"/>
        <v>0</v>
      </c>
      <c r="AB26" s="45"/>
      <c r="AC26" s="3">
        <f t="shared" si="83"/>
        <v>0</v>
      </c>
      <c r="AD26" s="45"/>
      <c r="AE26" s="3">
        <f t="shared" si="71"/>
        <v>0</v>
      </c>
      <c r="AF26" s="45"/>
      <c r="AG26" s="3"/>
      <c r="AH26" s="45"/>
      <c r="AI26" s="3">
        <f t="shared" si="73"/>
        <v>0</v>
      </c>
      <c r="AJ26" s="93"/>
      <c r="AK26" s="3">
        <f t="shared" si="74"/>
        <v>0</v>
      </c>
      <c r="AL26" s="45"/>
      <c r="AM26" s="3">
        <f t="shared" si="75"/>
        <v>0</v>
      </c>
      <c r="AN26" s="45"/>
      <c r="AO26" s="3">
        <f t="shared" si="76"/>
        <v>0</v>
      </c>
      <c r="AP26" s="45"/>
      <c r="AQ26" s="3">
        <f t="shared" si="44"/>
        <v>0</v>
      </c>
      <c r="AR26" s="45"/>
      <c r="AS26" s="3">
        <f t="shared" si="77"/>
        <v>0</v>
      </c>
      <c r="AT26" s="45">
        <v>9</v>
      </c>
      <c r="AU26" s="3">
        <f t="shared" si="78"/>
        <v>432</v>
      </c>
      <c r="AV26" s="45"/>
      <c r="AW26" s="3">
        <f t="shared" si="79"/>
        <v>0</v>
      </c>
      <c r="AX26" s="45"/>
      <c r="AY26" s="3">
        <f t="shared" si="50"/>
        <v>0</v>
      </c>
      <c r="AZ26" s="45"/>
      <c r="BA26" s="3"/>
      <c r="BB26" s="45"/>
      <c r="BC26" s="3"/>
      <c r="BD26" s="45"/>
      <c r="BE26" s="3"/>
      <c r="BF26" s="45"/>
      <c r="BG26" s="3"/>
      <c r="BH26" s="45"/>
      <c r="BI26" s="74"/>
      <c r="BJ26" s="45"/>
      <c r="BK26" s="74"/>
      <c r="BL26" s="45"/>
      <c r="BM26" s="74"/>
      <c r="BN26" s="45">
        <f t="shared" si="88"/>
        <v>9</v>
      </c>
      <c r="BO26" s="196">
        <f t="shared" si="88"/>
        <v>432</v>
      </c>
    </row>
    <row r="27" spans="1:67" s="62" customFormat="1" ht="16.5" customHeight="1" x14ac:dyDescent="0.25">
      <c r="A27" s="200" t="s">
        <v>92</v>
      </c>
      <c r="B27" s="80">
        <v>55</v>
      </c>
      <c r="C27" s="81">
        <v>42</v>
      </c>
      <c r="D27" s="93"/>
      <c r="E27" s="227"/>
      <c r="F27" s="93"/>
      <c r="G27" s="3"/>
      <c r="H27" s="228"/>
      <c r="I27" s="227"/>
      <c r="J27" s="228"/>
      <c r="K27" s="227"/>
      <c r="L27" s="228"/>
      <c r="M27" s="227"/>
      <c r="N27" s="228"/>
      <c r="O27" s="227"/>
      <c r="P27" s="228"/>
      <c r="Q27" s="227"/>
      <c r="R27" s="228"/>
      <c r="S27" s="227"/>
      <c r="T27" s="228"/>
      <c r="U27" s="227"/>
      <c r="V27" s="228"/>
      <c r="W27" s="227"/>
      <c r="X27" s="228"/>
      <c r="Y27" s="227"/>
      <c r="Z27" s="228"/>
      <c r="AA27" s="227"/>
      <c r="AB27" s="228"/>
      <c r="AC27" s="227"/>
      <c r="AD27" s="228"/>
      <c r="AE27" s="227"/>
      <c r="AF27" s="228"/>
      <c r="AG27" s="227"/>
      <c r="AH27" s="228"/>
      <c r="AI27" s="228"/>
      <c r="AJ27" s="79"/>
      <c r="AK27" s="227"/>
      <c r="AL27" s="228"/>
      <c r="AM27" s="227"/>
      <c r="AN27" s="45">
        <v>35</v>
      </c>
      <c r="AO27" s="3">
        <f>+AN27*C27</f>
        <v>1470</v>
      </c>
      <c r="AP27" s="228"/>
      <c r="AQ27" s="3">
        <f t="shared" si="44"/>
        <v>0</v>
      </c>
      <c r="AR27" s="45">
        <v>44</v>
      </c>
      <c r="AS27" s="3">
        <f t="shared" ref="AS27:AS29" si="94">+AR27*C27</f>
        <v>1848</v>
      </c>
      <c r="AT27" s="228"/>
      <c r="AU27" s="3">
        <f t="shared" ref="AU27:AU29" si="95">+AT27*C27</f>
        <v>0</v>
      </c>
      <c r="AV27" s="45">
        <v>42</v>
      </c>
      <c r="AW27" s="3">
        <f t="shared" ref="AW27:AW29" si="96">+AV27*C27</f>
        <v>1764</v>
      </c>
      <c r="AX27" s="45">
        <v>2</v>
      </c>
      <c r="AY27" s="3">
        <f t="shared" si="50"/>
        <v>84</v>
      </c>
      <c r="AZ27" s="228"/>
      <c r="BA27" s="227"/>
      <c r="BB27" s="228"/>
      <c r="BC27" s="227"/>
      <c r="BD27" s="228"/>
      <c r="BE27" s="227"/>
      <c r="BF27" s="228"/>
      <c r="BG27" s="227"/>
      <c r="BH27" s="228"/>
      <c r="BI27" s="227"/>
      <c r="BJ27" s="228"/>
      <c r="BK27" s="227"/>
      <c r="BL27" s="228"/>
      <c r="BM27" s="227"/>
      <c r="BN27" s="45">
        <f t="shared" si="88"/>
        <v>123</v>
      </c>
      <c r="BO27" s="196">
        <f t="shared" si="88"/>
        <v>5166</v>
      </c>
    </row>
    <row r="28" spans="1:67" s="62" customFormat="1" ht="16.5" customHeight="1" x14ac:dyDescent="0.25">
      <c r="A28" s="199" t="s">
        <v>97</v>
      </c>
      <c r="B28" s="80">
        <v>64</v>
      </c>
      <c r="C28" s="81">
        <v>45.36</v>
      </c>
      <c r="D28" s="93"/>
      <c r="E28" s="227"/>
      <c r="F28" s="93"/>
      <c r="G28" s="3"/>
      <c r="H28" s="228"/>
      <c r="I28" s="227"/>
      <c r="J28" s="228"/>
      <c r="K28" s="227"/>
      <c r="L28" s="228"/>
      <c r="M28" s="227"/>
      <c r="N28" s="228"/>
      <c r="O28" s="227"/>
      <c r="P28" s="228"/>
      <c r="Q28" s="227"/>
      <c r="R28" s="228"/>
      <c r="S28" s="227"/>
      <c r="T28" s="228"/>
      <c r="U28" s="227"/>
      <c r="V28" s="228"/>
      <c r="W28" s="227"/>
      <c r="X28" s="228"/>
      <c r="Y28" s="227"/>
      <c r="Z28" s="228"/>
      <c r="AA28" s="227"/>
      <c r="AB28" s="228"/>
      <c r="AC28" s="227"/>
      <c r="AD28" s="228"/>
      <c r="AE28" s="227"/>
      <c r="AF28" s="228"/>
      <c r="AG28" s="227"/>
      <c r="AH28" s="228"/>
      <c r="AI28" s="228"/>
      <c r="AJ28" s="79"/>
      <c r="AK28" s="227"/>
      <c r="AL28" s="228"/>
      <c r="AM28" s="227"/>
      <c r="AN28" s="45"/>
      <c r="AO28" s="3"/>
      <c r="AP28" s="228"/>
      <c r="AQ28" s="3">
        <f t="shared" si="44"/>
        <v>0</v>
      </c>
      <c r="AR28" s="45"/>
      <c r="AS28" s="3"/>
      <c r="AT28" s="228"/>
      <c r="AU28" s="3">
        <f t="shared" si="95"/>
        <v>0</v>
      </c>
      <c r="AV28" s="45">
        <v>23</v>
      </c>
      <c r="AW28" s="3">
        <f t="shared" si="96"/>
        <v>1043.28</v>
      </c>
      <c r="AX28" s="45">
        <v>47</v>
      </c>
      <c r="AY28" s="3">
        <f t="shared" si="50"/>
        <v>2131.92</v>
      </c>
      <c r="AZ28" s="228"/>
      <c r="BA28" s="227"/>
      <c r="BB28" s="228"/>
      <c r="BC28" s="227"/>
      <c r="BD28" s="228"/>
      <c r="BE28" s="227"/>
      <c r="BF28" s="228"/>
      <c r="BG28" s="227"/>
      <c r="BH28" s="228"/>
      <c r="BI28" s="227"/>
      <c r="BJ28" s="228"/>
      <c r="BK28" s="227"/>
      <c r="BL28" s="228"/>
      <c r="BM28" s="227"/>
      <c r="BN28" s="45">
        <f t="shared" si="88"/>
        <v>70</v>
      </c>
      <c r="BO28" s="196">
        <f t="shared" si="88"/>
        <v>3175.2</v>
      </c>
    </row>
    <row r="29" spans="1:67" s="150" customFormat="1" ht="16.5" customHeight="1" x14ac:dyDescent="0.25">
      <c r="A29" s="199" t="s">
        <v>54</v>
      </c>
      <c r="B29" s="80">
        <v>18</v>
      </c>
      <c r="C29" s="81">
        <v>45.36</v>
      </c>
      <c r="D29" s="93"/>
      <c r="E29" s="3">
        <f>+D29*C29</f>
        <v>0</v>
      </c>
      <c r="F29" s="93"/>
      <c r="G29" s="3">
        <f>+F29*C29</f>
        <v>0</v>
      </c>
      <c r="H29" s="45"/>
      <c r="I29" s="3">
        <f>+H29*C29</f>
        <v>0</v>
      </c>
      <c r="J29" s="45"/>
      <c r="K29" s="3">
        <f>+J29*C29</f>
        <v>0</v>
      </c>
      <c r="L29" s="45">
        <v>48</v>
      </c>
      <c r="M29" s="3">
        <f t="shared" si="30"/>
        <v>2177.2799999999997</v>
      </c>
      <c r="N29" s="45">
        <v>13</v>
      </c>
      <c r="O29" s="3">
        <f t="shared" si="31"/>
        <v>589.67999999999995</v>
      </c>
      <c r="P29" s="45">
        <v>14</v>
      </c>
      <c r="Q29" s="3">
        <f t="shared" si="32"/>
        <v>635.04</v>
      </c>
      <c r="R29" s="45">
        <v>10</v>
      </c>
      <c r="S29" s="3">
        <f t="shared" si="33"/>
        <v>453.6</v>
      </c>
      <c r="T29" s="45">
        <v>7</v>
      </c>
      <c r="U29" s="3">
        <f>+T29*C29</f>
        <v>317.52</v>
      </c>
      <c r="V29" s="45"/>
      <c r="W29" s="3">
        <f>+V29*C29</f>
        <v>0</v>
      </c>
      <c r="X29" s="45"/>
      <c r="Y29" s="3">
        <f>+X29*C29</f>
        <v>0</v>
      </c>
      <c r="Z29" s="45">
        <v>16</v>
      </c>
      <c r="AA29" s="3">
        <f>+Z29*C29</f>
        <v>725.76</v>
      </c>
      <c r="AB29" s="45"/>
      <c r="AC29" s="3">
        <f>+AB29*C29</f>
        <v>0</v>
      </c>
      <c r="AD29" s="45"/>
      <c r="AE29" s="3">
        <f>+AD29*C29</f>
        <v>0</v>
      </c>
      <c r="AF29" s="45">
        <v>17</v>
      </c>
      <c r="AG29" s="3">
        <f>+AF29*C29</f>
        <v>771.12</v>
      </c>
      <c r="AH29" s="45"/>
      <c r="AI29" s="3">
        <f>+AH29*C29</f>
        <v>0</v>
      </c>
      <c r="AJ29" s="93"/>
      <c r="AK29" s="3">
        <f>+AJ29*C29</f>
        <v>0</v>
      </c>
      <c r="AL29" s="45"/>
      <c r="AM29" s="3">
        <f>+AL29*C29</f>
        <v>0</v>
      </c>
      <c r="AN29" s="45">
        <v>6</v>
      </c>
      <c r="AO29" s="3">
        <f>226.8+35.91</f>
        <v>262.71000000000004</v>
      </c>
      <c r="AP29" s="45"/>
      <c r="AQ29" s="3">
        <f t="shared" si="44"/>
        <v>0</v>
      </c>
      <c r="AR29" s="45"/>
      <c r="AS29" s="3">
        <f t="shared" si="94"/>
        <v>0</v>
      </c>
      <c r="AT29" s="45"/>
      <c r="AU29" s="3">
        <f t="shared" si="95"/>
        <v>0</v>
      </c>
      <c r="AV29" s="45"/>
      <c r="AW29" s="3">
        <f t="shared" si="96"/>
        <v>0</v>
      </c>
      <c r="AX29" s="45"/>
      <c r="AY29" s="3">
        <f t="shared" si="50"/>
        <v>0</v>
      </c>
      <c r="AZ29" s="45"/>
      <c r="BA29" s="3"/>
      <c r="BB29" s="45"/>
      <c r="BC29" s="3"/>
      <c r="BD29" s="45"/>
      <c r="BE29" s="3"/>
      <c r="BF29" s="45"/>
      <c r="BG29" s="3"/>
      <c r="BH29" s="45"/>
      <c r="BI29" s="74"/>
      <c r="BJ29" s="45"/>
      <c r="BK29" s="74"/>
      <c r="BL29" s="45"/>
      <c r="BM29" s="74"/>
      <c r="BN29" s="45">
        <f>+D29+F29+H29+J29+L29+N29+P29+R29+T29+V29+X29+Z29+AB29+AD29+AF29+AH29+AJ29+AL29+AN29+AP29+AR29+AT29+AV29+AX29+AZ29+BB29+BD29+BF29+BH29+BJ29+BL29</f>
        <v>131</v>
      </c>
      <c r="BO29" s="196">
        <f t="shared" ref="BO29" si="97">+E29+G29+I29+K29+M29+O29+Q29+S29+U29+W29+Y29+AA29+AC29+AE29+AG29+AI29+AK29+AM29+AO29+AQ29+AS29+AU29+AW29+AY29+BA29+BC29+BE29+BG29+BI29+BK29+BM29</f>
        <v>5932.7099999999991</v>
      </c>
    </row>
    <row r="30" spans="1:67" ht="16.5" customHeight="1" x14ac:dyDescent="0.25">
      <c r="A30" s="200" t="s">
        <v>57</v>
      </c>
      <c r="B30" s="80" t="s">
        <v>83</v>
      </c>
      <c r="C30" s="81">
        <v>48</v>
      </c>
      <c r="D30" s="93"/>
      <c r="E30" s="3"/>
      <c r="F30" s="93"/>
      <c r="G30" s="3"/>
      <c r="H30" s="45"/>
      <c r="I30" s="3"/>
      <c r="J30" s="45"/>
      <c r="K30" s="3"/>
      <c r="L30" s="45"/>
      <c r="M30" s="3"/>
      <c r="N30" s="45"/>
      <c r="O30" s="3"/>
      <c r="P30" s="45">
        <v>13</v>
      </c>
      <c r="Q30" s="3">
        <f t="shared" si="32"/>
        <v>624</v>
      </c>
      <c r="R30" s="45">
        <v>8</v>
      </c>
      <c r="S30" s="3">
        <f t="shared" si="33"/>
        <v>384</v>
      </c>
      <c r="T30" s="45"/>
      <c r="U30" s="3">
        <f t="shared" ref="U30:U38" si="98">+T30*C30</f>
        <v>0</v>
      </c>
      <c r="V30" s="45">
        <v>4</v>
      </c>
      <c r="W30" s="3">
        <f>144+8</f>
        <v>152</v>
      </c>
      <c r="X30" s="45"/>
      <c r="Y30" s="3">
        <f t="shared" ref="Y30:Y38" si="99">+X30*C30</f>
        <v>0</v>
      </c>
      <c r="Z30" s="45"/>
      <c r="AA30" s="3">
        <f t="shared" ref="AA30:AA38" si="100">+Z30*C30</f>
        <v>0</v>
      </c>
      <c r="AB30" s="45"/>
      <c r="AC30" s="3">
        <f t="shared" ref="AC30:AC38" si="101">+AB30*C30</f>
        <v>0</v>
      </c>
      <c r="AD30" s="45"/>
      <c r="AE30" s="3">
        <f t="shared" ref="AE30:AE38" si="102">+AD30*C30</f>
        <v>0</v>
      </c>
      <c r="AF30" s="45"/>
      <c r="AG30" s="3">
        <f t="shared" ref="AG30:AG37" si="103">+AF30*C30</f>
        <v>0</v>
      </c>
      <c r="AH30" s="45"/>
      <c r="AI30" s="3">
        <f t="shared" ref="AI30:AI38" si="104">+AH30*C30</f>
        <v>0</v>
      </c>
      <c r="AJ30" s="151"/>
      <c r="AK30" s="3">
        <f t="shared" ref="AK30:AK38" si="105">+AJ30*C30</f>
        <v>0</v>
      </c>
      <c r="AL30" s="45">
        <v>15</v>
      </c>
      <c r="AM30" s="3">
        <f t="shared" ref="AM30:AM38" si="106">+AL30*C30</f>
        <v>720</v>
      </c>
      <c r="AN30" s="45">
        <v>2</v>
      </c>
      <c r="AO30" s="3">
        <f>48+20</f>
        <v>68</v>
      </c>
      <c r="AP30" s="3"/>
      <c r="AQ30" s="3">
        <f t="shared" si="44"/>
        <v>0</v>
      </c>
      <c r="AR30" s="45"/>
      <c r="AS30" s="3">
        <f t="shared" ref="AS30:AS38" si="107">+AR30*C30</f>
        <v>0</v>
      </c>
      <c r="AT30" s="45"/>
      <c r="AU30" s="3">
        <f t="shared" ref="AU30:AU38" si="108">+AT30*C30</f>
        <v>0</v>
      </c>
      <c r="AV30" s="45"/>
      <c r="AW30" s="3">
        <f t="shared" ref="AW30:AW38" si="109">+AV30*C30</f>
        <v>0</v>
      </c>
      <c r="AX30" s="45"/>
      <c r="AY30" s="3">
        <f t="shared" si="50"/>
        <v>0</v>
      </c>
      <c r="AZ30" s="45"/>
      <c r="BA30" s="3"/>
      <c r="BB30" s="45"/>
      <c r="BC30" s="3"/>
      <c r="BD30" s="45"/>
      <c r="BE30" s="3"/>
      <c r="BF30" s="45"/>
      <c r="BG30" s="3"/>
      <c r="BH30" s="45"/>
      <c r="BI30" s="3"/>
      <c r="BJ30" s="45"/>
      <c r="BK30" s="3"/>
      <c r="BL30" s="45"/>
      <c r="BM30" s="3"/>
      <c r="BN30" s="45">
        <f t="shared" ref="BN30:BO38" si="110">+D30+F30+H30+J30+L30+N30+P30+R30+T30+V30+X30+Z30+AB30+AD30+AF30+AH30+AJ30+AL30+AN30+AP30+AR30+AT30+AV30+AX30+AZ30+BB30+BD30+BF30+BH30+BJ30+BL30</f>
        <v>42</v>
      </c>
      <c r="BO30" s="196">
        <f t="shared" si="110"/>
        <v>1948</v>
      </c>
    </row>
    <row r="31" spans="1:67" ht="16.5" customHeight="1" x14ac:dyDescent="0.25">
      <c r="A31" s="199" t="s">
        <v>57</v>
      </c>
      <c r="B31" s="80">
        <v>16</v>
      </c>
      <c r="C31" s="46">
        <v>48</v>
      </c>
      <c r="D31" s="93">
        <v>2</v>
      </c>
      <c r="E31" s="3">
        <f t="shared" ref="E31:E38" si="111">+D31*C31</f>
        <v>96</v>
      </c>
      <c r="F31" s="93">
        <v>11</v>
      </c>
      <c r="G31" s="3">
        <f t="shared" ref="G31:G38" si="112">+F31*C31</f>
        <v>528</v>
      </c>
      <c r="H31" s="45">
        <v>3</v>
      </c>
      <c r="I31" s="3">
        <f t="shared" ref="I31:I38" si="113">+H31*C31</f>
        <v>144</v>
      </c>
      <c r="J31" s="45">
        <v>1</v>
      </c>
      <c r="K31" s="3">
        <f t="shared" ref="K31:K38" si="114">+J31*C31</f>
        <v>48</v>
      </c>
      <c r="L31" s="45">
        <v>2</v>
      </c>
      <c r="M31" s="3">
        <f>48+47.5</f>
        <v>95.5</v>
      </c>
      <c r="N31" s="45"/>
      <c r="O31" s="3">
        <f t="shared" si="31"/>
        <v>0</v>
      </c>
      <c r="P31" s="45"/>
      <c r="Q31" s="3">
        <f t="shared" si="32"/>
        <v>0</v>
      </c>
      <c r="R31" s="45"/>
      <c r="S31" s="3">
        <f t="shared" si="33"/>
        <v>0</v>
      </c>
      <c r="T31" s="45"/>
      <c r="U31" s="3">
        <f t="shared" si="98"/>
        <v>0</v>
      </c>
      <c r="V31" s="45"/>
      <c r="W31" s="3">
        <f t="shared" ref="W31:W38" si="115">+V31*C31</f>
        <v>0</v>
      </c>
      <c r="X31" s="45"/>
      <c r="Y31" s="3">
        <f t="shared" si="99"/>
        <v>0</v>
      </c>
      <c r="Z31" s="45"/>
      <c r="AA31" s="3">
        <f t="shared" si="100"/>
        <v>0</v>
      </c>
      <c r="AB31" s="45"/>
      <c r="AC31" s="3">
        <f t="shared" si="101"/>
        <v>0</v>
      </c>
      <c r="AD31" s="45"/>
      <c r="AE31" s="3">
        <f t="shared" si="102"/>
        <v>0</v>
      </c>
      <c r="AF31" s="45"/>
      <c r="AG31" s="3">
        <f t="shared" si="103"/>
        <v>0</v>
      </c>
      <c r="AH31" s="45"/>
      <c r="AI31" s="3">
        <f t="shared" si="104"/>
        <v>0</v>
      </c>
      <c r="AJ31" s="151"/>
      <c r="AK31" s="3">
        <f t="shared" si="105"/>
        <v>0</v>
      </c>
      <c r="AL31" s="45"/>
      <c r="AM31" s="3">
        <f t="shared" si="106"/>
        <v>0</v>
      </c>
      <c r="AN31" s="45"/>
      <c r="AO31" s="3">
        <f t="shared" ref="AO31:AO37" si="116">+AN31*C31</f>
        <v>0</v>
      </c>
      <c r="AP31" s="45"/>
      <c r="AQ31" s="3">
        <f t="shared" si="44"/>
        <v>0</v>
      </c>
      <c r="AR31" s="45"/>
      <c r="AS31" s="3">
        <f t="shared" si="107"/>
        <v>0</v>
      </c>
      <c r="AT31" s="45"/>
      <c r="AU31" s="3">
        <f t="shared" si="108"/>
        <v>0</v>
      </c>
      <c r="AV31" s="45"/>
      <c r="AW31" s="3">
        <f t="shared" si="109"/>
        <v>0</v>
      </c>
      <c r="AX31" s="45"/>
      <c r="AY31" s="3">
        <f t="shared" si="50"/>
        <v>0</v>
      </c>
      <c r="AZ31" s="45"/>
      <c r="BA31" s="3"/>
      <c r="BB31" s="45"/>
      <c r="BC31" s="3"/>
      <c r="BD31" s="45"/>
      <c r="BE31" s="3"/>
      <c r="BF31" s="45"/>
      <c r="BG31" s="3"/>
      <c r="BH31" s="45"/>
      <c r="BI31" s="74"/>
      <c r="BJ31" s="45"/>
      <c r="BK31" s="74"/>
      <c r="BL31" s="45"/>
      <c r="BM31" s="74"/>
      <c r="BN31" s="45">
        <f t="shared" si="110"/>
        <v>19</v>
      </c>
      <c r="BO31" s="196">
        <f t="shared" si="110"/>
        <v>911.5</v>
      </c>
    </row>
    <row r="32" spans="1:67" ht="16.5" customHeight="1" x14ac:dyDescent="0.25">
      <c r="A32" s="199" t="s">
        <v>96</v>
      </c>
      <c r="B32" s="80">
        <v>3</v>
      </c>
      <c r="C32" s="46">
        <v>48</v>
      </c>
      <c r="D32" s="93"/>
      <c r="E32" s="3"/>
      <c r="F32" s="93"/>
      <c r="G32" s="3"/>
      <c r="H32" s="45"/>
      <c r="I32" s="3"/>
      <c r="J32" s="45"/>
      <c r="K32" s="3"/>
      <c r="L32" s="45"/>
      <c r="M32" s="3"/>
      <c r="N32" s="45"/>
      <c r="O32" s="3"/>
      <c r="P32" s="45"/>
      <c r="Q32" s="3"/>
      <c r="R32" s="45"/>
      <c r="S32" s="3"/>
      <c r="T32" s="45"/>
      <c r="U32" s="3"/>
      <c r="V32" s="45"/>
      <c r="W32" s="3"/>
      <c r="X32" s="45"/>
      <c r="Y32" s="3"/>
      <c r="Z32" s="45"/>
      <c r="AA32" s="3"/>
      <c r="AB32" s="45"/>
      <c r="AC32" s="3"/>
      <c r="AD32" s="45"/>
      <c r="AE32" s="3"/>
      <c r="AF32" s="45"/>
      <c r="AG32" s="3"/>
      <c r="AH32" s="45"/>
      <c r="AI32" s="3"/>
      <c r="AJ32" s="151"/>
      <c r="AK32" s="3"/>
      <c r="AL32" s="45"/>
      <c r="AM32" s="3"/>
      <c r="AN32" s="45"/>
      <c r="AO32" s="3"/>
      <c r="AP32" s="45"/>
      <c r="AQ32" s="3">
        <f t="shared" si="44"/>
        <v>0</v>
      </c>
      <c r="AR32" s="45"/>
      <c r="AS32" s="3">
        <f t="shared" si="107"/>
        <v>0</v>
      </c>
      <c r="AT32" s="45">
        <f>10+1</f>
        <v>11</v>
      </c>
      <c r="AU32" s="3">
        <f>480+14</f>
        <v>494</v>
      </c>
      <c r="AV32" s="45"/>
      <c r="AW32" s="3">
        <f t="shared" si="109"/>
        <v>0</v>
      </c>
      <c r="AX32" s="45"/>
      <c r="AY32" s="3">
        <f t="shared" si="50"/>
        <v>0</v>
      </c>
      <c r="AZ32" s="45"/>
      <c r="BA32" s="3"/>
      <c r="BB32" s="45"/>
      <c r="BC32" s="3"/>
      <c r="BD32" s="45"/>
      <c r="BE32" s="3"/>
      <c r="BF32" s="45"/>
      <c r="BG32" s="3"/>
      <c r="BH32" s="45"/>
      <c r="BI32" s="74"/>
      <c r="BJ32" s="45"/>
      <c r="BK32" s="74"/>
      <c r="BL32" s="45"/>
      <c r="BM32" s="74"/>
      <c r="BN32" s="45">
        <f t="shared" si="110"/>
        <v>11</v>
      </c>
      <c r="BO32" s="196">
        <f t="shared" si="110"/>
        <v>494</v>
      </c>
    </row>
    <row r="33" spans="1:111" ht="16.5" customHeight="1" x14ac:dyDescent="0.25">
      <c r="A33" s="199" t="s">
        <v>80</v>
      </c>
      <c r="B33" s="80">
        <v>51</v>
      </c>
      <c r="C33" s="46">
        <v>28.38</v>
      </c>
      <c r="D33" s="93"/>
      <c r="E33" s="3"/>
      <c r="F33" s="93"/>
      <c r="G33" s="3"/>
      <c r="H33" s="45"/>
      <c r="I33" s="3"/>
      <c r="J33" s="45"/>
      <c r="K33" s="3"/>
      <c r="L33" s="45"/>
      <c r="M33" s="3"/>
      <c r="N33" s="45"/>
      <c r="O33" s="3"/>
      <c r="P33" s="45"/>
      <c r="Q33" s="3"/>
      <c r="R33" s="45"/>
      <c r="S33" s="3"/>
      <c r="T33" s="45"/>
      <c r="U33" s="3"/>
      <c r="V33" s="45"/>
      <c r="W33" s="3"/>
      <c r="X33" s="45"/>
      <c r="Y33" s="3"/>
      <c r="Z33" s="45">
        <v>1</v>
      </c>
      <c r="AA33" s="3">
        <f t="shared" si="100"/>
        <v>28.38</v>
      </c>
      <c r="AB33" s="45"/>
      <c r="AC33" s="3">
        <f t="shared" si="101"/>
        <v>0</v>
      </c>
      <c r="AD33" s="45"/>
      <c r="AE33" s="3">
        <f t="shared" si="102"/>
        <v>0</v>
      </c>
      <c r="AF33" s="45"/>
      <c r="AG33" s="3">
        <f t="shared" si="103"/>
        <v>0</v>
      </c>
      <c r="AH33" s="45"/>
      <c r="AI33" s="3">
        <f t="shared" si="104"/>
        <v>0</v>
      </c>
      <c r="AJ33" s="151"/>
      <c r="AK33" s="3">
        <f t="shared" si="105"/>
        <v>0</v>
      </c>
      <c r="AL33" s="45"/>
      <c r="AM33" s="3">
        <f t="shared" si="106"/>
        <v>0</v>
      </c>
      <c r="AN33" s="45"/>
      <c r="AO33" s="3">
        <f t="shared" si="116"/>
        <v>0</v>
      </c>
      <c r="AP33" s="45"/>
      <c r="AQ33" s="3">
        <f t="shared" si="44"/>
        <v>0</v>
      </c>
      <c r="AR33" s="45"/>
      <c r="AS33" s="3">
        <f t="shared" si="107"/>
        <v>0</v>
      </c>
      <c r="AT33" s="45"/>
      <c r="AU33" s="3">
        <f t="shared" si="108"/>
        <v>0</v>
      </c>
      <c r="AV33" s="45"/>
      <c r="AW33" s="3">
        <f t="shared" si="109"/>
        <v>0</v>
      </c>
      <c r="AX33" s="45"/>
      <c r="AY33" s="3">
        <f t="shared" si="50"/>
        <v>0</v>
      </c>
      <c r="AZ33" s="45"/>
      <c r="BA33" s="3"/>
      <c r="BB33" s="45"/>
      <c r="BC33" s="3"/>
      <c r="BD33" s="45"/>
      <c r="BE33" s="3"/>
      <c r="BF33" s="45"/>
      <c r="BG33" s="3"/>
      <c r="BH33" s="45"/>
      <c r="BI33" s="74"/>
      <c r="BJ33" s="45"/>
      <c r="BK33" s="74"/>
      <c r="BL33" s="45"/>
      <c r="BM33" s="74"/>
      <c r="BN33" s="45">
        <f t="shared" si="110"/>
        <v>1</v>
      </c>
      <c r="BO33" s="196">
        <f t="shared" si="110"/>
        <v>28.38</v>
      </c>
    </row>
    <row r="34" spans="1:111" ht="16.5" customHeight="1" x14ac:dyDescent="0.25">
      <c r="A34" s="199" t="s">
        <v>80</v>
      </c>
      <c r="B34" s="80">
        <v>52</v>
      </c>
      <c r="C34" s="46">
        <v>60</v>
      </c>
      <c r="D34" s="93"/>
      <c r="E34" s="3"/>
      <c r="F34" s="93"/>
      <c r="G34" s="3"/>
      <c r="H34" s="45"/>
      <c r="I34" s="3"/>
      <c r="J34" s="45"/>
      <c r="K34" s="3"/>
      <c r="L34" s="45"/>
      <c r="M34" s="3"/>
      <c r="N34" s="45"/>
      <c r="O34" s="3"/>
      <c r="P34" s="45"/>
      <c r="Q34" s="3"/>
      <c r="R34" s="45"/>
      <c r="S34" s="3"/>
      <c r="T34" s="45"/>
      <c r="U34" s="3"/>
      <c r="V34" s="45"/>
      <c r="W34" s="3"/>
      <c r="X34" s="45"/>
      <c r="Y34" s="3"/>
      <c r="Z34" s="45">
        <v>2</v>
      </c>
      <c r="AA34" s="3">
        <f>60+6.5</f>
        <v>66.5</v>
      </c>
      <c r="AB34" s="45"/>
      <c r="AC34" s="3">
        <f t="shared" si="101"/>
        <v>0</v>
      </c>
      <c r="AD34" s="45"/>
      <c r="AE34" s="3">
        <f t="shared" si="102"/>
        <v>0</v>
      </c>
      <c r="AF34" s="45"/>
      <c r="AG34" s="3">
        <f t="shared" si="103"/>
        <v>0</v>
      </c>
      <c r="AH34" s="45"/>
      <c r="AI34" s="3">
        <f t="shared" si="104"/>
        <v>0</v>
      </c>
      <c r="AJ34" s="151"/>
      <c r="AK34" s="3">
        <f t="shared" si="105"/>
        <v>0</v>
      </c>
      <c r="AL34" s="45"/>
      <c r="AM34" s="3">
        <f t="shared" si="106"/>
        <v>0</v>
      </c>
      <c r="AN34" s="45"/>
      <c r="AO34" s="3">
        <f t="shared" si="116"/>
        <v>0</v>
      </c>
      <c r="AP34" s="45"/>
      <c r="AQ34" s="3">
        <f t="shared" si="44"/>
        <v>0</v>
      </c>
      <c r="AR34" s="45"/>
      <c r="AS34" s="3">
        <f t="shared" si="107"/>
        <v>0</v>
      </c>
      <c r="AT34" s="45"/>
      <c r="AU34" s="3">
        <f t="shared" si="108"/>
        <v>0</v>
      </c>
      <c r="AV34" s="45"/>
      <c r="AW34" s="3">
        <f t="shared" si="109"/>
        <v>0</v>
      </c>
      <c r="AX34" s="45"/>
      <c r="AY34" s="3">
        <f t="shared" si="50"/>
        <v>0</v>
      </c>
      <c r="AZ34" s="45"/>
      <c r="BA34" s="3"/>
      <c r="BB34" s="45"/>
      <c r="BC34" s="3"/>
      <c r="BD34" s="45"/>
      <c r="BE34" s="3"/>
      <c r="BF34" s="45"/>
      <c r="BG34" s="3"/>
      <c r="BH34" s="45"/>
      <c r="BI34" s="74"/>
      <c r="BJ34" s="45"/>
      <c r="BK34" s="74"/>
      <c r="BL34" s="45"/>
      <c r="BM34" s="74"/>
      <c r="BN34" s="45">
        <f t="shared" si="110"/>
        <v>2</v>
      </c>
      <c r="BO34" s="196">
        <f t="shared" si="110"/>
        <v>66.5</v>
      </c>
    </row>
    <row r="35" spans="1:111" ht="16.5" customHeight="1" x14ac:dyDescent="0.25">
      <c r="A35" s="199" t="s">
        <v>66</v>
      </c>
      <c r="B35" s="80">
        <v>34</v>
      </c>
      <c r="C35" s="46">
        <v>48</v>
      </c>
      <c r="D35" s="93">
        <v>3</v>
      </c>
      <c r="E35" s="3">
        <f t="shared" si="111"/>
        <v>144</v>
      </c>
      <c r="F35" s="93">
        <v>2</v>
      </c>
      <c r="G35" s="3">
        <f t="shared" si="112"/>
        <v>96</v>
      </c>
      <c r="H35" s="45"/>
      <c r="I35" s="3">
        <f t="shared" si="113"/>
        <v>0</v>
      </c>
      <c r="J35" s="45">
        <v>6</v>
      </c>
      <c r="K35" s="3">
        <f t="shared" si="114"/>
        <v>288</v>
      </c>
      <c r="L35" s="45"/>
      <c r="M35" s="3">
        <f t="shared" si="30"/>
        <v>0</v>
      </c>
      <c r="N35" s="45">
        <v>3</v>
      </c>
      <c r="O35" s="3">
        <f t="shared" si="31"/>
        <v>144</v>
      </c>
      <c r="P35" s="45"/>
      <c r="Q35" s="3">
        <f t="shared" si="32"/>
        <v>0</v>
      </c>
      <c r="R35" s="45">
        <v>3</v>
      </c>
      <c r="S35" s="3">
        <f t="shared" si="33"/>
        <v>144</v>
      </c>
      <c r="T35" s="45"/>
      <c r="U35" s="3">
        <f t="shared" si="98"/>
        <v>0</v>
      </c>
      <c r="V35" s="45">
        <v>1</v>
      </c>
      <c r="W35" s="3">
        <v>7.5</v>
      </c>
      <c r="X35" s="45"/>
      <c r="Y35" s="3">
        <f t="shared" si="99"/>
        <v>0</v>
      </c>
      <c r="Z35" s="45"/>
      <c r="AA35" s="3">
        <f t="shared" si="100"/>
        <v>0</v>
      </c>
      <c r="AB35" s="45"/>
      <c r="AC35" s="3">
        <f t="shared" si="101"/>
        <v>0</v>
      </c>
      <c r="AD35" s="45"/>
      <c r="AE35" s="3">
        <f t="shared" si="102"/>
        <v>0</v>
      </c>
      <c r="AF35" s="45"/>
      <c r="AG35" s="3">
        <f t="shared" si="103"/>
        <v>0</v>
      </c>
      <c r="AH35" s="45"/>
      <c r="AI35" s="3">
        <f t="shared" si="104"/>
        <v>0</v>
      </c>
      <c r="AJ35" s="151"/>
      <c r="AK35" s="3">
        <f t="shared" si="105"/>
        <v>0</v>
      </c>
      <c r="AL35" s="45"/>
      <c r="AM35" s="3">
        <f t="shared" si="106"/>
        <v>0</v>
      </c>
      <c r="AN35" s="45"/>
      <c r="AO35" s="3">
        <f t="shared" si="116"/>
        <v>0</v>
      </c>
      <c r="AP35" s="45"/>
      <c r="AQ35" s="3">
        <f t="shared" si="44"/>
        <v>0</v>
      </c>
      <c r="AR35" s="45">
        <v>3</v>
      </c>
      <c r="AS35" s="3">
        <f t="shared" si="107"/>
        <v>144</v>
      </c>
      <c r="AT35" s="45"/>
      <c r="AU35" s="3">
        <f t="shared" si="108"/>
        <v>0</v>
      </c>
      <c r="AV35" s="45">
        <v>12</v>
      </c>
      <c r="AW35" s="3">
        <f t="shared" si="109"/>
        <v>576</v>
      </c>
      <c r="AX35" s="45">
        <v>2</v>
      </c>
      <c r="AY35" s="3">
        <f t="shared" si="50"/>
        <v>96</v>
      </c>
      <c r="AZ35" s="45"/>
      <c r="BA35" s="3"/>
      <c r="BB35" s="45"/>
      <c r="BC35" s="3"/>
      <c r="BD35" s="45"/>
      <c r="BE35" s="3"/>
      <c r="BF35" s="45"/>
      <c r="BG35" s="3"/>
      <c r="BH35" s="45"/>
      <c r="BI35" s="74"/>
      <c r="BJ35" s="45"/>
      <c r="BK35" s="74"/>
      <c r="BL35" s="45"/>
      <c r="BM35" s="74"/>
      <c r="BN35" s="45">
        <f t="shared" si="110"/>
        <v>35</v>
      </c>
      <c r="BO35" s="196">
        <f t="shared" si="110"/>
        <v>1639.5</v>
      </c>
    </row>
    <row r="36" spans="1:111" ht="16.5" customHeight="1" x14ac:dyDescent="0.25">
      <c r="A36" s="199" t="s">
        <v>84</v>
      </c>
      <c r="B36" s="80" t="s">
        <v>85</v>
      </c>
      <c r="C36" s="46">
        <v>50</v>
      </c>
      <c r="D36" s="93"/>
      <c r="E36" s="3"/>
      <c r="F36" s="93"/>
      <c r="G36" s="3"/>
      <c r="H36" s="45"/>
      <c r="I36" s="3"/>
      <c r="J36" s="45"/>
      <c r="K36" s="3"/>
      <c r="L36" s="45"/>
      <c r="M36" s="3"/>
      <c r="N36" s="45"/>
      <c r="O36" s="3"/>
      <c r="P36" s="45"/>
      <c r="Q36" s="3"/>
      <c r="R36" s="45">
        <v>3</v>
      </c>
      <c r="S36" s="3">
        <f>50+21.4</f>
        <v>71.400000000000006</v>
      </c>
      <c r="T36" s="45"/>
      <c r="U36" s="3"/>
      <c r="V36" s="45"/>
      <c r="W36" s="3"/>
      <c r="X36" s="45"/>
      <c r="Y36" s="3"/>
      <c r="Z36" s="45"/>
      <c r="AA36" s="3">
        <f t="shared" si="100"/>
        <v>0</v>
      </c>
      <c r="AB36" s="45"/>
      <c r="AC36" s="3">
        <f t="shared" si="101"/>
        <v>0</v>
      </c>
      <c r="AD36" s="45"/>
      <c r="AE36" s="3">
        <f t="shared" si="102"/>
        <v>0</v>
      </c>
      <c r="AF36" s="45"/>
      <c r="AG36" s="3">
        <f t="shared" si="103"/>
        <v>0</v>
      </c>
      <c r="AH36" s="45"/>
      <c r="AI36" s="3">
        <f t="shared" si="104"/>
        <v>0</v>
      </c>
      <c r="AJ36" s="151"/>
      <c r="AK36" s="3">
        <f t="shared" si="105"/>
        <v>0</v>
      </c>
      <c r="AL36" s="45"/>
      <c r="AM36" s="3">
        <f t="shared" si="106"/>
        <v>0</v>
      </c>
      <c r="AN36" s="45"/>
      <c r="AO36" s="3">
        <f t="shared" si="116"/>
        <v>0</v>
      </c>
      <c r="AP36" s="45"/>
      <c r="AQ36" s="3">
        <f t="shared" si="44"/>
        <v>0</v>
      </c>
      <c r="AR36" s="45"/>
      <c r="AS36" s="3">
        <f t="shared" si="107"/>
        <v>0</v>
      </c>
      <c r="AT36" s="45"/>
      <c r="AU36" s="3">
        <f t="shared" si="108"/>
        <v>0</v>
      </c>
      <c r="AV36" s="45"/>
      <c r="AW36" s="3">
        <f t="shared" si="109"/>
        <v>0</v>
      </c>
      <c r="AX36" s="45"/>
      <c r="AY36" s="3">
        <f t="shared" si="50"/>
        <v>0</v>
      </c>
      <c r="AZ36" s="45"/>
      <c r="BA36" s="3"/>
      <c r="BB36" s="45"/>
      <c r="BC36" s="3"/>
      <c r="BD36" s="45"/>
      <c r="BE36" s="3"/>
      <c r="BF36" s="45"/>
      <c r="BG36" s="3"/>
      <c r="BH36" s="45"/>
      <c r="BI36" s="74"/>
      <c r="BJ36" s="45"/>
      <c r="BK36" s="74"/>
      <c r="BL36" s="45"/>
      <c r="BM36" s="74"/>
      <c r="BN36" s="45">
        <f t="shared" si="110"/>
        <v>3</v>
      </c>
      <c r="BO36" s="196">
        <f t="shared" si="110"/>
        <v>71.400000000000006</v>
      </c>
    </row>
    <row r="37" spans="1:111" ht="16.5" customHeight="1" x14ac:dyDescent="0.25">
      <c r="A37" s="197" t="s">
        <v>51</v>
      </c>
      <c r="B37" s="6">
        <v>46</v>
      </c>
      <c r="C37" s="46">
        <v>48</v>
      </c>
      <c r="D37" s="11"/>
      <c r="E37" s="3">
        <f t="shared" si="111"/>
        <v>0</v>
      </c>
      <c r="F37" s="45"/>
      <c r="G37" s="3">
        <f t="shared" si="112"/>
        <v>0</v>
      </c>
      <c r="H37" s="45"/>
      <c r="I37" s="3">
        <f t="shared" si="113"/>
        <v>0</v>
      </c>
      <c r="J37" s="45"/>
      <c r="K37" s="3">
        <f t="shared" si="114"/>
        <v>0</v>
      </c>
      <c r="L37" s="45">
        <v>37</v>
      </c>
      <c r="M37" s="3">
        <f t="shared" si="30"/>
        <v>1776</v>
      </c>
      <c r="N37" s="45"/>
      <c r="O37" s="3">
        <f t="shared" si="31"/>
        <v>0</v>
      </c>
      <c r="P37" s="45">
        <v>35</v>
      </c>
      <c r="Q37" s="3">
        <f t="shared" si="32"/>
        <v>1680</v>
      </c>
      <c r="R37" s="45">
        <v>17</v>
      </c>
      <c r="S37" s="3">
        <f t="shared" si="33"/>
        <v>816</v>
      </c>
      <c r="T37" s="45"/>
      <c r="U37" s="3">
        <f t="shared" si="98"/>
        <v>0</v>
      </c>
      <c r="V37" s="45"/>
      <c r="W37" s="3">
        <f t="shared" si="115"/>
        <v>0</v>
      </c>
      <c r="X37" s="45">
        <v>15</v>
      </c>
      <c r="Y37" s="3">
        <f t="shared" si="99"/>
        <v>720</v>
      </c>
      <c r="Z37" s="45">
        <v>16</v>
      </c>
      <c r="AA37" s="3">
        <f t="shared" si="100"/>
        <v>768</v>
      </c>
      <c r="AB37" s="45"/>
      <c r="AC37" s="3">
        <f t="shared" si="101"/>
        <v>0</v>
      </c>
      <c r="AD37" s="45"/>
      <c r="AE37" s="3">
        <f t="shared" si="102"/>
        <v>0</v>
      </c>
      <c r="AF37" s="45"/>
      <c r="AG37" s="3">
        <f t="shared" si="103"/>
        <v>0</v>
      </c>
      <c r="AH37" s="45"/>
      <c r="AI37" s="3">
        <f t="shared" si="104"/>
        <v>0</v>
      </c>
      <c r="AJ37" s="11">
        <v>17</v>
      </c>
      <c r="AK37" s="3">
        <f t="shared" si="105"/>
        <v>816</v>
      </c>
      <c r="AL37" s="45">
        <v>1</v>
      </c>
      <c r="AM37" s="3">
        <f t="shared" si="106"/>
        <v>48</v>
      </c>
      <c r="AN37" s="45"/>
      <c r="AO37" s="3">
        <f t="shared" si="116"/>
        <v>0</v>
      </c>
      <c r="AP37" s="45"/>
      <c r="AQ37" s="3">
        <f t="shared" si="44"/>
        <v>0</v>
      </c>
      <c r="AR37" s="45"/>
      <c r="AS37" s="3">
        <f t="shared" si="107"/>
        <v>0</v>
      </c>
      <c r="AT37" s="45"/>
      <c r="AU37" s="3">
        <f t="shared" si="108"/>
        <v>0</v>
      </c>
      <c r="AV37" s="45"/>
      <c r="AW37" s="3">
        <f t="shared" si="109"/>
        <v>0</v>
      </c>
      <c r="AX37" s="45"/>
      <c r="AY37" s="3">
        <f t="shared" si="50"/>
        <v>0</v>
      </c>
      <c r="AZ37" s="45"/>
      <c r="BA37" s="3"/>
      <c r="BB37" s="45"/>
      <c r="BC37" s="3"/>
      <c r="BD37" s="45"/>
      <c r="BE37" s="3"/>
      <c r="BF37" s="45"/>
      <c r="BG37" s="3"/>
      <c r="BH37" s="45"/>
      <c r="BI37" s="74"/>
      <c r="BJ37" s="45"/>
      <c r="BK37" s="74"/>
      <c r="BL37" s="45"/>
      <c r="BM37" s="74"/>
      <c r="BN37" s="45">
        <f t="shared" si="110"/>
        <v>138</v>
      </c>
      <c r="BO37" s="196">
        <f t="shared" si="110"/>
        <v>6624</v>
      </c>
    </row>
    <row r="38" spans="1:111" ht="16.5" customHeight="1" x14ac:dyDescent="0.25">
      <c r="A38" s="197" t="s">
        <v>26</v>
      </c>
      <c r="B38" s="6" t="s">
        <v>27</v>
      </c>
      <c r="C38" s="46"/>
      <c r="D38" s="11"/>
      <c r="E38" s="3">
        <f t="shared" si="111"/>
        <v>0</v>
      </c>
      <c r="F38" s="45"/>
      <c r="G38" s="3">
        <f t="shared" si="112"/>
        <v>0</v>
      </c>
      <c r="H38" s="45"/>
      <c r="I38" s="3">
        <f t="shared" si="113"/>
        <v>0</v>
      </c>
      <c r="J38" s="45"/>
      <c r="K38" s="3">
        <f t="shared" si="114"/>
        <v>0</v>
      </c>
      <c r="L38" s="45"/>
      <c r="M38" s="3">
        <f t="shared" si="30"/>
        <v>0</v>
      </c>
      <c r="N38" s="45"/>
      <c r="O38" s="3">
        <f t="shared" si="31"/>
        <v>0</v>
      </c>
      <c r="P38" s="45"/>
      <c r="Q38" s="3">
        <f t="shared" si="32"/>
        <v>0</v>
      </c>
      <c r="R38" s="45"/>
      <c r="S38" s="3">
        <f t="shared" si="33"/>
        <v>0</v>
      </c>
      <c r="T38" s="45"/>
      <c r="U38" s="3">
        <f t="shared" si="98"/>
        <v>0</v>
      </c>
      <c r="V38" s="45"/>
      <c r="W38" s="3">
        <f t="shared" si="115"/>
        <v>0</v>
      </c>
      <c r="X38" s="45"/>
      <c r="Y38" s="3">
        <f t="shared" si="99"/>
        <v>0</v>
      </c>
      <c r="Z38" s="45"/>
      <c r="AA38" s="3">
        <f t="shared" si="100"/>
        <v>0</v>
      </c>
      <c r="AB38" s="45"/>
      <c r="AC38" s="3">
        <f t="shared" si="101"/>
        <v>0</v>
      </c>
      <c r="AD38" s="45"/>
      <c r="AE38" s="3">
        <f t="shared" si="102"/>
        <v>0</v>
      </c>
      <c r="AF38" s="45"/>
      <c r="AG38" s="3"/>
      <c r="AH38" s="45"/>
      <c r="AI38" s="3">
        <f t="shared" si="104"/>
        <v>0</v>
      </c>
      <c r="AJ38" s="11"/>
      <c r="AK38" s="3">
        <f t="shared" si="105"/>
        <v>0</v>
      </c>
      <c r="AL38" s="45"/>
      <c r="AM38" s="3">
        <f t="shared" si="106"/>
        <v>0</v>
      </c>
      <c r="AN38" s="45"/>
      <c r="AO38" s="3"/>
      <c r="AP38" s="45"/>
      <c r="AQ38" s="3">
        <f t="shared" si="44"/>
        <v>0</v>
      </c>
      <c r="AR38" s="45"/>
      <c r="AS38" s="3">
        <f t="shared" si="107"/>
        <v>0</v>
      </c>
      <c r="AT38" s="45"/>
      <c r="AU38" s="3">
        <f t="shared" si="108"/>
        <v>0</v>
      </c>
      <c r="AV38" s="45"/>
      <c r="AW38" s="3">
        <f t="shared" si="109"/>
        <v>0</v>
      </c>
      <c r="AX38" s="45"/>
      <c r="AY38" s="3">
        <f t="shared" si="50"/>
        <v>0</v>
      </c>
      <c r="AZ38" s="45"/>
      <c r="BA38" s="3"/>
      <c r="BB38" s="45"/>
      <c r="BC38" s="3"/>
      <c r="BD38" s="45"/>
      <c r="BE38" s="3"/>
      <c r="BF38" s="45"/>
      <c r="BG38" s="3"/>
      <c r="BH38" s="45"/>
      <c r="BI38" s="74"/>
      <c r="BJ38" s="45"/>
      <c r="BK38" s="74"/>
      <c r="BL38" s="45"/>
      <c r="BM38" s="74"/>
      <c r="BN38" s="45">
        <f t="shared" si="110"/>
        <v>0</v>
      </c>
      <c r="BO38" s="196">
        <f t="shared" si="110"/>
        <v>0</v>
      </c>
    </row>
    <row r="39" spans="1:111" s="22" customFormat="1" ht="20.25" customHeight="1" thickBot="1" x14ac:dyDescent="0.3">
      <c r="A39" s="201" t="s">
        <v>2</v>
      </c>
      <c r="B39" s="202"/>
      <c r="C39" s="202"/>
      <c r="D39" s="203">
        <f t="shared" ref="D39:AI39" si="117">SUM(D7:D38)</f>
        <v>19</v>
      </c>
      <c r="E39" s="204">
        <f t="shared" si="117"/>
        <v>924</v>
      </c>
      <c r="F39" s="204">
        <f t="shared" si="117"/>
        <v>90</v>
      </c>
      <c r="G39" s="204">
        <f t="shared" si="117"/>
        <v>4764</v>
      </c>
      <c r="H39" s="204">
        <f t="shared" si="117"/>
        <v>107</v>
      </c>
      <c r="I39" s="204">
        <f t="shared" si="117"/>
        <v>5670</v>
      </c>
      <c r="J39" s="204">
        <f t="shared" si="117"/>
        <v>73</v>
      </c>
      <c r="K39" s="204">
        <f t="shared" si="117"/>
        <v>3828</v>
      </c>
      <c r="L39" s="203">
        <f t="shared" si="117"/>
        <v>169</v>
      </c>
      <c r="M39" s="204">
        <f t="shared" si="117"/>
        <v>8440.7799999999988</v>
      </c>
      <c r="N39" s="203">
        <f t="shared" si="117"/>
        <v>114</v>
      </c>
      <c r="O39" s="204">
        <f t="shared" si="117"/>
        <v>5863.68</v>
      </c>
      <c r="P39" s="204">
        <f t="shared" si="117"/>
        <v>177</v>
      </c>
      <c r="Q39" s="204">
        <f t="shared" si="117"/>
        <v>8958.0400000000009</v>
      </c>
      <c r="R39" s="203">
        <f t="shared" si="117"/>
        <v>147</v>
      </c>
      <c r="S39" s="204">
        <f t="shared" si="117"/>
        <v>7377</v>
      </c>
      <c r="T39" s="204">
        <f t="shared" si="117"/>
        <v>96</v>
      </c>
      <c r="U39" s="204">
        <f t="shared" si="117"/>
        <v>4946.0200000000004</v>
      </c>
      <c r="V39" s="204">
        <f t="shared" si="117"/>
        <v>172</v>
      </c>
      <c r="W39" s="204">
        <f t="shared" si="117"/>
        <v>8850.5</v>
      </c>
      <c r="X39" s="204">
        <f t="shared" si="117"/>
        <v>87</v>
      </c>
      <c r="Y39" s="204">
        <f t="shared" si="117"/>
        <v>4518</v>
      </c>
      <c r="Z39" s="204">
        <f t="shared" si="117"/>
        <v>141</v>
      </c>
      <c r="AA39" s="204">
        <f t="shared" si="117"/>
        <v>7046.64</v>
      </c>
      <c r="AB39" s="204">
        <f t="shared" si="117"/>
        <v>122</v>
      </c>
      <c r="AC39" s="204">
        <f t="shared" si="117"/>
        <v>6381</v>
      </c>
      <c r="AD39" s="204">
        <f t="shared" si="117"/>
        <v>131</v>
      </c>
      <c r="AE39" s="204">
        <f t="shared" si="117"/>
        <v>6880</v>
      </c>
      <c r="AF39" s="204">
        <f t="shared" si="117"/>
        <v>128</v>
      </c>
      <c r="AG39" s="204">
        <f t="shared" si="117"/>
        <v>6496.12</v>
      </c>
      <c r="AH39" s="204">
        <f t="shared" si="117"/>
        <v>56</v>
      </c>
      <c r="AI39" s="204">
        <f t="shared" si="117"/>
        <v>3012</v>
      </c>
      <c r="AJ39" s="204">
        <f t="shared" ref="AJ39:BO39" si="118">SUM(AJ7:AJ38)</f>
        <v>111</v>
      </c>
      <c r="AK39" s="204">
        <f t="shared" si="118"/>
        <v>5742</v>
      </c>
      <c r="AL39" s="204">
        <f t="shared" si="118"/>
        <v>139</v>
      </c>
      <c r="AM39" s="204">
        <f t="shared" si="118"/>
        <v>7416.5</v>
      </c>
      <c r="AN39" s="204">
        <f t="shared" si="118"/>
        <v>143</v>
      </c>
      <c r="AO39" s="204">
        <f t="shared" si="118"/>
        <v>7014.71</v>
      </c>
      <c r="AP39" s="203">
        <f t="shared" si="118"/>
        <v>140</v>
      </c>
      <c r="AQ39" s="204">
        <f t="shared" si="118"/>
        <v>7278</v>
      </c>
      <c r="AR39" s="203">
        <f t="shared" si="118"/>
        <v>207</v>
      </c>
      <c r="AS39" s="204">
        <f t="shared" si="118"/>
        <v>10173</v>
      </c>
      <c r="AT39" s="203">
        <f t="shared" si="118"/>
        <v>114</v>
      </c>
      <c r="AU39" s="204">
        <f t="shared" si="118"/>
        <v>5852</v>
      </c>
      <c r="AV39" s="203">
        <f t="shared" si="118"/>
        <v>215</v>
      </c>
      <c r="AW39" s="204">
        <f t="shared" si="118"/>
        <v>10889.28</v>
      </c>
      <c r="AX39" s="203">
        <f t="shared" si="118"/>
        <v>176</v>
      </c>
      <c r="AY39" s="204">
        <f t="shared" si="118"/>
        <v>9187.92</v>
      </c>
      <c r="AZ39" s="203">
        <f t="shared" si="118"/>
        <v>0</v>
      </c>
      <c r="BA39" s="204">
        <f t="shared" si="118"/>
        <v>0</v>
      </c>
      <c r="BB39" s="203">
        <f t="shared" si="118"/>
        <v>0</v>
      </c>
      <c r="BC39" s="204">
        <f t="shared" si="118"/>
        <v>0</v>
      </c>
      <c r="BD39" s="203">
        <f t="shared" si="118"/>
        <v>0</v>
      </c>
      <c r="BE39" s="204">
        <f t="shared" si="118"/>
        <v>0</v>
      </c>
      <c r="BF39" s="203">
        <f t="shared" si="118"/>
        <v>0</v>
      </c>
      <c r="BG39" s="204">
        <f t="shared" si="118"/>
        <v>0</v>
      </c>
      <c r="BH39" s="203">
        <f t="shared" si="118"/>
        <v>0</v>
      </c>
      <c r="BI39" s="204">
        <f t="shared" si="118"/>
        <v>0</v>
      </c>
      <c r="BJ39" s="203">
        <f t="shared" si="118"/>
        <v>0</v>
      </c>
      <c r="BK39" s="204">
        <f t="shared" si="118"/>
        <v>0</v>
      </c>
      <c r="BL39" s="203">
        <f t="shared" si="118"/>
        <v>0</v>
      </c>
      <c r="BM39" s="204">
        <f t="shared" si="118"/>
        <v>0</v>
      </c>
      <c r="BN39" s="203">
        <f t="shared" si="118"/>
        <v>3074</v>
      </c>
      <c r="BO39" s="205">
        <f t="shared" si="118"/>
        <v>157509.19</v>
      </c>
      <c r="BP39" s="56"/>
      <c r="BQ39" s="56"/>
      <c r="BR39" s="56"/>
      <c r="BS39" s="56"/>
      <c r="BT39" s="56"/>
      <c r="BU39" s="56"/>
      <c r="BV39" s="56"/>
      <c r="BW39" s="56"/>
      <c r="BX39" s="56"/>
      <c r="BY39" s="56"/>
      <c r="BZ39" s="56"/>
      <c r="CA39" s="56"/>
      <c r="CB39" s="56"/>
      <c r="CC39" s="56"/>
      <c r="CD39" s="56"/>
      <c r="CE39" s="56"/>
      <c r="CF39" s="56"/>
      <c r="CG39" s="56"/>
      <c r="CH39" s="56"/>
      <c r="CI39" s="56"/>
      <c r="CJ39" s="56"/>
      <c r="CK39" s="56"/>
      <c r="CL39" s="56"/>
      <c r="CM39" s="56"/>
      <c r="CN39" s="56"/>
      <c r="CO39" s="56"/>
      <c r="CP39" s="56"/>
      <c r="CQ39" s="56"/>
      <c r="CR39" s="56"/>
      <c r="CS39" s="56"/>
      <c r="CT39" s="56"/>
      <c r="CU39" s="56"/>
      <c r="CV39" s="56"/>
      <c r="CW39" s="56"/>
      <c r="CX39" s="56"/>
      <c r="CY39" s="56"/>
      <c r="CZ39" s="56"/>
      <c r="DA39" s="56"/>
    </row>
    <row r="40" spans="1:111" ht="16.5" customHeight="1" x14ac:dyDescent="0.25">
      <c r="A40" s="23"/>
      <c r="B40" s="23"/>
      <c r="C40" s="23"/>
      <c r="D40" s="23"/>
      <c r="E40" s="18"/>
      <c r="F40" s="18"/>
      <c r="G40" s="18"/>
      <c r="H40" s="19"/>
      <c r="I40" s="18"/>
      <c r="J40" s="51" t="s">
        <v>14</v>
      </c>
      <c r="K40" s="18"/>
      <c r="L40" s="58"/>
      <c r="M40" s="20"/>
      <c r="N40" s="58"/>
      <c r="O40" s="20"/>
      <c r="P40" s="55"/>
      <c r="Q40" s="20"/>
      <c r="R40" s="58"/>
      <c r="S40" s="20"/>
      <c r="T40" s="58"/>
      <c r="U40" s="20"/>
      <c r="V40" s="58"/>
      <c r="W40" s="19"/>
      <c r="X40" s="58"/>
      <c r="Y40" s="20"/>
      <c r="Z40" s="58"/>
      <c r="AA40" s="20"/>
      <c r="AB40" s="58"/>
      <c r="AC40" s="20"/>
      <c r="AD40" s="58"/>
      <c r="AE40" s="20"/>
      <c r="AF40" s="58"/>
      <c r="AG40" s="20"/>
      <c r="AH40" s="58"/>
      <c r="AI40" s="20"/>
      <c r="AJ40" s="23"/>
      <c r="AK40" s="18"/>
      <c r="AL40" s="51"/>
      <c r="AM40" s="18"/>
      <c r="AN40" s="55"/>
      <c r="AO40" s="18"/>
      <c r="AP40" s="51" t="s">
        <v>14</v>
      </c>
      <c r="AQ40" s="18"/>
      <c r="AR40" s="58"/>
      <c r="AS40" s="20"/>
      <c r="AT40" s="58"/>
      <c r="AU40" s="20"/>
      <c r="AV40" s="55"/>
      <c r="AW40" s="20"/>
      <c r="AX40" s="58"/>
      <c r="AY40" s="20"/>
      <c r="AZ40" s="58"/>
      <c r="BA40" s="20"/>
      <c r="BB40" s="58"/>
      <c r="BC40" s="19"/>
      <c r="BD40" s="58"/>
      <c r="BE40" s="20"/>
      <c r="BF40" s="58"/>
      <c r="BG40" s="20"/>
      <c r="BH40" s="58"/>
      <c r="BI40" s="20"/>
      <c r="BJ40" s="58"/>
      <c r="BK40" s="20"/>
      <c r="BL40" s="58"/>
      <c r="BM40" s="20"/>
      <c r="BN40" s="20"/>
      <c r="BO40" s="20"/>
    </row>
    <row r="41" spans="1:111" ht="16.5" customHeight="1" x14ac:dyDescent="0.25">
      <c r="A41" s="23"/>
      <c r="B41" s="23"/>
      <c r="C41" s="23"/>
      <c r="D41" s="23"/>
      <c r="E41" s="18"/>
      <c r="F41" s="18"/>
      <c r="G41" s="18"/>
      <c r="H41" s="18"/>
      <c r="I41" s="18"/>
      <c r="J41" s="51"/>
      <c r="K41" s="18"/>
      <c r="L41" s="58"/>
      <c r="M41" s="20"/>
      <c r="N41" s="58"/>
      <c r="O41" s="20"/>
      <c r="P41" s="58"/>
      <c r="Q41" s="20"/>
      <c r="R41" s="58"/>
      <c r="S41" s="21"/>
      <c r="T41" s="58"/>
      <c r="U41" s="20"/>
      <c r="V41" s="58"/>
      <c r="W41" s="20"/>
      <c r="X41" s="58"/>
      <c r="Y41" s="20"/>
      <c r="Z41" s="58"/>
      <c r="AA41" s="20"/>
      <c r="AB41" s="58"/>
      <c r="AC41" s="20"/>
      <c r="AD41" s="58"/>
      <c r="AE41" s="20"/>
      <c r="AF41" s="58"/>
      <c r="AG41" s="20"/>
      <c r="AH41" s="58"/>
      <c r="AI41" s="20"/>
      <c r="AJ41" s="23"/>
      <c r="AK41" s="18"/>
      <c r="AL41" s="51"/>
      <c r="AM41" s="18"/>
      <c r="AN41" s="51"/>
      <c r="AO41" s="18"/>
      <c r="AP41" s="51"/>
      <c r="AQ41" s="18"/>
      <c r="AR41" s="58"/>
      <c r="AS41" s="20"/>
      <c r="AT41" s="58"/>
      <c r="AU41" s="20"/>
      <c r="AV41" s="58"/>
      <c r="AW41" s="20"/>
      <c r="AX41" s="58"/>
      <c r="AY41" s="21"/>
      <c r="AZ41" s="58"/>
      <c r="BA41" s="20"/>
      <c r="BB41" s="58"/>
      <c r="BC41" s="20"/>
      <c r="BD41" s="58"/>
      <c r="BE41" s="20"/>
      <c r="BF41" s="58"/>
      <c r="BG41" s="20"/>
      <c r="BH41" s="58"/>
      <c r="BI41" s="20"/>
      <c r="BJ41" s="58"/>
      <c r="BK41" s="20"/>
      <c r="BL41" s="58"/>
      <c r="BM41" s="20"/>
      <c r="BN41" s="20"/>
      <c r="BO41" s="20"/>
    </row>
    <row r="42" spans="1:111" ht="16.5" customHeight="1" thickBot="1" x14ac:dyDescent="0.3">
      <c r="A42" s="23"/>
      <c r="B42" s="23"/>
      <c r="C42" s="23"/>
      <c r="D42" s="23"/>
      <c r="E42" s="18"/>
      <c r="F42" s="18"/>
      <c r="G42" s="18"/>
      <c r="H42" s="18"/>
      <c r="I42" s="18"/>
      <c r="J42" s="51"/>
      <c r="K42" s="18"/>
      <c r="L42" s="58"/>
      <c r="M42" s="20"/>
      <c r="N42" s="58"/>
      <c r="O42" s="20"/>
      <c r="P42" s="58"/>
      <c r="Q42" s="20"/>
      <c r="R42" s="58"/>
      <c r="S42" s="21"/>
      <c r="T42" s="58"/>
      <c r="U42" s="20"/>
      <c r="V42" s="58"/>
      <c r="W42" s="20"/>
      <c r="X42" s="58"/>
      <c r="Y42" s="20"/>
      <c r="Z42" s="58"/>
      <c r="AA42" s="20"/>
      <c r="AB42" s="58"/>
      <c r="AC42" s="20"/>
      <c r="AD42" s="58"/>
      <c r="AE42" s="20"/>
      <c r="AF42" s="58"/>
      <c r="AG42" s="20"/>
      <c r="AH42" s="58"/>
      <c r="AI42" s="20"/>
      <c r="AJ42" s="23"/>
      <c r="AK42" s="18"/>
      <c r="AL42" s="51"/>
      <c r="AM42" s="18"/>
      <c r="AN42" s="51"/>
      <c r="AO42" s="18"/>
      <c r="AP42" s="51"/>
      <c r="AQ42" s="18"/>
      <c r="AR42" s="58"/>
      <c r="AS42" s="20"/>
      <c r="AT42" s="58"/>
      <c r="AU42" s="20"/>
      <c r="AV42" s="58"/>
      <c r="AW42" s="20"/>
      <c r="AX42" s="58"/>
      <c r="AY42" s="21"/>
      <c r="AZ42" s="58"/>
      <c r="BA42" s="20"/>
      <c r="BB42" s="58"/>
      <c r="BC42" s="20"/>
      <c r="BD42" s="58"/>
      <c r="BE42" s="20"/>
      <c r="BF42" s="58"/>
      <c r="BG42" s="20"/>
      <c r="BH42" s="58"/>
      <c r="BI42" s="20"/>
      <c r="BJ42" s="58"/>
      <c r="BK42" s="20"/>
      <c r="BL42" s="58"/>
      <c r="BM42" s="20"/>
      <c r="BN42" s="20"/>
      <c r="BO42" s="20"/>
    </row>
    <row r="43" spans="1:111" s="63" customFormat="1" ht="16.5" hidden="1" customHeight="1" x14ac:dyDescent="0.3">
      <c r="A43" s="283" t="s">
        <v>25</v>
      </c>
      <c r="B43" s="284"/>
      <c r="C43" s="285"/>
      <c r="D43" s="85"/>
      <c r="E43" s="28"/>
      <c r="F43" s="28"/>
      <c r="G43" s="28"/>
      <c r="H43" s="28"/>
      <c r="I43" s="28"/>
      <c r="J43" s="47"/>
      <c r="K43" s="28"/>
      <c r="L43" s="65"/>
      <c r="M43" s="66"/>
      <c r="N43" s="65"/>
      <c r="O43" s="66"/>
      <c r="P43" s="65"/>
      <c r="Q43" s="66"/>
      <c r="R43" s="65"/>
      <c r="S43" s="67"/>
      <c r="T43" s="65"/>
      <c r="U43" s="66"/>
      <c r="V43" s="65"/>
      <c r="W43" s="66"/>
      <c r="X43" s="65"/>
      <c r="Y43" s="66"/>
      <c r="Z43" s="65"/>
      <c r="AA43" s="66"/>
      <c r="AB43" s="65"/>
      <c r="AC43" s="66"/>
      <c r="AD43" s="65"/>
      <c r="AE43" s="66"/>
      <c r="AF43" s="65"/>
      <c r="AG43" s="66"/>
      <c r="AH43" s="65"/>
      <c r="AI43" s="66"/>
      <c r="AJ43" s="72"/>
      <c r="AK43" s="28"/>
      <c r="AL43" s="47"/>
      <c r="AM43" s="28"/>
      <c r="AN43" s="47"/>
      <c r="AO43" s="28"/>
      <c r="AP43" s="47"/>
      <c r="AQ43" s="28"/>
      <c r="AR43" s="65"/>
      <c r="AS43" s="66"/>
      <c r="AT43" s="65"/>
      <c r="AU43" s="66"/>
      <c r="AV43" s="65"/>
      <c r="AW43" s="66"/>
      <c r="AX43" s="65"/>
      <c r="AY43" s="67"/>
      <c r="AZ43" s="65"/>
      <c r="BA43" s="66"/>
      <c r="BB43" s="65"/>
      <c r="BC43" s="66"/>
      <c r="BD43" s="65"/>
      <c r="BE43" s="66"/>
      <c r="BF43" s="65"/>
      <c r="BG43" s="66"/>
      <c r="BH43" s="65"/>
      <c r="BI43" s="66"/>
      <c r="BJ43" s="65"/>
      <c r="BK43" s="66"/>
      <c r="BL43" s="65"/>
      <c r="BM43" s="66"/>
      <c r="BN43" s="66"/>
      <c r="BO43" s="66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7"/>
      <c r="DC43" s="7"/>
      <c r="DD43" s="7"/>
      <c r="DE43" s="7"/>
      <c r="DF43" s="7"/>
      <c r="DG43" s="7"/>
    </row>
    <row r="44" spans="1:111" ht="16.5" hidden="1" customHeight="1" x14ac:dyDescent="0.3">
      <c r="A44" s="129" t="s">
        <v>9</v>
      </c>
      <c r="B44" s="84" t="s">
        <v>28</v>
      </c>
      <c r="C44" s="76">
        <v>48</v>
      </c>
      <c r="D44" s="82"/>
      <c r="E44" s="3"/>
      <c r="F44" s="3"/>
      <c r="G44" s="3"/>
      <c r="H44" s="3"/>
      <c r="I44" s="3"/>
      <c r="J44" s="45"/>
      <c r="K44" s="3"/>
      <c r="L44" s="83"/>
      <c r="M44" s="57"/>
      <c r="N44" s="45"/>
      <c r="O44" s="3"/>
      <c r="P44" s="83"/>
      <c r="Q44" s="57"/>
      <c r="R44" s="83"/>
      <c r="S44" s="242"/>
      <c r="T44" s="83"/>
      <c r="U44" s="97"/>
      <c r="V44" s="97"/>
      <c r="W44" s="57"/>
      <c r="X44" s="83"/>
      <c r="Y44" s="97"/>
      <c r="Z44" s="83"/>
      <c r="AA44" s="97"/>
      <c r="AB44" s="45"/>
      <c r="AC44" s="3"/>
      <c r="AD44" s="83"/>
      <c r="AE44" s="57"/>
      <c r="AF44" s="83"/>
      <c r="AG44" s="57"/>
      <c r="AH44" s="45"/>
      <c r="AI44" s="97"/>
      <c r="AJ44" s="82"/>
      <c r="AK44" s="3"/>
      <c r="AL44" s="45"/>
      <c r="AM44" s="3"/>
      <c r="AN44" s="45"/>
      <c r="AO44" s="3"/>
      <c r="AP44" s="45"/>
      <c r="AQ44" s="97"/>
      <c r="AR44" s="83"/>
      <c r="AS44" s="97"/>
      <c r="AT44" s="83"/>
      <c r="AU44" s="97"/>
      <c r="AV44" s="83"/>
      <c r="AW44" s="97"/>
      <c r="AX44" s="83"/>
      <c r="AY44" s="97"/>
      <c r="AZ44" s="83"/>
      <c r="BA44" s="57"/>
      <c r="BB44" s="83"/>
      <c r="BC44" s="97"/>
      <c r="BD44" s="83"/>
      <c r="BE44" s="97"/>
      <c r="BF44" s="83"/>
      <c r="BG44" s="97"/>
      <c r="BH44" s="83"/>
      <c r="BI44" s="57"/>
      <c r="BJ44" s="45"/>
      <c r="BK44" s="97"/>
      <c r="BL44" s="83"/>
      <c r="BM44" s="57"/>
      <c r="BN44" s="44">
        <f t="shared" ref="BN44:BO45" si="119">+D44+F44+H44+J44+L44+N44+P44+R44+T44+V44+X44+Z44+AB44+AD44+AF44+AH44+AJ44+AL44+AN44+AP44+AR44+AT44+AV44+AX44+AZ44+BB44+BD44+BF44+BH44+BJ44+BL44</f>
        <v>0</v>
      </c>
      <c r="BO44" s="87">
        <f t="shared" si="119"/>
        <v>0</v>
      </c>
    </row>
    <row r="45" spans="1:111" ht="16.5" hidden="1" customHeight="1" x14ac:dyDescent="0.3">
      <c r="A45" s="130" t="s">
        <v>31</v>
      </c>
      <c r="B45" s="131"/>
      <c r="C45" s="128">
        <v>47.5</v>
      </c>
      <c r="D45" s="82"/>
      <c r="E45" s="3"/>
      <c r="F45" s="3"/>
      <c r="G45" s="3"/>
      <c r="H45" s="3"/>
      <c r="I45" s="3"/>
      <c r="J45" s="45"/>
      <c r="K45" s="3"/>
      <c r="L45" s="83"/>
      <c r="M45" s="57"/>
      <c r="N45" s="45"/>
      <c r="O45" s="3"/>
      <c r="P45" s="83"/>
      <c r="Q45" s="57"/>
      <c r="R45" s="83"/>
      <c r="S45" s="242"/>
      <c r="T45" s="83"/>
      <c r="U45" s="97"/>
      <c r="V45" s="97"/>
      <c r="W45" s="57"/>
      <c r="X45" s="45"/>
      <c r="Y45" s="97"/>
      <c r="Z45" s="83"/>
      <c r="AA45" s="97"/>
      <c r="AB45" s="45"/>
      <c r="AC45" s="3"/>
      <c r="AD45" s="83"/>
      <c r="AE45" s="57"/>
      <c r="AF45" s="83"/>
      <c r="AG45" s="57"/>
      <c r="AH45" s="45"/>
      <c r="AI45" s="97"/>
      <c r="AJ45" s="82"/>
      <c r="AK45" s="3"/>
      <c r="AL45" s="45"/>
      <c r="AM45" s="3"/>
      <c r="AN45" s="45"/>
      <c r="AO45" s="3"/>
      <c r="AP45" s="45"/>
      <c r="AQ45" s="97"/>
      <c r="AR45" s="83"/>
      <c r="AS45" s="97"/>
      <c r="AT45" s="83"/>
      <c r="AU45" s="97"/>
      <c r="AV45" s="83"/>
      <c r="AW45" s="97"/>
      <c r="AX45" s="83"/>
      <c r="AY45" s="97"/>
      <c r="AZ45" s="83"/>
      <c r="BA45" s="57"/>
      <c r="BB45" s="83"/>
      <c r="BC45" s="97"/>
      <c r="BD45" s="83"/>
      <c r="BE45" s="97"/>
      <c r="BF45" s="83"/>
      <c r="BG45" s="97"/>
      <c r="BH45" s="83"/>
      <c r="BI45" s="57"/>
      <c r="BJ45" s="45"/>
      <c r="BK45" s="97"/>
      <c r="BL45" s="83"/>
      <c r="BM45" s="57"/>
      <c r="BN45" s="44">
        <f t="shared" si="119"/>
        <v>0</v>
      </c>
      <c r="BO45" s="87">
        <f t="shared" si="119"/>
        <v>0</v>
      </c>
    </row>
    <row r="46" spans="1:111" s="63" customFormat="1" ht="16.5" customHeight="1" thickBot="1" x14ac:dyDescent="0.3">
      <c r="A46" s="283" t="s">
        <v>15</v>
      </c>
      <c r="B46" s="285"/>
      <c r="C46" s="86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110"/>
      <c r="V46" s="110"/>
      <c r="W46" s="64"/>
      <c r="X46" s="64"/>
      <c r="Y46" s="110"/>
      <c r="Z46" s="64"/>
      <c r="AA46" s="64"/>
      <c r="AB46" s="64"/>
      <c r="AC46" s="64"/>
      <c r="AD46" s="64"/>
      <c r="AE46" s="64"/>
      <c r="AF46" s="64"/>
      <c r="AG46" s="64"/>
      <c r="AH46" s="108"/>
      <c r="AI46" s="110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108"/>
      <c r="AX46" s="64"/>
      <c r="AY46" s="109"/>
      <c r="AZ46" s="64"/>
      <c r="BA46" s="64"/>
      <c r="BB46" s="64"/>
      <c r="BC46" s="64"/>
      <c r="BD46" s="64"/>
      <c r="BE46" s="110"/>
      <c r="BF46" s="64"/>
      <c r="BG46" s="64"/>
      <c r="BH46" s="64"/>
      <c r="BI46" s="64"/>
      <c r="BJ46" s="108"/>
      <c r="BK46" s="110"/>
      <c r="BL46" s="64"/>
      <c r="BM46" s="64"/>
      <c r="BN46" s="244"/>
      <c r="BO46" s="24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7"/>
      <c r="DC46" s="7"/>
      <c r="DD46" s="7"/>
      <c r="DE46" s="7"/>
      <c r="DF46" s="7"/>
      <c r="DG46" s="7"/>
    </row>
    <row r="47" spans="1:111" ht="16.5" customHeight="1" x14ac:dyDescent="0.25">
      <c r="A47" s="172" t="s">
        <v>64</v>
      </c>
      <c r="B47" s="173" t="s">
        <v>65</v>
      </c>
      <c r="C47" s="169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97"/>
      <c r="V47" s="97"/>
      <c r="W47" s="100"/>
      <c r="X47" s="100"/>
      <c r="Y47" s="97"/>
      <c r="Z47" s="100"/>
      <c r="AA47" s="100"/>
      <c r="AB47" s="100"/>
      <c r="AC47" s="100"/>
      <c r="AD47" s="100"/>
      <c r="AE47" s="100"/>
      <c r="AF47" s="242">
        <v>40</v>
      </c>
      <c r="AG47" s="242">
        <v>2040</v>
      </c>
      <c r="AH47" s="242"/>
      <c r="AI47" s="97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242"/>
      <c r="AX47" s="100"/>
      <c r="AY47" s="31"/>
      <c r="AZ47" s="100"/>
      <c r="BA47" s="100"/>
      <c r="BB47" s="100"/>
      <c r="BC47" s="100"/>
      <c r="BD47" s="100"/>
      <c r="BE47" s="97"/>
      <c r="BF47" s="100"/>
      <c r="BG47" s="100"/>
      <c r="BH47" s="100"/>
      <c r="BI47" s="100"/>
      <c r="BJ47" s="242"/>
      <c r="BK47" s="97"/>
      <c r="BL47" s="100"/>
      <c r="BM47" s="100"/>
      <c r="BN47" s="170"/>
      <c r="BO47" s="171"/>
    </row>
    <row r="48" spans="1:111" ht="16.5" customHeight="1" x14ac:dyDescent="0.25">
      <c r="A48" s="129" t="s">
        <v>59</v>
      </c>
      <c r="B48" s="84" t="s">
        <v>60</v>
      </c>
      <c r="C48" s="101">
        <v>45</v>
      </c>
      <c r="D48" s="100"/>
      <c r="E48" s="100"/>
      <c r="F48" s="100"/>
      <c r="G48" s="100"/>
      <c r="H48" s="100"/>
      <c r="I48" s="100"/>
      <c r="J48" s="242">
        <v>18</v>
      </c>
      <c r="K48" s="242">
        <f>+J48*C48</f>
        <v>810</v>
      </c>
      <c r="L48" s="100"/>
      <c r="M48" s="100"/>
      <c r="N48" s="100"/>
      <c r="O48" s="100"/>
      <c r="P48" s="242">
        <v>6</v>
      </c>
      <c r="Q48" s="242">
        <f>+P48*C48</f>
        <v>270</v>
      </c>
      <c r="R48" s="100"/>
      <c r="S48" s="100"/>
      <c r="T48" s="100"/>
      <c r="U48" s="97"/>
      <c r="V48" s="97"/>
      <c r="W48" s="100"/>
      <c r="X48" s="100"/>
      <c r="Y48" s="97"/>
      <c r="Z48" s="242"/>
      <c r="AA48" s="97">
        <f>+Z48*C48</f>
        <v>0</v>
      </c>
      <c r="AB48" s="242"/>
      <c r="AC48" s="242">
        <f>+AB48*C48</f>
        <v>0</v>
      </c>
      <c r="AD48" s="100"/>
      <c r="AE48" s="100"/>
      <c r="AF48" s="242">
        <v>3</v>
      </c>
      <c r="AG48" s="242">
        <f>+AF48*C48</f>
        <v>135</v>
      </c>
      <c r="AH48" s="242"/>
      <c r="AI48" s="97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V48" s="100"/>
      <c r="AW48" s="242"/>
      <c r="AX48" s="100"/>
      <c r="AY48" s="31"/>
      <c r="AZ48" s="242"/>
      <c r="BA48" s="107"/>
      <c r="BB48" s="242"/>
      <c r="BC48" s="97"/>
      <c r="BD48" s="100"/>
      <c r="BE48" s="97"/>
      <c r="BF48" s="242"/>
      <c r="BG48" s="97"/>
      <c r="BH48" s="242">
        <v>36</v>
      </c>
      <c r="BI48" s="242">
        <f>+BH48*C48</f>
        <v>1620</v>
      </c>
      <c r="BJ48" s="242"/>
      <c r="BK48" s="97"/>
      <c r="BL48" s="100"/>
      <c r="BM48" s="100"/>
      <c r="BN48" s="44">
        <f>+D48+F48+H48+J48+L48+N48+P48+R48+T48+V48+X48+Z48+AB48+AD48+AF48+AH48+AJ48+AL48+AN48+AP48+AR48+AT48+AV48+AX48+AZ48+BB48+BD48+BF48+BH48+BJ48+BL48</f>
        <v>63</v>
      </c>
      <c r="BO48" s="87">
        <f t="shared" ref="BO48:BO49" si="120">+E48+G48+I48+K48+M48+O48+Q48+S48+U48+W48+Y48+AA48+AC48+AE48+AG48+AI48+AK48+AM48+AO48+AQ48+AS48+AU48+AW48+AY48+BA48+BC48+BE48+BG48+BI48+BK48+BM48</f>
        <v>2835</v>
      </c>
    </row>
    <row r="49" spans="1:67" ht="16.5" customHeight="1" x14ac:dyDescent="0.25">
      <c r="A49" s="129" t="s">
        <v>62</v>
      </c>
      <c r="B49" s="84" t="s">
        <v>63</v>
      </c>
      <c r="C49" s="101">
        <v>60</v>
      </c>
      <c r="D49" s="100"/>
      <c r="E49" s="100"/>
      <c r="F49" s="100"/>
      <c r="G49" s="100"/>
      <c r="H49" s="100"/>
      <c r="I49" s="100"/>
      <c r="J49" s="242"/>
      <c r="K49" s="242"/>
      <c r="L49" s="100"/>
      <c r="M49" s="100"/>
      <c r="N49" s="100"/>
      <c r="O49" s="100"/>
      <c r="P49" s="242"/>
      <c r="Q49" s="242"/>
      <c r="R49" s="100"/>
      <c r="S49" s="100"/>
      <c r="T49" s="100"/>
      <c r="U49" s="97"/>
      <c r="V49" s="97"/>
      <c r="W49" s="100"/>
      <c r="X49" s="242">
        <v>18</v>
      </c>
      <c r="Y49" s="97">
        <f>+X49*C49</f>
        <v>1080</v>
      </c>
      <c r="Z49" s="242"/>
      <c r="AA49" s="97"/>
      <c r="AB49" s="242"/>
      <c r="AC49" s="242"/>
      <c r="AD49" s="100"/>
      <c r="AE49" s="100"/>
      <c r="AF49" s="100"/>
      <c r="AG49" s="100"/>
      <c r="AH49" s="242"/>
      <c r="AI49" s="97"/>
      <c r="AJ49" s="100"/>
      <c r="AK49" s="100"/>
      <c r="AL49" s="100"/>
      <c r="AM49" s="100"/>
      <c r="AN49" s="100"/>
      <c r="AO49" s="100"/>
      <c r="AP49" s="100"/>
      <c r="AQ49" s="100"/>
      <c r="AR49" s="100"/>
      <c r="AS49" s="100"/>
      <c r="AT49" s="100"/>
      <c r="AU49" s="100"/>
      <c r="AV49" s="100"/>
      <c r="AW49" s="242"/>
      <c r="AX49" s="100"/>
      <c r="AY49" s="31"/>
      <c r="AZ49" s="242"/>
      <c r="BA49" s="107"/>
      <c r="BB49" s="242"/>
      <c r="BC49" s="97"/>
      <c r="BD49" s="100"/>
      <c r="BE49" s="97"/>
      <c r="BF49" s="242"/>
      <c r="BG49" s="97"/>
      <c r="BH49" s="100"/>
      <c r="BI49" s="100"/>
      <c r="BJ49" s="242"/>
      <c r="BK49" s="97"/>
      <c r="BL49" s="100"/>
      <c r="BM49" s="100"/>
      <c r="BN49" s="44">
        <f>+D49+F49+H49+J49+L49+N49+P49+R49+T49+V49+X49+Z49+AB49+AD49+AF49+AH49+AJ49+AL49+AN49+AP49+AR49+AT49+AV49+AX49+AZ49+BB49+BD49+BF49+BH49+BJ49+BL49</f>
        <v>18</v>
      </c>
      <c r="BO49" s="87">
        <f t="shared" si="120"/>
        <v>1080</v>
      </c>
    </row>
    <row r="50" spans="1:67" ht="16.5" customHeight="1" x14ac:dyDescent="0.25">
      <c r="A50" s="102" t="s">
        <v>2</v>
      </c>
      <c r="B50" s="102"/>
      <c r="C50" s="103"/>
      <c r="D50" s="104">
        <f t="shared" ref="D50:W50" si="121">SUM(D44:D48)</f>
        <v>0</v>
      </c>
      <c r="E50" s="104">
        <f t="shared" si="121"/>
        <v>0</v>
      </c>
      <c r="F50" s="104">
        <f t="shared" si="121"/>
        <v>0</v>
      </c>
      <c r="G50" s="104">
        <f t="shared" si="121"/>
        <v>0</v>
      </c>
      <c r="H50" s="104">
        <f t="shared" si="121"/>
        <v>0</v>
      </c>
      <c r="I50" s="104">
        <f t="shared" si="121"/>
        <v>0</v>
      </c>
      <c r="J50" s="104">
        <f t="shared" si="121"/>
        <v>18</v>
      </c>
      <c r="K50" s="104">
        <f t="shared" si="121"/>
        <v>810</v>
      </c>
      <c r="L50" s="104">
        <f t="shared" si="121"/>
        <v>0</v>
      </c>
      <c r="M50" s="104">
        <f t="shared" si="121"/>
        <v>0</v>
      </c>
      <c r="N50" s="104">
        <f t="shared" si="121"/>
        <v>0</v>
      </c>
      <c r="O50" s="104">
        <f t="shared" si="121"/>
        <v>0</v>
      </c>
      <c r="P50" s="104">
        <f t="shared" si="121"/>
        <v>6</v>
      </c>
      <c r="Q50" s="104">
        <f t="shared" si="121"/>
        <v>270</v>
      </c>
      <c r="R50" s="105">
        <f t="shared" si="121"/>
        <v>0</v>
      </c>
      <c r="S50" s="104">
        <f t="shared" si="121"/>
        <v>0</v>
      </c>
      <c r="T50" s="104">
        <f t="shared" si="121"/>
        <v>0</v>
      </c>
      <c r="U50" s="104">
        <f t="shared" si="121"/>
        <v>0</v>
      </c>
      <c r="V50" s="104">
        <f t="shared" si="121"/>
        <v>0</v>
      </c>
      <c r="W50" s="104">
        <f t="shared" si="121"/>
        <v>0</v>
      </c>
      <c r="X50" s="104">
        <f>SUM(X46:X49)</f>
        <v>18</v>
      </c>
      <c r="Y50" s="104">
        <f>SUM(Y46:Y49)</f>
        <v>1080</v>
      </c>
      <c r="Z50" s="105">
        <f>SUM(Z46:Z48)</f>
        <v>0</v>
      </c>
      <c r="AA50" s="104">
        <f>SUM(AA46:AA48)</f>
        <v>0</v>
      </c>
      <c r="AB50" s="105">
        <f>SUM(AB46:AB48)</f>
        <v>0</v>
      </c>
      <c r="AC50" s="104">
        <f>SUM(AC44:AC48)</f>
        <v>0</v>
      </c>
      <c r="AD50" s="105">
        <f t="shared" ref="AD50:BM50" si="122">SUM(AD46:AD48)</f>
        <v>0</v>
      </c>
      <c r="AE50" s="104">
        <f t="shared" si="122"/>
        <v>0</v>
      </c>
      <c r="AF50" s="105">
        <f t="shared" si="122"/>
        <v>43</v>
      </c>
      <c r="AG50" s="104">
        <f t="shared" si="122"/>
        <v>2175</v>
      </c>
      <c r="AH50" s="105">
        <f t="shared" si="122"/>
        <v>0</v>
      </c>
      <c r="AI50" s="104">
        <f t="shared" si="122"/>
        <v>0</v>
      </c>
      <c r="AJ50" s="105">
        <f t="shared" si="122"/>
        <v>0</v>
      </c>
      <c r="AK50" s="104">
        <f t="shared" si="122"/>
        <v>0</v>
      </c>
      <c r="AL50" s="105">
        <f t="shared" si="122"/>
        <v>0</v>
      </c>
      <c r="AM50" s="104">
        <f t="shared" si="122"/>
        <v>0</v>
      </c>
      <c r="AN50" s="105">
        <f t="shared" si="122"/>
        <v>0</v>
      </c>
      <c r="AO50" s="154">
        <f t="shared" si="122"/>
        <v>0</v>
      </c>
      <c r="AP50" s="105">
        <f t="shared" si="122"/>
        <v>0</v>
      </c>
      <c r="AQ50" s="104">
        <f t="shared" si="122"/>
        <v>0</v>
      </c>
      <c r="AR50" s="105">
        <f t="shared" si="122"/>
        <v>0</v>
      </c>
      <c r="AS50" s="104">
        <f t="shared" si="122"/>
        <v>0</v>
      </c>
      <c r="AT50" s="105">
        <f t="shared" si="122"/>
        <v>0</v>
      </c>
      <c r="AU50" s="104">
        <f t="shared" si="122"/>
        <v>0</v>
      </c>
      <c r="AV50" s="105">
        <f t="shared" si="122"/>
        <v>0</v>
      </c>
      <c r="AW50" s="105">
        <f t="shared" si="122"/>
        <v>0</v>
      </c>
      <c r="AX50" s="105">
        <f t="shared" si="122"/>
        <v>0</v>
      </c>
      <c r="AY50" s="105">
        <f t="shared" si="122"/>
        <v>0</v>
      </c>
      <c r="AZ50" s="105">
        <f t="shared" si="122"/>
        <v>0</v>
      </c>
      <c r="BA50" s="105">
        <f t="shared" si="122"/>
        <v>0</v>
      </c>
      <c r="BB50" s="105">
        <f t="shared" si="122"/>
        <v>0</v>
      </c>
      <c r="BC50" s="105">
        <f t="shared" si="122"/>
        <v>0</v>
      </c>
      <c r="BD50" s="105">
        <f t="shared" si="122"/>
        <v>0</v>
      </c>
      <c r="BE50" s="105">
        <f t="shared" si="122"/>
        <v>0</v>
      </c>
      <c r="BF50" s="105">
        <f t="shared" si="122"/>
        <v>0</v>
      </c>
      <c r="BG50" s="105">
        <f t="shared" si="122"/>
        <v>0</v>
      </c>
      <c r="BH50" s="105">
        <f t="shared" si="122"/>
        <v>36</v>
      </c>
      <c r="BI50" s="105">
        <f t="shared" si="122"/>
        <v>1620</v>
      </c>
      <c r="BJ50" s="105">
        <f t="shared" si="122"/>
        <v>0</v>
      </c>
      <c r="BK50" s="105">
        <f t="shared" si="122"/>
        <v>0</v>
      </c>
      <c r="BL50" s="105">
        <f t="shared" si="122"/>
        <v>0</v>
      </c>
      <c r="BM50" s="105">
        <f t="shared" si="122"/>
        <v>0</v>
      </c>
      <c r="BN50" s="105">
        <f>SUM(BN46:BN49)</f>
        <v>81</v>
      </c>
      <c r="BO50" s="105">
        <f>SUM(BO46:BO49)</f>
        <v>3915</v>
      </c>
    </row>
    <row r="51" spans="1:67" ht="16.5" customHeight="1" x14ac:dyDescent="0.25">
      <c r="A51" s="73"/>
      <c r="B51" s="73"/>
      <c r="C51" s="73"/>
      <c r="D51" s="73"/>
      <c r="E51" s="3"/>
      <c r="F51" s="3"/>
      <c r="G51" s="3"/>
      <c r="H51" s="3"/>
      <c r="I51" s="3"/>
      <c r="J51" s="45"/>
      <c r="K51" s="3"/>
      <c r="L51" s="53"/>
      <c r="M51" s="2"/>
      <c r="N51" s="53"/>
      <c r="O51" s="2"/>
      <c r="P51" s="53"/>
      <c r="Q51" s="2"/>
      <c r="R51" s="53"/>
      <c r="S51" s="2"/>
      <c r="T51" s="53"/>
      <c r="U51" s="2"/>
      <c r="V51" s="53"/>
      <c r="W51" s="2"/>
      <c r="X51" s="53"/>
      <c r="Y51" s="2"/>
      <c r="Z51" s="53"/>
      <c r="AA51" s="2"/>
      <c r="AB51" s="53"/>
      <c r="AC51" s="2"/>
      <c r="AD51" s="53"/>
      <c r="AE51" s="2"/>
      <c r="AF51" s="53"/>
      <c r="AG51" s="2"/>
      <c r="AH51" s="53"/>
      <c r="AI51" s="2"/>
      <c r="AJ51" s="73"/>
      <c r="AK51" s="8"/>
      <c r="AL51" s="52"/>
      <c r="AM51" s="8"/>
      <c r="AN51" s="52"/>
      <c r="AO51" s="8"/>
      <c r="AP51" s="52"/>
      <c r="AQ51" s="8"/>
      <c r="AR51" s="53"/>
      <c r="AS51" s="2"/>
      <c r="AT51" s="53"/>
      <c r="AU51" s="2"/>
      <c r="AV51" s="53"/>
      <c r="AW51" s="2"/>
      <c r="AX51" s="53"/>
      <c r="AY51" s="2"/>
      <c r="AZ51" s="53"/>
      <c r="BA51" s="2"/>
      <c r="BB51" s="53"/>
      <c r="BC51" s="2"/>
      <c r="BD51" s="53"/>
      <c r="BE51" s="2"/>
      <c r="BF51" s="53"/>
      <c r="BG51" s="2"/>
      <c r="BH51" s="53"/>
      <c r="BI51" s="57"/>
      <c r="BJ51" s="53"/>
      <c r="BK51" s="57"/>
      <c r="BL51" s="53"/>
      <c r="BM51" s="57"/>
      <c r="BN51" s="2"/>
      <c r="BO51" s="3"/>
    </row>
    <row r="52" spans="1:67" ht="16.5" customHeight="1" x14ac:dyDescent="0.25">
      <c r="A52" s="73"/>
      <c r="B52" s="73"/>
      <c r="C52" s="73"/>
      <c r="D52" s="73"/>
      <c r="E52" s="3"/>
      <c r="F52" s="3"/>
      <c r="G52" s="3"/>
      <c r="H52" s="3"/>
      <c r="I52" s="3"/>
      <c r="J52" s="45"/>
      <c r="K52" s="3"/>
      <c r="L52" s="53"/>
      <c r="M52" s="2"/>
      <c r="N52" s="53"/>
      <c r="O52" s="2"/>
      <c r="P52" s="53"/>
      <c r="Q52" s="2"/>
      <c r="R52" s="53"/>
      <c r="S52" s="2"/>
      <c r="T52" s="53"/>
      <c r="U52" s="2"/>
      <c r="V52" s="53"/>
      <c r="W52" s="2"/>
      <c r="X52" s="53"/>
      <c r="Y52" s="2"/>
      <c r="Z52" s="53"/>
      <c r="AA52" s="2"/>
      <c r="AB52" s="53"/>
      <c r="AC52" s="2"/>
      <c r="AD52" s="53"/>
      <c r="AE52" s="2"/>
      <c r="AF52" s="53"/>
      <c r="AG52" s="2"/>
      <c r="AH52" s="53"/>
      <c r="AI52" s="2"/>
      <c r="AJ52" s="73"/>
      <c r="AK52" s="8"/>
      <c r="AL52" s="52"/>
      <c r="AM52" s="8"/>
      <c r="AN52" s="52"/>
      <c r="AO52" s="8"/>
      <c r="AP52" s="52"/>
      <c r="AQ52" s="8"/>
      <c r="AR52" s="53"/>
      <c r="AS52" s="2"/>
      <c r="AT52" s="53"/>
      <c r="AU52" s="2"/>
      <c r="AV52" s="53"/>
      <c r="AW52" s="2"/>
      <c r="AX52" s="53"/>
      <c r="AY52" s="2"/>
      <c r="AZ52" s="53"/>
      <c r="BA52" s="2"/>
      <c r="BB52" s="53"/>
      <c r="BC52" s="2"/>
      <c r="BD52" s="53"/>
      <c r="BE52" s="2"/>
      <c r="BF52" s="53"/>
      <c r="BG52" s="2"/>
      <c r="BH52" s="53"/>
      <c r="BI52" s="57"/>
      <c r="BJ52" s="53"/>
      <c r="BK52" s="57"/>
      <c r="BL52" s="53"/>
      <c r="BM52" s="57"/>
      <c r="BN52" s="2"/>
      <c r="BO52" s="8"/>
    </row>
    <row r="53" spans="1:67" ht="16.5" customHeight="1" x14ac:dyDescent="0.25">
      <c r="A53" s="89" t="s">
        <v>16</v>
      </c>
      <c r="B53" s="89"/>
      <c r="C53" s="89"/>
      <c r="D53" s="90">
        <f t="shared" ref="D53:BO53" si="123">D50+D39</f>
        <v>19</v>
      </c>
      <c r="E53" s="91">
        <f t="shared" si="123"/>
        <v>924</v>
      </c>
      <c r="F53" s="91">
        <f t="shared" si="123"/>
        <v>90</v>
      </c>
      <c r="G53" s="91">
        <f t="shared" si="123"/>
        <v>4764</v>
      </c>
      <c r="H53" s="91">
        <f t="shared" si="123"/>
        <v>107</v>
      </c>
      <c r="I53" s="91">
        <f t="shared" si="123"/>
        <v>5670</v>
      </c>
      <c r="J53" s="90">
        <f t="shared" si="123"/>
        <v>91</v>
      </c>
      <c r="K53" s="90">
        <f t="shared" si="123"/>
        <v>4638</v>
      </c>
      <c r="L53" s="92">
        <f t="shared" si="123"/>
        <v>169</v>
      </c>
      <c r="M53" s="90">
        <f t="shared" si="123"/>
        <v>8440.7799999999988</v>
      </c>
      <c r="N53" s="92">
        <f t="shared" si="123"/>
        <v>114</v>
      </c>
      <c r="O53" s="90">
        <f t="shared" si="123"/>
        <v>5863.68</v>
      </c>
      <c r="P53" s="92">
        <f t="shared" si="123"/>
        <v>183</v>
      </c>
      <c r="Q53" s="90">
        <f t="shared" si="123"/>
        <v>9228.0400000000009</v>
      </c>
      <c r="R53" s="92">
        <f t="shared" si="123"/>
        <v>147</v>
      </c>
      <c r="S53" s="90">
        <f t="shared" si="123"/>
        <v>7377</v>
      </c>
      <c r="T53" s="92">
        <f t="shared" si="123"/>
        <v>96</v>
      </c>
      <c r="U53" s="90">
        <f t="shared" si="123"/>
        <v>4946.0200000000004</v>
      </c>
      <c r="V53" s="92">
        <f t="shared" si="123"/>
        <v>172</v>
      </c>
      <c r="W53" s="90">
        <f t="shared" si="123"/>
        <v>8850.5</v>
      </c>
      <c r="X53" s="92">
        <f t="shared" si="123"/>
        <v>105</v>
      </c>
      <c r="Y53" s="90">
        <f t="shared" si="123"/>
        <v>5598</v>
      </c>
      <c r="Z53" s="92">
        <f t="shared" si="123"/>
        <v>141</v>
      </c>
      <c r="AA53" s="90">
        <f t="shared" si="123"/>
        <v>7046.64</v>
      </c>
      <c r="AB53" s="92">
        <f t="shared" si="123"/>
        <v>122</v>
      </c>
      <c r="AC53" s="90">
        <f t="shared" si="123"/>
        <v>6381</v>
      </c>
      <c r="AD53" s="92">
        <f t="shared" si="123"/>
        <v>131</v>
      </c>
      <c r="AE53" s="90">
        <f t="shared" si="123"/>
        <v>6880</v>
      </c>
      <c r="AF53" s="92">
        <f t="shared" si="123"/>
        <v>171</v>
      </c>
      <c r="AG53" s="90">
        <f t="shared" si="123"/>
        <v>8671.119999999999</v>
      </c>
      <c r="AH53" s="92">
        <f t="shared" si="123"/>
        <v>56</v>
      </c>
      <c r="AI53" s="90">
        <f t="shared" si="123"/>
        <v>3012</v>
      </c>
      <c r="AJ53" s="90">
        <f t="shared" si="123"/>
        <v>111</v>
      </c>
      <c r="AK53" s="90">
        <f t="shared" si="123"/>
        <v>5742</v>
      </c>
      <c r="AL53" s="92">
        <f t="shared" si="123"/>
        <v>139</v>
      </c>
      <c r="AM53" s="90">
        <f t="shared" si="123"/>
        <v>7416.5</v>
      </c>
      <c r="AN53" s="92">
        <f t="shared" si="123"/>
        <v>143</v>
      </c>
      <c r="AO53" s="90">
        <f t="shared" si="123"/>
        <v>7014.71</v>
      </c>
      <c r="AP53" s="92">
        <f t="shared" si="123"/>
        <v>140</v>
      </c>
      <c r="AQ53" s="90">
        <f t="shared" si="123"/>
        <v>7278</v>
      </c>
      <c r="AR53" s="92">
        <f t="shared" si="123"/>
        <v>207</v>
      </c>
      <c r="AS53" s="90">
        <f t="shared" si="123"/>
        <v>10173</v>
      </c>
      <c r="AT53" s="92">
        <f t="shared" si="123"/>
        <v>114</v>
      </c>
      <c r="AU53" s="90">
        <f t="shared" si="123"/>
        <v>5852</v>
      </c>
      <c r="AV53" s="92">
        <f t="shared" si="123"/>
        <v>215</v>
      </c>
      <c r="AW53" s="90">
        <f t="shared" si="123"/>
        <v>10889.28</v>
      </c>
      <c r="AX53" s="92">
        <f t="shared" si="123"/>
        <v>176</v>
      </c>
      <c r="AY53" s="90">
        <f t="shared" si="123"/>
        <v>9187.92</v>
      </c>
      <c r="AZ53" s="92">
        <f t="shared" si="123"/>
        <v>0</v>
      </c>
      <c r="BA53" s="90">
        <f t="shared" si="123"/>
        <v>0</v>
      </c>
      <c r="BB53" s="92">
        <f t="shared" si="123"/>
        <v>0</v>
      </c>
      <c r="BC53" s="90">
        <f t="shared" si="123"/>
        <v>0</v>
      </c>
      <c r="BD53" s="92">
        <f t="shared" si="123"/>
        <v>0</v>
      </c>
      <c r="BE53" s="90">
        <f t="shared" si="123"/>
        <v>0</v>
      </c>
      <c r="BF53" s="92">
        <f t="shared" si="123"/>
        <v>0</v>
      </c>
      <c r="BG53" s="90">
        <f t="shared" si="123"/>
        <v>0</v>
      </c>
      <c r="BH53" s="92">
        <f t="shared" si="123"/>
        <v>36</v>
      </c>
      <c r="BI53" s="90">
        <f t="shared" si="123"/>
        <v>1620</v>
      </c>
      <c r="BJ53" s="92">
        <f t="shared" si="123"/>
        <v>0</v>
      </c>
      <c r="BK53" s="90">
        <f t="shared" si="123"/>
        <v>0</v>
      </c>
      <c r="BL53" s="92">
        <f t="shared" si="123"/>
        <v>0</v>
      </c>
      <c r="BM53" s="90">
        <f t="shared" si="123"/>
        <v>0</v>
      </c>
      <c r="BN53" s="92">
        <f t="shared" si="123"/>
        <v>3155</v>
      </c>
      <c r="BO53" s="90">
        <f t="shared" si="123"/>
        <v>161424.19</v>
      </c>
    </row>
    <row r="57" spans="1:67" ht="16.5" customHeight="1" thickBot="1" x14ac:dyDescent="0.3"/>
    <row r="58" spans="1:67" ht="16.5" customHeight="1" x14ac:dyDescent="0.25">
      <c r="D58" s="139" t="s">
        <v>36</v>
      </c>
      <c r="E58" s="146" t="s">
        <v>37</v>
      </c>
      <c r="F58" s="146" t="s">
        <v>38</v>
      </c>
      <c r="G58" s="146" t="s">
        <v>49</v>
      </c>
      <c r="H58" s="146" t="s">
        <v>39</v>
      </c>
      <c r="I58" s="147" t="s">
        <v>40</v>
      </c>
    </row>
    <row r="59" spans="1:67" ht="16.5" customHeight="1" x14ac:dyDescent="0.25">
      <c r="D59" s="140">
        <v>1</v>
      </c>
      <c r="E59" s="137" t="s">
        <v>41</v>
      </c>
      <c r="F59" s="138">
        <v>1</v>
      </c>
      <c r="G59" s="137">
        <v>2188.91</v>
      </c>
      <c r="H59" s="137">
        <f>1029+32</f>
        <v>1061</v>
      </c>
      <c r="I59" s="141">
        <f>+H59-G59</f>
        <v>-1127.9099999999999</v>
      </c>
    </row>
    <row r="60" spans="1:67" ht="16.5" customHeight="1" x14ac:dyDescent="0.25">
      <c r="D60" s="140">
        <v>2</v>
      </c>
      <c r="E60" s="137" t="s">
        <v>43</v>
      </c>
      <c r="F60" s="138" t="s">
        <v>33</v>
      </c>
      <c r="G60" s="137">
        <v>704.25</v>
      </c>
      <c r="H60" s="137"/>
      <c r="I60" s="141">
        <f t="shared" ref="I60:I64" si="124">+H60-G60</f>
        <v>-704.25</v>
      </c>
    </row>
    <row r="61" spans="1:67" ht="16.5" customHeight="1" x14ac:dyDescent="0.25">
      <c r="D61" s="140">
        <v>3</v>
      </c>
      <c r="E61" s="137" t="s">
        <v>42</v>
      </c>
      <c r="F61" s="138" t="s">
        <v>48</v>
      </c>
      <c r="G61" s="137">
        <v>2474.75</v>
      </c>
      <c r="H61" s="137">
        <f>1200+542.4</f>
        <v>1742.4</v>
      </c>
      <c r="I61" s="141">
        <f t="shared" si="124"/>
        <v>-732.34999999999991</v>
      </c>
    </row>
    <row r="62" spans="1:67" ht="16.5" customHeight="1" x14ac:dyDescent="0.25">
      <c r="D62" s="140">
        <v>4</v>
      </c>
      <c r="E62" s="137" t="s">
        <v>44</v>
      </c>
      <c r="F62" s="138">
        <v>2</v>
      </c>
      <c r="G62" s="137">
        <v>2</v>
      </c>
      <c r="H62" s="137"/>
      <c r="I62" s="141">
        <f t="shared" si="124"/>
        <v>-2</v>
      </c>
    </row>
    <row r="63" spans="1:67" ht="16.5" customHeight="1" x14ac:dyDescent="0.25">
      <c r="D63" s="140">
        <v>5</v>
      </c>
      <c r="E63" s="137" t="s">
        <v>45</v>
      </c>
      <c r="F63" s="138">
        <v>2</v>
      </c>
      <c r="G63" s="137">
        <v>45.7</v>
      </c>
      <c r="H63" s="137"/>
      <c r="I63" s="141">
        <f t="shared" si="124"/>
        <v>-45.7</v>
      </c>
    </row>
    <row r="64" spans="1:67" ht="16.5" customHeight="1" x14ac:dyDescent="0.25">
      <c r="D64" s="140">
        <v>6</v>
      </c>
      <c r="E64" s="137" t="s">
        <v>46</v>
      </c>
      <c r="F64" s="138" t="s">
        <v>47</v>
      </c>
      <c r="G64" s="137">
        <v>95.5</v>
      </c>
      <c r="H64" s="137">
        <v>94.5</v>
      </c>
      <c r="I64" s="141">
        <f t="shared" si="124"/>
        <v>-1</v>
      </c>
    </row>
    <row r="65" spans="4:9" ht="16.5" customHeight="1" thickBot="1" x14ac:dyDescent="0.3">
      <c r="D65" s="142"/>
      <c r="E65" s="295" t="s">
        <v>50</v>
      </c>
      <c r="F65" s="296"/>
      <c r="G65" s="143">
        <f>SUM(G59:G64)</f>
        <v>5511.11</v>
      </c>
      <c r="H65" s="143"/>
      <c r="I65" s="144">
        <f>SUM(I59:I64)</f>
        <v>-2613.2099999999996</v>
      </c>
    </row>
    <row r="66" spans="4:9" ht="16.5" customHeight="1" x14ac:dyDescent="0.25">
      <c r="D66" s="145"/>
      <c r="E66" s="13"/>
      <c r="F66" s="13"/>
      <c r="G66" s="13"/>
      <c r="H66" s="13"/>
      <c r="I66" s="13"/>
    </row>
    <row r="67" spans="4:9" ht="16.5" customHeight="1" x14ac:dyDescent="0.25">
      <c r="D67" s="12"/>
      <c r="E67" s="13"/>
      <c r="F67" s="13"/>
      <c r="G67" s="13"/>
      <c r="H67" s="13"/>
      <c r="I67" s="13"/>
    </row>
    <row r="68" spans="4:9" ht="16.5" customHeight="1" x14ac:dyDescent="0.25">
      <c r="D68" s="12"/>
      <c r="E68" s="13"/>
      <c r="F68" s="13"/>
      <c r="G68" s="13"/>
      <c r="H68" s="13"/>
      <c r="I68" s="13"/>
    </row>
    <row r="69" spans="4:9" ht="16.5" customHeight="1" x14ac:dyDescent="0.25"/>
    <row r="70" spans="4:9" ht="16.5" customHeight="1" x14ac:dyDescent="0.25"/>
  </sheetData>
  <mergeCells count="38">
    <mergeCell ref="AD5:AE5"/>
    <mergeCell ref="C5:C6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B5:AC5"/>
    <mergeCell ref="BB5:BC5"/>
    <mergeCell ref="AF5:AG5"/>
    <mergeCell ref="AH5:AI5"/>
    <mergeCell ref="AJ5:AK5"/>
    <mergeCell ref="AL5:AM5"/>
    <mergeCell ref="AN5:AO5"/>
    <mergeCell ref="AP5:AQ5"/>
    <mergeCell ref="AR5:AS5"/>
    <mergeCell ref="AT5:AU5"/>
    <mergeCell ref="AV5:AW5"/>
    <mergeCell ref="AX5:AY5"/>
    <mergeCell ref="AZ5:BA5"/>
    <mergeCell ref="BN5:BO5"/>
    <mergeCell ref="BD5:BE5"/>
    <mergeCell ref="BF5:BG5"/>
    <mergeCell ref="BH5:BI5"/>
    <mergeCell ref="BJ5:BK5"/>
    <mergeCell ref="BL5:BM5"/>
    <mergeCell ref="A43:C43"/>
    <mergeCell ref="A46:B46"/>
    <mergeCell ref="E65:F65"/>
    <mergeCell ref="B5:B6"/>
    <mergeCell ref="A5:A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68"/>
  <sheetViews>
    <sheetView workbookViewId="0">
      <selection activeCell="BN5" sqref="BN5:BO6"/>
    </sheetView>
  </sheetViews>
  <sheetFormatPr defaultColWidth="11.42578125" defaultRowHeight="15.75" x14ac:dyDescent="0.25"/>
  <cols>
    <col min="1" max="1" width="12.5703125" style="26" customWidth="1"/>
    <col min="2" max="2" width="11.85546875" style="26" customWidth="1"/>
    <col min="3" max="3" width="11.42578125" style="26" customWidth="1"/>
    <col min="4" max="4" width="11.28515625" style="26" hidden="1" customWidth="1"/>
    <col min="5" max="5" width="12.140625" style="27" hidden="1" customWidth="1"/>
    <col min="6" max="9" width="11.28515625" style="27" hidden="1" customWidth="1"/>
    <col min="10" max="10" width="11.28515625" style="54" hidden="1" customWidth="1"/>
    <col min="11" max="11" width="11.28515625" style="27" hidden="1" customWidth="1"/>
    <col min="12" max="12" width="11.28515625" style="54" hidden="1" customWidth="1"/>
    <col min="13" max="13" width="11.28515625" style="27" hidden="1" customWidth="1"/>
    <col min="14" max="14" width="11.28515625" style="54" hidden="1" customWidth="1"/>
    <col min="15" max="15" width="11.28515625" style="27" hidden="1" customWidth="1"/>
    <col min="16" max="16" width="11.28515625" style="54" hidden="1" customWidth="1"/>
    <col min="17" max="17" width="11.28515625" style="27" hidden="1" customWidth="1"/>
    <col min="18" max="18" width="11.28515625" style="54" hidden="1" customWidth="1"/>
    <col min="19" max="19" width="11.28515625" style="27" hidden="1" customWidth="1"/>
    <col min="20" max="20" width="11.28515625" style="54" hidden="1" customWidth="1"/>
    <col min="21" max="21" width="11.28515625" style="27" hidden="1" customWidth="1"/>
    <col min="22" max="22" width="11.28515625" style="54" hidden="1" customWidth="1"/>
    <col min="23" max="23" width="11.28515625" style="27" hidden="1" customWidth="1"/>
    <col min="24" max="24" width="11.28515625" style="54" hidden="1" customWidth="1"/>
    <col min="25" max="25" width="11.28515625" style="27" hidden="1" customWidth="1"/>
    <col min="26" max="26" width="11.28515625" style="54" hidden="1" customWidth="1"/>
    <col min="27" max="27" width="11.28515625" style="27" hidden="1" customWidth="1"/>
    <col min="28" max="28" width="11.28515625" style="54" hidden="1" customWidth="1"/>
    <col min="29" max="29" width="11.28515625" style="27" hidden="1" customWidth="1"/>
    <col min="30" max="30" width="11.28515625" style="54" hidden="1" customWidth="1"/>
    <col min="31" max="31" width="11.28515625" style="27" hidden="1" customWidth="1"/>
    <col min="32" max="32" width="11.28515625" style="54" hidden="1" customWidth="1"/>
    <col min="33" max="33" width="11.28515625" style="27" hidden="1" customWidth="1"/>
    <col min="34" max="34" width="11.28515625" style="54" hidden="1" customWidth="1"/>
    <col min="35" max="35" width="12.42578125" style="27" hidden="1" customWidth="1"/>
    <col min="36" max="36" width="11.28515625" style="26" hidden="1" customWidth="1"/>
    <col min="37" max="37" width="11.28515625" style="27" hidden="1" customWidth="1"/>
    <col min="38" max="38" width="11.28515625" style="54" hidden="1" customWidth="1"/>
    <col min="39" max="39" width="11.42578125" style="27" hidden="1" customWidth="1"/>
    <col min="40" max="40" width="11.42578125" style="54" hidden="1" customWidth="1"/>
    <col min="41" max="41" width="11.42578125" style="27" hidden="1" customWidth="1"/>
    <col min="42" max="42" width="11.42578125" style="54" hidden="1" customWidth="1"/>
    <col min="43" max="43" width="11.42578125" style="27" hidden="1" customWidth="1"/>
    <col min="44" max="44" width="11.42578125" style="54" hidden="1" customWidth="1"/>
    <col min="45" max="45" width="11.42578125" style="27" hidden="1" customWidth="1"/>
    <col min="46" max="46" width="11.42578125" style="54" hidden="1" customWidth="1"/>
    <col min="47" max="47" width="10.85546875" style="27" hidden="1" customWidth="1"/>
    <col min="48" max="48" width="11.42578125" style="54" customWidth="1"/>
    <col min="49" max="49" width="11.42578125" style="27" customWidth="1"/>
    <col min="50" max="50" width="11.42578125" style="54" hidden="1" customWidth="1"/>
    <col min="51" max="51" width="11.42578125" style="27" hidden="1" customWidth="1"/>
    <col min="52" max="52" width="11.42578125" style="54" hidden="1" customWidth="1"/>
    <col min="53" max="53" width="11.42578125" style="27" hidden="1" customWidth="1"/>
    <col min="54" max="54" width="11.42578125" style="54" hidden="1" customWidth="1"/>
    <col min="55" max="55" width="11.42578125" style="27" hidden="1" customWidth="1"/>
    <col min="56" max="56" width="11.42578125" style="54" hidden="1" customWidth="1"/>
    <col min="57" max="57" width="11.42578125" style="27" hidden="1" customWidth="1"/>
    <col min="58" max="58" width="11.42578125" style="54" hidden="1" customWidth="1"/>
    <col min="59" max="59" width="11.42578125" style="27" hidden="1" customWidth="1"/>
    <col min="60" max="60" width="11.42578125" style="54" hidden="1" customWidth="1"/>
    <col min="61" max="61" width="11.42578125" style="77" hidden="1" customWidth="1"/>
    <col min="62" max="62" width="11.42578125" style="54" hidden="1" customWidth="1"/>
    <col min="63" max="63" width="11.42578125" style="77" hidden="1" customWidth="1"/>
    <col min="64" max="64" width="11.42578125" style="54" hidden="1" customWidth="1"/>
    <col min="65" max="65" width="11.42578125" style="77" hidden="1" customWidth="1"/>
    <col min="66" max="66" width="14" style="27" customWidth="1"/>
    <col min="67" max="67" width="12.42578125" style="27" customWidth="1"/>
    <col min="68" max="68" width="11.42578125" style="127" hidden="1" customWidth="1"/>
    <col min="69" max="69" width="11.42578125" style="10" hidden="1" customWidth="1"/>
    <col min="70" max="70" width="0" style="10" hidden="1" customWidth="1"/>
    <col min="71" max="71" width="12.140625" style="10" hidden="1" customWidth="1"/>
    <col min="72" max="72" width="11.5703125" style="10" hidden="1" customWidth="1"/>
    <col min="73" max="73" width="11.85546875" style="10" hidden="1" customWidth="1"/>
    <col min="74" max="74" width="12.140625" style="10" hidden="1" customWidth="1"/>
    <col min="75" max="76" width="0" style="14" hidden="1" customWidth="1"/>
    <col min="77" max="114" width="11.42578125" style="14"/>
    <col min="115" max="16384" width="11.42578125" style="7"/>
  </cols>
  <sheetData>
    <row r="1" spans="1:114" s="14" customFormat="1" ht="30" customHeight="1" x14ac:dyDescent="0.35">
      <c r="A1" s="16" t="s">
        <v>18</v>
      </c>
      <c r="B1" s="12"/>
      <c r="C1" s="12"/>
      <c r="D1" s="12"/>
      <c r="E1" s="13"/>
      <c r="F1" s="13"/>
      <c r="G1" s="13"/>
      <c r="H1" s="13"/>
      <c r="I1" s="13"/>
      <c r="J1" s="49"/>
      <c r="K1" s="13"/>
      <c r="L1" s="49"/>
      <c r="M1" s="13"/>
      <c r="N1" s="49"/>
      <c r="O1" s="13"/>
      <c r="P1" s="49"/>
      <c r="Q1" s="49"/>
      <c r="R1" s="49"/>
      <c r="S1" s="13"/>
      <c r="T1" s="49"/>
      <c r="U1" s="13"/>
      <c r="V1" s="49"/>
      <c r="W1" s="13"/>
      <c r="X1" s="49"/>
      <c r="Y1" s="13"/>
      <c r="Z1" s="49"/>
      <c r="AA1" s="13"/>
      <c r="AB1" s="49"/>
      <c r="AC1" s="13"/>
      <c r="AD1" s="49"/>
      <c r="AE1" s="13"/>
      <c r="AF1" s="49"/>
      <c r="AG1" s="13"/>
      <c r="AH1" s="49"/>
      <c r="AI1" s="13"/>
      <c r="AJ1" s="12"/>
      <c r="AK1" s="13"/>
      <c r="AL1" s="49"/>
      <c r="AM1" s="13"/>
      <c r="AN1" s="49"/>
      <c r="AO1" s="13"/>
      <c r="AP1" s="49"/>
      <c r="AQ1" s="13"/>
      <c r="AR1" s="49"/>
      <c r="AS1" s="13"/>
      <c r="AT1" s="49"/>
      <c r="AU1" s="13"/>
      <c r="AV1" s="49"/>
      <c r="AW1" s="13"/>
      <c r="AX1" s="49"/>
      <c r="AY1" s="13"/>
      <c r="AZ1" s="49"/>
      <c r="BA1" s="13"/>
      <c r="BB1" s="49"/>
      <c r="BC1" s="13"/>
      <c r="BD1" s="49"/>
      <c r="BE1" s="13"/>
      <c r="BF1" s="49"/>
      <c r="BG1" s="13"/>
      <c r="BH1" s="49"/>
      <c r="BI1" s="48"/>
      <c r="BJ1" s="49"/>
      <c r="BK1" s="48"/>
      <c r="BL1" s="49"/>
      <c r="BM1" s="48"/>
      <c r="BN1" s="13"/>
      <c r="BO1" s="13"/>
      <c r="BP1" s="122"/>
      <c r="BQ1" s="9"/>
      <c r="BR1" s="9"/>
      <c r="BS1" s="9"/>
      <c r="BT1" s="9" t="s">
        <v>30</v>
      </c>
      <c r="BU1" s="9"/>
      <c r="BV1" s="9"/>
    </row>
    <row r="2" spans="1:114" s="14" customFormat="1" ht="26.25" customHeight="1" x14ac:dyDescent="0.35">
      <c r="A2" s="16" t="s">
        <v>19</v>
      </c>
      <c r="B2" s="12"/>
      <c r="C2" s="12"/>
      <c r="D2" s="12"/>
      <c r="E2" s="13"/>
      <c r="F2" s="13"/>
      <c r="G2" s="13"/>
      <c r="H2" s="13"/>
      <c r="I2" s="13"/>
      <c r="J2" s="49"/>
      <c r="K2" s="13"/>
      <c r="L2" s="49"/>
      <c r="M2" s="13"/>
      <c r="N2" s="49"/>
      <c r="O2" s="13"/>
      <c r="P2" s="49"/>
      <c r="Q2" s="13"/>
      <c r="R2" s="165"/>
      <c r="S2" s="13"/>
      <c r="T2" s="49"/>
      <c r="U2" s="13"/>
      <c r="V2" s="49"/>
      <c r="W2" s="13"/>
      <c r="X2" s="49"/>
      <c r="Y2" s="13"/>
      <c r="Z2" s="49"/>
      <c r="AA2" s="13"/>
      <c r="AB2" s="49"/>
      <c r="AC2" s="13"/>
      <c r="AD2" s="49"/>
      <c r="AE2" s="13"/>
      <c r="AF2" s="49"/>
      <c r="AG2" s="13"/>
      <c r="AH2" s="49"/>
      <c r="AI2" s="13"/>
      <c r="AJ2" s="12"/>
      <c r="AK2" s="13"/>
      <c r="AL2" s="49"/>
      <c r="AM2" s="13"/>
      <c r="AN2" s="49"/>
      <c r="AO2" s="13"/>
      <c r="AP2" s="49"/>
      <c r="AQ2" s="13"/>
      <c r="AR2" s="49"/>
      <c r="AS2" s="13"/>
      <c r="AT2" s="49"/>
      <c r="AU2" s="13"/>
      <c r="AV2" s="49"/>
      <c r="AW2" s="13"/>
      <c r="AX2" s="49"/>
      <c r="AY2" s="13"/>
      <c r="AZ2" s="49"/>
      <c r="BA2" s="13"/>
      <c r="BB2" s="49"/>
      <c r="BC2" s="13"/>
      <c r="BD2" s="49"/>
      <c r="BE2" s="13"/>
      <c r="BF2" s="49"/>
      <c r="BG2" s="13"/>
      <c r="BH2" s="49"/>
      <c r="BI2" s="48"/>
      <c r="BJ2" s="49"/>
      <c r="BK2" s="48"/>
      <c r="BL2" s="49"/>
      <c r="BM2" s="48"/>
      <c r="BN2" s="13"/>
      <c r="BO2" s="13"/>
      <c r="BP2" s="122"/>
      <c r="BQ2" s="9">
        <f>2430+2418</f>
        <v>4848</v>
      </c>
      <c r="BR2" s="9"/>
      <c r="BS2" s="9"/>
      <c r="BT2" s="9"/>
      <c r="BU2" s="9"/>
      <c r="BV2" s="9"/>
    </row>
    <row r="3" spans="1:114" s="14" customFormat="1" ht="16.5" customHeight="1" x14ac:dyDescent="0.35">
      <c r="A3" s="15"/>
      <c r="B3" s="12"/>
      <c r="C3" s="12"/>
      <c r="D3" s="12"/>
      <c r="E3" s="13"/>
      <c r="F3" s="13"/>
      <c r="G3" s="13"/>
      <c r="H3" s="13"/>
      <c r="I3" s="13"/>
      <c r="J3" s="49"/>
      <c r="K3" s="13"/>
      <c r="L3" s="49"/>
      <c r="M3" s="13"/>
      <c r="N3" s="49"/>
      <c r="O3" s="13"/>
      <c r="P3" s="49"/>
      <c r="Q3" s="161"/>
      <c r="R3" s="49"/>
      <c r="S3" s="162"/>
      <c r="T3" s="161"/>
      <c r="U3" s="13"/>
      <c r="V3" s="49"/>
      <c r="W3" s="13"/>
      <c r="X3" s="49"/>
      <c r="Y3" s="13"/>
      <c r="Z3" s="49"/>
      <c r="AA3" s="13"/>
      <c r="AB3" s="49"/>
      <c r="AC3" s="161"/>
      <c r="AD3" s="49"/>
      <c r="AE3" s="13"/>
      <c r="AF3" s="49"/>
      <c r="AG3" s="13"/>
      <c r="AH3" s="49"/>
      <c r="AI3" s="13"/>
      <c r="AJ3" s="12"/>
      <c r="AK3" s="13"/>
      <c r="AL3" s="49"/>
      <c r="AM3" s="13"/>
      <c r="AN3" s="49"/>
      <c r="AO3" s="13"/>
      <c r="AP3" s="49"/>
      <c r="AQ3" s="13"/>
      <c r="AR3" s="49"/>
      <c r="AS3" s="13"/>
      <c r="AT3" s="49"/>
      <c r="AU3" s="13"/>
      <c r="AV3" s="49"/>
      <c r="AW3" s="13"/>
      <c r="AX3" s="49"/>
      <c r="AY3" s="13"/>
      <c r="AZ3" s="49"/>
      <c r="BA3" s="13"/>
      <c r="BB3" s="49"/>
      <c r="BC3" s="13"/>
      <c r="BD3" s="49"/>
      <c r="BE3" s="13"/>
      <c r="BF3" s="49"/>
      <c r="BG3" s="13"/>
      <c r="BH3" s="49"/>
      <c r="BI3" s="48"/>
      <c r="BJ3" s="49"/>
      <c r="BK3" s="48"/>
      <c r="BL3" s="49"/>
      <c r="BM3" s="48"/>
      <c r="BN3" s="13" t="s">
        <v>98</v>
      </c>
      <c r="BO3" s="13"/>
      <c r="BP3" s="122"/>
      <c r="BQ3" s="9"/>
      <c r="BR3" s="9"/>
      <c r="BS3" s="9"/>
      <c r="BT3" s="9"/>
      <c r="BU3" s="9"/>
      <c r="BV3" s="9"/>
    </row>
    <row r="4" spans="1:114" s="118" customFormat="1" ht="24.75" customHeight="1" thickBot="1" x14ac:dyDescent="0.4">
      <c r="A4" s="15" t="s">
        <v>76</v>
      </c>
      <c r="B4" s="12"/>
      <c r="C4" s="12"/>
      <c r="D4" s="12"/>
      <c r="E4" s="13"/>
      <c r="F4" s="13"/>
      <c r="G4" s="13"/>
      <c r="H4" s="13"/>
      <c r="I4" s="13"/>
      <c r="J4" s="49"/>
      <c r="K4" s="192"/>
      <c r="L4" s="193"/>
      <c r="M4" s="194"/>
      <c r="N4" s="49"/>
      <c r="O4" s="13"/>
      <c r="P4" s="49"/>
      <c r="Q4" s="162"/>
      <c r="R4" s="49"/>
      <c r="S4" s="13"/>
      <c r="T4" s="49"/>
      <c r="U4" s="13"/>
      <c r="V4" s="49"/>
      <c r="W4" s="13"/>
      <c r="X4" s="49"/>
      <c r="Y4" s="13"/>
      <c r="Z4" s="49"/>
      <c r="AA4" s="13"/>
      <c r="AB4" s="49"/>
      <c r="AC4" s="13"/>
      <c r="AD4" s="49"/>
      <c r="AE4" s="13"/>
      <c r="AF4" s="49"/>
      <c r="AG4" s="13"/>
      <c r="AH4" s="49"/>
      <c r="AI4" s="13"/>
      <c r="AJ4" s="12"/>
      <c r="AK4" s="13"/>
      <c r="AL4" s="161"/>
      <c r="AM4" s="13"/>
      <c r="AN4" s="49"/>
      <c r="AO4" s="13"/>
      <c r="AP4" s="49"/>
      <c r="AQ4" s="192"/>
      <c r="AR4" s="193"/>
      <c r="AS4" s="194"/>
      <c r="AT4" s="49"/>
      <c r="AU4" s="13"/>
      <c r="AV4" s="49"/>
      <c r="AW4" s="13"/>
      <c r="AX4" s="49"/>
      <c r="AY4" s="13"/>
      <c r="AZ4" s="49"/>
      <c r="BA4" s="13"/>
      <c r="BB4" s="49"/>
      <c r="BC4" s="13"/>
      <c r="BD4" s="49"/>
      <c r="BE4" s="13"/>
      <c r="BF4" s="49"/>
      <c r="BG4" s="13"/>
      <c r="BH4" s="49"/>
      <c r="BI4" s="48"/>
      <c r="BJ4" s="49"/>
      <c r="BK4" s="48"/>
      <c r="BL4" s="49"/>
      <c r="BM4" s="48"/>
      <c r="BN4" s="13"/>
      <c r="BO4" s="13"/>
      <c r="BP4" s="123"/>
      <c r="BQ4" s="306"/>
      <c r="BR4" s="306"/>
      <c r="BS4" s="306"/>
      <c r="BT4" s="306"/>
      <c r="BU4" s="306"/>
      <c r="BV4" s="306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</row>
    <row r="5" spans="1:114" ht="16.5" customHeight="1" x14ac:dyDescent="0.25">
      <c r="A5" s="311" t="s">
        <v>0</v>
      </c>
      <c r="B5" s="309" t="s">
        <v>1</v>
      </c>
      <c r="C5" s="318" t="s">
        <v>24</v>
      </c>
      <c r="D5" s="286">
        <v>1</v>
      </c>
      <c r="E5" s="282"/>
      <c r="F5" s="282">
        <f>+D5+1</f>
        <v>2</v>
      </c>
      <c r="G5" s="282"/>
      <c r="H5" s="282">
        <f t="shared" ref="H5" si="0">+F5+1</f>
        <v>3</v>
      </c>
      <c r="I5" s="282"/>
      <c r="J5" s="282">
        <f t="shared" ref="J5" si="1">+H5+1</f>
        <v>4</v>
      </c>
      <c r="K5" s="282"/>
      <c r="L5" s="282">
        <f t="shared" ref="L5" si="2">+J5+1</f>
        <v>5</v>
      </c>
      <c r="M5" s="282"/>
      <c r="N5" s="282">
        <f t="shared" ref="N5" si="3">+L5+1</f>
        <v>6</v>
      </c>
      <c r="O5" s="282"/>
      <c r="P5" s="282">
        <f t="shared" ref="P5" si="4">+N5+1</f>
        <v>7</v>
      </c>
      <c r="Q5" s="282"/>
      <c r="R5" s="282">
        <f t="shared" ref="R5" si="5">+P5+1</f>
        <v>8</v>
      </c>
      <c r="S5" s="282"/>
      <c r="T5" s="282">
        <f t="shared" ref="T5" si="6">+R5+1</f>
        <v>9</v>
      </c>
      <c r="U5" s="282"/>
      <c r="V5" s="282">
        <f t="shared" ref="V5" si="7">+T5+1</f>
        <v>10</v>
      </c>
      <c r="W5" s="282"/>
      <c r="X5" s="282">
        <f t="shared" ref="X5" si="8">+V5+1</f>
        <v>11</v>
      </c>
      <c r="Y5" s="282"/>
      <c r="Z5" s="282">
        <f t="shared" ref="Z5" si="9">+X5+1</f>
        <v>12</v>
      </c>
      <c r="AA5" s="282"/>
      <c r="AB5" s="282">
        <f t="shared" ref="AB5" si="10">+Z5+1</f>
        <v>13</v>
      </c>
      <c r="AC5" s="282"/>
      <c r="AD5" s="282">
        <f t="shared" ref="AD5" si="11">+AB5+1</f>
        <v>14</v>
      </c>
      <c r="AE5" s="282"/>
      <c r="AF5" s="282">
        <f t="shared" ref="AF5" si="12">+AD5+1</f>
        <v>15</v>
      </c>
      <c r="AG5" s="282"/>
      <c r="AH5" s="282">
        <f t="shared" ref="AH5" si="13">+AF5+1</f>
        <v>16</v>
      </c>
      <c r="AI5" s="282"/>
      <c r="AJ5" s="282">
        <f>+AH5+1</f>
        <v>17</v>
      </c>
      <c r="AK5" s="282"/>
      <c r="AL5" s="282">
        <f>+AJ5+1</f>
        <v>18</v>
      </c>
      <c r="AM5" s="282"/>
      <c r="AN5" s="282">
        <f t="shared" ref="AN5" si="14">+AL5+1</f>
        <v>19</v>
      </c>
      <c r="AO5" s="282"/>
      <c r="AP5" s="282">
        <f t="shared" ref="AP5" si="15">+AN5+1</f>
        <v>20</v>
      </c>
      <c r="AQ5" s="282"/>
      <c r="AR5" s="282">
        <f t="shared" ref="AR5" si="16">+AP5+1</f>
        <v>21</v>
      </c>
      <c r="AS5" s="282"/>
      <c r="AT5" s="282">
        <f t="shared" ref="AT5" si="17">+AR5+1</f>
        <v>22</v>
      </c>
      <c r="AU5" s="282"/>
      <c r="AV5" s="317" t="s">
        <v>70</v>
      </c>
      <c r="AW5" s="286"/>
      <c r="AX5" s="282" t="e">
        <f t="shared" ref="AX5" si="18">+AV5+1</f>
        <v>#VALUE!</v>
      </c>
      <c r="AY5" s="282"/>
      <c r="AZ5" s="282" t="e">
        <f t="shared" ref="AZ5" si="19">+AX5+1</f>
        <v>#VALUE!</v>
      </c>
      <c r="BA5" s="282"/>
      <c r="BB5" s="282" t="e">
        <f t="shared" ref="BB5" si="20">+AZ5+1</f>
        <v>#VALUE!</v>
      </c>
      <c r="BC5" s="282"/>
      <c r="BD5" s="282" t="e">
        <f t="shared" ref="BD5" si="21">+BB5+1</f>
        <v>#VALUE!</v>
      </c>
      <c r="BE5" s="282"/>
      <c r="BF5" s="282" t="e">
        <f t="shared" ref="BF5" si="22">+BD5+1</f>
        <v>#VALUE!</v>
      </c>
      <c r="BG5" s="282"/>
      <c r="BH5" s="282" t="e">
        <f t="shared" ref="BH5" si="23">+BF5+1</f>
        <v>#VALUE!</v>
      </c>
      <c r="BI5" s="282"/>
      <c r="BJ5" s="282" t="e">
        <f t="shared" ref="BJ5" si="24">+BH5+1</f>
        <v>#VALUE!</v>
      </c>
      <c r="BK5" s="282"/>
      <c r="BL5" s="282" t="e">
        <f t="shared" ref="BL5" si="25">+BJ5+1</f>
        <v>#VALUE!</v>
      </c>
      <c r="BM5" s="282"/>
      <c r="BN5" s="315" t="s">
        <v>71</v>
      </c>
      <c r="BO5" s="316"/>
      <c r="BP5" s="313" t="s">
        <v>29</v>
      </c>
      <c r="BQ5" s="134" t="s">
        <v>3</v>
      </c>
      <c r="BR5" s="119" t="s">
        <v>4</v>
      </c>
      <c r="BS5" s="119" t="s">
        <v>5</v>
      </c>
      <c r="BT5" s="119" t="s">
        <v>6</v>
      </c>
      <c r="BU5" s="119" t="s">
        <v>7</v>
      </c>
      <c r="BV5" s="119" t="s">
        <v>8</v>
      </c>
    </row>
    <row r="6" spans="1:114" s="22" customFormat="1" ht="16.5" customHeight="1" thickBot="1" x14ac:dyDescent="0.3">
      <c r="A6" s="312"/>
      <c r="B6" s="310"/>
      <c r="C6" s="319"/>
      <c r="D6" s="86" t="s">
        <v>21</v>
      </c>
      <c r="E6" s="78" t="s">
        <v>17</v>
      </c>
      <c r="F6" s="78" t="s">
        <v>21</v>
      </c>
      <c r="G6" s="78" t="s">
        <v>17</v>
      </c>
      <c r="H6" s="78" t="s">
        <v>21</v>
      </c>
      <c r="I6" s="78" t="s">
        <v>17</v>
      </c>
      <c r="J6" s="106" t="s">
        <v>21</v>
      </c>
      <c r="K6" s="78" t="s">
        <v>17</v>
      </c>
      <c r="L6" s="106" t="s">
        <v>21</v>
      </c>
      <c r="M6" s="78" t="s">
        <v>17</v>
      </c>
      <c r="N6" s="106" t="s">
        <v>21</v>
      </c>
      <c r="O6" s="78" t="s">
        <v>17</v>
      </c>
      <c r="P6" s="106" t="s">
        <v>21</v>
      </c>
      <c r="Q6" s="78" t="s">
        <v>17</v>
      </c>
      <c r="R6" s="106" t="s">
        <v>21</v>
      </c>
      <c r="S6" s="78" t="s">
        <v>17</v>
      </c>
      <c r="T6" s="106" t="s">
        <v>21</v>
      </c>
      <c r="U6" s="78" t="s">
        <v>17</v>
      </c>
      <c r="V6" s="106" t="s">
        <v>21</v>
      </c>
      <c r="W6" s="78" t="s">
        <v>17</v>
      </c>
      <c r="X6" s="106" t="s">
        <v>21</v>
      </c>
      <c r="Y6" s="78" t="s">
        <v>17</v>
      </c>
      <c r="Z6" s="106" t="s">
        <v>21</v>
      </c>
      <c r="AA6" s="78" t="s">
        <v>17</v>
      </c>
      <c r="AB6" s="106" t="s">
        <v>21</v>
      </c>
      <c r="AC6" s="78" t="s">
        <v>17</v>
      </c>
      <c r="AD6" s="106" t="s">
        <v>21</v>
      </c>
      <c r="AE6" s="78" t="s">
        <v>17</v>
      </c>
      <c r="AF6" s="106" t="s">
        <v>21</v>
      </c>
      <c r="AG6" s="78" t="s">
        <v>17</v>
      </c>
      <c r="AH6" s="106" t="s">
        <v>21</v>
      </c>
      <c r="AI6" s="78" t="s">
        <v>17</v>
      </c>
      <c r="AJ6" s="78" t="s">
        <v>21</v>
      </c>
      <c r="AK6" s="78" t="s">
        <v>17</v>
      </c>
      <c r="AL6" s="106" t="s">
        <v>21</v>
      </c>
      <c r="AM6" s="78" t="s">
        <v>17</v>
      </c>
      <c r="AN6" s="106" t="s">
        <v>21</v>
      </c>
      <c r="AO6" s="78" t="s">
        <v>17</v>
      </c>
      <c r="AP6" s="106" t="s">
        <v>21</v>
      </c>
      <c r="AQ6" s="78" t="s">
        <v>17</v>
      </c>
      <c r="AR6" s="106" t="s">
        <v>21</v>
      </c>
      <c r="AS6" s="78" t="s">
        <v>17</v>
      </c>
      <c r="AT6" s="106" t="s">
        <v>21</v>
      </c>
      <c r="AU6" s="78" t="s">
        <v>17</v>
      </c>
      <c r="AV6" s="185" t="s">
        <v>72</v>
      </c>
      <c r="AW6" s="186" t="s">
        <v>17</v>
      </c>
      <c r="AX6" s="106" t="s">
        <v>21</v>
      </c>
      <c r="AY6" s="78" t="s">
        <v>17</v>
      </c>
      <c r="AZ6" s="106" t="s">
        <v>21</v>
      </c>
      <c r="BA6" s="78" t="s">
        <v>17</v>
      </c>
      <c r="BB6" s="106" t="s">
        <v>21</v>
      </c>
      <c r="BC6" s="78" t="s">
        <v>17</v>
      </c>
      <c r="BD6" s="106" t="s">
        <v>21</v>
      </c>
      <c r="BE6" s="78" t="s">
        <v>17</v>
      </c>
      <c r="BF6" s="106" t="s">
        <v>21</v>
      </c>
      <c r="BG6" s="78" t="s">
        <v>17</v>
      </c>
      <c r="BH6" s="106" t="s">
        <v>21</v>
      </c>
      <c r="BI6" s="239" t="s">
        <v>17</v>
      </c>
      <c r="BJ6" s="106" t="s">
        <v>21</v>
      </c>
      <c r="BK6" s="239" t="s">
        <v>17</v>
      </c>
      <c r="BL6" s="106" t="s">
        <v>21</v>
      </c>
      <c r="BM6" s="239" t="s">
        <v>17</v>
      </c>
      <c r="BN6" s="187" t="s">
        <v>22</v>
      </c>
      <c r="BO6" s="188" t="s">
        <v>23</v>
      </c>
      <c r="BP6" s="314"/>
      <c r="BQ6" s="32"/>
      <c r="BR6" s="33"/>
      <c r="BS6" s="32"/>
      <c r="BT6" s="32"/>
      <c r="BU6" s="34"/>
      <c r="BV6" s="32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56"/>
      <c r="CO6" s="56"/>
      <c r="CP6" s="56"/>
      <c r="CQ6" s="56"/>
      <c r="CR6" s="56"/>
      <c r="CS6" s="56"/>
      <c r="CT6" s="56"/>
      <c r="CU6" s="56"/>
      <c r="CV6" s="56"/>
      <c r="CW6" s="56"/>
      <c r="CX6" s="56"/>
      <c r="CY6" s="56"/>
      <c r="CZ6" s="56"/>
      <c r="DA6" s="56"/>
      <c r="DB6" s="56"/>
      <c r="DC6" s="56"/>
      <c r="DD6" s="56"/>
      <c r="DE6" s="56"/>
      <c r="DF6" s="56"/>
      <c r="DG6" s="56"/>
      <c r="DH6" s="56"/>
      <c r="DI6" s="56"/>
      <c r="DJ6" s="56"/>
    </row>
    <row r="7" spans="1:114" ht="16.5" customHeight="1" x14ac:dyDescent="0.25">
      <c r="A7" s="197" t="s">
        <v>9</v>
      </c>
      <c r="B7" s="6" t="s">
        <v>53</v>
      </c>
      <c r="C7" s="46">
        <v>54</v>
      </c>
      <c r="D7" s="11"/>
      <c r="E7" s="3">
        <f t="shared" ref="E7:E10" si="26">+D7*C7</f>
        <v>0</v>
      </c>
      <c r="F7" s="11">
        <v>35</v>
      </c>
      <c r="G7" s="3">
        <f t="shared" ref="G7:G10" si="27">+F7*C7</f>
        <v>1890</v>
      </c>
      <c r="H7" s="45">
        <v>30</v>
      </c>
      <c r="I7" s="3">
        <f t="shared" ref="I7:I10" si="28">+H7*C7</f>
        <v>1620</v>
      </c>
      <c r="J7" s="45">
        <v>22</v>
      </c>
      <c r="K7" s="3">
        <f t="shared" ref="K7:K10" si="29">+J7*C7</f>
        <v>1188</v>
      </c>
      <c r="L7" s="45">
        <v>15</v>
      </c>
      <c r="M7" s="3">
        <f t="shared" ref="M7:M38" si="30">+L7*C7</f>
        <v>810</v>
      </c>
      <c r="N7" s="45">
        <v>30</v>
      </c>
      <c r="O7" s="3">
        <f t="shared" ref="O7:O38" si="31">+N7*C7</f>
        <v>1620</v>
      </c>
      <c r="P7" s="45">
        <v>34</v>
      </c>
      <c r="Q7" s="3">
        <f t="shared" ref="Q7:Q38" si="32">+P7*C7</f>
        <v>1836</v>
      </c>
      <c r="R7" s="45">
        <v>34</v>
      </c>
      <c r="S7" s="3">
        <f t="shared" ref="S7:S38" si="33">+R7*C7</f>
        <v>1836</v>
      </c>
      <c r="T7" s="45">
        <v>34</v>
      </c>
      <c r="U7" s="3">
        <f t="shared" ref="U7:U10" si="34">+T7*C7</f>
        <v>1836</v>
      </c>
      <c r="V7" s="45">
        <v>26</v>
      </c>
      <c r="W7" s="3">
        <f t="shared" ref="W7:W10" si="35">+V7*C7</f>
        <v>1404</v>
      </c>
      <c r="X7" s="45">
        <v>26</v>
      </c>
      <c r="Y7" s="3">
        <f t="shared" ref="Y7:Y9" si="36">+X7*C7</f>
        <v>1404</v>
      </c>
      <c r="Z7" s="45">
        <v>18</v>
      </c>
      <c r="AA7" s="3">
        <f t="shared" ref="AA7:AA9" si="37">+Z7*C7</f>
        <v>972</v>
      </c>
      <c r="AB7" s="45">
        <v>41</v>
      </c>
      <c r="AC7" s="3">
        <f t="shared" ref="AC7:AC10" si="38">+AB7*C7</f>
        <v>2214</v>
      </c>
      <c r="AD7" s="45">
        <v>34</v>
      </c>
      <c r="AE7" s="3">
        <f t="shared" ref="AE7:AE10" si="39">+AD7*C7</f>
        <v>1836</v>
      </c>
      <c r="AF7" s="45">
        <v>23</v>
      </c>
      <c r="AG7" s="3">
        <f t="shared" ref="AG7:AG10" si="40">+AF7*C7</f>
        <v>1242</v>
      </c>
      <c r="AH7" s="45">
        <v>22</v>
      </c>
      <c r="AI7" s="3">
        <f t="shared" ref="AI7:AI10" si="41">+AH7*C7</f>
        <v>1188</v>
      </c>
      <c r="AJ7" s="11">
        <v>11</v>
      </c>
      <c r="AK7" s="3">
        <f t="shared" ref="AK7:AK10" si="42">+AJ7*C7</f>
        <v>594</v>
      </c>
      <c r="AL7" s="45">
        <v>44</v>
      </c>
      <c r="AM7" s="3">
        <f>+AL7*C7</f>
        <v>2376</v>
      </c>
      <c r="AN7" s="45">
        <v>27</v>
      </c>
      <c r="AO7" s="3">
        <f t="shared" ref="AO7:AO10" si="43">+AN7*C7</f>
        <v>1458</v>
      </c>
      <c r="AP7" s="45">
        <v>44</v>
      </c>
      <c r="AQ7" s="3">
        <f t="shared" ref="AQ7:AQ38" si="44">+AP7*C7</f>
        <v>2376</v>
      </c>
      <c r="AR7" s="45">
        <v>33</v>
      </c>
      <c r="AS7" s="3">
        <f t="shared" ref="AS7:AS10" si="45">+AR7*C7</f>
        <v>1782</v>
      </c>
      <c r="AT7" s="45">
        <v>28</v>
      </c>
      <c r="AU7" s="3">
        <f t="shared" ref="AU7:AU10" si="46">+AT7*C7</f>
        <v>1512</v>
      </c>
      <c r="AV7" s="45">
        <v>24</v>
      </c>
      <c r="AW7" s="3">
        <f t="shared" ref="AW7:AW10" si="47">+AV7*C7</f>
        <v>1296</v>
      </c>
      <c r="AX7" s="45"/>
      <c r="AY7" s="3"/>
      <c r="AZ7" s="45"/>
      <c r="BA7" s="3"/>
      <c r="BB7" s="45"/>
      <c r="BC7" s="3"/>
      <c r="BD7" s="45"/>
      <c r="BE7" s="3"/>
      <c r="BF7" s="45"/>
      <c r="BG7" s="3"/>
      <c r="BH7" s="45"/>
      <c r="BI7" s="74"/>
      <c r="BJ7" s="45"/>
      <c r="BK7" s="74"/>
      <c r="BL7" s="45"/>
      <c r="BM7" s="74"/>
      <c r="BN7" s="45">
        <f t="shared" ref="BN7:BO10" si="48">+D7+F7+H7+J7+L7+N7+P7+R7+T7+V7+X7+Z7+AB7+AD7+AF7+AH7+AJ7+AL7+AN7+AP7+AR7+AT7+AV7+AX7+AZ7+BB7+BD7+BF7+BH7+BJ7+BL7</f>
        <v>635</v>
      </c>
      <c r="BO7" s="196">
        <f t="shared" si="48"/>
        <v>34290</v>
      </c>
      <c r="BP7" s="189"/>
      <c r="BQ7" s="61"/>
      <c r="BR7" s="4">
        <f t="shared" ref="BR7:BR38" si="49">BO7</f>
        <v>34290</v>
      </c>
      <c r="BS7" s="61"/>
      <c r="BT7" s="1">
        <f t="shared" ref="BT7:BT10" si="50">BR7+BS7-BQ7</f>
        <v>34290</v>
      </c>
      <c r="BU7" s="5"/>
      <c r="BV7" s="1">
        <f t="shared" ref="BV7:BV10" si="51">BT7-BU7</f>
        <v>34290</v>
      </c>
    </row>
    <row r="8" spans="1:114" ht="16.5" customHeight="1" x14ac:dyDescent="0.25">
      <c r="A8" s="197" t="s">
        <v>9</v>
      </c>
      <c r="B8" s="6" t="s">
        <v>53</v>
      </c>
      <c r="C8" s="46">
        <v>48</v>
      </c>
      <c r="D8" s="11"/>
      <c r="E8" s="3">
        <f t="shared" si="26"/>
        <v>0</v>
      </c>
      <c r="F8" s="11"/>
      <c r="G8" s="3">
        <f t="shared" si="27"/>
        <v>0</v>
      </c>
      <c r="H8" s="45"/>
      <c r="I8" s="3">
        <f t="shared" si="28"/>
        <v>0</v>
      </c>
      <c r="J8" s="45"/>
      <c r="K8" s="3">
        <f t="shared" si="29"/>
        <v>0</v>
      </c>
      <c r="L8" s="45"/>
      <c r="M8" s="3">
        <f t="shared" si="30"/>
        <v>0</v>
      </c>
      <c r="N8" s="45"/>
      <c r="O8" s="3">
        <f t="shared" si="31"/>
        <v>0</v>
      </c>
      <c r="P8" s="45"/>
      <c r="Q8" s="3">
        <f t="shared" si="32"/>
        <v>0</v>
      </c>
      <c r="R8" s="45">
        <v>6</v>
      </c>
      <c r="S8" s="3">
        <f t="shared" si="33"/>
        <v>288</v>
      </c>
      <c r="T8" s="45"/>
      <c r="U8" s="3">
        <f t="shared" si="34"/>
        <v>0</v>
      </c>
      <c r="V8" s="45"/>
      <c r="W8" s="3">
        <f t="shared" si="35"/>
        <v>0</v>
      </c>
      <c r="X8" s="45"/>
      <c r="Y8" s="3">
        <f t="shared" si="36"/>
        <v>0</v>
      </c>
      <c r="Z8" s="45"/>
      <c r="AA8" s="3">
        <f t="shared" si="37"/>
        <v>0</v>
      </c>
      <c r="AB8" s="45"/>
      <c r="AC8" s="3">
        <f t="shared" si="38"/>
        <v>0</v>
      </c>
      <c r="AD8" s="45"/>
      <c r="AE8" s="3">
        <f t="shared" si="39"/>
        <v>0</v>
      </c>
      <c r="AF8" s="45"/>
      <c r="AG8" s="3">
        <f t="shared" si="40"/>
        <v>0</v>
      </c>
      <c r="AH8" s="45"/>
      <c r="AI8" s="3">
        <f t="shared" si="41"/>
        <v>0</v>
      </c>
      <c r="AJ8" s="11"/>
      <c r="AK8" s="3">
        <f t="shared" si="42"/>
        <v>0</v>
      </c>
      <c r="AL8" s="45"/>
      <c r="AM8" s="3">
        <f t="shared" ref="AM8:AM10" si="52">+AL8*C8</f>
        <v>0</v>
      </c>
      <c r="AN8" s="45"/>
      <c r="AO8" s="3">
        <f t="shared" si="43"/>
        <v>0</v>
      </c>
      <c r="AP8" s="45"/>
      <c r="AQ8" s="3">
        <f t="shared" si="44"/>
        <v>0</v>
      </c>
      <c r="AR8" s="45">
        <v>3</v>
      </c>
      <c r="AS8" s="3">
        <f t="shared" si="45"/>
        <v>144</v>
      </c>
      <c r="AT8" s="45"/>
      <c r="AU8" s="3">
        <f t="shared" si="46"/>
        <v>0</v>
      </c>
      <c r="AV8" s="45"/>
      <c r="AW8" s="3">
        <f t="shared" si="47"/>
        <v>0</v>
      </c>
      <c r="AX8" s="45"/>
      <c r="AY8" s="3"/>
      <c r="AZ8" s="45"/>
      <c r="BA8" s="3"/>
      <c r="BB8" s="45"/>
      <c r="BC8" s="3"/>
      <c r="BD8" s="45"/>
      <c r="BE8" s="3"/>
      <c r="BF8" s="45"/>
      <c r="BG8" s="3"/>
      <c r="BH8" s="45"/>
      <c r="BI8" s="74"/>
      <c r="BJ8" s="45"/>
      <c r="BK8" s="74"/>
      <c r="BL8" s="45"/>
      <c r="BM8" s="74"/>
      <c r="BN8" s="45">
        <f t="shared" si="48"/>
        <v>9</v>
      </c>
      <c r="BO8" s="196">
        <f>+E8+G8+I8+K8+M8+O8+Q8+S8+U8+W8+Y8+AA8+AC8+AE8+AG8+AI8+AK8+AM8+AO8+AQ8+AS8+AU8+AW8+AY8+BA8+BC8+BE8+BG8+BI8+BK8+BM8</f>
        <v>432</v>
      </c>
      <c r="BP8" s="189"/>
      <c r="BQ8" s="61"/>
      <c r="BR8" s="4">
        <f t="shared" si="49"/>
        <v>432</v>
      </c>
      <c r="BS8" s="61"/>
      <c r="BT8" s="1">
        <f t="shared" si="50"/>
        <v>432</v>
      </c>
      <c r="BU8" s="5"/>
      <c r="BV8" s="1">
        <f t="shared" si="51"/>
        <v>432</v>
      </c>
    </row>
    <row r="9" spans="1:114" s="14" customFormat="1" ht="16.5" customHeight="1" x14ac:dyDescent="0.25">
      <c r="A9" s="197" t="s">
        <v>10</v>
      </c>
      <c r="B9" s="148">
        <v>19</v>
      </c>
      <c r="C9" s="46">
        <v>54</v>
      </c>
      <c r="D9" s="11">
        <v>2</v>
      </c>
      <c r="E9" s="3">
        <f t="shared" si="26"/>
        <v>108</v>
      </c>
      <c r="F9" s="11">
        <v>39</v>
      </c>
      <c r="G9" s="3">
        <f t="shared" si="27"/>
        <v>2106</v>
      </c>
      <c r="H9" s="45">
        <v>31</v>
      </c>
      <c r="I9" s="3">
        <f t="shared" si="28"/>
        <v>1674</v>
      </c>
      <c r="J9" s="45">
        <v>26</v>
      </c>
      <c r="K9" s="3">
        <f t="shared" si="29"/>
        <v>1404</v>
      </c>
      <c r="L9" s="45">
        <v>36</v>
      </c>
      <c r="M9" s="3">
        <f t="shared" si="30"/>
        <v>1944</v>
      </c>
      <c r="N9" s="45">
        <v>26</v>
      </c>
      <c r="O9" s="3">
        <f t="shared" si="31"/>
        <v>1404</v>
      </c>
      <c r="P9" s="45">
        <v>34</v>
      </c>
      <c r="Q9" s="3">
        <f t="shared" si="32"/>
        <v>1836</v>
      </c>
      <c r="R9" s="45">
        <v>24</v>
      </c>
      <c r="S9" s="3">
        <f t="shared" si="33"/>
        <v>1296</v>
      </c>
      <c r="T9" s="45">
        <v>12</v>
      </c>
      <c r="U9" s="3">
        <f t="shared" si="34"/>
        <v>648</v>
      </c>
      <c r="V9" s="45">
        <v>46</v>
      </c>
      <c r="W9" s="3">
        <f t="shared" si="35"/>
        <v>2484</v>
      </c>
      <c r="X9" s="45">
        <v>26</v>
      </c>
      <c r="Y9" s="3">
        <f t="shared" si="36"/>
        <v>1404</v>
      </c>
      <c r="Z9" s="45">
        <v>14</v>
      </c>
      <c r="AA9" s="3">
        <f t="shared" si="37"/>
        <v>756</v>
      </c>
      <c r="AB9" s="45">
        <v>24</v>
      </c>
      <c r="AC9" s="3">
        <f t="shared" si="38"/>
        <v>1296</v>
      </c>
      <c r="AD9" s="45">
        <v>20</v>
      </c>
      <c r="AE9" s="3">
        <f t="shared" si="39"/>
        <v>1080</v>
      </c>
      <c r="AF9" s="45">
        <v>19</v>
      </c>
      <c r="AG9" s="3">
        <f t="shared" si="40"/>
        <v>1026</v>
      </c>
      <c r="AH9" s="45">
        <v>16</v>
      </c>
      <c r="AI9" s="3">
        <f t="shared" si="41"/>
        <v>864</v>
      </c>
      <c r="AJ9" s="11">
        <v>1</v>
      </c>
      <c r="AK9" s="3">
        <f t="shared" si="42"/>
        <v>54</v>
      </c>
      <c r="AL9" s="45">
        <v>24</v>
      </c>
      <c r="AM9" s="3">
        <f t="shared" si="52"/>
        <v>1296</v>
      </c>
      <c r="AN9" s="45">
        <v>20</v>
      </c>
      <c r="AO9" s="3">
        <f t="shared" si="43"/>
        <v>1080</v>
      </c>
      <c r="AP9" s="45">
        <v>39</v>
      </c>
      <c r="AQ9" s="3">
        <f t="shared" si="44"/>
        <v>2106</v>
      </c>
      <c r="AR9" s="45">
        <v>17</v>
      </c>
      <c r="AS9" s="3">
        <f t="shared" si="45"/>
        <v>918</v>
      </c>
      <c r="AT9" s="45">
        <v>20</v>
      </c>
      <c r="AU9" s="3">
        <f t="shared" si="46"/>
        <v>1080</v>
      </c>
      <c r="AV9" s="45">
        <v>35</v>
      </c>
      <c r="AW9" s="3">
        <f t="shared" si="47"/>
        <v>1890</v>
      </c>
      <c r="AX9" s="45"/>
      <c r="AY9" s="3"/>
      <c r="AZ9" s="45"/>
      <c r="BA9" s="3"/>
      <c r="BB9" s="45"/>
      <c r="BC9" s="3"/>
      <c r="BD9" s="45"/>
      <c r="BE9" s="3"/>
      <c r="BF9" s="45"/>
      <c r="BG9" s="3"/>
      <c r="BH9" s="45"/>
      <c r="BI9" s="74"/>
      <c r="BJ9" s="45"/>
      <c r="BK9" s="74"/>
      <c r="BL9" s="45"/>
      <c r="BM9" s="74"/>
      <c r="BN9" s="45">
        <f t="shared" si="48"/>
        <v>551</v>
      </c>
      <c r="BO9" s="196">
        <f t="shared" si="48"/>
        <v>29754</v>
      </c>
      <c r="BP9" s="189"/>
      <c r="BQ9" s="61">
        <v>737.4</v>
      </c>
      <c r="BR9" s="4">
        <f t="shared" si="49"/>
        <v>29754</v>
      </c>
      <c r="BS9" s="61"/>
      <c r="BT9" s="1">
        <f t="shared" si="50"/>
        <v>29016.6</v>
      </c>
      <c r="BU9" s="5"/>
      <c r="BV9" s="149">
        <f t="shared" si="51"/>
        <v>29016.6</v>
      </c>
      <c r="BW9" s="157">
        <f>SUM(BT7:BT8)</f>
        <v>34722</v>
      </c>
      <c r="BX9" s="158">
        <f>SUM(BV7:BV8)</f>
        <v>34722</v>
      </c>
    </row>
    <row r="10" spans="1:114" s="14" customFormat="1" ht="16.5" customHeight="1" x14ac:dyDescent="0.25">
      <c r="A10" s="198" t="s">
        <v>10</v>
      </c>
      <c r="B10" s="6">
        <v>19</v>
      </c>
      <c r="C10" s="46">
        <v>48</v>
      </c>
      <c r="D10" s="11"/>
      <c r="E10" s="3">
        <f t="shared" si="26"/>
        <v>0</v>
      </c>
      <c r="F10" s="11"/>
      <c r="G10" s="3">
        <f t="shared" si="27"/>
        <v>0</v>
      </c>
      <c r="H10" s="45"/>
      <c r="I10" s="3">
        <f t="shared" si="28"/>
        <v>0</v>
      </c>
      <c r="J10" s="45"/>
      <c r="K10" s="3">
        <f t="shared" si="29"/>
        <v>0</v>
      </c>
      <c r="L10" s="45"/>
      <c r="M10" s="3">
        <f t="shared" si="30"/>
        <v>0</v>
      </c>
      <c r="N10" s="45"/>
      <c r="O10" s="3">
        <f t="shared" si="31"/>
        <v>0</v>
      </c>
      <c r="P10" s="45">
        <v>7</v>
      </c>
      <c r="Q10" s="3">
        <v>343</v>
      </c>
      <c r="R10" s="45"/>
      <c r="S10" s="3">
        <f t="shared" si="33"/>
        <v>0</v>
      </c>
      <c r="T10" s="45"/>
      <c r="U10" s="3">
        <f t="shared" si="34"/>
        <v>0</v>
      </c>
      <c r="V10" s="45"/>
      <c r="W10" s="3">
        <f t="shared" si="35"/>
        <v>0</v>
      </c>
      <c r="X10" s="45"/>
      <c r="Y10" s="3">
        <f>+X10*C10</f>
        <v>0</v>
      </c>
      <c r="Z10" s="45">
        <v>1</v>
      </c>
      <c r="AA10" s="3">
        <v>49</v>
      </c>
      <c r="AB10" s="45"/>
      <c r="AC10" s="3">
        <f t="shared" si="38"/>
        <v>0</v>
      </c>
      <c r="AD10" s="45"/>
      <c r="AE10" s="3">
        <f t="shared" si="39"/>
        <v>0</v>
      </c>
      <c r="AF10" s="45"/>
      <c r="AG10" s="3">
        <f t="shared" si="40"/>
        <v>0</v>
      </c>
      <c r="AH10" s="45"/>
      <c r="AI10" s="3">
        <f t="shared" si="41"/>
        <v>0</v>
      </c>
      <c r="AJ10" s="11"/>
      <c r="AK10" s="3">
        <f t="shared" si="42"/>
        <v>0</v>
      </c>
      <c r="AL10" s="45"/>
      <c r="AM10" s="3">
        <f t="shared" si="52"/>
        <v>0</v>
      </c>
      <c r="AN10" s="45"/>
      <c r="AO10" s="3">
        <f t="shared" si="43"/>
        <v>0</v>
      </c>
      <c r="AP10" s="45"/>
      <c r="AQ10" s="3">
        <f t="shared" si="44"/>
        <v>0</v>
      </c>
      <c r="AR10" s="45">
        <v>4</v>
      </c>
      <c r="AS10" s="3">
        <f t="shared" si="45"/>
        <v>192</v>
      </c>
      <c r="AT10" s="45"/>
      <c r="AU10" s="3">
        <f t="shared" si="46"/>
        <v>0</v>
      </c>
      <c r="AV10" s="45"/>
      <c r="AW10" s="3">
        <f t="shared" si="47"/>
        <v>0</v>
      </c>
      <c r="AX10" s="45"/>
      <c r="AY10" s="3"/>
      <c r="AZ10" s="45"/>
      <c r="BA10" s="3"/>
      <c r="BB10" s="45"/>
      <c r="BC10" s="3"/>
      <c r="BD10" s="45"/>
      <c r="BE10" s="3"/>
      <c r="BF10" s="45"/>
      <c r="BG10" s="3"/>
      <c r="BH10" s="45"/>
      <c r="BI10" s="74"/>
      <c r="BJ10" s="45"/>
      <c r="BK10" s="74"/>
      <c r="BL10" s="45"/>
      <c r="BM10" s="74"/>
      <c r="BN10" s="45">
        <f t="shared" si="48"/>
        <v>12</v>
      </c>
      <c r="BO10" s="196">
        <f t="shared" si="48"/>
        <v>584</v>
      </c>
      <c r="BP10" s="189"/>
      <c r="BQ10" s="61"/>
      <c r="BR10" s="4">
        <f t="shared" si="49"/>
        <v>584</v>
      </c>
      <c r="BS10" s="61"/>
      <c r="BT10" s="1">
        <f t="shared" si="50"/>
        <v>584</v>
      </c>
      <c r="BU10" s="5"/>
      <c r="BV10" s="149">
        <f t="shared" si="51"/>
        <v>584</v>
      </c>
      <c r="BW10" s="160">
        <f>SUM(BT9:BT10)</f>
        <v>29600.6</v>
      </c>
      <c r="BX10" s="158">
        <f>+BW10-BU9</f>
        <v>29600.6</v>
      </c>
    </row>
    <row r="11" spans="1:114" ht="16.5" customHeight="1" x14ac:dyDescent="0.25">
      <c r="A11" s="199" t="s">
        <v>32</v>
      </c>
      <c r="B11" s="80">
        <v>168</v>
      </c>
      <c r="C11" s="81">
        <v>54</v>
      </c>
      <c r="D11" s="93"/>
      <c r="E11" s="3">
        <f t="shared" ref="E11:E15" si="53">+D11*C11</f>
        <v>0</v>
      </c>
      <c r="F11" s="93"/>
      <c r="G11" s="3">
        <f t="shared" ref="G11:G15" si="54">+F11*C11</f>
        <v>0</v>
      </c>
      <c r="H11" s="45">
        <v>25</v>
      </c>
      <c r="I11" s="3">
        <f t="shared" ref="I11:I15" si="55">+H11*C11</f>
        <v>1350</v>
      </c>
      <c r="J11" s="45"/>
      <c r="K11" s="3">
        <f t="shared" ref="K11:K15" si="56">+J11*C11</f>
        <v>0</v>
      </c>
      <c r="L11" s="45">
        <v>16</v>
      </c>
      <c r="M11" s="3">
        <f t="shared" si="30"/>
        <v>864</v>
      </c>
      <c r="N11" s="45"/>
      <c r="O11" s="3">
        <f t="shared" si="31"/>
        <v>0</v>
      </c>
      <c r="P11" s="45">
        <v>4</v>
      </c>
      <c r="Q11" s="3">
        <f t="shared" si="32"/>
        <v>216</v>
      </c>
      <c r="R11" s="45">
        <v>1</v>
      </c>
      <c r="S11" s="3">
        <f t="shared" si="33"/>
        <v>54</v>
      </c>
      <c r="T11" s="45">
        <v>4</v>
      </c>
      <c r="U11" s="3">
        <f>162+26.5</f>
        <v>188.5</v>
      </c>
      <c r="V11" s="45"/>
      <c r="W11" s="3">
        <f t="shared" ref="W11:W15" si="57">+V11*C11</f>
        <v>0</v>
      </c>
      <c r="X11" s="45"/>
      <c r="Y11" s="3">
        <f t="shared" ref="Y11:Y26" si="58">+X11*C11</f>
        <v>0</v>
      </c>
      <c r="Z11" s="45"/>
      <c r="AA11" s="3">
        <f t="shared" ref="AA11:AA15" si="59">+Z11*C11</f>
        <v>0</v>
      </c>
      <c r="AB11" s="45"/>
      <c r="AC11" s="3">
        <f t="shared" ref="AC11:AC15" si="60">+AB11*C11</f>
        <v>0</v>
      </c>
      <c r="AD11" s="45">
        <v>2</v>
      </c>
      <c r="AE11" s="3">
        <f t="shared" ref="AE11:AE15" si="61">+AD11*C11</f>
        <v>108</v>
      </c>
      <c r="AF11" s="45">
        <v>7</v>
      </c>
      <c r="AG11" s="3">
        <f t="shared" ref="AG11:AG15" si="62">+AF11*C11</f>
        <v>378</v>
      </c>
      <c r="AH11" s="45"/>
      <c r="AI11" s="3">
        <f t="shared" ref="AI11:AI15" si="63">+AH11*C11</f>
        <v>0</v>
      </c>
      <c r="AJ11" s="93">
        <v>6</v>
      </c>
      <c r="AK11" s="3">
        <f t="shared" ref="AK11:AK15" si="64">+AJ11*C11</f>
        <v>324</v>
      </c>
      <c r="AL11" s="45">
        <v>5</v>
      </c>
      <c r="AM11" s="3">
        <f t="shared" ref="AM11:AM14" si="65">+AL11*C11</f>
        <v>270</v>
      </c>
      <c r="AN11" s="45">
        <v>5</v>
      </c>
      <c r="AO11" s="3">
        <f t="shared" ref="AO11:AO15" si="66">+AN11*C11</f>
        <v>270</v>
      </c>
      <c r="AP11" s="45">
        <v>1</v>
      </c>
      <c r="AQ11" s="3">
        <f t="shared" si="44"/>
        <v>54</v>
      </c>
      <c r="AR11" s="45">
        <v>13</v>
      </c>
      <c r="AS11" s="3">
        <f t="shared" ref="AS11:AS15" si="67">+AR11*C11</f>
        <v>702</v>
      </c>
      <c r="AT11" s="45">
        <v>4</v>
      </c>
      <c r="AU11" s="3">
        <f t="shared" ref="AU11:AU15" si="68">+AT11*C11</f>
        <v>216</v>
      </c>
      <c r="AV11" s="45">
        <v>8</v>
      </c>
      <c r="AW11" s="3">
        <f t="shared" ref="AW11:AW15" si="69">+AV11*C11</f>
        <v>432</v>
      </c>
      <c r="AX11" s="45"/>
      <c r="AY11" s="3"/>
      <c r="AZ11" s="45"/>
      <c r="BA11" s="3"/>
      <c r="BB11" s="45"/>
      <c r="BC11" s="3"/>
      <c r="BD11" s="45"/>
      <c r="BE11" s="3"/>
      <c r="BF11" s="45"/>
      <c r="BG11" s="3"/>
      <c r="BH11" s="45"/>
      <c r="BI11" s="74"/>
      <c r="BJ11" s="45"/>
      <c r="BK11" s="74"/>
      <c r="BL11" s="45"/>
      <c r="BM11" s="74"/>
      <c r="BN11" s="45">
        <f>+D11+F11+H11+J11+L11+N11+P11+R11+T11+V11+X11+Z11+AB11+AD11+AF11+AH11+AJ11+AL11+AN11+AP11+AR11+AT11+AV11+AX11+AZ11+BB11+BD11+BF11+BH11+BJ11+BL11</f>
        <v>101</v>
      </c>
      <c r="BO11" s="196">
        <f t="shared" ref="BO11:BO15" si="70">+E11+G11+I11+K11+M11+O11+Q11+S11+U11+W11+Y11+AA11+AC11+AE11+AG11+AI11+AK11+AM11+AO11+AQ11+AS11+AU11+AW11+AY11+BA11+BC11+BE11+BG11+BI11+BK11+BM11</f>
        <v>5426.5</v>
      </c>
      <c r="BP11" s="189"/>
      <c r="BQ11" s="61">
        <v>914.68</v>
      </c>
      <c r="BR11" s="4">
        <f t="shared" ref="BR11:BR14" si="71">BO11</f>
        <v>5426.5</v>
      </c>
      <c r="BS11" s="61"/>
      <c r="BT11" s="1">
        <f t="shared" ref="BT11:BT14" si="72">BR11+BS11-BQ11</f>
        <v>4511.82</v>
      </c>
      <c r="BU11" s="5"/>
      <c r="BV11" s="1">
        <f t="shared" ref="BV11" si="73">BT11-BU11</f>
        <v>4511.82</v>
      </c>
    </row>
    <row r="12" spans="1:114" ht="16.5" customHeight="1" x14ac:dyDescent="0.25">
      <c r="A12" s="199" t="s">
        <v>32</v>
      </c>
      <c r="B12" s="80" t="s">
        <v>67</v>
      </c>
      <c r="C12" s="81">
        <v>54</v>
      </c>
      <c r="D12" s="93"/>
      <c r="E12" s="3">
        <f t="shared" si="53"/>
        <v>0</v>
      </c>
      <c r="F12" s="93"/>
      <c r="G12" s="3">
        <f t="shared" si="54"/>
        <v>0</v>
      </c>
      <c r="H12" s="45">
        <v>4</v>
      </c>
      <c r="I12" s="3">
        <f>162+48</f>
        <v>210</v>
      </c>
      <c r="J12" s="45">
        <v>6</v>
      </c>
      <c r="K12" s="3">
        <f t="shared" si="56"/>
        <v>324</v>
      </c>
      <c r="L12" s="45">
        <v>10</v>
      </c>
      <c r="M12" s="3">
        <f>48+486</f>
        <v>534</v>
      </c>
      <c r="N12" s="45">
        <v>15</v>
      </c>
      <c r="O12" s="3">
        <f t="shared" si="31"/>
        <v>810</v>
      </c>
      <c r="P12" s="45">
        <v>10</v>
      </c>
      <c r="Q12" s="3">
        <f t="shared" si="32"/>
        <v>540</v>
      </c>
      <c r="R12" s="45">
        <v>6</v>
      </c>
      <c r="S12" s="3">
        <f t="shared" si="33"/>
        <v>324</v>
      </c>
      <c r="T12" s="45">
        <v>9</v>
      </c>
      <c r="U12" s="3">
        <f t="shared" ref="U12:U15" si="74">+T12*C12</f>
        <v>486</v>
      </c>
      <c r="V12" s="45">
        <v>9</v>
      </c>
      <c r="W12" s="3">
        <f t="shared" si="57"/>
        <v>486</v>
      </c>
      <c r="X12" s="45"/>
      <c r="Y12" s="3">
        <f t="shared" si="58"/>
        <v>0</v>
      </c>
      <c r="Z12" s="45">
        <v>2</v>
      </c>
      <c r="AA12" s="3">
        <v>96</v>
      </c>
      <c r="AB12" s="45"/>
      <c r="AC12" s="3">
        <f t="shared" si="60"/>
        <v>0</v>
      </c>
      <c r="AD12" s="45"/>
      <c r="AE12" s="3">
        <f t="shared" si="61"/>
        <v>0</v>
      </c>
      <c r="AF12" s="45"/>
      <c r="AG12" s="3">
        <f t="shared" si="62"/>
        <v>0</v>
      </c>
      <c r="AH12" s="45"/>
      <c r="AI12" s="3">
        <f t="shared" si="63"/>
        <v>0</v>
      </c>
      <c r="AJ12" s="93">
        <v>2</v>
      </c>
      <c r="AK12" s="3">
        <f t="shared" si="64"/>
        <v>108</v>
      </c>
      <c r="AL12" s="45">
        <f>3+1</f>
        <v>4</v>
      </c>
      <c r="AM12" s="3">
        <f>144+17</f>
        <v>161</v>
      </c>
      <c r="AN12" s="45"/>
      <c r="AO12" s="3">
        <f t="shared" si="66"/>
        <v>0</v>
      </c>
      <c r="AP12" s="45"/>
      <c r="AQ12" s="3">
        <f t="shared" si="44"/>
        <v>0</v>
      </c>
      <c r="AR12" s="45"/>
      <c r="AS12" s="3">
        <f t="shared" si="67"/>
        <v>0</v>
      </c>
      <c r="AT12" s="45"/>
      <c r="AU12" s="3">
        <f t="shared" si="68"/>
        <v>0</v>
      </c>
      <c r="AV12" s="45"/>
      <c r="AW12" s="3">
        <f t="shared" si="69"/>
        <v>0</v>
      </c>
      <c r="AX12" s="45"/>
      <c r="AY12" s="3"/>
      <c r="AZ12" s="45"/>
      <c r="BA12" s="3"/>
      <c r="BB12" s="45"/>
      <c r="BC12" s="3"/>
      <c r="BD12" s="45"/>
      <c r="BE12" s="3"/>
      <c r="BF12" s="45"/>
      <c r="BG12" s="3"/>
      <c r="BH12" s="45"/>
      <c r="BI12" s="74"/>
      <c r="BJ12" s="45"/>
      <c r="BK12" s="74"/>
      <c r="BL12" s="45"/>
      <c r="BM12" s="74"/>
      <c r="BN12" s="45">
        <f t="shared" ref="BN12:BN14" si="75">+D12+F12+H12+J12+L12+N12+P12+R12+T12+V12+X12+Z12+AB12+AD12+AF12+AH12+AJ12+AL12+AN12+AP12+AR12+AT12+AV12+AX12+AZ12+BB12+BD12+BF12+BH12+BJ12+BL12</f>
        <v>77</v>
      </c>
      <c r="BO12" s="196">
        <f t="shared" si="70"/>
        <v>4079</v>
      </c>
      <c r="BP12" s="189"/>
      <c r="BQ12" s="61"/>
      <c r="BR12" s="4">
        <f t="shared" si="71"/>
        <v>4079</v>
      </c>
      <c r="BS12" s="61"/>
      <c r="BT12" s="1">
        <f t="shared" si="72"/>
        <v>4079</v>
      </c>
      <c r="BU12" s="5"/>
      <c r="BV12" s="1">
        <f>BT12-BU12</f>
        <v>4079</v>
      </c>
    </row>
    <row r="13" spans="1:114" ht="16.5" customHeight="1" x14ac:dyDescent="0.25">
      <c r="A13" s="199" t="s">
        <v>74</v>
      </c>
      <c r="B13" s="80">
        <v>124</v>
      </c>
      <c r="C13" s="81">
        <v>54</v>
      </c>
      <c r="D13" s="93"/>
      <c r="E13" s="3"/>
      <c r="F13" s="93"/>
      <c r="G13" s="3"/>
      <c r="H13" s="45"/>
      <c r="I13" s="3"/>
      <c r="J13" s="45"/>
      <c r="K13" s="3"/>
      <c r="L13" s="45"/>
      <c r="M13" s="3"/>
      <c r="N13" s="45"/>
      <c r="O13" s="3"/>
      <c r="P13" s="45"/>
      <c r="Q13" s="3"/>
      <c r="R13" s="45">
        <v>5</v>
      </c>
      <c r="S13" s="3">
        <f t="shared" si="33"/>
        <v>270</v>
      </c>
      <c r="T13" s="45">
        <v>5</v>
      </c>
      <c r="U13" s="3">
        <f t="shared" si="74"/>
        <v>270</v>
      </c>
      <c r="V13" s="45">
        <v>13</v>
      </c>
      <c r="W13" s="3">
        <f t="shared" si="57"/>
        <v>702</v>
      </c>
      <c r="X13" s="45">
        <v>10</v>
      </c>
      <c r="Y13" s="3">
        <f t="shared" si="58"/>
        <v>540</v>
      </c>
      <c r="Z13" s="45">
        <v>6</v>
      </c>
      <c r="AA13" s="3">
        <f t="shared" si="59"/>
        <v>324</v>
      </c>
      <c r="AB13" s="45">
        <v>9</v>
      </c>
      <c r="AC13" s="3">
        <f t="shared" si="60"/>
        <v>486</v>
      </c>
      <c r="AD13" s="45">
        <v>9</v>
      </c>
      <c r="AE13" s="3">
        <f t="shared" si="61"/>
        <v>486</v>
      </c>
      <c r="AF13" s="45"/>
      <c r="AG13" s="3">
        <f t="shared" si="62"/>
        <v>0</v>
      </c>
      <c r="AH13" s="45"/>
      <c r="AI13" s="3">
        <f t="shared" si="63"/>
        <v>0</v>
      </c>
      <c r="AJ13" s="93">
        <v>22</v>
      </c>
      <c r="AK13" s="3">
        <f t="shared" si="64"/>
        <v>1188</v>
      </c>
      <c r="AL13" s="45">
        <v>10</v>
      </c>
      <c r="AM13" s="3">
        <f t="shared" si="65"/>
        <v>540</v>
      </c>
      <c r="AN13" s="45">
        <v>19</v>
      </c>
      <c r="AO13" s="3">
        <f t="shared" si="66"/>
        <v>1026</v>
      </c>
      <c r="AP13" s="45">
        <v>15</v>
      </c>
      <c r="AQ13" s="3">
        <f t="shared" si="44"/>
        <v>810</v>
      </c>
      <c r="AR13" s="45">
        <v>15</v>
      </c>
      <c r="AS13" s="3">
        <f t="shared" si="67"/>
        <v>810</v>
      </c>
      <c r="AT13" s="45">
        <f>2+3</f>
        <v>5</v>
      </c>
      <c r="AU13" s="3">
        <f t="shared" si="68"/>
        <v>270</v>
      </c>
      <c r="AV13" s="45">
        <v>2</v>
      </c>
      <c r="AW13" s="3">
        <f t="shared" si="69"/>
        <v>108</v>
      </c>
      <c r="AX13" s="45"/>
      <c r="AY13" s="3"/>
      <c r="AZ13" s="45"/>
      <c r="BA13" s="3"/>
      <c r="BB13" s="45"/>
      <c r="BC13" s="3"/>
      <c r="BD13" s="45"/>
      <c r="BE13" s="3"/>
      <c r="BF13" s="45"/>
      <c r="BG13" s="3"/>
      <c r="BH13" s="45"/>
      <c r="BI13" s="74"/>
      <c r="BJ13" s="45"/>
      <c r="BK13" s="74"/>
      <c r="BL13" s="45"/>
      <c r="BM13" s="74"/>
      <c r="BN13" s="45">
        <f t="shared" si="75"/>
        <v>145</v>
      </c>
      <c r="BO13" s="196">
        <f t="shared" si="70"/>
        <v>7830</v>
      </c>
      <c r="BP13" s="189"/>
      <c r="BQ13" s="61"/>
      <c r="BR13" s="4">
        <f t="shared" si="71"/>
        <v>7830</v>
      </c>
      <c r="BS13" s="61"/>
      <c r="BT13" s="1">
        <f t="shared" si="72"/>
        <v>7830</v>
      </c>
      <c r="BU13" s="5"/>
      <c r="BV13" s="1">
        <f t="shared" ref="BV13:BV15" si="76">BT13-BU13</f>
        <v>7830</v>
      </c>
    </row>
    <row r="14" spans="1:114" ht="16.5" customHeight="1" x14ac:dyDescent="0.25">
      <c r="A14" s="199" t="s">
        <v>31</v>
      </c>
      <c r="B14" s="80">
        <v>36</v>
      </c>
      <c r="C14" s="81">
        <v>45</v>
      </c>
      <c r="D14" s="93"/>
      <c r="E14" s="3"/>
      <c r="F14" s="93"/>
      <c r="G14" s="3"/>
      <c r="H14" s="45"/>
      <c r="I14" s="3"/>
      <c r="J14" s="45"/>
      <c r="K14" s="3"/>
      <c r="L14" s="45"/>
      <c r="M14" s="3"/>
      <c r="N14" s="45"/>
      <c r="O14" s="3"/>
      <c r="P14" s="45"/>
      <c r="Q14" s="3"/>
      <c r="R14" s="45"/>
      <c r="S14" s="3"/>
      <c r="T14" s="45"/>
      <c r="U14" s="3"/>
      <c r="V14" s="45">
        <v>11</v>
      </c>
      <c r="W14" s="3">
        <f t="shared" si="57"/>
        <v>495</v>
      </c>
      <c r="X14" s="45">
        <v>10</v>
      </c>
      <c r="Y14" s="3">
        <f t="shared" si="58"/>
        <v>450</v>
      </c>
      <c r="Z14" s="45">
        <v>13</v>
      </c>
      <c r="AA14" s="3">
        <f t="shared" si="59"/>
        <v>585</v>
      </c>
      <c r="AB14" s="45">
        <v>5</v>
      </c>
      <c r="AC14" s="3">
        <f t="shared" si="60"/>
        <v>225</v>
      </c>
      <c r="AD14" s="45">
        <v>11</v>
      </c>
      <c r="AE14" s="3">
        <f t="shared" si="61"/>
        <v>495</v>
      </c>
      <c r="AF14" s="45">
        <v>1</v>
      </c>
      <c r="AG14" s="3">
        <f t="shared" si="62"/>
        <v>45</v>
      </c>
      <c r="AH14" s="45"/>
      <c r="AI14" s="3">
        <f t="shared" si="63"/>
        <v>0</v>
      </c>
      <c r="AJ14" s="93">
        <v>10</v>
      </c>
      <c r="AK14" s="3">
        <f t="shared" si="64"/>
        <v>450</v>
      </c>
      <c r="AL14" s="45"/>
      <c r="AM14" s="3">
        <f t="shared" si="65"/>
        <v>0</v>
      </c>
      <c r="AN14" s="45">
        <v>4</v>
      </c>
      <c r="AO14" s="3">
        <f t="shared" si="66"/>
        <v>180</v>
      </c>
      <c r="AP14" s="45">
        <v>12</v>
      </c>
      <c r="AQ14" s="3">
        <f t="shared" si="44"/>
        <v>540</v>
      </c>
      <c r="AR14" s="45">
        <v>21</v>
      </c>
      <c r="AS14" s="3">
        <f t="shared" si="67"/>
        <v>945</v>
      </c>
      <c r="AT14" s="45"/>
      <c r="AU14" s="3">
        <f t="shared" si="68"/>
        <v>0</v>
      </c>
      <c r="AV14" s="45">
        <v>12</v>
      </c>
      <c r="AW14" s="3">
        <f t="shared" si="69"/>
        <v>540</v>
      </c>
      <c r="AX14" s="45"/>
      <c r="AY14" s="3"/>
      <c r="AZ14" s="45"/>
      <c r="BA14" s="3"/>
      <c r="BB14" s="45"/>
      <c r="BC14" s="3"/>
      <c r="BD14" s="45"/>
      <c r="BE14" s="3"/>
      <c r="BF14" s="45"/>
      <c r="BG14" s="3"/>
      <c r="BH14" s="45"/>
      <c r="BI14" s="74"/>
      <c r="BJ14" s="45"/>
      <c r="BK14" s="74"/>
      <c r="BL14" s="45"/>
      <c r="BM14" s="74"/>
      <c r="BN14" s="45">
        <f t="shared" si="75"/>
        <v>110</v>
      </c>
      <c r="BO14" s="196">
        <f t="shared" si="70"/>
        <v>4950</v>
      </c>
      <c r="BP14" s="189"/>
      <c r="BQ14" s="61"/>
      <c r="BR14" s="4">
        <f t="shared" si="71"/>
        <v>4950</v>
      </c>
      <c r="BS14" s="61"/>
      <c r="BT14" s="1">
        <f t="shared" si="72"/>
        <v>4950</v>
      </c>
      <c r="BU14" s="5"/>
      <c r="BV14" s="1">
        <f t="shared" si="76"/>
        <v>4950</v>
      </c>
    </row>
    <row r="15" spans="1:114" ht="16.5" customHeight="1" x14ac:dyDescent="0.25">
      <c r="A15" s="199" t="s">
        <v>34</v>
      </c>
      <c r="B15" s="80" t="s">
        <v>35</v>
      </c>
      <c r="C15" s="81">
        <v>48</v>
      </c>
      <c r="D15" s="93">
        <v>12</v>
      </c>
      <c r="E15" s="3">
        <f t="shared" si="53"/>
        <v>576</v>
      </c>
      <c r="F15" s="93">
        <v>3</v>
      </c>
      <c r="G15" s="3">
        <f t="shared" si="54"/>
        <v>144</v>
      </c>
      <c r="H15" s="45">
        <v>10</v>
      </c>
      <c r="I15" s="3">
        <f t="shared" si="55"/>
        <v>480</v>
      </c>
      <c r="J15" s="45"/>
      <c r="K15" s="3">
        <f t="shared" si="56"/>
        <v>0</v>
      </c>
      <c r="L15" s="45">
        <v>5</v>
      </c>
      <c r="M15" s="3">
        <f t="shared" si="30"/>
        <v>240</v>
      </c>
      <c r="N15" s="45">
        <v>5</v>
      </c>
      <c r="O15" s="3">
        <f t="shared" si="31"/>
        <v>240</v>
      </c>
      <c r="P15" s="45">
        <v>6</v>
      </c>
      <c r="Q15" s="3">
        <f t="shared" si="32"/>
        <v>288</v>
      </c>
      <c r="R15" s="45">
        <v>8</v>
      </c>
      <c r="S15" s="3">
        <f t="shared" si="33"/>
        <v>384</v>
      </c>
      <c r="T15" s="45">
        <v>8</v>
      </c>
      <c r="U15" s="3">
        <f t="shared" si="74"/>
        <v>384</v>
      </c>
      <c r="V15" s="45">
        <v>9</v>
      </c>
      <c r="W15" s="3">
        <f t="shared" si="57"/>
        <v>432</v>
      </c>
      <c r="X15" s="45"/>
      <c r="Y15" s="3">
        <f t="shared" si="58"/>
        <v>0</v>
      </c>
      <c r="Z15" s="45">
        <v>7</v>
      </c>
      <c r="AA15" s="3">
        <f t="shared" si="59"/>
        <v>336</v>
      </c>
      <c r="AB15" s="45">
        <v>4</v>
      </c>
      <c r="AC15" s="3">
        <f t="shared" si="60"/>
        <v>192</v>
      </c>
      <c r="AD15" s="45"/>
      <c r="AE15" s="3">
        <f t="shared" si="61"/>
        <v>0</v>
      </c>
      <c r="AF15" s="45"/>
      <c r="AG15" s="3">
        <f t="shared" si="62"/>
        <v>0</v>
      </c>
      <c r="AH15" s="45"/>
      <c r="AI15" s="3">
        <f t="shared" si="63"/>
        <v>0</v>
      </c>
      <c r="AJ15" s="93"/>
      <c r="AK15" s="3">
        <f t="shared" si="64"/>
        <v>0</v>
      </c>
      <c r="AL15" s="45">
        <f>2+1</f>
        <v>3</v>
      </c>
      <c r="AM15" s="3">
        <f>96+13.5</f>
        <v>109.5</v>
      </c>
      <c r="AN15" s="45"/>
      <c r="AO15" s="3">
        <f t="shared" si="66"/>
        <v>0</v>
      </c>
      <c r="AP15" s="45"/>
      <c r="AQ15" s="3">
        <f t="shared" si="44"/>
        <v>0</v>
      </c>
      <c r="AR15" s="45"/>
      <c r="AS15" s="3">
        <f t="shared" si="67"/>
        <v>0</v>
      </c>
      <c r="AT15" s="45"/>
      <c r="AU15" s="3">
        <f t="shared" si="68"/>
        <v>0</v>
      </c>
      <c r="AV15" s="45"/>
      <c r="AW15" s="3">
        <f t="shared" si="69"/>
        <v>0</v>
      </c>
      <c r="AX15" s="45"/>
      <c r="AY15" s="3"/>
      <c r="AZ15" s="45"/>
      <c r="BA15" s="3"/>
      <c r="BB15" s="45"/>
      <c r="BC15" s="3"/>
      <c r="BD15" s="45"/>
      <c r="BE15" s="3"/>
      <c r="BF15" s="45"/>
      <c r="BG15" s="3"/>
      <c r="BH15" s="45"/>
      <c r="BI15" s="74"/>
      <c r="BJ15" s="45"/>
      <c r="BK15" s="74"/>
      <c r="BL15" s="45"/>
      <c r="BM15" s="74"/>
      <c r="BN15" s="45">
        <f>+D15+F15+H15+J15+L15+N15+P15+R15+T15+V15+X15+Z15+AB15+AD15+AF15+AH15+AJ15+AL15+AN15+AP15+AR15+AT15+AV15+AX15+AZ15+BB15+BD15+BF15+BH15+BJ15+BL15</f>
        <v>80</v>
      </c>
      <c r="BO15" s="196">
        <f t="shared" si="70"/>
        <v>3805.5</v>
      </c>
      <c r="BP15" s="189"/>
      <c r="BQ15" s="61">
        <v>440.2</v>
      </c>
      <c r="BR15" s="4">
        <f t="shared" si="49"/>
        <v>3805.5</v>
      </c>
      <c r="BS15" s="61"/>
      <c r="BT15" s="1">
        <f>BR15+BS15-BQ15</f>
        <v>3365.3</v>
      </c>
      <c r="BU15" s="5"/>
      <c r="BV15" s="1">
        <f t="shared" si="76"/>
        <v>3365.3</v>
      </c>
    </row>
    <row r="16" spans="1:114" s="14" customFormat="1" ht="16.5" customHeight="1" x14ac:dyDescent="0.3">
      <c r="A16" s="200" t="s">
        <v>88</v>
      </c>
      <c r="B16" s="80">
        <v>2</v>
      </c>
      <c r="C16" s="81">
        <v>60</v>
      </c>
      <c r="D16" s="93"/>
      <c r="E16" s="212"/>
      <c r="F16" s="93"/>
      <c r="G16" s="3"/>
      <c r="H16" s="45"/>
      <c r="I16" s="3"/>
      <c r="J16" s="45"/>
      <c r="K16" s="3"/>
      <c r="L16" s="45"/>
      <c r="M16" s="3"/>
      <c r="N16" s="45"/>
      <c r="O16" s="3"/>
      <c r="P16" s="45"/>
      <c r="Q16" s="3"/>
      <c r="R16" s="45"/>
      <c r="S16" s="3"/>
      <c r="T16" s="45"/>
      <c r="U16" s="3"/>
      <c r="V16" s="45"/>
      <c r="W16" s="3"/>
      <c r="X16" s="45"/>
      <c r="Y16" s="3"/>
      <c r="Z16" s="45"/>
      <c r="AA16" s="3"/>
      <c r="AB16" s="45"/>
      <c r="AC16" s="3"/>
      <c r="AD16" s="45">
        <v>16</v>
      </c>
      <c r="AE16" s="3">
        <f t="shared" ref="AE16:AE26" si="77">+AD16*C16</f>
        <v>960</v>
      </c>
      <c r="AF16" s="45">
        <v>19</v>
      </c>
      <c r="AG16" s="3">
        <f t="shared" ref="AG16:AG25" si="78">+AF16*C16</f>
        <v>1140</v>
      </c>
      <c r="AH16" s="45">
        <v>8</v>
      </c>
      <c r="AI16" s="3">
        <f t="shared" ref="AI16:AI26" si="79">+AH16*C16</f>
        <v>480</v>
      </c>
      <c r="AJ16" s="93">
        <v>16</v>
      </c>
      <c r="AK16" s="3">
        <f t="shared" ref="AK16:AK26" si="80">+AJ16*C16</f>
        <v>960</v>
      </c>
      <c r="AL16" s="45">
        <v>21</v>
      </c>
      <c r="AM16" s="3">
        <f t="shared" ref="AM16:AM26" si="81">+AL16*C16</f>
        <v>1260</v>
      </c>
      <c r="AN16" s="45"/>
      <c r="AO16" s="3">
        <f t="shared" ref="AO16:AO26" si="82">+AN16*C16</f>
        <v>0</v>
      </c>
      <c r="AP16" s="45"/>
      <c r="AQ16" s="3">
        <f t="shared" si="44"/>
        <v>0</v>
      </c>
      <c r="AR16" s="45"/>
      <c r="AS16" s="3">
        <f t="shared" ref="AS16:AS26" si="83">+AR16*C16</f>
        <v>0</v>
      </c>
      <c r="AT16" s="45"/>
      <c r="AU16" s="3">
        <f t="shared" ref="AU16:AU26" si="84">+AT16*C16</f>
        <v>0</v>
      </c>
      <c r="AV16" s="45"/>
      <c r="AW16" s="3">
        <f t="shared" ref="AW16:AW26" si="85">+AV16*C16</f>
        <v>0</v>
      </c>
      <c r="AX16" s="45"/>
      <c r="AY16" s="3"/>
      <c r="AZ16" s="45"/>
      <c r="BA16" s="3"/>
      <c r="BB16" s="45"/>
      <c r="BC16" s="3"/>
      <c r="BD16" s="45"/>
      <c r="BE16" s="3"/>
      <c r="BF16" s="45"/>
      <c r="BG16" s="3"/>
      <c r="BH16" s="45"/>
      <c r="BI16" s="3"/>
      <c r="BJ16" s="45"/>
      <c r="BK16" s="3"/>
      <c r="BL16" s="45"/>
      <c r="BM16" s="3"/>
      <c r="BN16" s="45">
        <f t="shared" ref="BN16:BO20" si="86">+D16+F16+H16+J16+L16+N16+P16+R16+T16+V16+X16+Z16+AB16+AD16+AF16+AH16+AJ16+AL16+AN16+AP16+AR16+AT16+AV16+AX16+AZ16+BB16+BD16+BF16+BH16+BJ16+BL16</f>
        <v>80</v>
      </c>
      <c r="BO16" s="196">
        <f t="shared" si="86"/>
        <v>4800</v>
      </c>
      <c r="BP16" s="189"/>
      <c r="BQ16" s="61"/>
      <c r="BR16" s="4">
        <f t="shared" ref="BR16:BR19" si="87">BO16</f>
        <v>4800</v>
      </c>
      <c r="BS16" s="61"/>
      <c r="BT16" s="1">
        <f t="shared" ref="BT16:BT19" si="88">BR16+BS16-BQ16</f>
        <v>4800</v>
      </c>
      <c r="BU16" s="5"/>
      <c r="BV16" s="1">
        <f t="shared" ref="BV16:BV19" si="89">BT16-BU16</f>
        <v>4800</v>
      </c>
    </row>
    <row r="17" spans="1:74" s="14" customFormat="1" ht="16.5" customHeight="1" x14ac:dyDescent="0.3">
      <c r="A17" s="200" t="s">
        <v>32</v>
      </c>
      <c r="B17" s="80">
        <v>170</v>
      </c>
      <c r="C17" s="81">
        <v>60</v>
      </c>
      <c r="D17" s="93"/>
      <c r="E17" s="212"/>
      <c r="F17" s="93"/>
      <c r="G17" s="3"/>
      <c r="H17" s="45"/>
      <c r="I17" s="3"/>
      <c r="J17" s="45"/>
      <c r="K17" s="3"/>
      <c r="L17" s="45"/>
      <c r="M17" s="3"/>
      <c r="N17" s="45"/>
      <c r="O17" s="3"/>
      <c r="P17" s="45"/>
      <c r="Q17" s="3"/>
      <c r="R17" s="45"/>
      <c r="S17" s="3"/>
      <c r="T17" s="45">
        <v>5</v>
      </c>
      <c r="U17" s="3">
        <f>5*48</f>
        <v>240</v>
      </c>
      <c r="V17" s="45">
        <v>12</v>
      </c>
      <c r="W17" s="3">
        <f t="shared" ref="W17:W25" si="90">+V17*C17</f>
        <v>720</v>
      </c>
      <c r="X17" s="45"/>
      <c r="Y17" s="3">
        <f t="shared" si="58"/>
        <v>0</v>
      </c>
      <c r="Z17" s="45">
        <v>15</v>
      </c>
      <c r="AA17" s="3">
        <f t="shared" ref="AA17:AA26" si="91">+Z17*C17</f>
        <v>900</v>
      </c>
      <c r="AB17" s="45">
        <v>8</v>
      </c>
      <c r="AC17" s="3">
        <f t="shared" ref="AC17:AC26" si="92">+AB17*C17</f>
        <v>480</v>
      </c>
      <c r="AD17" s="45"/>
      <c r="AE17" s="3">
        <f t="shared" si="77"/>
        <v>0</v>
      </c>
      <c r="AF17" s="45"/>
      <c r="AG17" s="3">
        <f t="shared" si="78"/>
        <v>0</v>
      </c>
      <c r="AH17" s="45"/>
      <c r="AI17" s="3">
        <f t="shared" si="79"/>
        <v>0</v>
      </c>
      <c r="AJ17" s="93"/>
      <c r="AK17" s="3">
        <f t="shared" si="80"/>
        <v>0</v>
      </c>
      <c r="AL17" s="45">
        <v>5</v>
      </c>
      <c r="AM17" s="3">
        <f t="shared" si="81"/>
        <v>300</v>
      </c>
      <c r="AN17" s="45"/>
      <c r="AO17" s="3">
        <f t="shared" si="82"/>
        <v>0</v>
      </c>
      <c r="AP17" s="45"/>
      <c r="AQ17" s="3">
        <f t="shared" si="44"/>
        <v>0</v>
      </c>
      <c r="AR17" s="45">
        <v>8</v>
      </c>
      <c r="AS17" s="3">
        <f t="shared" si="83"/>
        <v>480</v>
      </c>
      <c r="AT17" s="45">
        <v>6</v>
      </c>
      <c r="AU17" s="3">
        <f t="shared" si="84"/>
        <v>360</v>
      </c>
      <c r="AV17" s="45">
        <v>42</v>
      </c>
      <c r="AW17" s="3">
        <f t="shared" si="85"/>
        <v>2520</v>
      </c>
      <c r="AX17" s="45"/>
      <c r="AY17" s="3"/>
      <c r="AZ17" s="45"/>
      <c r="BA17" s="3"/>
      <c r="BB17" s="45"/>
      <c r="BC17" s="3"/>
      <c r="BD17" s="45"/>
      <c r="BE17" s="3"/>
      <c r="BF17" s="45"/>
      <c r="BG17" s="3"/>
      <c r="BH17" s="45"/>
      <c r="BI17" s="3"/>
      <c r="BJ17" s="45"/>
      <c r="BK17" s="3"/>
      <c r="BL17" s="45"/>
      <c r="BM17" s="3"/>
      <c r="BN17" s="45">
        <f t="shared" si="86"/>
        <v>101</v>
      </c>
      <c r="BO17" s="196">
        <f t="shared" si="86"/>
        <v>6000</v>
      </c>
      <c r="BP17" s="189"/>
      <c r="BQ17" s="61"/>
      <c r="BR17" s="4">
        <f t="shared" si="87"/>
        <v>6000</v>
      </c>
      <c r="BS17" s="61"/>
      <c r="BT17" s="1">
        <f t="shared" si="88"/>
        <v>6000</v>
      </c>
      <c r="BU17" s="5"/>
      <c r="BV17" s="1">
        <f t="shared" si="89"/>
        <v>6000</v>
      </c>
    </row>
    <row r="18" spans="1:74" s="14" customFormat="1" ht="16.5" customHeight="1" x14ac:dyDescent="0.3">
      <c r="A18" s="200" t="s">
        <v>77</v>
      </c>
      <c r="B18" s="121">
        <v>88</v>
      </c>
      <c r="C18" s="81">
        <v>48</v>
      </c>
      <c r="D18" s="93"/>
      <c r="E18" s="212"/>
      <c r="F18" s="93"/>
      <c r="G18" s="3"/>
      <c r="H18" s="45"/>
      <c r="I18" s="3"/>
      <c r="J18" s="45"/>
      <c r="K18" s="3"/>
      <c r="L18" s="45"/>
      <c r="M18" s="3"/>
      <c r="N18" s="45"/>
      <c r="O18" s="3"/>
      <c r="P18" s="45"/>
      <c r="Q18" s="3"/>
      <c r="R18" s="45"/>
      <c r="S18" s="3"/>
      <c r="T18" s="45"/>
      <c r="U18" s="3"/>
      <c r="V18" s="45"/>
      <c r="W18" s="3"/>
      <c r="X18" s="45"/>
      <c r="Y18" s="3"/>
      <c r="Z18" s="45"/>
      <c r="AA18" s="3"/>
      <c r="AB18" s="45"/>
      <c r="AC18" s="3"/>
      <c r="AD18" s="45"/>
      <c r="AE18" s="3">
        <f t="shared" si="77"/>
        <v>0</v>
      </c>
      <c r="AF18" s="45"/>
      <c r="AG18" s="3">
        <f t="shared" si="78"/>
        <v>0</v>
      </c>
      <c r="AH18" s="45"/>
      <c r="AI18" s="3">
        <f t="shared" si="79"/>
        <v>0</v>
      </c>
      <c r="AJ18" s="93"/>
      <c r="AK18" s="3">
        <f t="shared" si="80"/>
        <v>0</v>
      </c>
      <c r="AL18" s="45"/>
      <c r="AM18" s="3"/>
      <c r="AN18" s="45">
        <v>13</v>
      </c>
      <c r="AO18" s="3">
        <f t="shared" si="82"/>
        <v>624</v>
      </c>
      <c r="AP18" s="45">
        <v>29</v>
      </c>
      <c r="AQ18" s="3">
        <f t="shared" si="44"/>
        <v>1392</v>
      </c>
      <c r="AR18" s="45">
        <v>33</v>
      </c>
      <c r="AS18" s="3">
        <f t="shared" si="83"/>
        <v>1584</v>
      </c>
      <c r="AT18" s="45">
        <v>17</v>
      </c>
      <c r="AU18" s="3">
        <f t="shared" si="84"/>
        <v>816</v>
      </c>
      <c r="AV18" s="45">
        <v>8</v>
      </c>
      <c r="AW18" s="3">
        <f t="shared" si="85"/>
        <v>384</v>
      </c>
      <c r="AX18" s="45"/>
      <c r="AY18" s="3"/>
      <c r="AZ18" s="45"/>
      <c r="BA18" s="3"/>
      <c r="BB18" s="45"/>
      <c r="BC18" s="3"/>
      <c r="BD18" s="45"/>
      <c r="BE18" s="3"/>
      <c r="BF18" s="45"/>
      <c r="BG18" s="3"/>
      <c r="BH18" s="45"/>
      <c r="BI18" s="3"/>
      <c r="BJ18" s="45"/>
      <c r="BK18" s="3"/>
      <c r="BL18" s="45"/>
      <c r="BM18" s="3"/>
      <c r="BN18" s="45">
        <f t="shared" si="86"/>
        <v>100</v>
      </c>
      <c r="BO18" s="196">
        <f t="shared" si="86"/>
        <v>4800</v>
      </c>
      <c r="BP18" s="189"/>
      <c r="BQ18" s="61"/>
      <c r="BR18" s="4"/>
      <c r="BS18" s="61"/>
      <c r="BT18" s="1"/>
      <c r="BU18" s="5"/>
      <c r="BV18" s="1"/>
    </row>
    <row r="19" spans="1:74" s="14" customFormat="1" ht="16.5" customHeight="1" x14ac:dyDescent="0.3">
      <c r="A19" s="200" t="s">
        <v>86</v>
      </c>
      <c r="B19" s="121">
        <v>11</v>
      </c>
      <c r="C19" s="81">
        <v>48</v>
      </c>
      <c r="D19" s="93"/>
      <c r="E19" s="212"/>
      <c r="F19" s="93"/>
      <c r="G19" s="3"/>
      <c r="H19" s="45"/>
      <c r="I19" s="3"/>
      <c r="J19" s="45"/>
      <c r="K19" s="3"/>
      <c r="L19" s="45"/>
      <c r="M19" s="3"/>
      <c r="N19" s="45"/>
      <c r="O19" s="3"/>
      <c r="P19" s="45"/>
      <c r="Q19" s="3"/>
      <c r="R19" s="45"/>
      <c r="S19" s="3"/>
      <c r="T19" s="45"/>
      <c r="U19" s="3"/>
      <c r="V19" s="45">
        <v>18</v>
      </c>
      <c r="W19" s="3">
        <f t="shared" si="90"/>
        <v>864</v>
      </c>
      <c r="X19" s="45"/>
      <c r="Y19" s="3">
        <f t="shared" si="58"/>
        <v>0</v>
      </c>
      <c r="Z19" s="45">
        <v>7</v>
      </c>
      <c r="AA19" s="3">
        <f t="shared" si="91"/>
        <v>336</v>
      </c>
      <c r="AB19" s="45">
        <v>9</v>
      </c>
      <c r="AC19" s="3">
        <f t="shared" si="92"/>
        <v>432</v>
      </c>
      <c r="AD19" s="45">
        <v>4</v>
      </c>
      <c r="AE19" s="3">
        <f>144+40</f>
        <v>184</v>
      </c>
      <c r="AF19" s="45"/>
      <c r="AG19" s="3">
        <f t="shared" si="78"/>
        <v>0</v>
      </c>
      <c r="AH19" s="45"/>
      <c r="AI19" s="3">
        <f t="shared" si="79"/>
        <v>0</v>
      </c>
      <c r="AJ19" s="93"/>
      <c r="AK19" s="3">
        <f t="shared" si="80"/>
        <v>0</v>
      </c>
      <c r="AL19" s="45"/>
      <c r="AM19" s="3">
        <f t="shared" si="81"/>
        <v>0</v>
      </c>
      <c r="AN19" s="45"/>
      <c r="AO19" s="3">
        <f t="shared" si="82"/>
        <v>0</v>
      </c>
      <c r="AP19" s="45"/>
      <c r="AQ19" s="3">
        <f t="shared" si="44"/>
        <v>0</v>
      </c>
      <c r="AR19" s="45"/>
      <c r="AS19" s="3">
        <f t="shared" si="83"/>
        <v>0</v>
      </c>
      <c r="AT19" s="45"/>
      <c r="AU19" s="3">
        <f t="shared" si="84"/>
        <v>0</v>
      </c>
      <c r="AV19" s="45"/>
      <c r="AW19" s="3">
        <f t="shared" si="85"/>
        <v>0</v>
      </c>
      <c r="AX19" s="45"/>
      <c r="AY19" s="3"/>
      <c r="AZ19" s="45"/>
      <c r="BA19" s="3"/>
      <c r="BB19" s="45"/>
      <c r="BC19" s="3"/>
      <c r="BD19" s="45"/>
      <c r="BE19" s="3"/>
      <c r="BF19" s="45"/>
      <c r="BG19" s="3"/>
      <c r="BH19" s="45"/>
      <c r="BI19" s="3"/>
      <c r="BJ19" s="45"/>
      <c r="BK19" s="3"/>
      <c r="BL19" s="45"/>
      <c r="BM19" s="3"/>
      <c r="BN19" s="45">
        <f t="shared" si="86"/>
        <v>38</v>
      </c>
      <c r="BO19" s="196">
        <f t="shared" si="86"/>
        <v>1816</v>
      </c>
      <c r="BP19" s="189"/>
      <c r="BQ19" s="61"/>
      <c r="BR19" s="4">
        <f t="shared" si="87"/>
        <v>1816</v>
      </c>
      <c r="BS19" s="61"/>
      <c r="BT19" s="1">
        <f t="shared" si="88"/>
        <v>1816</v>
      </c>
      <c r="BU19" s="5"/>
      <c r="BV19" s="1">
        <f t="shared" si="89"/>
        <v>1816</v>
      </c>
    </row>
    <row r="20" spans="1:74" s="14" customFormat="1" ht="16.5" customHeight="1" x14ac:dyDescent="0.3">
      <c r="A20" s="200" t="s">
        <v>80</v>
      </c>
      <c r="B20" s="121">
        <v>53</v>
      </c>
      <c r="C20" s="81">
        <v>48</v>
      </c>
      <c r="D20" s="93"/>
      <c r="E20" s="212"/>
      <c r="F20" s="93"/>
      <c r="G20" s="3"/>
      <c r="H20" s="45"/>
      <c r="I20" s="3"/>
      <c r="J20" s="45"/>
      <c r="K20" s="3"/>
      <c r="L20" s="45"/>
      <c r="M20" s="3"/>
      <c r="N20" s="45"/>
      <c r="O20" s="3"/>
      <c r="P20" s="45"/>
      <c r="Q20" s="3"/>
      <c r="R20" s="45"/>
      <c r="S20" s="3"/>
      <c r="T20" s="45"/>
      <c r="U20" s="3"/>
      <c r="V20" s="45"/>
      <c r="W20" s="3"/>
      <c r="X20" s="45"/>
      <c r="Y20" s="3"/>
      <c r="Z20" s="45"/>
      <c r="AA20" s="3"/>
      <c r="AB20" s="45"/>
      <c r="AC20" s="3"/>
      <c r="AD20" s="45"/>
      <c r="AE20" s="3"/>
      <c r="AF20" s="45"/>
      <c r="AG20" s="3">
        <f t="shared" si="78"/>
        <v>0</v>
      </c>
      <c r="AH20" s="45"/>
      <c r="AI20" s="3">
        <f t="shared" si="79"/>
        <v>0</v>
      </c>
      <c r="AJ20" s="93"/>
      <c r="AK20" s="3">
        <f t="shared" si="80"/>
        <v>0</v>
      </c>
      <c r="AL20" s="45"/>
      <c r="AM20" s="3"/>
      <c r="AN20" s="45"/>
      <c r="AO20" s="3">
        <f t="shared" si="82"/>
        <v>0</v>
      </c>
      <c r="AP20" s="45"/>
      <c r="AQ20" s="3">
        <f t="shared" si="44"/>
        <v>0</v>
      </c>
      <c r="AR20" s="45">
        <v>8</v>
      </c>
      <c r="AS20" s="3">
        <f t="shared" si="83"/>
        <v>384</v>
      </c>
      <c r="AT20" s="45">
        <v>5</v>
      </c>
      <c r="AU20" s="3">
        <f t="shared" si="84"/>
        <v>240</v>
      </c>
      <c r="AV20" s="45">
        <v>7</v>
      </c>
      <c r="AW20" s="3">
        <f t="shared" si="85"/>
        <v>336</v>
      </c>
      <c r="AX20" s="45"/>
      <c r="AY20" s="3"/>
      <c r="AZ20" s="45"/>
      <c r="BA20" s="3"/>
      <c r="BB20" s="45"/>
      <c r="BC20" s="3"/>
      <c r="BD20" s="45"/>
      <c r="BE20" s="3"/>
      <c r="BF20" s="45"/>
      <c r="BG20" s="3"/>
      <c r="BH20" s="45"/>
      <c r="BI20" s="3"/>
      <c r="BJ20" s="45"/>
      <c r="BK20" s="3"/>
      <c r="BL20" s="45"/>
      <c r="BM20" s="3"/>
      <c r="BN20" s="45">
        <f t="shared" si="86"/>
        <v>20</v>
      </c>
      <c r="BO20" s="196">
        <f t="shared" si="86"/>
        <v>960</v>
      </c>
      <c r="BP20" s="189"/>
      <c r="BQ20" s="61"/>
      <c r="BR20" s="4"/>
      <c r="BS20" s="61"/>
      <c r="BT20" s="1"/>
      <c r="BU20" s="5"/>
      <c r="BV20" s="1"/>
    </row>
    <row r="21" spans="1:74" s="14" customFormat="1" ht="16.5" customHeight="1" x14ac:dyDescent="0.3">
      <c r="A21" s="200" t="s">
        <v>87</v>
      </c>
      <c r="B21" s="121">
        <v>184</v>
      </c>
      <c r="C21" s="81">
        <v>48</v>
      </c>
      <c r="D21" s="93"/>
      <c r="E21" s="212"/>
      <c r="F21" s="93"/>
      <c r="G21" s="3"/>
      <c r="H21" s="45"/>
      <c r="I21" s="3"/>
      <c r="J21" s="45"/>
      <c r="K21" s="3"/>
      <c r="L21" s="45"/>
      <c r="M21" s="3"/>
      <c r="N21" s="45"/>
      <c r="O21" s="3"/>
      <c r="P21" s="45"/>
      <c r="Q21" s="3"/>
      <c r="R21" s="45"/>
      <c r="S21" s="3"/>
      <c r="T21" s="45"/>
      <c r="U21" s="3"/>
      <c r="V21" s="45"/>
      <c r="W21" s="3"/>
      <c r="X21" s="45"/>
      <c r="Y21" s="3">
        <f t="shared" si="58"/>
        <v>0</v>
      </c>
      <c r="Z21" s="45"/>
      <c r="AA21" s="3"/>
      <c r="AB21" s="45">
        <v>12</v>
      </c>
      <c r="AC21" s="3">
        <f t="shared" si="92"/>
        <v>576</v>
      </c>
      <c r="AD21" s="45">
        <v>15</v>
      </c>
      <c r="AE21" s="3">
        <f t="shared" si="77"/>
        <v>720</v>
      </c>
      <c r="AF21" s="45">
        <v>24</v>
      </c>
      <c r="AG21" s="3">
        <f t="shared" si="78"/>
        <v>1152</v>
      </c>
      <c r="AH21" s="45">
        <v>10</v>
      </c>
      <c r="AI21" s="3">
        <f t="shared" si="79"/>
        <v>480</v>
      </c>
      <c r="AJ21" s="93">
        <v>19</v>
      </c>
      <c r="AK21" s="3">
        <f t="shared" si="80"/>
        <v>912</v>
      </c>
      <c r="AL21" s="45">
        <v>7</v>
      </c>
      <c r="AM21" s="3">
        <f t="shared" si="81"/>
        <v>336</v>
      </c>
      <c r="AN21" s="45">
        <v>12</v>
      </c>
      <c r="AO21" s="3">
        <f t="shared" si="82"/>
        <v>576</v>
      </c>
      <c r="AP21" s="45"/>
      <c r="AQ21" s="3">
        <f t="shared" si="44"/>
        <v>0</v>
      </c>
      <c r="AR21" s="45"/>
      <c r="AS21" s="3">
        <f t="shared" si="83"/>
        <v>0</v>
      </c>
      <c r="AT21" s="45"/>
      <c r="AU21" s="3">
        <f t="shared" si="84"/>
        <v>0</v>
      </c>
      <c r="AV21" s="45"/>
      <c r="AW21" s="3">
        <f t="shared" si="85"/>
        <v>0</v>
      </c>
      <c r="AX21" s="45"/>
      <c r="AY21" s="3"/>
      <c r="AZ21" s="45"/>
      <c r="BA21" s="3"/>
      <c r="BB21" s="45"/>
      <c r="BC21" s="3"/>
      <c r="BD21" s="45"/>
      <c r="BE21" s="3"/>
      <c r="BF21" s="45"/>
      <c r="BG21" s="3"/>
      <c r="BH21" s="45"/>
      <c r="BI21" s="3"/>
      <c r="BJ21" s="45"/>
      <c r="BK21" s="3"/>
      <c r="BL21" s="45"/>
      <c r="BM21" s="3"/>
      <c r="BN21" s="45">
        <f t="shared" ref="BN21:BO28" si="93">+D21+F21+H21+J21+L21+N21+P21+R21+T21+V21+X21+Z21+AB21+AD21+AF21+AH21+AJ21+AL21+AN21+AP21+AR21+AT21+AV21+AX21+AZ21+BB21+BD21+BF21+BH21+BJ21+BL21</f>
        <v>99</v>
      </c>
      <c r="BO21" s="196">
        <f t="shared" si="93"/>
        <v>4752</v>
      </c>
      <c r="BP21" s="189"/>
      <c r="BQ21" s="61"/>
      <c r="BR21" s="4">
        <f t="shared" ref="BR21" si="94">BO21</f>
        <v>4752</v>
      </c>
      <c r="BS21" s="61"/>
      <c r="BT21" s="1">
        <f t="shared" ref="BT21:BT25" si="95">BR21+BS21-BQ21</f>
        <v>4752</v>
      </c>
      <c r="BU21" s="5"/>
      <c r="BV21" s="1">
        <f t="shared" ref="BV21" si="96">BT21-BU21</f>
        <v>4752</v>
      </c>
    </row>
    <row r="22" spans="1:74" ht="16.5" customHeight="1" x14ac:dyDescent="0.25">
      <c r="A22" s="200" t="s">
        <v>51</v>
      </c>
      <c r="B22" s="121" t="s">
        <v>52</v>
      </c>
      <c r="C22" s="81">
        <v>48</v>
      </c>
      <c r="D22" s="93"/>
      <c r="E22" s="3">
        <f t="shared" ref="E22:E24" si="97">+D22*C22</f>
        <v>0</v>
      </c>
      <c r="F22" s="93"/>
      <c r="G22" s="3">
        <f t="shared" ref="G22:G24" si="98">+F22*C22</f>
        <v>0</v>
      </c>
      <c r="H22" s="45"/>
      <c r="I22" s="3">
        <f t="shared" ref="I22:I24" si="99">+H22*C22</f>
        <v>0</v>
      </c>
      <c r="J22" s="45"/>
      <c r="K22" s="3">
        <f t="shared" ref="K22:K24" si="100">+J22*C22</f>
        <v>0</v>
      </c>
      <c r="L22" s="45"/>
      <c r="M22" s="3">
        <f t="shared" si="30"/>
        <v>0</v>
      </c>
      <c r="N22" s="45"/>
      <c r="O22" s="3">
        <f t="shared" si="31"/>
        <v>0</v>
      </c>
      <c r="P22" s="45"/>
      <c r="Q22" s="3">
        <f t="shared" si="32"/>
        <v>0</v>
      </c>
      <c r="R22" s="45"/>
      <c r="S22" s="3">
        <f t="shared" si="33"/>
        <v>0</v>
      </c>
      <c r="T22" s="45"/>
      <c r="U22" s="3">
        <f t="shared" ref="U22:U24" si="101">+T22*C22</f>
        <v>0</v>
      </c>
      <c r="V22" s="45"/>
      <c r="W22" s="3">
        <f t="shared" si="90"/>
        <v>0</v>
      </c>
      <c r="X22" s="45"/>
      <c r="Y22" s="3">
        <f t="shared" si="58"/>
        <v>0</v>
      </c>
      <c r="Z22" s="45">
        <v>2</v>
      </c>
      <c r="AA22" s="3">
        <f t="shared" si="91"/>
        <v>96</v>
      </c>
      <c r="AB22" s="45"/>
      <c r="AC22" s="3">
        <f t="shared" si="92"/>
        <v>0</v>
      </c>
      <c r="AD22" s="45">
        <v>3</v>
      </c>
      <c r="AE22" s="3">
        <f>94+101</f>
        <v>195</v>
      </c>
      <c r="AF22" s="45"/>
      <c r="AG22" s="3">
        <f t="shared" si="78"/>
        <v>0</v>
      </c>
      <c r="AH22" s="45"/>
      <c r="AI22" s="3">
        <f t="shared" si="79"/>
        <v>0</v>
      </c>
      <c r="AJ22" s="93"/>
      <c r="AK22" s="3">
        <f t="shared" si="80"/>
        <v>0</v>
      </c>
      <c r="AL22" s="45"/>
      <c r="AM22" s="3">
        <f t="shared" si="81"/>
        <v>0</v>
      </c>
      <c r="AN22" s="45"/>
      <c r="AO22" s="3">
        <f t="shared" si="82"/>
        <v>0</v>
      </c>
      <c r="AP22" s="45"/>
      <c r="AQ22" s="3">
        <f t="shared" si="44"/>
        <v>0</v>
      </c>
      <c r="AR22" s="45"/>
      <c r="AS22" s="3">
        <f t="shared" si="83"/>
        <v>0</v>
      </c>
      <c r="AT22" s="45"/>
      <c r="AU22" s="3">
        <f t="shared" si="84"/>
        <v>0</v>
      </c>
      <c r="AV22" s="45"/>
      <c r="AW22" s="3">
        <f t="shared" si="85"/>
        <v>0</v>
      </c>
      <c r="AX22" s="45"/>
      <c r="AY22" s="3"/>
      <c r="AZ22" s="45"/>
      <c r="BA22" s="3"/>
      <c r="BB22" s="45"/>
      <c r="BC22" s="3"/>
      <c r="BD22" s="45"/>
      <c r="BE22" s="3"/>
      <c r="BF22" s="45"/>
      <c r="BG22" s="3"/>
      <c r="BH22" s="45"/>
      <c r="BI22" s="74"/>
      <c r="BJ22" s="45"/>
      <c r="BK22" s="74"/>
      <c r="BL22" s="45"/>
      <c r="BM22" s="74"/>
      <c r="BN22" s="45">
        <f t="shared" si="93"/>
        <v>5</v>
      </c>
      <c r="BO22" s="196">
        <f t="shared" si="93"/>
        <v>291</v>
      </c>
      <c r="BP22" s="189"/>
      <c r="BQ22" s="61">
        <v>12</v>
      </c>
      <c r="BR22" s="4">
        <f t="shared" si="49"/>
        <v>291</v>
      </c>
      <c r="BS22" s="61"/>
      <c r="BT22" s="1">
        <f t="shared" si="95"/>
        <v>279</v>
      </c>
      <c r="BU22" s="5"/>
      <c r="BV22" s="1">
        <f>BT22-BU22</f>
        <v>279</v>
      </c>
    </row>
    <row r="23" spans="1:74" ht="16.5" customHeight="1" x14ac:dyDescent="0.25">
      <c r="A23" s="199" t="s">
        <v>68</v>
      </c>
      <c r="B23" s="80">
        <v>47</v>
      </c>
      <c r="C23" s="81">
        <v>48</v>
      </c>
      <c r="D23" s="93"/>
      <c r="E23" s="3">
        <f t="shared" si="97"/>
        <v>0</v>
      </c>
      <c r="F23" s="93"/>
      <c r="G23" s="3">
        <f t="shared" si="98"/>
        <v>0</v>
      </c>
      <c r="H23" s="45">
        <v>4</v>
      </c>
      <c r="I23" s="3">
        <f t="shared" si="99"/>
        <v>192</v>
      </c>
      <c r="J23" s="45"/>
      <c r="K23" s="3">
        <f t="shared" si="100"/>
        <v>0</v>
      </c>
      <c r="L23" s="45"/>
      <c r="M23" s="3">
        <f t="shared" si="30"/>
        <v>0</v>
      </c>
      <c r="N23" s="45">
        <v>10</v>
      </c>
      <c r="O23" s="3">
        <f t="shared" si="31"/>
        <v>480</v>
      </c>
      <c r="P23" s="45">
        <v>20</v>
      </c>
      <c r="Q23" s="3">
        <f t="shared" si="32"/>
        <v>960</v>
      </c>
      <c r="R23" s="45">
        <v>10</v>
      </c>
      <c r="S23" s="3">
        <f t="shared" si="33"/>
        <v>480</v>
      </c>
      <c r="T23" s="45">
        <v>12</v>
      </c>
      <c r="U23" s="3">
        <f t="shared" si="101"/>
        <v>576</v>
      </c>
      <c r="V23" s="45">
        <v>11</v>
      </c>
      <c r="W23" s="3">
        <f t="shared" si="90"/>
        <v>528</v>
      </c>
      <c r="X23" s="45"/>
      <c r="Y23" s="3">
        <f t="shared" si="58"/>
        <v>0</v>
      </c>
      <c r="Z23" s="45">
        <v>9</v>
      </c>
      <c r="AA23" s="3">
        <f t="shared" si="91"/>
        <v>432</v>
      </c>
      <c r="AB23" s="45">
        <v>10</v>
      </c>
      <c r="AC23" s="3">
        <f t="shared" si="92"/>
        <v>480</v>
      </c>
      <c r="AD23" s="45">
        <v>17</v>
      </c>
      <c r="AE23" s="3">
        <f t="shared" si="77"/>
        <v>816</v>
      </c>
      <c r="AF23" s="45">
        <v>3</v>
      </c>
      <c r="AG23" s="3">
        <f>96+20</f>
        <v>116</v>
      </c>
      <c r="AH23" s="45"/>
      <c r="AI23" s="3">
        <f t="shared" si="79"/>
        <v>0</v>
      </c>
      <c r="AJ23" s="93"/>
      <c r="AK23" s="3">
        <f t="shared" si="80"/>
        <v>0</v>
      </c>
      <c r="AL23" s="45"/>
      <c r="AM23" s="3">
        <f t="shared" si="81"/>
        <v>0</v>
      </c>
      <c r="AN23" s="45"/>
      <c r="AO23" s="3">
        <f t="shared" si="82"/>
        <v>0</v>
      </c>
      <c r="AP23" s="45"/>
      <c r="AQ23" s="3">
        <f t="shared" si="44"/>
        <v>0</v>
      </c>
      <c r="AR23" s="45"/>
      <c r="AS23" s="3">
        <f t="shared" si="83"/>
        <v>0</v>
      </c>
      <c r="AT23" s="45"/>
      <c r="AU23" s="3">
        <f t="shared" si="84"/>
        <v>0</v>
      </c>
      <c r="AV23" s="45"/>
      <c r="AW23" s="3">
        <f t="shared" si="85"/>
        <v>0</v>
      </c>
      <c r="AX23" s="45"/>
      <c r="AY23" s="3"/>
      <c r="AZ23" s="45"/>
      <c r="BA23" s="3"/>
      <c r="BB23" s="45"/>
      <c r="BC23" s="3"/>
      <c r="BD23" s="45"/>
      <c r="BE23" s="3"/>
      <c r="BF23" s="45"/>
      <c r="BG23" s="3"/>
      <c r="BH23" s="45"/>
      <c r="BI23" s="74"/>
      <c r="BJ23" s="45"/>
      <c r="BK23" s="74"/>
      <c r="BL23" s="45"/>
      <c r="BM23" s="74"/>
      <c r="BN23" s="45">
        <f t="shared" si="93"/>
        <v>106</v>
      </c>
      <c r="BO23" s="196">
        <f t="shared" si="93"/>
        <v>5060</v>
      </c>
      <c r="BP23" s="189"/>
      <c r="BQ23" s="61"/>
      <c r="BR23" s="4">
        <f t="shared" si="49"/>
        <v>5060</v>
      </c>
      <c r="BS23" s="61"/>
      <c r="BT23" s="1">
        <f t="shared" si="95"/>
        <v>5060</v>
      </c>
      <c r="BU23" s="5"/>
      <c r="BV23" s="1">
        <f>BT23-BU23</f>
        <v>5060</v>
      </c>
    </row>
    <row r="24" spans="1:74" ht="16.5" customHeight="1" x14ac:dyDescent="0.25">
      <c r="A24" s="199" t="s">
        <v>56</v>
      </c>
      <c r="B24" s="80">
        <v>6</v>
      </c>
      <c r="C24" s="81">
        <v>48</v>
      </c>
      <c r="D24" s="93"/>
      <c r="E24" s="3">
        <f t="shared" si="97"/>
        <v>0</v>
      </c>
      <c r="F24" s="93"/>
      <c r="G24" s="3">
        <f t="shared" si="98"/>
        <v>0</v>
      </c>
      <c r="H24" s="45"/>
      <c r="I24" s="3">
        <f t="shared" si="99"/>
        <v>0</v>
      </c>
      <c r="J24" s="45">
        <v>12</v>
      </c>
      <c r="K24" s="3">
        <f t="shared" si="100"/>
        <v>576</v>
      </c>
      <c r="L24" s="45"/>
      <c r="M24" s="3">
        <f t="shared" si="30"/>
        <v>0</v>
      </c>
      <c r="N24" s="45">
        <v>12</v>
      </c>
      <c r="O24" s="3">
        <f t="shared" si="31"/>
        <v>576</v>
      </c>
      <c r="P24" s="45"/>
      <c r="Q24" s="3">
        <f t="shared" si="32"/>
        <v>0</v>
      </c>
      <c r="R24" s="45">
        <v>12</v>
      </c>
      <c r="S24" s="3">
        <f t="shared" si="33"/>
        <v>576</v>
      </c>
      <c r="T24" s="45"/>
      <c r="U24" s="3">
        <f t="shared" si="101"/>
        <v>0</v>
      </c>
      <c r="V24" s="45"/>
      <c r="W24" s="3">
        <f t="shared" si="90"/>
        <v>0</v>
      </c>
      <c r="X24" s="45"/>
      <c r="Y24" s="3">
        <f t="shared" si="58"/>
        <v>0</v>
      </c>
      <c r="Z24" s="45">
        <v>12</v>
      </c>
      <c r="AA24" s="3">
        <f t="shared" si="91"/>
        <v>576</v>
      </c>
      <c r="AB24" s="45"/>
      <c r="AC24" s="3">
        <f t="shared" si="92"/>
        <v>0</v>
      </c>
      <c r="AD24" s="45"/>
      <c r="AE24" s="3">
        <f t="shared" si="77"/>
        <v>0</v>
      </c>
      <c r="AF24" s="45"/>
      <c r="AG24" s="3">
        <f t="shared" si="78"/>
        <v>0</v>
      </c>
      <c r="AH24" s="45"/>
      <c r="AI24" s="3">
        <f t="shared" si="79"/>
        <v>0</v>
      </c>
      <c r="AJ24" s="93">
        <v>7</v>
      </c>
      <c r="AK24" s="3">
        <f t="shared" si="80"/>
        <v>336</v>
      </c>
      <c r="AL24" s="45"/>
      <c r="AM24" s="3">
        <f t="shared" si="81"/>
        <v>0</v>
      </c>
      <c r="AN24" s="45"/>
      <c r="AO24" s="3">
        <f t="shared" si="82"/>
        <v>0</v>
      </c>
      <c r="AP24" s="45"/>
      <c r="AQ24" s="3">
        <f t="shared" si="44"/>
        <v>0</v>
      </c>
      <c r="AR24" s="45">
        <v>5</v>
      </c>
      <c r="AS24" s="3">
        <f t="shared" si="83"/>
        <v>240</v>
      </c>
      <c r="AT24" s="45"/>
      <c r="AU24" s="3">
        <f t="shared" si="84"/>
        <v>0</v>
      </c>
      <c r="AV24" s="45"/>
      <c r="AW24" s="3">
        <f t="shared" si="85"/>
        <v>0</v>
      </c>
      <c r="AX24" s="45"/>
      <c r="AY24" s="3"/>
      <c r="AZ24" s="45"/>
      <c r="BA24" s="3"/>
      <c r="BB24" s="45"/>
      <c r="BC24" s="3"/>
      <c r="BD24" s="45"/>
      <c r="BE24" s="3"/>
      <c r="BF24" s="45"/>
      <c r="BG24" s="3"/>
      <c r="BH24" s="45"/>
      <c r="BI24" s="74"/>
      <c r="BJ24" s="45"/>
      <c r="BK24" s="74"/>
      <c r="BL24" s="45"/>
      <c r="BM24" s="74"/>
      <c r="BN24" s="45">
        <f t="shared" si="93"/>
        <v>60</v>
      </c>
      <c r="BO24" s="196">
        <f t="shared" si="93"/>
        <v>2880</v>
      </c>
      <c r="BP24" s="189"/>
      <c r="BQ24" s="61">
        <v>371.68</v>
      </c>
      <c r="BR24" s="4">
        <f t="shared" si="49"/>
        <v>2880</v>
      </c>
      <c r="BS24" s="61"/>
      <c r="BT24" s="1">
        <f t="shared" si="95"/>
        <v>2508.3200000000002</v>
      </c>
      <c r="BU24" s="5"/>
      <c r="BV24" s="1">
        <f t="shared" ref="BV24" si="102">BT24-BU24</f>
        <v>2508.3200000000002</v>
      </c>
    </row>
    <row r="25" spans="1:74" ht="16.5" customHeight="1" x14ac:dyDescent="0.25">
      <c r="A25" s="200" t="s">
        <v>78</v>
      </c>
      <c r="B25" s="80">
        <v>1</v>
      </c>
      <c r="C25" s="81">
        <v>48</v>
      </c>
      <c r="D25" s="93"/>
      <c r="E25" s="3"/>
      <c r="F25" s="93"/>
      <c r="G25" s="3"/>
      <c r="H25" s="45"/>
      <c r="I25" s="3"/>
      <c r="J25" s="45"/>
      <c r="K25" s="3"/>
      <c r="L25" s="45"/>
      <c r="M25" s="3"/>
      <c r="N25" s="45"/>
      <c r="O25" s="3"/>
      <c r="P25" s="45"/>
      <c r="Q25" s="3"/>
      <c r="R25" s="45"/>
      <c r="S25" s="3"/>
      <c r="T25" s="45"/>
      <c r="U25" s="3"/>
      <c r="V25" s="45">
        <v>12</v>
      </c>
      <c r="W25" s="3">
        <f t="shared" si="90"/>
        <v>576</v>
      </c>
      <c r="X25" s="45"/>
      <c r="Y25" s="3">
        <f t="shared" si="58"/>
        <v>0</v>
      </c>
      <c r="Z25" s="45"/>
      <c r="AA25" s="3">
        <f t="shared" si="91"/>
        <v>0</v>
      </c>
      <c r="AB25" s="45"/>
      <c r="AC25" s="3">
        <f t="shared" si="92"/>
        <v>0</v>
      </c>
      <c r="AD25" s="45"/>
      <c r="AE25" s="3">
        <f t="shared" si="77"/>
        <v>0</v>
      </c>
      <c r="AF25" s="45">
        <v>10</v>
      </c>
      <c r="AG25" s="3">
        <f t="shared" si="78"/>
        <v>480</v>
      </c>
      <c r="AH25" s="45"/>
      <c r="AI25" s="3">
        <f t="shared" si="79"/>
        <v>0</v>
      </c>
      <c r="AJ25" s="93"/>
      <c r="AK25" s="3">
        <f t="shared" si="80"/>
        <v>0</v>
      </c>
      <c r="AL25" s="45"/>
      <c r="AM25" s="3">
        <f t="shared" si="81"/>
        <v>0</v>
      </c>
      <c r="AN25" s="45"/>
      <c r="AO25" s="3">
        <f t="shared" si="82"/>
        <v>0</v>
      </c>
      <c r="AP25" s="45"/>
      <c r="AQ25" s="3">
        <f t="shared" si="44"/>
        <v>0</v>
      </c>
      <c r="AR25" s="45"/>
      <c r="AS25" s="3">
        <f t="shared" si="83"/>
        <v>0</v>
      </c>
      <c r="AT25" s="45">
        <v>9</v>
      </c>
      <c r="AU25" s="3">
        <f t="shared" si="84"/>
        <v>432</v>
      </c>
      <c r="AV25" s="45"/>
      <c r="AW25" s="3">
        <f t="shared" si="85"/>
        <v>0</v>
      </c>
      <c r="AX25" s="45"/>
      <c r="AY25" s="3"/>
      <c r="AZ25" s="45"/>
      <c r="BA25" s="3"/>
      <c r="BB25" s="45"/>
      <c r="BC25" s="3"/>
      <c r="BD25" s="45"/>
      <c r="BE25" s="3"/>
      <c r="BF25" s="45"/>
      <c r="BG25" s="3"/>
      <c r="BH25" s="45"/>
      <c r="BI25" s="74"/>
      <c r="BJ25" s="45"/>
      <c r="BK25" s="74"/>
      <c r="BL25" s="45"/>
      <c r="BM25" s="74"/>
      <c r="BN25" s="45">
        <f t="shared" si="93"/>
        <v>31</v>
      </c>
      <c r="BO25" s="196">
        <f t="shared" si="93"/>
        <v>1488</v>
      </c>
      <c r="BP25" s="189"/>
      <c r="BQ25" s="61"/>
      <c r="BR25" s="4">
        <f t="shared" si="49"/>
        <v>1488</v>
      </c>
      <c r="BS25" s="61"/>
      <c r="BT25" s="1">
        <f t="shared" si="95"/>
        <v>1488</v>
      </c>
      <c r="BU25" s="5"/>
      <c r="BV25" s="1">
        <f>BT25-BU25</f>
        <v>1488</v>
      </c>
    </row>
    <row r="26" spans="1:74" ht="16.5" customHeight="1" x14ac:dyDescent="0.25">
      <c r="A26" s="200" t="s">
        <v>95</v>
      </c>
      <c r="B26" s="80">
        <v>3</v>
      </c>
      <c r="C26" s="81">
        <v>48</v>
      </c>
      <c r="D26" s="93"/>
      <c r="E26" s="3"/>
      <c r="F26" s="93"/>
      <c r="G26" s="3"/>
      <c r="H26" s="45"/>
      <c r="I26" s="3"/>
      <c r="J26" s="45"/>
      <c r="K26" s="3"/>
      <c r="L26" s="45"/>
      <c r="M26" s="3"/>
      <c r="N26" s="45"/>
      <c r="O26" s="3"/>
      <c r="P26" s="45"/>
      <c r="Q26" s="3"/>
      <c r="R26" s="45"/>
      <c r="S26" s="3"/>
      <c r="T26" s="45"/>
      <c r="U26" s="3"/>
      <c r="V26" s="45"/>
      <c r="W26" s="3"/>
      <c r="X26" s="45"/>
      <c r="Y26" s="3">
        <f t="shared" si="58"/>
        <v>0</v>
      </c>
      <c r="Z26" s="45"/>
      <c r="AA26" s="3">
        <f t="shared" si="91"/>
        <v>0</v>
      </c>
      <c r="AB26" s="45"/>
      <c r="AC26" s="3">
        <f t="shared" si="92"/>
        <v>0</v>
      </c>
      <c r="AD26" s="45"/>
      <c r="AE26" s="3">
        <f t="shared" si="77"/>
        <v>0</v>
      </c>
      <c r="AF26" s="45"/>
      <c r="AG26" s="3"/>
      <c r="AH26" s="45"/>
      <c r="AI26" s="3">
        <f t="shared" si="79"/>
        <v>0</v>
      </c>
      <c r="AJ26" s="93"/>
      <c r="AK26" s="3">
        <f t="shared" si="80"/>
        <v>0</v>
      </c>
      <c r="AL26" s="45"/>
      <c r="AM26" s="3">
        <f t="shared" si="81"/>
        <v>0</v>
      </c>
      <c r="AN26" s="45"/>
      <c r="AO26" s="3">
        <f t="shared" si="82"/>
        <v>0</v>
      </c>
      <c r="AP26" s="45"/>
      <c r="AQ26" s="3">
        <f t="shared" si="44"/>
        <v>0</v>
      </c>
      <c r="AR26" s="45"/>
      <c r="AS26" s="3">
        <f t="shared" si="83"/>
        <v>0</v>
      </c>
      <c r="AT26" s="45">
        <v>9</v>
      </c>
      <c r="AU26" s="3">
        <f t="shared" si="84"/>
        <v>432</v>
      </c>
      <c r="AV26" s="45"/>
      <c r="AW26" s="3">
        <f t="shared" si="85"/>
        <v>0</v>
      </c>
      <c r="AX26" s="45"/>
      <c r="AY26" s="3"/>
      <c r="AZ26" s="45"/>
      <c r="BA26" s="3"/>
      <c r="BB26" s="45"/>
      <c r="BC26" s="3"/>
      <c r="BD26" s="45"/>
      <c r="BE26" s="3"/>
      <c r="BF26" s="45"/>
      <c r="BG26" s="3"/>
      <c r="BH26" s="45"/>
      <c r="BI26" s="74"/>
      <c r="BJ26" s="45"/>
      <c r="BK26" s="74"/>
      <c r="BL26" s="45"/>
      <c r="BM26" s="74"/>
      <c r="BN26" s="45">
        <f t="shared" si="93"/>
        <v>9</v>
      </c>
      <c r="BO26" s="196">
        <f t="shared" si="93"/>
        <v>432</v>
      </c>
      <c r="BP26" s="189"/>
      <c r="BQ26" s="61"/>
      <c r="BR26" s="4"/>
      <c r="BS26" s="61"/>
      <c r="BT26" s="1"/>
      <c r="BU26" s="5"/>
      <c r="BV26" s="1"/>
    </row>
    <row r="27" spans="1:74" s="62" customFormat="1" ht="16.5" customHeight="1" x14ac:dyDescent="0.25">
      <c r="A27" s="200" t="s">
        <v>92</v>
      </c>
      <c r="B27" s="80">
        <v>55</v>
      </c>
      <c r="C27" s="81">
        <v>42</v>
      </c>
      <c r="D27" s="93"/>
      <c r="E27" s="227"/>
      <c r="F27" s="93"/>
      <c r="G27" s="3"/>
      <c r="H27" s="228"/>
      <c r="I27" s="227"/>
      <c r="J27" s="228"/>
      <c r="K27" s="227"/>
      <c r="L27" s="228"/>
      <c r="M27" s="227"/>
      <c r="N27" s="228"/>
      <c r="O27" s="227"/>
      <c r="P27" s="228"/>
      <c r="Q27" s="227"/>
      <c r="R27" s="228"/>
      <c r="S27" s="227"/>
      <c r="T27" s="228"/>
      <c r="U27" s="227"/>
      <c r="V27" s="228"/>
      <c r="W27" s="227"/>
      <c r="X27" s="228"/>
      <c r="Y27" s="227"/>
      <c r="Z27" s="228"/>
      <c r="AA27" s="227"/>
      <c r="AB27" s="228"/>
      <c r="AC27" s="227"/>
      <c r="AD27" s="228"/>
      <c r="AE27" s="227"/>
      <c r="AF27" s="228"/>
      <c r="AG27" s="227"/>
      <c r="AH27" s="228"/>
      <c r="AI27" s="228"/>
      <c r="AJ27" s="79"/>
      <c r="AK27" s="227"/>
      <c r="AL27" s="228"/>
      <c r="AM27" s="227"/>
      <c r="AN27" s="45">
        <v>35</v>
      </c>
      <c r="AO27" s="3">
        <f>+AN27*C27</f>
        <v>1470</v>
      </c>
      <c r="AP27" s="228"/>
      <c r="AQ27" s="3">
        <f t="shared" si="44"/>
        <v>0</v>
      </c>
      <c r="AR27" s="45">
        <v>44</v>
      </c>
      <c r="AS27" s="3">
        <f t="shared" ref="AS27:AS29" si="103">+AR27*C27</f>
        <v>1848</v>
      </c>
      <c r="AT27" s="228"/>
      <c r="AU27" s="3">
        <f t="shared" ref="AU27:AU29" si="104">+AT27*C27</f>
        <v>0</v>
      </c>
      <c r="AV27" s="45">
        <v>42</v>
      </c>
      <c r="AW27" s="3">
        <f t="shared" ref="AW27:AW29" si="105">+AV27*C27</f>
        <v>1764</v>
      </c>
      <c r="AX27" s="228"/>
      <c r="AY27" s="227"/>
      <c r="AZ27" s="228"/>
      <c r="BA27" s="227"/>
      <c r="BB27" s="228"/>
      <c r="BC27" s="227"/>
      <c r="BD27" s="228"/>
      <c r="BE27" s="227"/>
      <c r="BF27" s="228"/>
      <c r="BG27" s="227"/>
      <c r="BH27" s="228"/>
      <c r="BI27" s="227"/>
      <c r="BJ27" s="228"/>
      <c r="BK27" s="227"/>
      <c r="BL27" s="228"/>
      <c r="BM27" s="227"/>
      <c r="BN27" s="45">
        <f t="shared" si="93"/>
        <v>121</v>
      </c>
      <c r="BO27" s="196">
        <f t="shared" si="93"/>
        <v>5082</v>
      </c>
      <c r="BP27" s="235"/>
      <c r="BQ27" s="4"/>
      <c r="BR27" s="230"/>
      <c r="BS27" s="4"/>
      <c r="BT27" s="231"/>
      <c r="BU27" s="231"/>
      <c r="BV27" s="231"/>
    </row>
    <row r="28" spans="1:74" s="62" customFormat="1" ht="16.5" customHeight="1" x14ac:dyDescent="0.25">
      <c r="A28" s="199" t="s">
        <v>97</v>
      </c>
      <c r="B28" s="80">
        <v>64</v>
      </c>
      <c r="C28" s="81">
        <v>45.36</v>
      </c>
      <c r="D28" s="93"/>
      <c r="E28" s="227"/>
      <c r="F28" s="93"/>
      <c r="G28" s="3"/>
      <c r="H28" s="228"/>
      <c r="I28" s="227"/>
      <c r="J28" s="228"/>
      <c r="K28" s="227"/>
      <c r="L28" s="228"/>
      <c r="M28" s="227"/>
      <c r="N28" s="228"/>
      <c r="O28" s="227"/>
      <c r="P28" s="228"/>
      <c r="Q28" s="227"/>
      <c r="R28" s="228"/>
      <c r="S28" s="227"/>
      <c r="T28" s="228"/>
      <c r="U28" s="227"/>
      <c r="V28" s="228"/>
      <c r="W28" s="227"/>
      <c r="X28" s="228"/>
      <c r="Y28" s="227"/>
      <c r="Z28" s="228"/>
      <c r="AA28" s="227"/>
      <c r="AB28" s="228"/>
      <c r="AC28" s="227"/>
      <c r="AD28" s="228"/>
      <c r="AE28" s="227"/>
      <c r="AF28" s="228"/>
      <c r="AG28" s="227"/>
      <c r="AH28" s="228"/>
      <c r="AI28" s="228"/>
      <c r="AJ28" s="79"/>
      <c r="AK28" s="227"/>
      <c r="AL28" s="228"/>
      <c r="AM28" s="227"/>
      <c r="AN28" s="45"/>
      <c r="AO28" s="3"/>
      <c r="AP28" s="228"/>
      <c r="AQ28" s="3">
        <f t="shared" si="44"/>
        <v>0</v>
      </c>
      <c r="AR28" s="45"/>
      <c r="AS28" s="3"/>
      <c r="AT28" s="228"/>
      <c r="AU28" s="3">
        <f t="shared" si="104"/>
        <v>0</v>
      </c>
      <c r="AV28" s="45">
        <v>23</v>
      </c>
      <c r="AW28" s="3">
        <f t="shared" si="105"/>
        <v>1043.28</v>
      </c>
      <c r="AX28" s="228"/>
      <c r="AY28" s="227"/>
      <c r="AZ28" s="228"/>
      <c r="BA28" s="227"/>
      <c r="BB28" s="228"/>
      <c r="BC28" s="227"/>
      <c r="BD28" s="228"/>
      <c r="BE28" s="227"/>
      <c r="BF28" s="228"/>
      <c r="BG28" s="227"/>
      <c r="BH28" s="228"/>
      <c r="BI28" s="227"/>
      <c r="BJ28" s="228"/>
      <c r="BK28" s="227"/>
      <c r="BL28" s="228"/>
      <c r="BM28" s="227"/>
      <c r="BN28" s="45">
        <f t="shared" si="93"/>
        <v>23</v>
      </c>
      <c r="BO28" s="196">
        <f t="shared" si="93"/>
        <v>1043.28</v>
      </c>
      <c r="BP28" s="235"/>
      <c r="BQ28" s="4"/>
      <c r="BR28" s="230"/>
      <c r="BS28" s="4"/>
      <c r="BT28" s="231"/>
      <c r="BU28" s="231"/>
      <c r="BV28" s="231"/>
    </row>
    <row r="29" spans="1:74" s="150" customFormat="1" ht="16.5" customHeight="1" x14ac:dyDescent="0.25">
      <c r="A29" s="199" t="s">
        <v>54</v>
      </c>
      <c r="B29" s="80">
        <v>18</v>
      </c>
      <c r="C29" s="81">
        <v>45.36</v>
      </c>
      <c r="D29" s="93"/>
      <c r="E29" s="3">
        <f>+D29*C29</f>
        <v>0</v>
      </c>
      <c r="F29" s="93"/>
      <c r="G29" s="3">
        <f>+F29*C29</f>
        <v>0</v>
      </c>
      <c r="H29" s="45"/>
      <c r="I29" s="3">
        <f>+H29*C29</f>
        <v>0</v>
      </c>
      <c r="J29" s="45"/>
      <c r="K29" s="3">
        <f>+J29*C29</f>
        <v>0</v>
      </c>
      <c r="L29" s="45">
        <v>48</v>
      </c>
      <c r="M29" s="3">
        <f t="shared" si="30"/>
        <v>2177.2799999999997</v>
      </c>
      <c r="N29" s="45">
        <v>13</v>
      </c>
      <c r="O29" s="3">
        <f t="shared" si="31"/>
        <v>589.67999999999995</v>
      </c>
      <c r="P29" s="45">
        <v>14</v>
      </c>
      <c r="Q29" s="3">
        <f t="shared" si="32"/>
        <v>635.04</v>
      </c>
      <c r="R29" s="45">
        <v>10</v>
      </c>
      <c r="S29" s="3">
        <f t="shared" si="33"/>
        <v>453.6</v>
      </c>
      <c r="T29" s="45">
        <v>7</v>
      </c>
      <c r="U29" s="3">
        <f>+T29*C29</f>
        <v>317.52</v>
      </c>
      <c r="V29" s="45"/>
      <c r="W29" s="3">
        <f>+V29*C29</f>
        <v>0</v>
      </c>
      <c r="X29" s="45"/>
      <c r="Y29" s="3">
        <f>+X29*C29</f>
        <v>0</v>
      </c>
      <c r="Z29" s="45">
        <v>16</v>
      </c>
      <c r="AA29" s="3">
        <f>+Z29*C29</f>
        <v>725.76</v>
      </c>
      <c r="AB29" s="45"/>
      <c r="AC29" s="3">
        <f>+AB29*C29</f>
        <v>0</v>
      </c>
      <c r="AD29" s="45"/>
      <c r="AE29" s="3">
        <f>+AD29*C29</f>
        <v>0</v>
      </c>
      <c r="AF29" s="45">
        <v>17</v>
      </c>
      <c r="AG29" s="3">
        <f>+AF29*C29</f>
        <v>771.12</v>
      </c>
      <c r="AH29" s="45"/>
      <c r="AI29" s="3">
        <f>+AH29*C29</f>
        <v>0</v>
      </c>
      <c r="AJ29" s="93"/>
      <c r="AK29" s="3">
        <f>+AJ29*C29</f>
        <v>0</v>
      </c>
      <c r="AL29" s="45"/>
      <c r="AM29" s="3">
        <f>+AL29*C29</f>
        <v>0</v>
      </c>
      <c r="AN29" s="45">
        <v>6</v>
      </c>
      <c r="AO29" s="3">
        <f>226.8+35.91</f>
        <v>262.71000000000004</v>
      </c>
      <c r="AP29" s="45"/>
      <c r="AQ29" s="3">
        <f t="shared" si="44"/>
        <v>0</v>
      </c>
      <c r="AR29" s="45"/>
      <c r="AS29" s="3">
        <f t="shared" si="103"/>
        <v>0</v>
      </c>
      <c r="AT29" s="45"/>
      <c r="AU29" s="3">
        <f t="shared" si="104"/>
        <v>0</v>
      </c>
      <c r="AV29" s="45"/>
      <c r="AW29" s="3">
        <f t="shared" si="105"/>
        <v>0</v>
      </c>
      <c r="AX29" s="45"/>
      <c r="AY29" s="3"/>
      <c r="AZ29" s="45"/>
      <c r="BA29" s="3"/>
      <c r="BB29" s="45"/>
      <c r="BC29" s="3"/>
      <c r="BD29" s="45"/>
      <c r="BE29" s="3"/>
      <c r="BF29" s="45"/>
      <c r="BG29" s="3"/>
      <c r="BH29" s="45"/>
      <c r="BI29" s="74"/>
      <c r="BJ29" s="45"/>
      <c r="BK29" s="74"/>
      <c r="BL29" s="45"/>
      <c r="BM29" s="74"/>
      <c r="BN29" s="45">
        <f>+D29+F29+H29+J29+L29+N29+P29+R29+T29+V29+X29+Z29+AB29+AD29+AF29+AH29+AJ29+AL29+AN29+AP29+AR29+AT29+AV29+AX29+AZ29+BB29+BD29+BF29+BH29+BJ29+BL29</f>
        <v>131</v>
      </c>
      <c r="BO29" s="196">
        <f t="shared" ref="BO29" si="106">+E29+G29+I29+K29+M29+O29+Q29+S29+U29+W29+Y29+AA29+AC29+AE29+AG29+AI29+AK29+AM29+AO29+AQ29+AS29+AU29+AW29+AY29+BA29+BC29+BE29+BG29+BI29+BK29+BM29</f>
        <v>5932.7099999999991</v>
      </c>
      <c r="BP29" s="190"/>
      <c r="BQ29" s="61">
        <v>405.24</v>
      </c>
      <c r="BR29" s="4">
        <f t="shared" si="49"/>
        <v>5932.7099999999991</v>
      </c>
      <c r="BS29" s="61"/>
      <c r="BT29" s="1">
        <f>BR29+BS29-BQ29</f>
        <v>5527.4699999999993</v>
      </c>
      <c r="BU29" s="5"/>
      <c r="BV29" s="1">
        <f t="shared" ref="BV29" si="107">BT29-BU29</f>
        <v>5527.4699999999993</v>
      </c>
    </row>
    <row r="30" spans="1:74" ht="16.5" customHeight="1" x14ac:dyDescent="0.25">
      <c r="A30" s="200" t="s">
        <v>57</v>
      </c>
      <c r="B30" s="80" t="s">
        <v>83</v>
      </c>
      <c r="C30" s="81">
        <v>48</v>
      </c>
      <c r="D30" s="93"/>
      <c r="E30" s="3"/>
      <c r="F30" s="93"/>
      <c r="G30" s="3"/>
      <c r="H30" s="45"/>
      <c r="I30" s="3"/>
      <c r="J30" s="45"/>
      <c r="K30" s="3"/>
      <c r="L30" s="45"/>
      <c r="M30" s="3"/>
      <c r="N30" s="45"/>
      <c r="O30" s="3"/>
      <c r="P30" s="45">
        <v>13</v>
      </c>
      <c r="Q30" s="3">
        <f t="shared" si="32"/>
        <v>624</v>
      </c>
      <c r="R30" s="45">
        <v>8</v>
      </c>
      <c r="S30" s="3">
        <f t="shared" si="33"/>
        <v>384</v>
      </c>
      <c r="T30" s="45"/>
      <c r="U30" s="3">
        <f t="shared" ref="U30:U38" si="108">+T30*C30</f>
        <v>0</v>
      </c>
      <c r="V30" s="45">
        <v>4</v>
      </c>
      <c r="W30" s="3">
        <f>144+8</f>
        <v>152</v>
      </c>
      <c r="X30" s="45"/>
      <c r="Y30" s="3">
        <f t="shared" ref="Y30:Y38" si="109">+X30*C30</f>
        <v>0</v>
      </c>
      <c r="Z30" s="45"/>
      <c r="AA30" s="3">
        <f t="shared" ref="AA30:AA38" si="110">+Z30*C30</f>
        <v>0</v>
      </c>
      <c r="AB30" s="45"/>
      <c r="AC30" s="3">
        <f t="shared" ref="AC30:AC38" si="111">+AB30*C30</f>
        <v>0</v>
      </c>
      <c r="AD30" s="45"/>
      <c r="AE30" s="3">
        <f t="shared" ref="AE30:AE38" si="112">+AD30*C30</f>
        <v>0</v>
      </c>
      <c r="AF30" s="45"/>
      <c r="AG30" s="3">
        <f t="shared" ref="AG30:AG37" si="113">+AF30*C30</f>
        <v>0</v>
      </c>
      <c r="AH30" s="45"/>
      <c r="AI30" s="3">
        <f t="shared" ref="AI30:AI38" si="114">+AH30*C30</f>
        <v>0</v>
      </c>
      <c r="AJ30" s="151"/>
      <c r="AK30" s="3">
        <f t="shared" ref="AK30:AK38" si="115">+AJ30*C30</f>
        <v>0</v>
      </c>
      <c r="AL30" s="45">
        <v>15</v>
      </c>
      <c r="AM30" s="3">
        <f t="shared" ref="AM30:AM38" si="116">+AL30*C30</f>
        <v>720</v>
      </c>
      <c r="AN30" s="45">
        <v>2</v>
      </c>
      <c r="AO30" s="3">
        <f>48+20</f>
        <v>68</v>
      </c>
      <c r="AP30" s="3"/>
      <c r="AQ30" s="3">
        <f t="shared" si="44"/>
        <v>0</v>
      </c>
      <c r="AR30" s="45"/>
      <c r="AS30" s="3">
        <f t="shared" ref="AS30:AS38" si="117">+AR30*C30</f>
        <v>0</v>
      </c>
      <c r="AT30" s="45"/>
      <c r="AU30" s="3">
        <f t="shared" ref="AU30:AU38" si="118">+AT30*C30</f>
        <v>0</v>
      </c>
      <c r="AV30" s="45"/>
      <c r="AW30" s="3">
        <f t="shared" ref="AW30:AW38" si="119">+AV30*C30</f>
        <v>0</v>
      </c>
      <c r="AX30" s="45"/>
      <c r="AY30" s="3"/>
      <c r="AZ30" s="45"/>
      <c r="BA30" s="3"/>
      <c r="BB30" s="45"/>
      <c r="BC30" s="3"/>
      <c r="BD30" s="45"/>
      <c r="BE30" s="3"/>
      <c r="BF30" s="45"/>
      <c r="BG30" s="3"/>
      <c r="BH30" s="45"/>
      <c r="BI30" s="3"/>
      <c r="BJ30" s="45"/>
      <c r="BK30" s="3"/>
      <c r="BL30" s="45"/>
      <c r="BM30" s="3"/>
      <c r="BN30" s="45">
        <f t="shared" ref="BN30:BO38" si="120">+D30+F30+H30+J30+L30+N30+P30+R30+T30+V30+X30+Z30+AB30+AD30+AF30+AH30+AJ30+AL30+AN30+AP30+AR30+AT30+AV30+AX30+AZ30+BB30+BD30+BF30+BH30+BJ30+BL30</f>
        <v>42</v>
      </c>
      <c r="BO30" s="196">
        <f t="shared" si="120"/>
        <v>1948</v>
      </c>
      <c r="BP30" s="189"/>
      <c r="BQ30" s="61"/>
      <c r="BR30" s="4">
        <f t="shared" ref="BR30" si="121">BO30</f>
        <v>1948</v>
      </c>
      <c r="BS30" s="61"/>
      <c r="BT30" s="1">
        <f t="shared" ref="BT30" si="122">BR30+BS30-BQ30</f>
        <v>1948</v>
      </c>
      <c r="BU30" s="5"/>
      <c r="BV30" s="1">
        <f t="shared" ref="BV30:BV36" si="123">BT30-BU30</f>
        <v>1948</v>
      </c>
    </row>
    <row r="31" spans="1:74" ht="16.5" customHeight="1" x14ac:dyDescent="0.25">
      <c r="A31" s="199" t="s">
        <v>57</v>
      </c>
      <c r="B31" s="80">
        <v>16</v>
      </c>
      <c r="C31" s="46">
        <v>48</v>
      </c>
      <c r="D31" s="93">
        <v>2</v>
      </c>
      <c r="E31" s="3">
        <f t="shared" ref="E31:E38" si="124">+D31*C31</f>
        <v>96</v>
      </c>
      <c r="F31" s="93">
        <v>11</v>
      </c>
      <c r="G31" s="3">
        <f t="shared" ref="G31:G38" si="125">+F31*C31</f>
        <v>528</v>
      </c>
      <c r="H31" s="45">
        <v>3</v>
      </c>
      <c r="I31" s="3">
        <f t="shared" ref="I31:I38" si="126">+H31*C31</f>
        <v>144</v>
      </c>
      <c r="J31" s="45">
        <v>1</v>
      </c>
      <c r="K31" s="3">
        <f t="shared" ref="K31:K38" si="127">+J31*C31</f>
        <v>48</v>
      </c>
      <c r="L31" s="45">
        <v>2</v>
      </c>
      <c r="M31" s="3">
        <f>48+47.5</f>
        <v>95.5</v>
      </c>
      <c r="N31" s="45"/>
      <c r="O31" s="3">
        <f t="shared" si="31"/>
        <v>0</v>
      </c>
      <c r="P31" s="45"/>
      <c r="Q31" s="3">
        <f t="shared" si="32"/>
        <v>0</v>
      </c>
      <c r="R31" s="45"/>
      <c r="S31" s="3">
        <f t="shared" si="33"/>
        <v>0</v>
      </c>
      <c r="T31" s="45"/>
      <c r="U31" s="3">
        <f t="shared" si="108"/>
        <v>0</v>
      </c>
      <c r="V31" s="45"/>
      <c r="W31" s="3">
        <f t="shared" ref="W31:W38" si="128">+V31*C31</f>
        <v>0</v>
      </c>
      <c r="X31" s="45"/>
      <c r="Y31" s="3">
        <f t="shared" si="109"/>
        <v>0</v>
      </c>
      <c r="Z31" s="45"/>
      <c r="AA31" s="3">
        <f t="shared" si="110"/>
        <v>0</v>
      </c>
      <c r="AB31" s="45"/>
      <c r="AC31" s="3">
        <f t="shared" si="111"/>
        <v>0</v>
      </c>
      <c r="AD31" s="45"/>
      <c r="AE31" s="3">
        <f t="shared" si="112"/>
        <v>0</v>
      </c>
      <c r="AF31" s="45"/>
      <c r="AG31" s="3">
        <f t="shared" si="113"/>
        <v>0</v>
      </c>
      <c r="AH31" s="45"/>
      <c r="AI31" s="3">
        <f t="shared" si="114"/>
        <v>0</v>
      </c>
      <c r="AJ31" s="151"/>
      <c r="AK31" s="3">
        <f t="shared" si="115"/>
        <v>0</v>
      </c>
      <c r="AL31" s="45"/>
      <c r="AM31" s="3">
        <f t="shared" si="116"/>
        <v>0</v>
      </c>
      <c r="AN31" s="45"/>
      <c r="AO31" s="3">
        <f t="shared" ref="AO31:AO37" si="129">+AN31*C31</f>
        <v>0</v>
      </c>
      <c r="AP31" s="45"/>
      <c r="AQ31" s="3">
        <f t="shared" si="44"/>
        <v>0</v>
      </c>
      <c r="AR31" s="45"/>
      <c r="AS31" s="3">
        <f t="shared" si="117"/>
        <v>0</v>
      </c>
      <c r="AT31" s="45"/>
      <c r="AU31" s="3">
        <f t="shared" si="118"/>
        <v>0</v>
      </c>
      <c r="AV31" s="45"/>
      <c r="AW31" s="3">
        <f t="shared" si="119"/>
        <v>0</v>
      </c>
      <c r="AX31" s="45"/>
      <c r="AY31" s="3"/>
      <c r="AZ31" s="45"/>
      <c r="BA31" s="3"/>
      <c r="BB31" s="45"/>
      <c r="BC31" s="3"/>
      <c r="BD31" s="45"/>
      <c r="BE31" s="3"/>
      <c r="BF31" s="45"/>
      <c r="BG31" s="3"/>
      <c r="BH31" s="45"/>
      <c r="BI31" s="74"/>
      <c r="BJ31" s="45"/>
      <c r="BK31" s="74"/>
      <c r="BL31" s="45"/>
      <c r="BM31" s="74"/>
      <c r="BN31" s="45">
        <f t="shared" si="120"/>
        <v>19</v>
      </c>
      <c r="BO31" s="196">
        <f t="shared" si="120"/>
        <v>911.5</v>
      </c>
      <c r="BP31" s="189"/>
      <c r="BQ31" s="61">
        <v>295.58</v>
      </c>
      <c r="BR31" s="4">
        <f t="shared" si="49"/>
        <v>911.5</v>
      </c>
      <c r="BS31" s="61"/>
      <c r="BT31" s="1">
        <f>BR31+BS31-BQ31</f>
        <v>615.92000000000007</v>
      </c>
      <c r="BU31" s="5"/>
      <c r="BV31" s="1">
        <f t="shared" si="123"/>
        <v>615.92000000000007</v>
      </c>
    </row>
    <row r="32" spans="1:74" ht="16.5" customHeight="1" x14ac:dyDescent="0.25">
      <c r="A32" s="199" t="s">
        <v>96</v>
      </c>
      <c r="B32" s="80">
        <v>3</v>
      </c>
      <c r="C32" s="46">
        <v>48</v>
      </c>
      <c r="D32" s="93"/>
      <c r="E32" s="3"/>
      <c r="F32" s="93"/>
      <c r="G32" s="3"/>
      <c r="H32" s="45"/>
      <c r="I32" s="3"/>
      <c r="J32" s="45"/>
      <c r="K32" s="3"/>
      <c r="L32" s="45"/>
      <c r="M32" s="3"/>
      <c r="N32" s="45"/>
      <c r="O32" s="3"/>
      <c r="P32" s="45"/>
      <c r="Q32" s="3"/>
      <c r="R32" s="45"/>
      <c r="S32" s="3"/>
      <c r="T32" s="45"/>
      <c r="U32" s="3"/>
      <c r="V32" s="45"/>
      <c r="W32" s="3"/>
      <c r="X32" s="45"/>
      <c r="Y32" s="3"/>
      <c r="Z32" s="45"/>
      <c r="AA32" s="3"/>
      <c r="AB32" s="45"/>
      <c r="AC32" s="3"/>
      <c r="AD32" s="45"/>
      <c r="AE32" s="3"/>
      <c r="AF32" s="45"/>
      <c r="AG32" s="3"/>
      <c r="AH32" s="45"/>
      <c r="AI32" s="3"/>
      <c r="AJ32" s="151"/>
      <c r="AK32" s="3"/>
      <c r="AL32" s="45"/>
      <c r="AM32" s="3"/>
      <c r="AN32" s="45"/>
      <c r="AO32" s="3"/>
      <c r="AP32" s="45"/>
      <c r="AQ32" s="3">
        <f t="shared" si="44"/>
        <v>0</v>
      </c>
      <c r="AR32" s="45"/>
      <c r="AS32" s="3">
        <f t="shared" si="117"/>
        <v>0</v>
      </c>
      <c r="AT32" s="45">
        <f>10+1</f>
        <v>11</v>
      </c>
      <c r="AU32" s="3">
        <f>480+14</f>
        <v>494</v>
      </c>
      <c r="AV32" s="45"/>
      <c r="AW32" s="3">
        <f t="shared" si="119"/>
        <v>0</v>
      </c>
      <c r="AX32" s="45"/>
      <c r="AY32" s="3"/>
      <c r="AZ32" s="45"/>
      <c r="BA32" s="3"/>
      <c r="BB32" s="45"/>
      <c r="BC32" s="3"/>
      <c r="BD32" s="45"/>
      <c r="BE32" s="3"/>
      <c r="BF32" s="45"/>
      <c r="BG32" s="3"/>
      <c r="BH32" s="45"/>
      <c r="BI32" s="74"/>
      <c r="BJ32" s="45"/>
      <c r="BK32" s="74"/>
      <c r="BL32" s="45"/>
      <c r="BM32" s="74"/>
      <c r="BN32" s="45">
        <f t="shared" si="120"/>
        <v>11</v>
      </c>
      <c r="BO32" s="196">
        <f t="shared" si="120"/>
        <v>494</v>
      </c>
      <c r="BP32" s="189"/>
      <c r="BQ32" s="61"/>
      <c r="BR32" s="4"/>
      <c r="BS32" s="61"/>
      <c r="BT32" s="1"/>
      <c r="BU32" s="5"/>
      <c r="BV32" s="1"/>
    </row>
    <row r="33" spans="1:120" ht="16.5" customHeight="1" x14ac:dyDescent="0.25">
      <c r="A33" s="199" t="s">
        <v>80</v>
      </c>
      <c r="B33" s="80">
        <v>51</v>
      </c>
      <c r="C33" s="46">
        <v>28.38</v>
      </c>
      <c r="D33" s="93"/>
      <c r="E33" s="3"/>
      <c r="F33" s="93"/>
      <c r="G33" s="3"/>
      <c r="H33" s="45"/>
      <c r="I33" s="3"/>
      <c r="J33" s="45"/>
      <c r="K33" s="3"/>
      <c r="L33" s="45"/>
      <c r="M33" s="3"/>
      <c r="N33" s="45"/>
      <c r="O33" s="3"/>
      <c r="P33" s="45"/>
      <c r="Q33" s="3"/>
      <c r="R33" s="45"/>
      <c r="S33" s="3"/>
      <c r="T33" s="45"/>
      <c r="U33" s="3"/>
      <c r="V33" s="45"/>
      <c r="W33" s="3"/>
      <c r="X33" s="45"/>
      <c r="Y33" s="3"/>
      <c r="Z33" s="45">
        <v>1</v>
      </c>
      <c r="AA33" s="3">
        <f t="shared" si="110"/>
        <v>28.38</v>
      </c>
      <c r="AB33" s="45"/>
      <c r="AC33" s="3">
        <f t="shared" si="111"/>
        <v>0</v>
      </c>
      <c r="AD33" s="45"/>
      <c r="AE33" s="3">
        <f t="shared" si="112"/>
        <v>0</v>
      </c>
      <c r="AF33" s="45"/>
      <c r="AG33" s="3">
        <f t="shared" si="113"/>
        <v>0</v>
      </c>
      <c r="AH33" s="45"/>
      <c r="AI33" s="3">
        <f t="shared" si="114"/>
        <v>0</v>
      </c>
      <c r="AJ33" s="151"/>
      <c r="AK33" s="3">
        <f t="shared" si="115"/>
        <v>0</v>
      </c>
      <c r="AL33" s="45"/>
      <c r="AM33" s="3">
        <f t="shared" si="116"/>
        <v>0</v>
      </c>
      <c r="AN33" s="45"/>
      <c r="AO33" s="3">
        <f t="shared" si="129"/>
        <v>0</v>
      </c>
      <c r="AP33" s="45"/>
      <c r="AQ33" s="3">
        <f t="shared" si="44"/>
        <v>0</v>
      </c>
      <c r="AR33" s="45"/>
      <c r="AS33" s="3">
        <f t="shared" si="117"/>
        <v>0</v>
      </c>
      <c r="AT33" s="45"/>
      <c r="AU33" s="3">
        <f t="shared" si="118"/>
        <v>0</v>
      </c>
      <c r="AV33" s="45"/>
      <c r="AW33" s="3">
        <f t="shared" si="119"/>
        <v>0</v>
      </c>
      <c r="AX33" s="45"/>
      <c r="AY33" s="3"/>
      <c r="AZ33" s="45"/>
      <c r="BA33" s="3"/>
      <c r="BB33" s="45"/>
      <c r="BC33" s="3"/>
      <c r="BD33" s="45"/>
      <c r="BE33" s="3"/>
      <c r="BF33" s="45"/>
      <c r="BG33" s="3"/>
      <c r="BH33" s="45"/>
      <c r="BI33" s="74"/>
      <c r="BJ33" s="45"/>
      <c r="BK33" s="74"/>
      <c r="BL33" s="45"/>
      <c r="BM33" s="74"/>
      <c r="BN33" s="45">
        <f t="shared" si="120"/>
        <v>1</v>
      </c>
      <c r="BO33" s="196">
        <f t="shared" si="120"/>
        <v>28.38</v>
      </c>
      <c r="BP33" s="189"/>
      <c r="BQ33" s="61"/>
      <c r="BR33" s="4">
        <f t="shared" si="49"/>
        <v>28.38</v>
      </c>
      <c r="BS33" s="61"/>
      <c r="BT33" s="1">
        <f t="shared" ref="BT33:BT36" si="130">BR33+BS33-BQ33</f>
        <v>28.38</v>
      </c>
      <c r="BU33" s="5"/>
      <c r="BV33" s="1">
        <f t="shared" si="123"/>
        <v>28.38</v>
      </c>
    </row>
    <row r="34" spans="1:120" ht="16.5" customHeight="1" x14ac:dyDescent="0.25">
      <c r="A34" s="199" t="s">
        <v>80</v>
      </c>
      <c r="B34" s="80">
        <v>52</v>
      </c>
      <c r="C34" s="46">
        <v>60</v>
      </c>
      <c r="D34" s="93"/>
      <c r="E34" s="3"/>
      <c r="F34" s="93"/>
      <c r="G34" s="3"/>
      <c r="H34" s="45"/>
      <c r="I34" s="3"/>
      <c r="J34" s="45"/>
      <c r="K34" s="3"/>
      <c r="L34" s="45"/>
      <c r="M34" s="3"/>
      <c r="N34" s="45"/>
      <c r="O34" s="3"/>
      <c r="P34" s="45"/>
      <c r="Q34" s="3"/>
      <c r="R34" s="45"/>
      <c r="S34" s="3"/>
      <c r="T34" s="45"/>
      <c r="U34" s="3"/>
      <c r="V34" s="45"/>
      <c r="W34" s="3"/>
      <c r="X34" s="45"/>
      <c r="Y34" s="3"/>
      <c r="Z34" s="45">
        <v>2</v>
      </c>
      <c r="AA34" s="3">
        <f>60+6.5</f>
        <v>66.5</v>
      </c>
      <c r="AB34" s="45"/>
      <c r="AC34" s="3">
        <f t="shared" si="111"/>
        <v>0</v>
      </c>
      <c r="AD34" s="45"/>
      <c r="AE34" s="3">
        <f t="shared" si="112"/>
        <v>0</v>
      </c>
      <c r="AF34" s="45"/>
      <c r="AG34" s="3">
        <f t="shared" si="113"/>
        <v>0</v>
      </c>
      <c r="AH34" s="45"/>
      <c r="AI34" s="3">
        <f t="shared" si="114"/>
        <v>0</v>
      </c>
      <c r="AJ34" s="151"/>
      <c r="AK34" s="3">
        <f t="shared" si="115"/>
        <v>0</v>
      </c>
      <c r="AL34" s="45"/>
      <c r="AM34" s="3">
        <f t="shared" si="116"/>
        <v>0</v>
      </c>
      <c r="AN34" s="45"/>
      <c r="AO34" s="3">
        <f t="shared" si="129"/>
        <v>0</v>
      </c>
      <c r="AP34" s="45"/>
      <c r="AQ34" s="3">
        <f t="shared" si="44"/>
        <v>0</v>
      </c>
      <c r="AR34" s="45"/>
      <c r="AS34" s="3">
        <f t="shared" si="117"/>
        <v>0</v>
      </c>
      <c r="AT34" s="45"/>
      <c r="AU34" s="3">
        <f t="shared" si="118"/>
        <v>0</v>
      </c>
      <c r="AV34" s="45"/>
      <c r="AW34" s="3">
        <f t="shared" si="119"/>
        <v>0</v>
      </c>
      <c r="AX34" s="45"/>
      <c r="AY34" s="3"/>
      <c r="AZ34" s="45"/>
      <c r="BA34" s="3"/>
      <c r="BB34" s="45"/>
      <c r="BC34" s="3"/>
      <c r="BD34" s="45"/>
      <c r="BE34" s="3"/>
      <c r="BF34" s="45"/>
      <c r="BG34" s="3"/>
      <c r="BH34" s="45"/>
      <c r="BI34" s="74"/>
      <c r="BJ34" s="45"/>
      <c r="BK34" s="74"/>
      <c r="BL34" s="45"/>
      <c r="BM34" s="74"/>
      <c r="BN34" s="45">
        <f t="shared" si="120"/>
        <v>2</v>
      </c>
      <c r="BO34" s="196">
        <f t="shared" si="120"/>
        <v>66.5</v>
      </c>
      <c r="BP34" s="189"/>
      <c r="BQ34" s="61"/>
      <c r="BR34" s="4">
        <f t="shared" si="49"/>
        <v>66.5</v>
      </c>
      <c r="BS34" s="61"/>
      <c r="BT34" s="1">
        <f t="shared" si="130"/>
        <v>66.5</v>
      </c>
      <c r="BU34" s="5"/>
      <c r="BV34" s="1">
        <f t="shared" si="123"/>
        <v>66.5</v>
      </c>
    </row>
    <row r="35" spans="1:120" ht="16.5" customHeight="1" x14ac:dyDescent="0.25">
      <c r="A35" s="199" t="s">
        <v>66</v>
      </c>
      <c r="B35" s="80">
        <v>34</v>
      </c>
      <c r="C35" s="46">
        <v>48</v>
      </c>
      <c r="D35" s="93">
        <v>3</v>
      </c>
      <c r="E35" s="3">
        <f t="shared" si="124"/>
        <v>144</v>
      </c>
      <c r="F35" s="93">
        <v>2</v>
      </c>
      <c r="G35" s="3">
        <f t="shared" si="125"/>
        <v>96</v>
      </c>
      <c r="H35" s="45"/>
      <c r="I35" s="3">
        <f t="shared" si="126"/>
        <v>0</v>
      </c>
      <c r="J35" s="45">
        <v>6</v>
      </c>
      <c r="K35" s="3">
        <f t="shared" si="127"/>
        <v>288</v>
      </c>
      <c r="L35" s="45"/>
      <c r="M35" s="3">
        <f t="shared" si="30"/>
        <v>0</v>
      </c>
      <c r="N35" s="45">
        <v>3</v>
      </c>
      <c r="O35" s="3">
        <f t="shared" si="31"/>
        <v>144</v>
      </c>
      <c r="P35" s="45"/>
      <c r="Q35" s="3">
        <f t="shared" si="32"/>
        <v>0</v>
      </c>
      <c r="R35" s="45">
        <v>3</v>
      </c>
      <c r="S35" s="3">
        <f t="shared" si="33"/>
        <v>144</v>
      </c>
      <c r="T35" s="45"/>
      <c r="U35" s="3">
        <f t="shared" si="108"/>
        <v>0</v>
      </c>
      <c r="V35" s="45">
        <v>1</v>
      </c>
      <c r="W35" s="3">
        <v>7.5</v>
      </c>
      <c r="X35" s="45"/>
      <c r="Y35" s="3">
        <f t="shared" si="109"/>
        <v>0</v>
      </c>
      <c r="Z35" s="45"/>
      <c r="AA35" s="3">
        <f t="shared" si="110"/>
        <v>0</v>
      </c>
      <c r="AB35" s="45"/>
      <c r="AC35" s="3">
        <f t="shared" si="111"/>
        <v>0</v>
      </c>
      <c r="AD35" s="45"/>
      <c r="AE35" s="3">
        <f t="shared" si="112"/>
        <v>0</v>
      </c>
      <c r="AF35" s="45"/>
      <c r="AG35" s="3">
        <f t="shared" si="113"/>
        <v>0</v>
      </c>
      <c r="AH35" s="45"/>
      <c r="AI35" s="3">
        <f t="shared" si="114"/>
        <v>0</v>
      </c>
      <c r="AJ35" s="151"/>
      <c r="AK35" s="3">
        <f t="shared" si="115"/>
        <v>0</v>
      </c>
      <c r="AL35" s="45"/>
      <c r="AM35" s="3">
        <f t="shared" si="116"/>
        <v>0</v>
      </c>
      <c r="AN35" s="45"/>
      <c r="AO35" s="3">
        <f t="shared" si="129"/>
        <v>0</v>
      </c>
      <c r="AP35" s="45"/>
      <c r="AQ35" s="3">
        <f t="shared" si="44"/>
        <v>0</v>
      </c>
      <c r="AR35" s="45">
        <v>3</v>
      </c>
      <c r="AS35" s="3">
        <f t="shared" si="117"/>
        <v>144</v>
      </c>
      <c r="AT35" s="45"/>
      <c r="AU35" s="3">
        <f t="shared" si="118"/>
        <v>0</v>
      </c>
      <c r="AV35" s="45">
        <v>12</v>
      </c>
      <c r="AW35" s="3">
        <f t="shared" si="119"/>
        <v>576</v>
      </c>
      <c r="AX35" s="45"/>
      <c r="AY35" s="3"/>
      <c r="AZ35" s="45"/>
      <c r="BA35" s="3"/>
      <c r="BB35" s="45"/>
      <c r="BC35" s="3"/>
      <c r="BD35" s="45"/>
      <c r="BE35" s="3"/>
      <c r="BF35" s="45"/>
      <c r="BG35" s="3"/>
      <c r="BH35" s="45"/>
      <c r="BI35" s="74"/>
      <c r="BJ35" s="45"/>
      <c r="BK35" s="74"/>
      <c r="BL35" s="45"/>
      <c r="BM35" s="74"/>
      <c r="BN35" s="45">
        <f t="shared" si="120"/>
        <v>33</v>
      </c>
      <c r="BO35" s="196">
        <f t="shared" si="120"/>
        <v>1543.5</v>
      </c>
      <c r="BP35" s="189"/>
      <c r="BQ35" s="61">
        <v>140.78</v>
      </c>
      <c r="BR35" s="4">
        <f t="shared" si="49"/>
        <v>1543.5</v>
      </c>
      <c r="BS35" s="61"/>
      <c r="BT35" s="1">
        <f t="shared" si="130"/>
        <v>1402.72</v>
      </c>
      <c r="BU35" s="5"/>
      <c r="BV35" s="1">
        <f t="shared" si="123"/>
        <v>1402.72</v>
      </c>
    </row>
    <row r="36" spans="1:120" ht="16.5" customHeight="1" x14ac:dyDescent="0.25">
      <c r="A36" s="199" t="s">
        <v>84</v>
      </c>
      <c r="B36" s="80" t="s">
        <v>85</v>
      </c>
      <c r="C36" s="46">
        <v>50</v>
      </c>
      <c r="D36" s="93"/>
      <c r="E36" s="3"/>
      <c r="F36" s="93"/>
      <c r="G36" s="3"/>
      <c r="H36" s="45"/>
      <c r="I36" s="3"/>
      <c r="J36" s="45"/>
      <c r="K36" s="3"/>
      <c r="L36" s="45"/>
      <c r="M36" s="3"/>
      <c r="N36" s="45"/>
      <c r="O36" s="3"/>
      <c r="P36" s="45"/>
      <c r="Q36" s="3"/>
      <c r="R36" s="45">
        <v>3</v>
      </c>
      <c r="S36" s="3">
        <f>50+21.4</f>
        <v>71.400000000000006</v>
      </c>
      <c r="T36" s="45"/>
      <c r="U36" s="3"/>
      <c r="V36" s="45"/>
      <c r="W36" s="3"/>
      <c r="X36" s="45"/>
      <c r="Y36" s="3"/>
      <c r="Z36" s="45"/>
      <c r="AA36" s="3">
        <f t="shared" si="110"/>
        <v>0</v>
      </c>
      <c r="AB36" s="45"/>
      <c r="AC36" s="3">
        <f t="shared" si="111"/>
        <v>0</v>
      </c>
      <c r="AD36" s="45"/>
      <c r="AE36" s="3">
        <f t="shared" si="112"/>
        <v>0</v>
      </c>
      <c r="AF36" s="45"/>
      <c r="AG36" s="3">
        <f t="shared" si="113"/>
        <v>0</v>
      </c>
      <c r="AH36" s="45"/>
      <c r="AI36" s="3">
        <f t="shared" si="114"/>
        <v>0</v>
      </c>
      <c r="AJ36" s="151"/>
      <c r="AK36" s="3">
        <f t="shared" si="115"/>
        <v>0</v>
      </c>
      <c r="AL36" s="45"/>
      <c r="AM36" s="3">
        <f t="shared" si="116"/>
        <v>0</v>
      </c>
      <c r="AN36" s="45"/>
      <c r="AO36" s="3">
        <f t="shared" si="129"/>
        <v>0</v>
      </c>
      <c r="AP36" s="45"/>
      <c r="AQ36" s="3">
        <f t="shared" si="44"/>
        <v>0</v>
      </c>
      <c r="AR36" s="45"/>
      <c r="AS36" s="3">
        <f t="shared" si="117"/>
        <v>0</v>
      </c>
      <c r="AT36" s="45"/>
      <c r="AU36" s="3">
        <f t="shared" si="118"/>
        <v>0</v>
      </c>
      <c r="AV36" s="45"/>
      <c r="AW36" s="3">
        <f t="shared" si="119"/>
        <v>0</v>
      </c>
      <c r="AX36" s="45"/>
      <c r="AY36" s="3"/>
      <c r="AZ36" s="45"/>
      <c r="BA36" s="3"/>
      <c r="BB36" s="45"/>
      <c r="BC36" s="3"/>
      <c r="BD36" s="45"/>
      <c r="BE36" s="3"/>
      <c r="BF36" s="45"/>
      <c r="BG36" s="3"/>
      <c r="BH36" s="45"/>
      <c r="BI36" s="74"/>
      <c r="BJ36" s="45"/>
      <c r="BK36" s="74"/>
      <c r="BL36" s="45"/>
      <c r="BM36" s="74"/>
      <c r="BN36" s="45">
        <f t="shared" si="120"/>
        <v>3</v>
      </c>
      <c r="BO36" s="196">
        <f t="shared" si="120"/>
        <v>71.400000000000006</v>
      </c>
      <c r="BP36" s="189"/>
      <c r="BQ36" s="61"/>
      <c r="BR36" s="213">
        <f t="shared" si="49"/>
        <v>71.400000000000006</v>
      </c>
      <c r="BS36" s="61"/>
      <c r="BT36" s="1">
        <f t="shared" si="130"/>
        <v>71.400000000000006</v>
      </c>
      <c r="BU36" s="5"/>
      <c r="BV36" s="1">
        <f t="shared" si="123"/>
        <v>71.400000000000006</v>
      </c>
    </row>
    <row r="37" spans="1:120" ht="16.5" customHeight="1" x14ac:dyDescent="0.25">
      <c r="A37" s="197" t="s">
        <v>51</v>
      </c>
      <c r="B37" s="6">
        <v>46</v>
      </c>
      <c r="C37" s="46">
        <v>48</v>
      </c>
      <c r="D37" s="11"/>
      <c r="E37" s="3">
        <f t="shared" si="124"/>
        <v>0</v>
      </c>
      <c r="F37" s="45"/>
      <c r="G37" s="3">
        <f t="shared" si="125"/>
        <v>0</v>
      </c>
      <c r="H37" s="45"/>
      <c r="I37" s="3">
        <f t="shared" si="126"/>
        <v>0</v>
      </c>
      <c r="J37" s="45"/>
      <c r="K37" s="3">
        <f t="shared" si="127"/>
        <v>0</v>
      </c>
      <c r="L37" s="45">
        <v>37</v>
      </c>
      <c r="M37" s="3">
        <f t="shared" si="30"/>
        <v>1776</v>
      </c>
      <c r="N37" s="45"/>
      <c r="O37" s="3">
        <f t="shared" si="31"/>
        <v>0</v>
      </c>
      <c r="P37" s="45">
        <v>35</v>
      </c>
      <c r="Q37" s="3">
        <f t="shared" si="32"/>
        <v>1680</v>
      </c>
      <c r="R37" s="45">
        <v>17</v>
      </c>
      <c r="S37" s="3">
        <f t="shared" si="33"/>
        <v>816</v>
      </c>
      <c r="T37" s="45"/>
      <c r="U37" s="3">
        <f t="shared" si="108"/>
        <v>0</v>
      </c>
      <c r="V37" s="45"/>
      <c r="W37" s="3">
        <f t="shared" si="128"/>
        <v>0</v>
      </c>
      <c r="X37" s="45">
        <v>15</v>
      </c>
      <c r="Y37" s="3">
        <f t="shared" si="109"/>
        <v>720</v>
      </c>
      <c r="Z37" s="45">
        <v>16</v>
      </c>
      <c r="AA37" s="3">
        <f t="shared" si="110"/>
        <v>768</v>
      </c>
      <c r="AB37" s="45"/>
      <c r="AC37" s="3">
        <f t="shared" si="111"/>
        <v>0</v>
      </c>
      <c r="AD37" s="45"/>
      <c r="AE37" s="3">
        <f t="shared" si="112"/>
        <v>0</v>
      </c>
      <c r="AF37" s="45"/>
      <c r="AG37" s="3">
        <f t="shared" si="113"/>
        <v>0</v>
      </c>
      <c r="AH37" s="45"/>
      <c r="AI37" s="3">
        <f t="shared" si="114"/>
        <v>0</v>
      </c>
      <c r="AJ37" s="11">
        <v>17</v>
      </c>
      <c r="AK37" s="3">
        <f t="shared" si="115"/>
        <v>816</v>
      </c>
      <c r="AL37" s="45">
        <v>1</v>
      </c>
      <c r="AM37" s="3">
        <f t="shared" si="116"/>
        <v>48</v>
      </c>
      <c r="AN37" s="45"/>
      <c r="AO37" s="3">
        <f t="shared" si="129"/>
        <v>0</v>
      </c>
      <c r="AP37" s="45"/>
      <c r="AQ37" s="3">
        <f t="shared" si="44"/>
        <v>0</v>
      </c>
      <c r="AR37" s="45"/>
      <c r="AS37" s="3">
        <f t="shared" si="117"/>
        <v>0</v>
      </c>
      <c r="AT37" s="45"/>
      <c r="AU37" s="3">
        <f t="shared" si="118"/>
        <v>0</v>
      </c>
      <c r="AV37" s="45"/>
      <c r="AW37" s="3">
        <f t="shared" si="119"/>
        <v>0</v>
      </c>
      <c r="AX37" s="45"/>
      <c r="AY37" s="3"/>
      <c r="AZ37" s="45"/>
      <c r="BA37" s="3"/>
      <c r="BB37" s="45"/>
      <c r="BC37" s="3"/>
      <c r="BD37" s="45"/>
      <c r="BE37" s="3"/>
      <c r="BF37" s="45"/>
      <c r="BG37" s="3"/>
      <c r="BH37" s="45"/>
      <c r="BI37" s="74"/>
      <c r="BJ37" s="45"/>
      <c r="BK37" s="74"/>
      <c r="BL37" s="45"/>
      <c r="BM37" s="74"/>
      <c r="BN37" s="45">
        <f t="shared" si="120"/>
        <v>138</v>
      </c>
      <c r="BO37" s="196">
        <f t="shared" si="120"/>
        <v>6624</v>
      </c>
      <c r="BP37" s="189"/>
      <c r="BQ37" s="61">
        <v>672</v>
      </c>
      <c r="BR37" s="4">
        <f t="shared" si="49"/>
        <v>6624</v>
      </c>
      <c r="BS37" s="61"/>
      <c r="BT37" s="1">
        <f>BR37+BS37-BQ37</f>
        <v>5952</v>
      </c>
      <c r="BU37" s="5"/>
      <c r="BV37" s="1">
        <f>BT37-BU37</f>
        <v>5952</v>
      </c>
    </row>
    <row r="38" spans="1:120" ht="16.5" customHeight="1" x14ac:dyDescent="0.25">
      <c r="A38" s="197" t="s">
        <v>26</v>
      </c>
      <c r="B38" s="6" t="s">
        <v>27</v>
      </c>
      <c r="C38" s="46"/>
      <c r="D38" s="11"/>
      <c r="E38" s="3">
        <f t="shared" si="124"/>
        <v>0</v>
      </c>
      <c r="F38" s="45"/>
      <c r="G38" s="3">
        <f t="shared" si="125"/>
        <v>0</v>
      </c>
      <c r="H38" s="45"/>
      <c r="I38" s="3">
        <f t="shared" si="126"/>
        <v>0</v>
      </c>
      <c r="J38" s="45"/>
      <c r="K38" s="3">
        <f t="shared" si="127"/>
        <v>0</v>
      </c>
      <c r="L38" s="45"/>
      <c r="M38" s="3">
        <f t="shared" si="30"/>
        <v>0</v>
      </c>
      <c r="N38" s="45"/>
      <c r="O38" s="3">
        <f t="shared" si="31"/>
        <v>0</v>
      </c>
      <c r="P38" s="45"/>
      <c r="Q38" s="3">
        <f t="shared" si="32"/>
        <v>0</v>
      </c>
      <c r="R38" s="45"/>
      <c r="S38" s="3">
        <f t="shared" si="33"/>
        <v>0</v>
      </c>
      <c r="T38" s="45"/>
      <c r="U38" s="3">
        <f t="shared" si="108"/>
        <v>0</v>
      </c>
      <c r="V38" s="45"/>
      <c r="W38" s="3">
        <f t="shared" si="128"/>
        <v>0</v>
      </c>
      <c r="X38" s="45"/>
      <c r="Y38" s="3">
        <f t="shared" si="109"/>
        <v>0</v>
      </c>
      <c r="Z38" s="45"/>
      <c r="AA38" s="3">
        <f t="shared" si="110"/>
        <v>0</v>
      </c>
      <c r="AB38" s="45"/>
      <c r="AC38" s="3">
        <f t="shared" si="111"/>
        <v>0</v>
      </c>
      <c r="AD38" s="45"/>
      <c r="AE38" s="3">
        <f t="shared" si="112"/>
        <v>0</v>
      </c>
      <c r="AF38" s="45"/>
      <c r="AG38" s="3"/>
      <c r="AH38" s="45"/>
      <c r="AI38" s="3">
        <f t="shared" si="114"/>
        <v>0</v>
      </c>
      <c r="AJ38" s="11"/>
      <c r="AK38" s="3">
        <f t="shared" si="115"/>
        <v>0</v>
      </c>
      <c r="AL38" s="45"/>
      <c r="AM38" s="3">
        <f t="shared" si="116"/>
        <v>0</v>
      </c>
      <c r="AN38" s="45"/>
      <c r="AO38" s="3"/>
      <c r="AP38" s="45"/>
      <c r="AQ38" s="3">
        <f t="shared" si="44"/>
        <v>0</v>
      </c>
      <c r="AR38" s="45"/>
      <c r="AS38" s="3">
        <f t="shared" si="117"/>
        <v>0</v>
      </c>
      <c r="AT38" s="45"/>
      <c r="AU38" s="3">
        <f t="shared" si="118"/>
        <v>0</v>
      </c>
      <c r="AV38" s="45"/>
      <c r="AW38" s="3">
        <f t="shared" si="119"/>
        <v>0</v>
      </c>
      <c r="AX38" s="45"/>
      <c r="AY38" s="3"/>
      <c r="AZ38" s="45"/>
      <c r="BA38" s="3"/>
      <c r="BB38" s="45"/>
      <c r="BC38" s="3"/>
      <c r="BD38" s="45"/>
      <c r="BE38" s="3"/>
      <c r="BF38" s="45"/>
      <c r="BG38" s="3"/>
      <c r="BH38" s="45"/>
      <c r="BI38" s="74"/>
      <c r="BJ38" s="45"/>
      <c r="BK38" s="74"/>
      <c r="BL38" s="45"/>
      <c r="BM38" s="74"/>
      <c r="BN38" s="45">
        <f t="shared" si="120"/>
        <v>0</v>
      </c>
      <c r="BO38" s="196">
        <f t="shared" si="120"/>
        <v>0</v>
      </c>
      <c r="BP38" s="189"/>
      <c r="BQ38" s="61"/>
      <c r="BR38" s="4">
        <f t="shared" si="49"/>
        <v>0</v>
      </c>
      <c r="BS38" s="61"/>
      <c r="BT38" s="1">
        <f t="shared" ref="BT38" si="131">BR38+BS38-BQ38</f>
        <v>0</v>
      </c>
      <c r="BU38" s="5"/>
      <c r="BV38" s="1">
        <f t="shared" ref="BV38" si="132">BT38-BU38</f>
        <v>0</v>
      </c>
    </row>
    <row r="39" spans="1:120" s="22" customFormat="1" ht="20.25" customHeight="1" thickBot="1" x14ac:dyDescent="0.3">
      <c r="A39" s="201" t="s">
        <v>2</v>
      </c>
      <c r="B39" s="202"/>
      <c r="C39" s="202"/>
      <c r="D39" s="203">
        <f t="shared" ref="D39:AI39" si="133">SUM(D7:D38)</f>
        <v>19</v>
      </c>
      <c r="E39" s="204">
        <f t="shared" si="133"/>
        <v>924</v>
      </c>
      <c r="F39" s="204">
        <f t="shared" si="133"/>
        <v>90</v>
      </c>
      <c r="G39" s="204">
        <f t="shared" si="133"/>
        <v>4764</v>
      </c>
      <c r="H39" s="204">
        <f t="shared" si="133"/>
        <v>107</v>
      </c>
      <c r="I39" s="204">
        <f t="shared" si="133"/>
        <v>5670</v>
      </c>
      <c r="J39" s="204">
        <f t="shared" si="133"/>
        <v>73</v>
      </c>
      <c r="K39" s="204">
        <f t="shared" si="133"/>
        <v>3828</v>
      </c>
      <c r="L39" s="203">
        <f t="shared" si="133"/>
        <v>169</v>
      </c>
      <c r="M39" s="204">
        <f t="shared" si="133"/>
        <v>8440.7799999999988</v>
      </c>
      <c r="N39" s="203">
        <f t="shared" si="133"/>
        <v>114</v>
      </c>
      <c r="O39" s="204">
        <f t="shared" si="133"/>
        <v>5863.68</v>
      </c>
      <c r="P39" s="204">
        <f t="shared" si="133"/>
        <v>177</v>
      </c>
      <c r="Q39" s="204">
        <f t="shared" si="133"/>
        <v>8958.0400000000009</v>
      </c>
      <c r="R39" s="203">
        <f t="shared" si="133"/>
        <v>147</v>
      </c>
      <c r="S39" s="204">
        <f t="shared" si="133"/>
        <v>7377</v>
      </c>
      <c r="T39" s="204">
        <f t="shared" si="133"/>
        <v>96</v>
      </c>
      <c r="U39" s="204">
        <f t="shared" si="133"/>
        <v>4946.0200000000004</v>
      </c>
      <c r="V39" s="204">
        <f t="shared" si="133"/>
        <v>172</v>
      </c>
      <c r="W39" s="204">
        <f t="shared" si="133"/>
        <v>8850.5</v>
      </c>
      <c r="X39" s="204">
        <f t="shared" si="133"/>
        <v>87</v>
      </c>
      <c r="Y39" s="204">
        <f t="shared" si="133"/>
        <v>4518</v>
      </c>
      <c r="Z39" s="204">
        <f t="shared" si="133"/>
        <v>141</v>
      </c>
      <c r="AA39" s="204">
        <f t="shared" si="133"/>
        <v>7046.64</v>
      </c>
      <c r="AB39" s="204">
        <f t="shared" si="133"/>
        <v>122</v>
      </c>
      <c r="AC39" s="204">
        <f t="shared" si="133"/>
        <v>6381</v>
      </c>
      <c r="AD39" s="204">
        <f t="shared" si="133"/>
        <v>131</v>
      </c>
      <c r="AE39" s="204">
        <f t="shared" si="133"/>
        <v>6880</v>
      </c>
      <c r="AF39" s="204">
        <f t="shared" si="133"/>
        <v>123</v>
      </c>
      <c r="AG39" s="204">
        <f t="shared" si="133"/>
        <v>6350.12</v>
      </c>
      <c r="AH39" s="204">
        <f t="shared" si="133"/>
        <v>56</v>
      </c>
      <c r="AI39" s="204">
        <f t="shared" si="133"/>
        <v>3012</v>
      </c>
      <c r="AJ39" s="204">
        <f t="shared" ref="AJ39:BO39" si="134">SUM(AJ7:AJ38)</f>
        <v>111</v>
      </c>
      <c r="AK39" s="204">
        <f t="shared" si="134"/>
        <v>5742</v>
      </c>
      <c r="AL39" s="204">
        <f t="shared" si="134"/>
        <v>139</v>
      </c>
      <c r="AM39" s="204">
        <f t="shared" si="134"/>
        <v>7416.5</v>
      </c>
      <c r="AN39" s="204">
        <f t="shared" si="134"/>
        <v>143</v>
      </c>
      <c r="AO39" s="204">
        <f t="shared" si="134"/>
        <v>7014.71</v>
      </c>
      <c r="AP39" s="203">
        <f t="shared" si="134"/>
        <v>140</v>
      </c>
      <c r="AQ39" s="204">
        <f t="shared" si="134"/>
        <v>7278</v>
      </c>
      <c r="AR39" s="203">
        <f t="shared" si="134"/>
        <v>207</v>
      </c>
      <c r="AS39" s="204">
        <f t="shared" si="134"/>
        <v>10173</v>
      </c>
      <c r="AT39" s="203">
        <f t="shared" si="134"/>
        <v>114</v>
      </c>
      <c r="AU39" s="204">
        <f t="shared" si="134"/>
        <v>5852</v>
      </c>
      <c r="AV39" s="203">
        <f t="shared" si="134"/>
        <v>215</v>
      </c>
      <c r="AW39" s="204">
        <f t="shared" si="134"/>
        <v>10889.28</v>
      </c>
      <c r="AX39" s="203">
        <f t="shared" si="134"/>
        <v>0</v>
      </c>
      <c r="AY39" s="204">
        <f t="shared" si="134"/>
        <v>0</v>
      </c>
      <c r="AZ39" s="203">
        <f t="shared" si="134"/>
        <v>0</v>
      </c>
      <c r="BA39" s="204">
        <f t="shared" si="134"/>
        <v>0</v>
      </c>
      <c r="BB39" s="203">
        <f t="shared" si="134"/>
        <v>0</v>
      </c>
      <c r="BC39" s="204">
        <f t="shared" si="134"/>
        <v>0</v>
      </c>
      <c r="BD39" s="203">
        <f t="shared" si="134"/>
        <v>0</v>
      </c>
      <c r="BE39" s="204">
        <f t="shared" si="134"/>
        <v>0</v>
      </c>
      <c r="BF39" s="203">
        <f t="shared" si="134"/>
        <v>0</v>
      </c>
      <c r="BG39" s="204">
        <f t="shared" si="134"/>
        <v>0</v>
      </c>
      <c r="BH39" s="203">
        <f t="shared" si="134"/>
        <v>0</v>
      </c>
      <c r="BI39" s="204">
        <f t="shared" si="134"/>
        <v>0</v>
      </c>
      <c r="BJ39" s="203">
        <f t="shared" si="134"/>
        <v>0</v>
      </c>
      <c r="BK39" s="204">
        <f t="shared" si="134"/>
        <v>0</v>
      </c>
      <c r="BL39" s="203">
        <f t="shared" si="134"/>
        <v>0</v>
      </c>
      <c r="BM39" s="204">
        <f t="shared" si="134"/>
        <v>0</v>
      </c>
      <c r="BN39" s="203">
        <f t="shared" si="134"/>
        <v>2893</v>
      </c>
      <c r="BO39" s="205">
        <f t="shared" si="134"/>
        <v>148175.26999999999</v>
      </c>
      <c r="BP39" s="191"/>
      <c r="BQ39" s="99">
        <f t="shared" ref="BQ39:BV39" si="135">SUM(BQ7:BQ38)</f>
        <v>3989.56</v>
      </c>
      <c r="BR39" s="99">
        <f t="shared" si="135"/>
        <v>135363.99</v>
      </c>
      <c r="BS39" s="99">
        <f t="shared" si="135"/>
        <v>0</v>
      </c>
      <c r="BT39" s="99">
        <f t="shared" si="135"/>
        <v>131374.43</v>
      </c>
      <c r="BU39" s="99">
        <f t="shared" si="135"/>
        <v>0</v>
      </c>
      <c r="BV39" s="99">
        <f t="shared" si="135"/>
        <v>131374.43</v>
      </c>
      <c r="BW39" s="56"/>
      <c r="BX39" s="56"/>
      <c r="BY39" s="56"/>
      <c r="BZ39" s="56"/>
      <c r="CA39" s="56"/>
      <c r="CB39" s="56"/>
      <c r="CC39" s="56"/>
      <c r="CD39" s="56"/>
      <c r="CE39" s="56"/>
      <c r="CF39" s="56"/>
      <c r="CG39" s="56"/>
      <c r="CH39" s="56"/>
      <c r="CI39" s="56"/>
      <c r="CJ39" s="56"/>
      <c r="CK39" s="56"/>
      <c r="CL39" s="56"/>
      <c r="CM39" s="56"/>
      <c r="CN39" s="56"/>
      <c r="CO39" s="56"/>
      <c r="CP39" s="56"/>
      <c r="CQ39" s="56"/>
      <c r="CR39" s="56"/>
      <c r="CS39" s="56"/>
      <c r="CT39" s="56"/>
      <c r="CU39" s="56"/>
      <c r="CV39" s="56"/>
      <c r="CW39" s="56"/>
      <c r="CX39" s="56"/>
      <c r="CY39" s="56"/>
      <c r="CZ39" s="56"/>
      <c r="DA39" s="56"/>
      <c r="DB39" s="56"/>
      <c r="DC39" s="56"/>
      <c r="DD39" s="56"/>
      <c r="DE39" s="56"/>
      <c r="DF39" s="56"/>
      <c r="DG39" s="56"/>
      <c r="DH39" s="56"/>
      <c r="DI39" s="56"/>
      <c r="DJ39" s="56"/>
    </row>
    <row r="40" spans="1:120" ht="16.5" customHeight="1" x14ac:dyDescent="0.25">
      <c r="A40" s="23"/>
      <c r="B40" s="23"/>
      <c r="C40" s="23"/>
      <c r="D40" s="23"/>
      <c r="E40" s="18"/>
      <c r="F40" s="18"/>
      <c r="G40" s="18"/>
      <c r="H40" s="19"/>
      <c r="I40" s="18"/>
      <c r="J40" s="51" t="s">
        <v>14</v>
      </c>
      <c r="K40" s="18"/>
      <c r="L40" s="58"/>
      <c r="M40" s="20"/>
      <c r="N40" s="58"/>
      <c r="O40" s="20"/>
      <c r="P40" s="55"/>
      <c r="Q40" s="20"/>
      <c r="R40" s="58"/>
      <c r="S40" s="20"/>
      <c r="T40" s="58"/>
      <c r="U40" s="20"/>
      <c r="V40" s="58"/>
      <c r="W40" s="19"/>
      <c r="X40" s="58"/>
      <c r="Y40" s="20"/>
      <c r="Z40" s="58"/>
      <c r="AA40" s="20"/>
      <c r="AB40" s="58"/>
      <c r="AC40" s="20"/>
      <c r="AD40" s="58"/>
      <c r="AE40" s="20"/>
      <c r="AF40" s="58"/>
      <c r="AG40" s="20"/>
      <c r="AH40" s="58"/>
      <c r="AI40" s="20"/>
      <c r="AJ40" s="23"/>
      <c r="AK40" s="18"/>
      <c r="AL40" s="51"/>
      <c r="AM40" s="18"/>
      <c r="AN40" s="55"/>
      <c r="AO40" s="18"/>
      <c r="AP40" s="51" t="s">
        <v>14</v>
      </c>
      <c r="AQ40" s="18"/>
      <c r="AR40" s="58"/>
      <c r="AS40" s="20"/>
      <c r="AT40" s="58"/>
      <c r="AU40" s="20"/>
      <c r="AV40" s="55"/>
      <c r="AW40" s="20"/>
      <c r="AX40" s="58"/>
      <c r="AY40" s="20"/>
      <c r="AZ40" s="58"/>
      <c r="BA40" s="20"/>
      <c r="BB40" s="58"/>
      <c r="BC40" s="19"/>
      <c r="BD40" s="58"/>
      <c r="BE40" s="20"/>
      <c r="BF40" s="58"/>
      <c r="BG40" s="20"/>
      <c r="BH40" s="58"/>
      <c r="BI40" s="20"/>
      <c r="BJ40" s="58"/>
      <c r="BK40" s="20"/>
      <c r="BL40" s="58"/>
      <c r="BM40" s="20"/>
      <c r="BN40" s="20"/>
      <c r="BO40" s="20"/>
      <c r="BP40" s="25"/>
      <c r="BQ40" s="17">
        <f>+BQ39-BQ41</f>
        <v>0</v>
      </c>
      <c r="BR40" s="17">
        <f>+BR39-BR41</f>
        <v>0</v>
      </c>
      <c r="BS40" s="17">
        <f t="shared" ref="BS40:BV40" si="136">+BS39-BS41</f>
        <v>0</v>
      </c>
      <c r="BT40" s="17">
        <f t="shared" si="136"/>
        <v>0</v>
      </c>
      <c r="BU40" s="17" t="s">
        <v>30</v>
      </c>
      <c r="BV40" s="17">
        <f t="shared" si="136"/>
        <v>0</v>
      </c>
    </row>
    <row r="41" spans="1:120" ht="16.5" customHeight="1" x14ac:dyDescent="0.25">
      <c r="A41" s="23"/>
      <c r="B41" s="23"/>
      <c r="C41" s="23"/>
      <c r="D41" s="23"/>
      <c r="E41" s="18"/>
      <c r="F41" s="18"/>
      <c r="G41" s="18"/>
      <c r="H41" s="18"/>
      <c r="I41" s="18"/>
      <c r="J41" s="51"/>
      <c r="K41" s="18"/>
      <c r="L41" s="58"/>
      <c r="M41" s="20"/>
      <c r="N41" s="58"/>
      <c r="O41" s="20"/>
      <c r="P41" s="58"/>
      <c r="Q41" s="20"/>
      <c r="R41" s="58"/>
      <c r="S41" s="21"/>
      <c r="T41" s="58"/>
      <c r="U41" s="20"/>
      <c r="V41" s="58"/>
      <c r="W41" s="20"/>
      <c r="X41" s="58"/>
      <c r="Y41" s="20"/>
      <c r="Z41" s="58"/>
      <c r="AA41" s="20"/>
      <c r="AB41" s="58"/>
      <c r="AC41" s="20"/>
      <c r="AD41" s="58"/>
      <c r="AE41" s="20"/>
      <c r="AF41" s="58"/>
      <c r="AG41" s="20"/>
      <c r="AH41" s="58"/>
      <c r="AI41" s="20"/>
      <c r="AJ41" s="23"/>
      <c r="AK41" s="18"/>
      <c r="AL41" s="51"/>
      <c r="AM41" s="18"/>
      <c r="AN41" s="51"/>
      <c r="AO41" s="18"/>
      <c r="AP41" s="51"/>
      <c r="AQ41" s="18"/>
      <c r="AR41" s="58"/>
      <c r="AS41" s="20"/>
      <c r="AT41" s="58"/>
      <c r="AU41" s="20"/>
      <c r="AV41" s="58"/>
      <c r="AW41" s="20"/>
      <c r="AX41" s="58"/>
      <c r="AY41" s="21"/>
      <c r="AZ41" s="58"/>
      <c r="BA41" s="20"/>
      <c r="BB41" s="58"/>
      <c r="BC41" s="20"/>
      <c r="BD41" s="58"/>
      <c r="BE41" s="20"/>
      <c r="BF41" s="58"/>
      <c r="BG41" s="20"/>
      <c r="BH41" s="58"/>
      <c r="BI41" s="20"/>
      <c r="BJ41" s="58"/>
      <c r="BK41" s="20"/>
      <c r="BL41" s="58"/>
      <c r="BM41" s="20"/>
      <c r="BN41" s="20"/>
      <c r="BO41" s="20"/>
      <c r="BP41" s="25"/>
      <c r="BQ41" s="24">
        <f t="shared" ref="BQ41:BV41" si="137">SUM(BQ7:BQ38)</f>
        <v>3989.56</v>
      </c>
      <c r="BR41" s="120">
        <f t="shared" si="137"/>
        <v>135363.99</v>
      </c>
      <c r="BS41" s="24">
        <f t="shared" si="137"/>
        <v>0</v>
      </c>
      <c r="BT41" s="24">
        <f t="shared" si="137"/>
        <v>131374.43</v>
      </c>
      <c r="BU41" s="24">
        <f t="shared" si="137"/>
        <v>0</v>
      </c>
      <c r="BV41" s="24">
        <f t="shared" si="137"/>
        <v>131374.43</v>
      </c>
    </row>
    <row r="42" spans="1:120" ht="16.5" customHeight="1" thickBot="1" x14ac:dyDescent="0.3">
      <c r="A42" s="23"/>
      <c r="B42" s="23"/>
      <c r="C42" s="23"/>
      <c r="D42" s="23"/>
      <c r="E42" s="18"/>
      <c r="F42" s="18"/>
      <c r="G42" s="18"/>
      <c r="H42" s="18"/>
      <c r="I42" s="18"/>
      <c r="J42" s="51"/>
      <c r="K42" s="18"/>
      <c r="L42" s="58"/>
      <c r="M42" s="20"/>
      <c r="N42" s="58"/>
      <c r="O42" s="20"/>
      <c r="P42" s="58"/>
      <c r="Q42" s="20"/>
      <c r="R42" s="58"/>
      <c r="S42" s="21"/>
      <c r="T42" s="58"/>
      <c r="U42" s="20"/>
      <c r="V42" s="58"/>
      <c r="W42" s="20"/>
      <c r="X42" s="58"/>
      <c r="Y42" s="20"/>
      <c r="Z42" s="58"/>
      <c r="AA42" s="20"/>
      <c r="AB42" s="58"/>
      <c r="AC42" s="20"/>
      <c r="AD42" s="58"/>
      <c r="AE42" s="20"/>
      <c r="AF42" s="58"/>
      <c r="AG42" s="20"/>
      <c r="AH42" s="58"/>
      <c r="AI42" s="20"/>
      <c r="AJ42" s="23"/>
      <c r="AK42" s="18"/>
      <c r="AL42" s="51"/>
      <c r="AM42" s="18"/>
      <c r="AN42" s="51"/>
      <c r="AO42" s="18"/>
      <c r="AP42" s="51"/>
      <c r="AQ42" s="18"/>
      <c r="AR42" s="58"/>
      <c r="AS42" s="20"/>
      <c r="AT42" s="58"/>
      <c r="AU42" s="20"/>
      <c r="AV42" s="58"/>
      <c r="AW42" s="20"/>
      <c r="AX42" s="58"/>
      <c r="AY42" s="21"/>
      <c r="AZ42" s="58"/>
      <c r="BA42" s="20"/>
      <c r="BB42" s="58"/>
      <c r="BC42" s="20"/>
      <c r="BD42" s="58"/>
      <c r="BE42" s="20"/>
      <c r="BF42" s="58"/>
      <c r="BG42" s="20"/>
      <c r="BH42" s="58"/>
      <c r="BI42" s="20"/>
      <c r="BJ42" s="58"/>
      <c r="BK42" s="20"/>
      <c r="BL42" s="58"/>
      <c r="BM42" s="20"/>
      <c r="BN42" s="20"/>
      <c r="BO42" s="20"/>
      <c r="BP42" s="25"/>
      <c r="BQ42" s="29"/>
      <c r="BR42" s="30"/>
      <c r="BS42" s="30"/>
      <c r="BT42" s="29"/>
      <c r="BU42" s="30"/>
      <c r="BV42" s="30"/>
    </row>
    <row r="43" spans="1:120" s="63" customFormat="1" ht="16.5" hidden="1" customHeight="1" x14ac:dyDescent="0.25">
      <c r="A43" s="283" t="s">
        <v>25</v>
      </c>
      <c r="B43" s="284"/>
      <c r="C43" s="285"/>
      <c r="D43" s="85"/>
      <c r="E43" s="28"/>
      <c r="F43" s="28"/>
      <c r="G43" s="28"/>
      <c r="H43" s="28"/>
      <c r="I43" s="28"/>
      <c r="J43" s="47"/>
      <c r="K43" s="28"/>
      <c r="L43" s="65"/>
      <c r="M43" s="66"/>
      <c r="N43" s="65"/>
      <c r="O43" s="66"/>
      <c r="P43" s="65"/>
      <c r="Q43" s="66"/>
      <c r="R43" s="65"/>
      <c r="S43" s="67"/>
      <c r="T43" s="65"/>
      <c r="U43" s="66"/>
      <c r="V43" s="65"/>
      <c r="W43" s="66"/>
      <c r="X43" s="65"/>
      <c r="Y43" s="66"/>
      <c r="Z43" s="65"/>
      <c r="AA43" s="66"/>
      <c r="AB43" s="65"/>
      <c r="AC43" s="66"/>
      <c r="AD43" s="65"/>
      <c r="AE43" s="66"/>
      <c r="AF43" s="65"/>
      <c r="AG43" s="66"/>
      <c r="AH43" s="65"/>
      <c r="AI43" s="66"/>
      <c r="AJ43" s="72"/>
      <c r="AK43" s="28"/>
      <c r="AL43" s="47"/>
      <c r="AM43" s="28"/>
      <c r="AN43" s="47"/>
      <c r="AO43" s="28"/>
      <c r="AP43" s="47"/>
      <c r="AQ43" s="28"/>
      <c r="AR43" s="65"/>
      <c r="AS43" s="66"/>
      <c r="AT43" s="65"/>
      <c r="AU43" s="66"/>
      <c r="AV43" s="65"/>
      <c r="AW43" s="66"/>
      <c r="AX43" s="65"/>
      <c r="AY43" s="67"/>
      <c r="AZ43" s="65"/>
      <c r="BA43" s="66"/>
      <c r="BB43" s="65"/>
      <c r="BC43" s="66"/>
      <c r="BD43" s="65"/>
      <c r="BE43" s="66"/>
      <c r="BF43" s="65"/>
      <c r="BG43" s="66"/>
      <c r="BH43" s="65"/>
      <c r="BI43" s="66"/>
      <c r="BJ43" s="65"/>
      <c r="BK43" s="66"/>
      <c r="BL43" s="65"/>
      <c r="BM43" s="66"/>
      <c r="BN43" s="66"/>
      <c r="BO43" s="66"/>
      <c r="BP43" s="25"/>
      <c r="BQ43" s="29"/>
      <c r="BR43" s="30"/>
      <c r="BS43" s="30"/>
      <c r="BT43" s="29"/>
      <c r="BU43" s="30"/>
      <c r="BV43" s="30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7"/>
      <c r="DL43" s="7"/>
      <c r="DM43" s="7"/>
      <c r="DN43" s="7"/>
      <c r="DO43" s="7"/>
      <c r="DP43" s="7"/>
    </row>
    <row r="44" spans="1:120" ht="16.5" hidden="1" customHeight="1" x14ac:dyDescent="0.25">
      <c r="A44" s="129" t="s">
        <v>9</v>
      </c>
      <c r="B44" s="84" t="s">
        <v>28</v>
      </c>
      <c r="C44" s="76">
        <v>48</v>
      </c>
      <c r="D44" s="82"/>
      <c r="E44" s="3"/>
      <c r="F44" s="3"/>
      <c r="G44" s="3"/>
      <c r="H44" s="3"/>
      <c r="I44" s="3"/>
      <c r="J44" s="45"/>
      <c r="K44" s="3"/>
      <c r="L44" s="83"/>
      <c r="M44" s="57"/>
      <c r="N44" s="45"/>
      <c r="O44" s="3"/>
      <c r="P44" s="83"/>
      <c r="Q44" s="57"/>
      <c r="R44" s="83"/>
      <c r="S44" s="238"/>
      <c r="T44" s="83"/>
      <c r="U44" s="97"/>
      <c r="V44" s="97"/>
      <c r="W44" s="57"/>
      <c r="X44" s="83"/>
      <c r="Y44" s="97"/>
      <c r="Z44" s="83"/>
      <c r="AA44" s="97"/>
      <c r="AB44" s="45"/>
      <c r="AC44" s="3"/>
      <c r="AD44" s="83"/>
      <c r="AE44" s="57"/>
      <c r="AF44" s="83"/>
      <c r="AG44" s="57"/>
      <c r="AH44" s="45"/>
      <c r="AI44" s="97"/>
      <c r="AJ44" s="82"/>
      <c r="AK44" s="3"/>
      <c r="AL44" s="45"/>
      <c r="AM44" s="3"/>
      <c r="AN44" s="45"/>
      <c r="AO44" s="3"/>
      <c r="AP44" s="45"/>
      <c r="AQ44" s="97"/>
      <c r="AR44" s="83"/>
      <c r="AS44" s="97"/>
      <c r="AT44" s="83"/>
      <c r="AU44" s="97"/>
      <c r="AV44" s="83"/>
      <c r="AW44" s="97"/>
      <c r="AX44" s="83"/>
      <c r="AY44" s="97"/>
      <c r="AZ44" s="83"/>
      <c r="BA44" s="57"/>
      <c r="BB44" s="83"/>
      <c r="BC44" s="97"/>
      <c r="BD44" s="83"/>
      <c r="BE44" s="97"/>
      <c r="BF44" s="83"/>
      <c r="BG44" s="97"/>
      <c r="BH44" s="83"/>
      <c r="BI44" s="57"/>
      <c r="BJ44" s="45"/>
      <c r="BK44" s="97"/>
      <c r="BL44" s="83"/>
      <c r="BM44" s="57"/>
      <c r="BN44" s="44">
        <f t="shared" ref="BN44:BO45" si="138">+D44+F44+H44+J44+L44+N44+P44+R44+T44+V44+X44+Z44+AB44+AD44+AF44+AH44+AJ44+AL44+AN44+AP44+AR44+AT44+AV44+AX44+AZ44+BB44+BD44+BF44+BH44+BJ44+BL44</f>
        <v>0</v>
      </c>
      <c r="BO44" s="87">
        <f t="shared" si="138"/>
        <v>0</v>
      </c>
      <c r="BP44" s="25"/>
      <c r="BQ44" s="29"/>
      <c r="BR44" s="30"/>
      <c r="BS44" s="30"/>
      <c r="BT44" s="29"/>
      <c r="BU44" s="30"/>
      <c r="BV44" s="30"/>
    </row>
    <row r="45" spans="1:120" ht="16.5" hidden="1" customHeight="1" x14ac:dyDescent="0.25">
      <c r="A45" s="130" t="s">
        <v>31</v>
      </c>
      <c r="B45" s="131"/>
      <c r="C45" s="128">
        <v>47.5</v>
      </c>
      <c r="D45" s="82"/>
      <c r="E45" s="3"/>
      <c r="F45" s="3"/>
      <c r="G45" s="3"/>
      <c r="H45" s="3"/>
      <c r="I45" s="3"/>
      <c r="J45" s="45"/>
      <c r="K45" s="3"/>
      <c r="L45" s="83"/>
      <c r="M45" s="57"/>
      <c r="N45" s="45"/>
      <c r="O45" s="3"/>
      <c r="P45" s="83"/>
      <c r="Q45" s="57"/>
      <c r="R45" s="83"/>
      <c r="S45" s="238"/>
      <c r="T45" s="83"/>
      <c r="U45" s="97"/>
      <c r="V45" s="97"/>
      <c r="W45" s="57"/>
      <c r="X45" s="45"/>
      <c r="Y45" s="97"/>
      <c r="Z45" s="83"/>
      <c r="AA45" s="97"/>
      <c r="AB45" s="45"/>
      <c r="AC45" s="3"/>
      <c r="AD45" s="83"/>
      <c r="AE45" s="57"/>
      <c r="AF45" s="83"/>
      <c r="AG45" s="57"/>
      <c r="AH45" s="45"/>
      <c r="AI45" s="97"/>
      <c r="AJ45" s="82"/>
      <c r="AK45" s="3"/>
      <c r="AL45" s="45"/>
      <c r="AM45" s="3"/>
      <c r="AN45" s="45"/>
      <c r="AO45" s="3"/>
      <c r="AP45" s="45"/>
      <c r="AQ45" s="97"/>
      <c r="AR45" s="83"/>
      <c r="AS45" s="97"/>
      <c r="AT45" s="83"/>
      <c r="AU45" s="97"/>
      <c r="AV45" s="83"/>
      <c r="AW45" s="97"/>
      <c r="AX45" s="83"/>
      <c r="AY45" s="97"/>
      <c r="AZ45" s="83"/>
      <c r="BA45" s="57"/>
      <c r="BB45" s="83"/>
      <c r="BC45" s="97"/>
      <c r="BD45" s="83"/>
      <c r="BE45" s="97"/>
      <c r="BF45" s="83"/>
      <c r="BG45" s="97"/>
      <c r="BH45" s="83"/>
      <c r="BI45" s="57"/>
      <c r="BJ45" s="45"/>
      <c r="BK45" s="97"/>
      <c r="BL45" s="83"/>
      <c r="BM45" s="57"/>
      <c r="BN45" s="44">
        <f t="shared" si="138"/>
        <v>0</v>
      </c>
      <c r="BO45" s="87">
        <f t="shared" si="138"/>
        <v>0</v>
      </c>
      <c r="BP45" s="25"/>
      <c r="BQ45" s="29"/>
      <c r="BR45" s="30"/>
      <c r="BS45" s="30"/>
      <c r="BT45" s="29"/>
      <c r="BU45" s="30"/>
      <c r="BV45" s="30"/>
    </row>
    <row r="46" spans="1:120" s="63" customFormat="1" ht="16.5" customHeight="1" thickBot="1" x14ac:dyDescent="0.3">
      <c r="A46" s="283" t="s">
        <v>15</v>
      </c>
      <c r="B46" s="285"/>
      <c r="C46" s="86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110"/>
      <c r="V46" s="110"/>
      <c r="W46" s="64"/>
      <c r="X46" s="64"/>
      <c r="Y46" s="110"/>
      <c r="Z46" s="64"/>
      <c r="AA46" s="64"/>
      <c r="AB46" s="64"/>
      <c r="AC46" s="64"/>
      <c r="AD46" s="64"/>
      <c r="AE46" s="64"/>
      <c r="AF46" s="64"/>
      <c r="AG46" s="64"/>
      <c r="AH46" s="108"/>
      <c r="AI46" s="110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108"/>
      <c r="AX46" s="64"/>
      <c r="AY46" s="109"/>
      <c r="AZ46" s="64"/>
      <c r="BA46" s="64"/>
      <c r="BB46" s="64"/>
      <c r="BC46" s="64"/>
      <c r="BD46" s="64"/>
      <c r="BE46" s="110"/>
      <c r="BF46" s="64"/>
      <c r="BG46" s="64"/>
      <c r="BH46" s="64"/>
      <c r="BI46" s="64"/>
      <c r="BJ46" s="108"/>
      <c r="BK46" s="110"/>
      <c r="BL46" s="64"/>
      <c r="BM46" s="64"/>
      <c r="BN46" s="240"/>
      <c r="BO46" s="240"/>
      <c r="BP46" s="122"/>
      <c r="BQ46" s="9"/>
      <c r="BR46" s="9"/>
      <c r="BS46" s="9"/>
      <c r="BT46" s="9"/>
      <c r="BU46" s="25"/>
      <c r="BV46" s="9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7"/>
      <c r="DL46" s="7"/>
      <c r="DM46" s="7"/>
      <c r="DN46" s="7"/>
      <c r="DO46" s="7"/>
      <c r="DP46" s="7"/>
    </row>
    <row r="47" spans="1:120" ht="16.5" customHeight="1" x14ac:dyDescent="0.25">
      <c r="A47" s="172" t="s">
        <v>64</v>
      </c>
      <c r="B47" s="173" t="s">
        <v>65</v>
      </c>
      <c r="C47" s="169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97"/>
      <c r="V47" s="97"/>
      <c r="W47" s="100"/>
      <c r="X47" s="100"/>
      <c r="Y47" s="97"/>
      <c r="Z47" s="100"/>
      <c r="AA47" s="100"/>
      <c r="AB47" s="100"/>
      <c r="AC47" s="100"/>
      <c r="AD47" s="100"/>
      <c r="AE47" s="100"/>
      <c r="AF47" s="238">
        <v>40</v>
      </c>
      <c r="AG47" s="238">
        <v>2040</v>
      </c>
      <c r="AH47" s="238"/>
      <c r="AI47" s="97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238"/>
      <c r="AX47" s="100"/>
      <c r="AY47" s="31"/>
      <c r="AZ47" s="100"/>
      <c r="BA47" s="100"/>
      <c r="BB47" s="100"/>
      <c r="BC47" s="100"/>
      <c r="BD47" s="100"/>
      <c r="BE47" s="97"/>
      <c r="BF47" s="100"/>
      <c r="BG47" s="100"/>
      <c r="BH47" s="100"/>
      <c r="BI47" s="100"/>
      <c r="BJ47" s="238"/>
      <c r="BK47" s="97"/>
      <c r="BL47" s="100"/>
      <c r="BM47" s="100"/>
      <c r="BN47" s="170"/>
      <c r="BO47" s="171"/>
      <c r="BP47" s="122"/>
      <c r="BQ47" s="9"/>
      <c r="BR47" s="9"/>
      <c r="BS47" s="9"/>
      <c r="BT47" s="9"/>
      <c r="BU47" s="25"/>
      <c r="BV47" s="9"/>
    </row>
    <row r="48" spans="1:120" ht="16.5" customHeight="1" x14ac:dyDescent="0.25">
      <c r="A48" s="129" t="s">
        <v>59</v>
      </c>
      <c r="B48" s="84" t="s">
        <v>60</v>
      </c>
      <c r="C48" s="101">
        <v>45</v>
      </c>
      <c r="D48" s="100"/>
      <c r="E48" s="100"/>
      <c r="F48" s="100"/>
      <c r="G48" s="100"/>
      <c r="H48" s="100"/>
      <c r="I48" s="100"/>
      <c r="J48" s="238">
        <v>18</v>
      </c>
      <c r="K48" s="238">
        <f>+J48*C48</f>
        <v>810</v>
      </c>
      <c r="L48" s="100"/>
      <c r="M48" s="100"/>
      <c r="N48" s="100"/>
      <c r="O48" s="100"/>
      <c r="P48" s="238">
        <v>6</v>
      </c>
      <c r="Q48" s="238">
        <f>+P48*C48</f>
        <v>270</v>
      </c>
      <c r="R48" s="100"/>
      <c r="S48" s="100"/>
      <c r="T48" s="100"/>
      <c r="U48" s="97"/>
      <c r="V48" s="97"/>
      <c r="W48" s="100"/>
      <c r="X48" s="100"/>
      <c r="Y48" s="97"/>
      <c r="Z48" s="238"/>
      <c r="AA48" s="97">
        <f>+Z48*C48</f>
        <v>0</v>
      </c>
      <c r="AB48" s="238"/>
      <c r="AC48" s="238">
        <f>+AB48*C48</f>
        <v>0</v>
      </c>
      <c r="AD48" s="100"/>
      <c r="AE48" s="100"/>
      <c r="AF48" s="238">
        <v>3</v>
      </c>
      <c r="AG48" s="238">
        <f>+AF48*C48</f>
        <v>135</v>
      </c>
      <c r="AH48" s="238"/>
      <c r="AI48" s="97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V48" s="100"/>
      <c r="AW48" s="238"/>
      <c r="AX48" s="100"/>
      <c r="AY48" s="31"/>
      <c r="AZ48" s="238"/>
      <c r="BA48" s="107"/>
      <c r="BB48" s="238"/>
      <c r="BC48" s="97"/>
      <c r="BD48" s="100"/>
      <c r="BE48" s="97"/>
      <c r="BF48" s="238"/>
      <c r="BG48" s="97"/>
      <c r="BH48" s="238">
        <v>36</v>
      </c>
      <c r="BI48" s="238">
        <f>+BH48*C48</f>
        <v>1620</v>
      </c>
      <c r="BJ48" s="238"/>
      <c r="BK48" s="97"/>
      <c r="BL48" s="100"/>
      <c r="BM48" s="100"/>
      <c r="BN48" s="44">
        <f>+D48+F48+H48+J48+L48+N48+P48+R48+T48+V48+X48+Z48+AB48+AD48+AF48+AH48+AJ48+AL48+AN48+AP48+AR48+AT48+AV48+AX48+AZ48+BB48+BD48+BF48+BH48+BJ48+BL48</f>
        <v>63</v>
      </c>
      <c r="BO48" s="87">
        <f t="shared" ref="BO48:BO49" si="139">+E48+G48+I48+K48+M48+O48+Q48+S48+U48+W48+Y48+AA48+AC48+AE48+AG48+AI48+AK48+AM48+AO48+AQ48+AS48+AU48+AW48+AY48+BA48+BC48+BE48+BG48+BI48+BK48+BM48</f>
        <v>2835</v>
      </c>
      <c r="BP48" s="122"/>
      <c r="BQ48" s="9"/>
      <c r="BR48" s="9"/>
      <c r="BS48" s="9"/>
      <c r="BT48" s="9"/>
      <c r="BU48" s="25"/>
      <c r="BV48" s="9"/>
    </row>
    <row r="49" spans="1:74" ht="16.5" customHeight="1" x14ac:dyDescent="0.25">
      <c r="A49" s="129" t="s">
        <v>62</v>
      </c>
      <c r="B49" s="84" t="s">
        <v>63</v>
      </c>
      <c r="C49" s="101">
        <v>60</v>
      </c>
      <c r="D49" s="100"/>
      <c r="E49" s="100"/>
      <c r="F49" s="100"/>
      <c r="G49" s="100"/>
      <c r="H49" s="100"/>
      <c r="I49" s="100"/>
      <c r="J49" s="238"/>
      <c r="K49" s="238"/>
      <c r="L49" s="100"/>
      <c r="M49" s="100"/>
      <c r="N49" s="100"/>
      <c r="O49" s="100"/>
      <c r="P49" s="238"/>
      <c r="Q49" s="238"/>
      <c r="R49" s="100"/>
      <c r="S49" s="100"/>
      <c r="T49" s="100"/>
      <c r="U49" s="97"/>
      <c r="V49" s="97"/>
      <c r="W49" s="100"/>
      <c r="X49" s="238">
        <v>18</v>
      </c>
      <c r="Y49" s="97">
        <f>+X49*C49</f>
        <v>1080</v>
      </c>
      <c r="Z49" s="238"/>
      <c r="AA49" s="97"/>
      <c r="AB49" s="238"/>
      <c r="AC49" s="238"/>
      <c r="AD49" s="100"/>
      <c r="AE49" s="100"/>
      <c r="AF49" s="100"/>
      <c r="AG49" s="100"/>
      <c r="AH49" s="238"/>
      <c r="AI49" s="97"/>
      <c r="AJ49" s="100"/>
      <c r="AK49" s="100"/>
      <c r="AL49" s="100"/>
      <c r="AM49" s="100"/>
      <c r="AN49" s="100"/>
      <c r="AO49" s="100"/>
      <c r="AP49" s="100"/>
      <c r="AQ49" s="100"/>
      <c r="AR49" s="100"/>
      <c r="AS49" s="100"/>
      <c r="AT49" s="100"/>
      <c r="AU49" s="100"/>
      <c r="AV49" s="100"/>
      <c r="AW49" s="238"/>
      <c r="AX49" s="100"/>
      <c r="AY49" s="31"/>
      <c r="AZ49" s="238"/>
      <c r="BA49" s="107"/>
      <c r="BB49" s="238"/>
      <c r="BC49" s="97"/>
      <c r="BD49" s="100"/>
      <c r="BE49" s="97"/>
      <c r="BF49" s="238"/>
      <c r="BG49" s="97"/>
      <c r="BH49" s="100"/>
      <c r="BI49" s="100"/>
      <c r="BJ49" s="238"/>
      <c r="BK49" s="97"/>
      <c r="BL49" s="100"/>
      <c r="BM49" s="100"/>
      <c r="BN49" s="44">
        <f>+D49+F49+H49+J49+L49+N49+P49+R49+T49+V49+X49+Z49+AB49+AD49+AF49+AH49+AJ49+AL49+AN49+AP49+AR49+AT49+AV49+AX49+AZ49+BB49+BD49+BF49+BH49+BJ49+BL49</f>
        <v>18</v>
      </c>
      <c r="BO49" s="87">
        <f t="shared" si="139"/>
        <v>1080</v>
      </c>
      <c r="BP49" s="122"/>
      <c r="BQ49" s="9"/>
      <c r="BR49" s="9"/>
      <c r="BS49" s="9"/>
      <c r="BT49" s="9"/>
      <c r="BU49" s="25"/>
      <c r="BV49" s="9"/>
    </row>
    <row r="50" spans="1:74" ht="16.5" customHeight="1" x14ac:dyDescent="0.25">
      <c r="A50" s="102" t="s">
        <v>2</v>
      </c>
      <c r="B50" s="102"/>
      <c r="C50" s="103"/>
      <c r="D50" s="104">
        <f t="shared" ref="D50:W50" si="140">SUM(D44:D48)</f>
        <v>0</v>
      </c>
      <c r="E50" s="104">
        <f t="shared" si="140"/>
        <v>0</v>
      </c>
      <c r="F50" s="104">
        <f t="shared" si="140"/>
        <v>0</v>
      </c>
      <c r="G50" s="104">
        <f t="shared" si="140"/>
        <v>0</v>
      </c>
      <c r="H50" s="104">
        <f t="shared" si="140"/>
        <v>0</v>
      </c>
      <c r="I50" s="104">
        <f t="shared" si="140"/>
        <v>0</v>
      </c>
      <c r="J50" s="104">
        <f t="shared" si="140"/>
        <v>18</v>
      </c>
      <c r="K50" s="104">
        <f t="shared" si="140"/>
        <v>810</v>
      </c>
      <c r="L50" s="104">
        <f t="shared" si="140"/>
        <v>0</v>
      </c>
      <c r="M50" s="104">
        <f t="shared" si="140"/>
        <v>0</v>
      </c>
      <c r="N50" s="104">
        <f t="shared" si="140"/>
        <v>0</v>
      </c>
      <c r="O50" s="104">
        <f t="shared" si="140"/>
        <v>0</v>
      </c>
      <c r="P50" s="104">
        <f t="shared" si="140"/>
        <v>6</v>
      </c>
      <c r="Q50" s="104">
        <f t="shared" si="140"/>
        <v>270</v>
      </c>
      <c r="R50" s="105">
        <f t="shared" si="140"/>
        <v>0</v>
      </c>
      <c r="S50" s="104">
        <f t="shared" si="140"/>
        <v>0</v>
      </c>
      <c r="T50" s="104">
        <f t="shared" si="140"/>
        <v>0</v>
      </c>
      <c r="U50" s="104">
        <f t="shared" si="140"/>
        <v>0</v>
      </c>
      <c r="V50" s="104">
        <f t="shared" si="140"/>
        <v>0</v>
      </c>
      <c r="W50" s="104">
        <f t="shared" si="140"/>
        <v>0</v>
      </c>
      <c r="X50" s="104">
        <f>SUM(X46:X49)</f>
        <v>18</v>
      </c>
      <c r="Y50" s="104">
        <f>SUM(Y46:Y49)</f>
        <v>1080</v>
      </c>
      <c r="Z50" s="105">
        <f>SUM(Z46:Z48)</f>
        <v>0</v>
      </c>
      <c r="AA50" s="104">
        <f>SUM(AA46:AA48)</f>
        <v>0</v>
      </c>
      <c r="AB50" s="105">
        <f>SUM(AB46:AB48)</f>
        <v>0</v>
      </c>
      <c r="AC50" s="104">
        <f>SUM(AC44:AC48)</f>
        <v>0</v>
      </c>
      <c r="AD50" s="105">
        <f t="shared" ref="AD50:BM50" si="141">SUM(AD46:AD48)</f>
        <v>0</v>
      </c>
      <c r="AE50" s="104">
        <f t="shared" si="141"/>
        <v>0</v>
      </c>
      <c r="AF50" s="105">
        <f t="shared" si="141"/>
        <v>43</v>
      </c>
      <c r="AG50" s="104">
        <f t="shared" si="141"/>
        <v>2175</v>
      </c>
      <c r="AH50" s="105">
        <f t="shared" si="141"/>
        <v>0</v>
      </c>
      <c r="AI50" s="104">
        <f t="shared" si="141"/>
        <v>0</v>
      </c>
      <c r="AJ50" s="105">
        <f t="shared" si="141"/>
        <v>0</v>
      </c>
      <c r="AK50" s="104">
        <f t="shared" si="141"/>
        <v>0</v>
      </c>
      <c r="AL50" s="105">
        <f t="shared" si="141"/>
        <v>0</v>
      </c>
      <c r="AM50" s="104">
        <f t="shared" si="141"/>
        <v>0</v>
      </c>
      <c r="AN50" s="105">
        <f t="shared" si="141"/>
        <v>0</v>
      </c>
      <c r="AO50" s="154">
        <f t="shared" si="141"/>
        <v>0</v>
      </c>
      <c r="AP50" s="105">
        <f t="shared" si="141"/>
        <v>0</v>
      </c>
      <c r="AQ50" s="104">
        <f t="shared" si="141"/>
        <v>0</v>
      </c>
      <c r="AR50" s="105">
        <f t="shared" si="141"/>
        <v>0</v>
      </c>
      <c r="AS50" s="104">
        <f t="shared" si="141"/>
        <v>0</v>
      </c>
      <c r="AT50" s="105">
        <f t="shared" si="141"/>
        <v>0</v>
      </c>
      <c r="AU50" s="104">
        <f t="shared" si="141"/>
        <v>0</v>
      </c>
      <c r="AV50" s="105">
        <f t="shared" si="141"/>
        <v>0</v>
      </c>
      <c r="AW50" s="105">
        <f t="shared" si="141"/>
        <v>0</v>
      </c>
      <c r="AX50" s="105">
        <f t="shared" si="141"/>
        <v>0</v>
      </c>
      <c r="AY50" s="105">
        <f t="shared" si="141"/>
        <v>0</v>
      </c>
      <c r="AZ50" s="105">
        <f t="shared" si="141"/>
        <v>0</v>
      </c>
      <c r="BA50" s="105">
        <f t="shared" si="141"/>
        <v>0</v>
      </c>
      <c r="BB50" s="105">
        <f t="shared" si="141"/>
        <v>0</v>
      </c>
      <c r="BC50" s="105">
        <f t="shared" si="141"/>
        <v>0</v>
      </c>
      <c r="BD50" s="105">
        <f t="shared" si="141"/>
        <v>0</v>
      </c>
      <c r="BE50" s="105">
        <f t="shared" si="141"/>
        <v>0</v>
      </c>
      <c r="BF50" s="105">
        <f t="shared" si="141"/>
        <v>0</v>
      </c>
      <c r="BG50" s="105">
        <f t="shared" si="141"/>
        <v>0</v>
      </c>
      <c r="BH50" s="105">
        <f t="shared" si="141"/>
        <v>36</v>
      </c>
      <c r="BI50" s="105">
        <f t="shared" si="141"/>
        <v>1620</v>
      </c>
      <c r="BJ50" s="105">
        <f t="shared" si="141"/>
        <v>0</v>
      </c>
      <c r="BK50" s="105">
        <f t="shared" si="141"/>
        <v>0</v>
      </c>
      <c r="BL50" s="105">
        <f t="shared" si="141"/>
        <v>0</v>
      </c>
      <c r="BM50" s="105">
        <f t="shared" si="141"/>
        <v>0</v>
      </c>
      <c r="BN50" s="105">
        <f>SUM(BN46:BN49)</f>
        <v>81</v>
      </c>
      <c r="BO50" s="105">
        <f>SUM(BO46:BO49)</f>
        <v>3915</v>
      </c>
      <c r="BP50" s="19"/>
    </row>
    <row r="51" spans="1:74" ht="16.5" customHeight="1" x14ac:dyDescent="0.25">
      <c r="A51" s="73"/>
      <c r="B51" s="73"/>
      <c r="C51" s="73"/>
      <c r="D51" s="73"/>
      <c r="E51" s="3"/>
      <c r="F51" s="3"/>
      <c r="G51" s="3"/>
      <c r="H51" s="3"/>
      <c r="I51" s="3"/>
      <c r="J51" s="45"/>
      <c r="K51" s="3"/>
      <c r="L51" s="53"/>
      <c r="M51" s="2"/>
      <c r="N51" s="53"/>
      <c r="O51" s="2"/>
      <c r="P51" s="53"/>
      <c r="Q51" s="2"/>
      <c r="R51" s="53"/>
      <c r="S51" s="2"/>
      <c r="T51" s="53"/>
      <c r="U51" s="2"/>
      <c r="V51" s="53"/>
      <c r="W51" s="2"/>
      <c r="X51" s="53"/>
      <c r="Y51" s="2"/>
      <c r="Z51" s="53"/>
      <c r="AA51" s="2"/>
      <c r="AB51" s="53"/>
      <c r="AC51" s="2"/>
      <c r="AD51" s="53"/>
      <c r="AE51" s="2"/>
      <c r="AF51" s="53"/>
      <c r="AG51" s="2"/>
      <c r="AH51" s="53"/>
      <c r="AI51" s="2"/>
      <c r="AJ51" s="73"/>
      <c r="AK51" s="8"/>
      <c r="AL51" s="52"/>
      <c r="AM51" s="8"/>
      <c r="AN51" s="52"/>
      <c r="AO51" s="8"/>
      <c r="AP51" s="52"/>
      <c r="AQ51" s="8"/>
      <c r="AR51" s="53"/>
      <c r="AS51" s="2"/>
      <c r="AT51" s="53"/>
      <c r="AU51" s="2"/>
      <c r="AV51" s="53"/>
      <c r="AW51" s="2"/>
      <c r="AX51" s="53"/>
      <c r="AY51" s="2"/>
      <c r="AZ51" s="53"/>
      <c r="BA51" s="2"/>
      <c r="BB51" s="53"/>
      <c r="BC51" s="2"/>
      <c r="BD51" s="53"/>
      <c r="BE51" s="2"/>
      <c r="BF51" s="53"/>
      <c r="BG51" s="2"/>
      <c r="BH51" s="53"/>
      <c r="BI51" s="57"/>
      <c r="BJ51" s="53"/>
      <c r="BK51" s="57"/>
      <c r="BL51" s="53"/>
      <c r="BM51" s="57"/>
      <c r="BN51" s="2"/>
      <c r="BO51" s="3"/>
      <c r="BP51" s="122"/>
    </row>
    <row r="52" spans="1:74" ht="16.5" customHeight="1" x14ac:dyDescent="0.25">
      <c r="A52" s="73"/>
      <c r="B52" s="73"/>
      <c r="C52" s="73"/>
      <c r="D52" s="73"/>
      <c r="E52" s="3"/>
      <c r="F52" s="3"/>
      <c r="G52" s="3"/>
      <c r="H52" s="3"/>
      <c r="I52" s="3"/>
      <c r="J52" s="45"/>
      <c r="K52" s="3"/>
      <c r="L52" s="53"/>
      <c r="M52" s="2"/>
      <c r="N52" s="53"/>
      <c r="O52" s="2"/>
      <c r="P52" s="53"/>
      <c r="Q52" s="2"/>
      <c r="R52" s="53"/>
      <c r="S52" s="2"/>
      <c r="T52" s="53"/>
      <c r="U52" s="2"/>
      <c r="V52" s="53"/>
      <c r="W52" s="2"/>
      <c r="X52" s="53"/>
      <c r="Y52" s="2"/>
      <c r="Z52" s="53"/>
      <c r="AA52" s="2"/>
      <c r="AB52" s="53"/>
      <c r="AC52" s="2"/>
      <c r="AD52" s="53"/>
      <c r="AE52" s="2"/>
      <c r="AF52" s="53"/>
      <c r="AG52" s="2"/>
      <c r="AH52" s="53"/>
      <c r="AI52" s="2"/>
      <c r="AJ52" s="73"/>
      <c r="AK52" s="8"/>
      <c r="AL52" s="52"/>
      <c r="AM52" s="8"/>
      <c r="AN52" s="52"/>
      <c r="AO52" s="8"/>
      <c r="AP52" s="52"/>
      <c r="AQ52" s="8"/>
      <c r="AR52" s="53"/>
      <c r="AS52" s="2"/>
      <c r="AT52" s="53"/>
      <c r="AU52" s="2"/>
      <c r="AV52" s="53"/>
      <c r="AW52" s="2"/>
      <c r="AX52" s="53"/>
      <c r="AY52" s="2"/>
      <c r="AZ52" s="53"/>
      <c r="BA52" s="2"/>
      <c r="BB52" s="53"/>
      <c r="BC52" s="2"/>
      <c r="BD52" s="53"/>
      <c r="BE52" s="2"/>
      <c r="BF52" s="53"/>
      <c r="BG52" s="2"/>
      <c r="BH52" s="53"/>
      <c r="BI52" s="57"/>
      <c r="BJ52" s="53"/>
      <c r="BK52" s="57"/>
      <c r="BL52" s="53"/>
      <c r="BM52" s="57"/>
      <c r="BN52" s="2"/>
      <c r="BO52" s="8"/>
      <c r="BP52" s="122"/>
    </row>
    <row r="53" spans="1:74" ht="16.5" customHeight="1" x14ac:dyDescent="0.25">
      <c r="A53" s="89" t="s">
        <v>16</v>
      </c>
      <c r="B53" s="89"/>
      <c r="C53" s="89"/>
      <c r="D53" s="90">
        <f t="shared" ref="D53:BO53" si="142">D50+D39</f>
        <v>19</v>
      </c>
      <c r="E53" s="91">
        <f t="shared" si="142"/>
        <v>924</v>
      </c>
      <c r="F53" s="91">
        <f t="shared" si="142"/>
        <v>90</v>
      </c>
      <c r="G53" s="91">
        <f t="shared" si="142"/>
        <v>4764</v>
      </c>
      <c r="H53" s="91">
        <f t="shared" si="142"/>
        <v>107</v>
      </c>
      <c r="I53" s="91">
        <f t="shared" si="142"/>
        <v>5670</v>
      </c>
      <c r="J53" s="90">
        <f t="shared" si="142"/>
        <v>91</v>
      </c>
      <c r="K53" s="90">
        <f t="shared" si="142"/>
        <v>4638</v>
      </c>
      <c r="L53" s="92">
        <f t="shared" si="142"/>
        <v>169</v>
      </c>
      <c r="M53" s="90">
        <f t="shared" si="142"/>
        <v>8440.7799999999988</v>
      </c>
      <c r="N53" s="92">
        <f t="shared" si="142"/>
        <v>114</v>
      </c>
      <c r="O53" s="90">
        <f t="shared" si="142"/>
        <v>5863.68</v>
      </c>
      <c r="P53" s="92">
        <f t="shared" si="142"/>
        <v>183</v>
      </c>
      <c r="Q53" s="90">
        <f t="shared" si="142"/>
        <v>9228.0400000000009</v>
      </c>
      <c r="R53" s="92">
        <f t="shared" si="142"/>
        <v>147</v>
      </c>
      <c r="S53" s="90">
        <f t="shared" si="142"/>
        <v>7377</v>
      </c>
      <c r="T53" s="92">
        <f t="shared" si="142"/>
        <v>96</v>
      </c>
      <c r="U53" s="90">
        <f t="shared" si="142"/>
        <v>4946.0200000000004</v>
      </c>
      <c r="V53" s="92">
        <f t="shared" si="142"/>
        <v>172</v>
      </c>
      <c r="W53" s="90">
        <f t="shared" si="142"/>
        <v>8850.5</v>
      </c>
      <c r="X53" s="92">
        <f t="shared" si="142"/>
        <v>105</v>
      </c>
      <c r="Y53" s="90">
        <f t="shared" si="142"/>
        <v>5598</v>
      </c>
      <c r="Z53" s="92">
        <f t="shared" si="142"/>
        <v>141</v>
      </c>
      <c r="AA53" s="90">
        <f t="shared" si="142"/>
        <v>7046.64</v>
      </c>
      <c r="AB53" s="92">
        <f t="shared" si="142"/>
        <v>122</v>
      </c>
      <c r="AC53" s="90">
        <f t="shared" si="142"/>
        <v>6381</v>
      </c>
      <c r="AD53" s="92">
        <f t="shared" si="142"/>
        <v>131</v>
      </c>
      <c r="AE53" s="90">
        <f t="shared" si="142"/>
        <v>6880</v>
      </c>
      <c r="AF53" s="92">
        <f t="shared" si="142"/>
        <v>166</v>
      </c>
      <c r="AG53" s="90">
        <f t="shared" si="142"/>
        <v>8525.119999999999</v>
      </c>
      <c r="AH53" s="92">
        <f t="shared" si="142"/>
        <v>56</v>
      </c>
      <c r="AI53" s="90">
        <f t="shared" si="142"/>
        <v>3012</v>
      </c>
      <c r="AJ53" s="90">
        <f t="shared" si="142"/>
        <v>111</v>
      </c>
      <c r="AK53" s="90">
        <f t="shared" si="142"/>
        <v>5742</v>
      </c>
      <c r="AL53" s="92">
        <f t="shared" si="142"/>
        <v>139</v>
      </c>
      <c r="AM53" s="90">
        <f t="shared" si="142"/>
        <v>7416.5</v>
      </c>
      <c r="AN53" s="92">
        <f t="shared" si="142"/>
        <v>143</v>
      </c>
      <c r="AO53" s="90">
        <f t="shared" si="142"/>
        <v>7014.71</v>
      </c>
      <c r="AP53" s="92">
        <f t="shared" si="142"/>
        <v>140</v>
      </c>
      <c r="AQ53" s="90">
        <f t="shared" si="142"/>
        <v>7278</v>
      </c>
      <c r="AR53" s="92">
        <f t="shared" si="142"/>
        <v>207</v>
      </c>
      <c r="AS53" s="90">
        <f t="shared" si="142"/>
        <v>10173</v>
      </c>
      <c r="AT53" s="92">
        <f t="shared" si="142"/>
        <v>114</v>
      </c>
      <c r="AU53" s="90">
        <f t="shared" si="142"/>
        <v>5852</v>
      </c>
      <c r="AV53" s="92">
        <f t="shared" si="142"/>
        <v>215</v>
      </c>
      <c r="AW53" s="90">
        <f t="shared" si="142"/>
        <v>10889.28</v>
      </c>
      <c r="AX53" s="92">
        <f t="shared" si="142"/>
        <v>0</v>
      </c>
      <c r="AY53" s="90">
        <f t="shared" si="142"/>
        <v>0</v>
      </c>
      <c r="AZ53" s="92">
        <f t="shared" si="142"/>
        <v>0</v>
      </c>
      <c r="BA53" s="90">
        <f t="shared" si="142"/>
        <v>0</v>
      </c>
      <c r="BB53" s="92">
        <f t="shared" si="142"/>
        <v>0</v>
      </c>
      <c r="BC53" s="90">
        <f t="shared" si="142"/>
        <v>0</v>
      </c>
      <c r="BD53" s="92">
        <f t="shared" si="142"/>
        <v>0</v>
      </c>
      <c r="BE53" s="90">
        <f t="shared" si="142"/>
        <v>0</v>
      </c>
      <c r="BF53" s="92">
        <f t="shared" si="142"/>
        <v>0</v>
      </c>
      <c r="BG53" s="90">
        <f t="shared" si="142"/>
        <v>0</v>
      </c>
      <c r="BH53" s="92">
        <f t="shared" si="142"/>
        <v>36</v>
      </c>
      <c r="BI53" s="90">
        <f t="shared" si="142"/>
        <v>1620</v>
      </c>
      <c r="BJ53" s="92">
        <f t="shared" si="142"/>
        <v>0</v>
      </c>
      <c r="BK53" s="90">
        <f t="shared" si="142"/>
        <v>0</v>
      </c>
      <c r="BL53" s="92">
        <f t="shared" si="142"/>
        <v>0</v>
      </c>
      <c r="BM53" s="90">
        <f t="shared" si="142"/>
        <v>0</v>
      </c>
      <c r="BN53" s="92">
        <f t="shared" si="142"/>
        <v>2974</v>
      </c>
      <c r="BO53" s="90">
        <f t="shared" si="142"/>
        <v>152090.26999999999</v>
      </c>
      <c r="BP53" s="122"/>
    </row>
    <row r="57" spans="1:74" ht="16.5" customHeight="1" thickBot="1" x14ac:dyDescent="0.3"/>
    <row r="58" spans="1:74" ht="16.5" customHeight="1" x14ac:dyDescent="0.25">
      <c r="D58" s="139" t="s">
        <v>36</v>
      </c>
      <c r="E58" s="146" t="s">
        <v>37</v>
      </c>
      <c r="F58" s="146" t="s">
        <v>38</v>
      </c>
      <c r="G58" s="146" t="s">
        <v>49</v>
      </c>
      <c r="H58" s="146" t="s">
        <v>39</v>
      </c>
      <c r="I58" s="147" t="s">
        <v>40</v>
      </c>
    </row>
    <row r="59" spans="1:74" ht="16.5" customHeight="1" x14ac:dyDescent="0.25">
      <c r="D59" s="140">
        <v>1</v>
      </c>
      <c r="E59" s="137" t="s">
        <v>41</v>
      </c>
      <c r="F59" s="138">
        <v>1</v>
      </c>
      <c r="G59" s="137">
        <v>2188.91</v>
      </c>
      <c r="H59" s="137">
        <f>1029+32</f>
        <v>1061</v>
      </c>
      <c r="I59" s="141">
        <f>+H59-G59</f>
        <v>-1127.9099999999999</v>
      </c>
    </row>
    <row r="60" spans="1:74" ht="16.5" customHeight="1" x14ac:dyDescent="0.25">
      <c r="D60" s="140">
        <v>2</v>
      </c>
      <c r="E60" s="137" t="s">
        <v>43</v>
      </c>
      <c r="F60" s="138" t="s">
        <v>33</v>
      </c>
      <c r="G60" s="137">
        <v>704.25</v>
      </c>
      <c r="H60" s="137"/>
      <c r="I60" s="141">
        <f t="shared" ref="I60:I64" si="143">+H60-G60</f>
        <v>-704.25</v>
      </c>
    </row>
    <row r="61" spans="1:74" ht="16.5" customHeight="1" x14ac:dyDescent="0.25">
      <c r="D61" s="140">
        <v>3</v>
      </c>
      <c r="E61" s="137" t="s">
        <v>42</v>
      </c>
      <c r="F61" s="138" t="s">
        <v>48</v>
      </c>
      <c r="G61" s="137">
        <v>2474.75</v>
      </c>
      <c r="H61" s="137">
        <f>1200+542.4</f>
        <v>1742.4</v>
      </c>
      <c r="I61" s="141">
        <f t="shared" si="143"/>
        <v>-732.34999999999991</v>
      </c>
    </row>
    <row r="62" spans="1:74" ht="16.5" customHeight="1" x14ac:dyDescent="0.25">
      <c r="D62" s="140">
        <v>4</v>
      </c>
      <c r="E62" s="137" t="s">
        <v>44</v>
      </c>
      <c r="F62" s="138">
        <v>2</v>
      </c>
      <c r="G62" s="137">
        <v>2</v>
      </c>
      <c r="H62" s="137"/>
      <c r="I62" s="141">
        <f t="shared" si="143"/>
        <v>-2</v>
      </c>
    </row>
    <row r="63" spans="1:74" ht="16.5" customHeight="1" x14ac:dyDescent="0.25">
      <c r="D63" s="140">
        <v>5</v>
      </c>
      <c r="E63" s="137" t="s">
        <v>45</v>
      </c>
      <c r="F63" s="138">
        <v>2</v>
      </c>
      <c r="G63" s="137">
        <v>45.7</v>
      </c>
      <c r="H63" s="137"/>
      <c r="I63" s="141">
        <f t="shared" si="143"/>
        <v>-45.7</v>
      </c>
    </row>
    <row r="64" spans="1:74" ht="16.5" customHeight="1" x14ac:dyDescent="0.25">
      <c r="D64" s="140">
        <v>6</v>
      </c>
      <c r="E64" s="137" t="s">
        <v>46</v>
      </c>
      <c r="F64" s="138" t="s">
        <v>47</v>
      </c>
      <c r="G64" s="137">
        <v>95.5</v>
      </c>
      <c r="H64" s="137">
        <v>94.5</v>
      </c>
      <c r="I64" s="141">
        <f t="shared" si="143"/>
        <v>-1</v>
      </c>
    </row>
    <row r="65" spans="4:9" ht="16.5" customHeight="1" thickBot="1" x14ac:dyDescent="0.3">
      <c r="D65" s="142"/>
      <c r="E65" s="295" t="s">
        <v>50</v>
      </c>
      <c r="F65" s="296"/>
      <c r="G65" s="143">
        <f>SUM(G59:G64)</f>
        <v>5511.11</v>
      </c>
      <c r="H65" s="143"/>
      <c r="I65" s="144">
        <f>SUM(I59:I64)</f>
        <v>-2613.2099999999996</v>
      </c>
    </row>
    <row r="66" spans="4:9" ht="16.5" customHeight="1" x14ac:dyDescent="0.25">
      <c r="D66" s="145"/>
      <c r="E66" s="13"/>
      <c r="F66" s="13"/>
      <c r="G66" s="13"/>
      <c r="H66" s="13"/>
      <c r="I66" s="13"/>
    </row>
    <row r="67" spans="4:9" ht="16.5" customHeight="1" x14ac:dyDescent="0.25">
      <c r="D67" s="12"/>
      <c r="E67" s="13"/>
      <c r="F67" s="13"/>
      <c r="G67" s="13"/>
      <c r="H67" s="13"/>
      <c r="I67" s="13"/>
    </row>
    <row r="68" spans="4:9" ht="16.5" customHeight="1" x14ac:dyDescent="0.25">
      <c r="D68" s="12"/>
      <c r="E68" s="13"/>
      <c r="F68" s="13"/>
      <c r="G68" s="13"/>
      <c r="H68" s="13"/>
      <c r="I68" s="13"/>
    </row>
  </sheetData>
  <mergeCells count="40">
    <mergeCell ref="AD5:AE5"/>
    <mergeCell ref="BQ4:BV4"/>
    <mergeCell ref="C5:C6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B5:AC5"/>
    <mergeCell ref="BB5:BC5"/>
    <mergeCell ref="AF5:AG5"/>
    <mergeCell ref="AH5:AI5"/>
    <mergeCell ref="AJ5:AK5"/>
    <mergeCell ref="AL5:AM5"/>
    <mergeCell ref="AN5:AO5"/>
    <mergeCell ref="AP5:AQ5"/>
    <mergeCell ref="AR5:AS5"/>
    <mergeCell ref="AT5:AU5"/>
    <mergeCell ref="AV5:AW5"/>
    <mergeCell ref="AX5:AY5"/>
    <mergeCell ref="AZ5:BA5"/>
    <mergeCell ref="BP5:BP6"/>
    <mergeCell ref="BN5:BO5"/>
    <mergeCell ref="BD5:BE5"/>
    <mergeCell ref="BF5:BG5"/>
    <mergeCell ref="BH5:BI5"/>
    <mergeCell ref="BJ5:BK5"/>
    <mergeCell ref="BL5:BM5"/>
    <mergeCell ref="A43:C43"/>
    <mergeCell ref="A46:B46"/>
    <mergeCell ref="E65:F65"/>
    <mergeCell ref="B5:B6"/>
    <mergeCell ref="A5:A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73"/>
  <sheetViews>
    <sheetView topLeftCell="A34" workbookViewId="0">
      <selection activeCell="BO30" sqref="BO30"/>
    </sheetView>
  </sheetViews>
  <sheetFormatPr defaultColWidth="11.42578125" defaultRowHeight="15.75" x14ac:dyDescent="0.25"/>
  <cols>
    <col min="1" max="1" width="12.5703125" style="26" customWidth="1"/>
    <col min="2" max="2" width="11.85546875" style="26" customWidth="1"/>
    <col min="3" max="3" width="11.42578125" style="26" customWidth="1"/>
    <col min="4" max="4" width="11.28515625" style="26" hidden="1" customWidth="1"/>
    <col min="5" max="5" width="12.140625" style="27" hidden="1" customWidth="1"/>
    <col min="6" max="9" width="11.28515625" style="27" hidden="1" customWidth="1"/>
    <col min="10" max="10" width="11.28515625" style="54" hidden="1" customWidth="1"/>
    <col min="11" max="11" width="11.28515625" style="27" hidden="1" customWidth="1"/>
    <col min="12" max="12" width="11.28515625" style="54" hidden="1" customWidth="1"/>
    <col min="13" max="13" width="11.28515625" style="27" hidden="1" customWidth="1"/>
    <col min="14" max="14" width="11.28515625" style="54" hidden="1" customWidth="1"/>
    <col min="15" max="15" width="11.28515625" style="27" hidden="1" customWidth="1"/>
    <col min="16" max="16" width="11.28515625" style="54" hidden="1" customWidth="1"/>
    <col min="17" max="17" width="11.28515625" style="27" hidden="1" customWidth="1"/>
    <col min="18" max="18" width="11.28515625" style="54" hidden="1" customWidth="1"/>
    <col min="19" max="19" width="11.28515625" style="27" hidden="1" customWidth="1"/>
    <col min="20" max="20" width="11.28515625" style="54" hidden="1" customWidth="1"/>
    <col min="21" max="21" width="11.28515625" style="27" hidden="1" customWidth="1"/>
    <col min="22" max="22" width="11.28515625" style="54" hidden="1" customWidth="1"/>
    <col min="23" max="23" width="11.28515625" style="27" hidden="1" customWidth="1"/>
    <col min="24" max="24" width="11.28515625" style="54" hidden="1" customWidth="1"/>
    <col min="25" max="25" width="11.28515625" style="27" hidden="1" customWidth="1"/>
    <col min="26" max="26" width="11.28515625" style="54" hidden="1" customWidth="1"/>
    <col min="27" max="27" width="11.28515625" style="27" hidden="1" customWidth="1"/>
    <col min="28" max="28" width="11.28515625" style="54" hidden="1" customWidth="1"/>
    <col min="29" max="29" width="11.28515625" style="27" hidden="1" customWidth="1"/>
    <col min="30" max="30" width="11.28515625" style="54" hidden="1" customWidth="1"/>
    <col min="31" max="31" width="11.28515625" style="27" hidden="1" customWidth="1"/>
    <col min="32" max="32" width="11.28515625" style="54" hidden="1" customWidth="1"/>
    <col min="33" max="33" width="11.28515625" style="27" hidden="1" customWidth="1"/>
    <col min="34" max="34" width="11.28515625" style="54" hidden="1" customWidth="1"/>
    <col min="35" max="35" width="12.42578125" style="27" hidden="1" customWidth="1"/>
    <col min="36" max="36" width="11.28515625" style="26" hidden="1" customWidth="1"/>
    <col min="37" max="37" width="11.28515625" style="27" hidden="1" customWidth="1"/>
    <col min="38" max="38" width="11.28515625" style="54" hidden="1" customWidth="1"/>
    <col min="39" max="39" width="11.42578125" style="27" hidden="1" customWidth="1"/>
    <col min="40" max="40" width="11.42578125" style="54" hidden="1" customWidth="1"/>
    <col min="41" max="41" width="11.42578125" style="27" hidden="1" customWidth="1"/>
    <col min="42" max="42" width="11.42578125" style="54" hidden="1" customWidth="1"/>
    <col min="43" max="43" width="11.42578125" style="27" hidden="1" customWidth="1"/>
    <col min="44" max="44" width="11.42578125" style="54" hidden="1" customWidth="1"/>
    <col min="45" max="45" width="11.42578125" style="27" hidden="1" customWidth="1"/>
    <col min="46" max="46" width="11.42578125" style="54" customWidth="1"/>
    <col min="47" max="47" width="10.85546875" style="27" customWidth="1"/>
    <col min="48" max="48" width="11.42578125" style="54" hidden="1" customWidth="1"/>
    <col min="49" max="49" width="11.42578125" style="27" hidden="1" customWidth="1"/>
    <col min="50" max="50" width="11.42578125" style="54" hidden="1" customWidth="1"/>
    <col min="51" max="51" width="11.42578125" style="27" hidden="1" customWidth="1"/>
    <col min="52" max="52" width="11.42578125" style="54" hidden="1" customWidth="1"/>
    <col min="53" max="53" width="11.42578125" style="27" hidden="1" customWidth="1"/>
    <col min="54" max="54" width="11.42578125" style="54" hidden="1" customWidth="1"/>
    <col min="55" max="55" width="11.42578125" style="27" hidden="1" customWidth="1"/>
    <col min="56" max="56" width="11.42578125" style="54" hidden="1" customWidth="1"/>
    <col min="57" max="57" width="11.42578125" style="27" hidden="1" customWidth="1"/>
    <col min="58" max="58" width="11.42578125" style="54" hidden="1" customWidth="1"/>
    <col min="59" max="59" width="11.42578125" style="27" hidden="1" customWidth="1"/>
    <col min="60" max="60" width="11.42578125" style="54" hidden="1" customWidth="1"/>
    <col min="61" max="61" width="11.42578125" style="77" hidden="1" customWidth="1"/>
    <col min="62" max="62" width="11.42578125" style="54" hidden="1" customWidth="1"/>
    <col min="63" max="63" width="11.42578125" style="77" hidden="1" customWidth="1"/>
    <col min="64" max="64" width="11.42578125" style="54" hidden="1" customWidth="1"/>
    <col min="65" max="65" width="11.42578125" style="77" hidden="1" customWidth="1"/>
    <col min="66" max="66" width="14" style="27" customWidth="1"/>
    <col min="67" max="67" width="12.42578125" style="27" customWidth="1"/>
    <col min="68" max="68" width="11.42578125" style="127" hidden="1" customWidth="1"/>
    <col min="69" max="69" width="11.42578125" style="10" hidden="1" customWidth="1"/>
    <col min="70" max="70" width="0" style="10" hidden="1" customWidth="1"/>
    <col min="71" max="71" width="12.140625" style="10" hidden="1" customWidth="1"/>
    <col min="72" max="72" width="11.5703125" style="10" hidden="1" customWidth="1"/>
    <col min="73" max="73" width="11.85546875" style="10" hidden="1" customWidth="1"/>
    <col min="74" max="74" width="12.140625" style="10" hidden="1" customWidth="1"/>
    <col min="75" max="76" width="0" style="14" hidden="1" customWidth="1"/>
    <col min="77" max="114" width="11.42578125" style="14"/>
    <col min="115" max="16384" width="11.42578125" style="7"/>
  </cols>
  <sheetData>
    <row r="1" spans="1:114" s="14" customFormat="1" ht="30" customHeight="1" x14ac:dyDescent="0.35">
      <c r="A1" s="16" t="s">
        <v>18</v>
      </c>
      <c r="B1" s="12"/>
      <c r="C1" s="12"/>
      <c r="D1" s="12"/>
      <c r="E1" s="13"/>
      <c r="F1" s="13"/>
      <c r="G1" s="13"/>
      <c r="H1" s="13"/>
      <c r="I1" s="13"/>
      <c r="J1" s="49"/>
      <c r="K1" s="13"/>
      <c r="L1" s="49"/>
      <c r="M1" s="13"/>
      <c r="N1" s="49"/>
      <c r="O1" s="13"/>
      <c r="P1" s="49"/>
      <c r="Q1" s="49"/>
      <c r="R1" s="49"/>
      <c r="S1" s="13"/>
      <c r="T1" s="49"/>
      <c r="U1" s="13"/>
      <c r="V1" s="49"/>
      <c r="W1" s="13"/>
      <c r="X1" s="49"/>
      <c r="Y1" s="13"/>
      <c r="Z1" s="49"/>
      <c r="AA1" s="13"/>
      <c r="AB1" s="49"/>
      <c r="AC1" s="13"/>
      <c r="AD1" s="49"/>
      <c r="AE1" s="13"/>
      <c r="AF1" s="49"/>
      <c r="AG1" s="13"/>
      <c r="AH1" s="49"/>
      <c r="AI1" s="13"/>
      <c r="AJ1" s="12"/>
      <c r="AK1" s="13"/>
      <c r="AL1" s="49"/>
      <c r="AM1" s="13"/>
      <c r="AN1" s="49"/>
      <c r="AO1" s="13"/>
      <c r="AP1" s="49"/>
      <c r="AQ1" s="13"/>
      <c r="AR1" s="49"/>
      <c r="AS1" s="13"/>
      <c r="AT1" s="49"/>
      <c r="AU1" s="13"/>
      <c r="AV1" s="49"/>
      <c r="AW1" s="13"/>
      <c r="AX1" s="49"/>
      <c r="AY1" s="13"/>
      <c r="AZ1" s="49"/>
      <c r="BA1" s="13"/>
      <c r="BB1" s="49"/>
      <c r="BC1" s="13"/>
      <c r="BD1" s="49"/>
      <c r="BE1" s="13"/>
      <c r="BF1" s="49"/>
      <c r="BG1" s="13"/>
      <c r="BH1" s="49"/>
      <c r="BI1" s="48"/>
      <c r="BJ1" s="49"/>
      <c r="BK1" s="48"/>
      <c r="BL1" s="49"/>
      <c r="BM1" s="48"/>
      <c r="BN1" s="13"/>
      <c r="BO1" s="13"/>
      <c r="BP1" s="122"/>
      <c r="BQ1" s="9"/>
      <c r="BR1" s="9"/>
      <c r="BS1" s="9"/>
      <c r="BT1" s="9" t="s">
        <v>30</v>
      </c>
      <c r="BU1" s="9"/>
      <c r="BV1" s="9"/>
    </row>
    <row r="2" spans="1:114" s="14" customFormat="1" ht="26.25" customHeight="1" x14ac:dyDescent="0.35">
      <c r="A2" s="16" t="s">
        <v>19</v>
      </c>
      <c r="B2" s="12"/>
      <c r="C2" s="12"/>
      <c r="D2" s="12"/>
      <c r="E2" s="13"/>
      <c r="F2" s="13"/>
      <c r="G2" s="13"/>
      <c r="H2" s="13"/>
      <c r="I2" s="13"/>
      <c r="J2" s="49"/>
      <c r="K2" s="13"/>
      <c r="L2" s="49"/>
      <c r="M2" s="13"/>
      <c r="N2" s="49"/>
      <c r="O2" s="13"/>
      <c r="P2" s="49"/>
      <c r="Q2" s="13"/>
      <c r="R2" s="165"/>
      <c r="S2" s="13"/>
      <c r="T2" s="49"/>
      <c r="U2" s="13"/>
      <c r="V2" s="49"/>
      <c r="W2" s="13"/>
      <c r="X2" s="49"/>
      <c r="Y2" s="13"/>
      <c r="Z2" s="49"/>
      <c r="AA2" s="13"/>
      <c r="AB2" s="49"/>
      <c r="AC2" s="13"/>
      <c r="AD2" s="49"/>
      <c r="AE2" s="13"/>
      <c r="AF2" s="49"/>
      <c r="AG2" s="13"/>
      <c r="AH2" s="49"/>
      <c r="AI2" s="13"/>
      <c r="AJ2" s="12"/>
      <c r="AK2" s="13"/>
      <c r="AL2" s="49"/>
      <c r="AM2" s="13"/>
      <c r="AN2" s="49"/>
      <c r="AO2" s="13"/>
      <c r="AP2" s="49"/>
      <c r="AQ2" s="13"/>
      <c r="AR2" s="49"/>
      <c r="AS2" s="13"/>
      <c r="AT2" s="49"/>
      <c r="AU2" s="13"/>
      <c r="AV2" s="49"/>
      <c r="AW2" s="13"/>
      <c r="AX2" s="49"/>
      <c r="AY2" s="13"/>
      <c r="AZ2" s="49"/>
      <c r="BA2" s="13"/>
      <c r="BB2" s="49"/>
      <c r="BC2" s="13"/>
      <c r="BD2" s="49"/>
      <c r="BE2" s="13"/>
      <c r="BF2" s="49"/>
      <c r="BG2" s="13"/>
      <c r="BH2" s="49"/>
      <c r="BI2" s="48"/>
      <c r="BJ2" s="49"/>
      <c r="BK2" s="48"/>
      <c r="BL2" s="49"/>
      <c r="BM2" s="48"/>
      <c r="BN2" s="13"/>
      <c r="BO2" s="13"/>
      <c r="BP2" s="122"/>
      <c r="BQ2" s="9">
        <f>2430+2418</f>
        <v>4848</v>
      </c>
      <c r="BR2" s="9"/>
      <c r="BS2" s="9"/>
      <c r="BT2" s="9"/>
      <c r="BU2" s="9"/>
      <c r="BV2" s="9"/>
    </row>
    <row r="3" spans="1:114" s="14" customFormat="1" ht="16.5" customHeight="1" x14ac:dyDescent="0.35">
      <c r="A3" s="15"/>
      <c r="B3" s="12"/>
      <c r="C3" s="12"/>
      <c r="D3" s="12"/>
      <c r="E3" s="13"/>
      <c r="F3" s="13"/>
      <c r="G3" s="13"/>
      <c r="H3" s="13"/>
      <c r="I3" s="13"/>
      <c r="J3" s="49"/>
      <c r="K3" s="13"/>
      <c r="L3" s="49"/>
      <c r="M3" s="13"/>
      <c r="N3" s="49"/>
      <c r="O3" s="13"/>
      <c r="P3" s="49"/>
      <c r="Q3" s="161"/>
      <c r="R3" s="49"/>
      <c r="S3" s="162"/>
      <c r="T3" s="161"/>
      <c r="U3" s="13"/>
      <c r="V3" s="49"/>
      <c r="W3" s="13"/>
      <c r="X3" s="49"/>
      <c r="Y3" s="13"/>
      <c r="Z3" s="49"/>
      <c r="AA3" s="13"/>
      <c r="AB3" s="49"/>
      <c r="AC3" s="161"/>
      <c r="AD3" s="49"/>
      <c r="AE3" s="13"/>
      <c r="AF3" s="49"/>
      <c r="AG3" s="13"/>
      <c r="AH3" s="49"/>
      <c r="AI3" s="13"/>
      <c r="AJ3" s="12"/>
      <c r="AK3" s="13"/>
      <c r="AL3" s="49"/>
      <c r="AM3" s="13"/>
      <c r="AN3" s="49"/>
      <c r="AO3" s="13"/>
      <c r="AP3" s="49"/>
      <c r="AQ3" s="13"/>
      <c r="AR3" s="49"/>
      <c r="AS3" s="13"/>
      <c r="AT3" s="49"/>
      <c r="AU3" s="13"/>
      <c r="AV3" s="49"/>
      <c r="AW3" s="13"/>
      <c r="AX3" s="49"/>
      <c r="AY3" s="13"/>
      <c r="AZ3" s="49"/>
      <c r="BA3" s="13"/>
      <c r="BB3" s="49"/>
      <c r="BC3" s="13"/>
      <c r="BD3" s="49"/>
      <c r="BE3" s="13"/>
      <c r="BF3" s="49"/>
      <c r="BG3" s="13"/>
      <c r="BH3" s="49"/>
      <c r="BI3" s="48"/>
      <c r="BJ3" s="49"/>
      <c r="BK3" s="48"/>
      <c r="BL3" s="49"/>
      <c r="BM3" s="48"/>
      <c r="BN3" s="13"/>
      <c r="BO3" s="13"/>
      <c r="BP3" s="122"/>
      <c r="BQ3" s="9"/>
      <c r="BR3" s="9"/>
      <c r="BS3" s="9"/>
      <c r="BT3" s="9"/>
      <c r="BU3" s="9"/>
      <c r="BV3" s="9"/>
    </row>
    <row r="4" spans="1:114" s="118" customFormat="1" ht="24.75" customHeight="1" thickBot="1" x14ac:dyDescent="0.4">
      <c r="A4" s="175" t="s">
        <v>76</v>
      </c>
      <c r="B4" s="177"/>
      <c r="C4" s="12"/>
      <c r="D4" s="111"/>
      <c r="E4" s="112"/>
      <c r="F4" s="112"/>
      <c r="G4" s="112"/>
      <c r="H4" s="112"/>
      <c r="I4" s="112"/>
      <c r="J4" s="113"/>
      <c r="K4" s="114"/>
      <c r="L4" s="115"/>
      <c r="M4" s="116"/>
      <c r="N4" s="113"/>
      <c r="O4" s="112"/>
      <c r="P4" s="113"/>
      <c r="Q4" s="166"/>
      <c r="R4" s="113"/>
      <c r="S4" s="112"/>
      <c r="T4" s="113"/>
      <c r="U4" s="112"/>
      <c r="V4" s="113"/>
      <c r="W4" s="112"/>
      <c r="X4" s="113"/>
      <c r="Y4" s="112"/>
      <c r="Z4" s="113"/>
      <c r="AA4" s="112"/>
      <c r="AB4" s="113"/>
      <c r="AC4" s="112"/>
      <c r="AD4" s="113"/>
      <c r="AE4" s="112"/>
      <c r="AF4" s="113"/>
      <c r="AG4" s="112"/>
      <c r="AH4" s="113"/>
      <c r="AI4" s="112"/>
      <c r="AJ4" s="111"/>
      <c r="AK4" s="112"/>
      <c r="AL4" s="226"/>
      <c r="AM4" s="112"/>
      <c r="AN4" s="113"/>
      <c r="AO4" s="112"/>
      <c r="AP4" s="113"/>
      <c r="AQ4" s="114"/>
      <c r="AR4" s="115"/>
      <c r="AS4" s="116"/>
      <c r="AT4" s="113"/>
      <c r="AU4" s="112"/>
      <c r="AV4" s="113"/>
      <c r="AW4" s="112"/>
      <c r="AX4" s="113"/>
      <c r="AY4" s="112"/>
      <c r="AZ4" s="113"/>
      <c r="BA4" s="112"/>
      <c r="BB4" s="113"/>
      <c r="BC4" s="112"/>
      <c r="BD4" s="113"/>
      <c r="BE4" s="112"/>
      <c r="BF4" s="113"/>
      <c r="BG4" s="112"/>
      <c r="BH4" s="113"/>
      <c r="BI4" s="117"/>
      <c r="BJ4" s="113"/>
      <c r="BK4" s="117"/>
      <c r="BL4" s="113"/>
      <c r="BM4" s="117"/>
      <c r="BN4" s="112"/>
      <c r="BO4" s="112"/>
      <c r="BP4" s="123"/>
      <c r="BQ4" s="306"/>
      <c r="BR4" s="306"/>
      <c r="BS4" s="306"/>
      <c r="BT4" s="306"/>
      <c r="BU4" s="306"/>
      <c r="BV4" s="306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</row>
    <row r="5" spans="1:114" ht="16.5" customHeight="1" x14ac:dyDescent="0.25">
      <c r="A5" s="174" t="s">
        <v>0</v>
      </c>
      <c r="B5" s="176" t="s">
        <v>1</v>
      </c>
      <c r="C5" s="293" t="s">
        <v>24</v>
      </c>
      <c r="D5" s="307">
        <v>1</v>
      </c>
      <c r="E5" s="303"/>
      <c r="F5" s="303">
        <f>+D5+1</f>
        <v>2</v>
      </c>
      <c r="G5" s="303"/>
      <c r="H5" s="303">
        <f t="shared" ref="H5" si="0">+F5+1</f>
        <v>3</v>
      </c>
      <c r="I5" s="303"/>
      <c r="J5" s="303">
        <f t="shared" ref="J5" si="1">+H5+1</f>
        <v>4</v>
      </c>
      <c r="K5" s="303"/>
      <c r="L5" s="303">
        <f t="shared" ref="L5" si="2">+J5+1</f>
        <v>5</v>
      </c>
      <c r="M5" s="303"/>
      <c r="N5" s="303">
        <f t="shared" ref="N5" si="3">+L5+1</f>
        <v>6</v>
      </c>
      <c r="O5" s="303"/>
      <c r="P5" s="303">
        <f t="shared" ref="P5" si="4">+N5+1</f>
        <v>7</v>
      </c>
      <c r="Q5" s="303"/>
      <c r="R5" s="303">
        <f t="shared" ref="R5" si="5">+P5+1</f>
        <v>8</v>
      </c>
      <c r="S5" s="303"/>
      <c r="T5" s="303">
        <f t="shared" ref="T5" si="6">+R5+1</f>
        <v>9</v>
      </c>
      <c r="U5" s="303"/>
      <c r="V5" s="303">
        <f t="shared" ref="V5" si="7">+T5+1</f>
        <v>10</v>
      </c>
      <c r="W5" s="303"/>
      <c r="X5" s="303">
        <f t="shared" ref="X5" si="8">+V5+1</f>
        <v>11</v>
      </c>
      <c r="Y5" s="303"/>
      <c r="Z5" s="303">
        <f t="shared" ref="Z5" si="9">+X5+1</f>
        <v>12</v>
      </c>
      <c r="AA5" s="303"/>
      <c r="AB5" s="303">
        <f t="shared" ref="AB5" si="10">+Z5+1</f>
        <v>13</v>
      </c>
      <c r="AC5" s="303"/>
      <c r="AD5" s="303">
        <f t="shared" ref="AD5" si="11">+AB5+1</f>
        <v>14</v>
      </c>
      <c r="AE5" s="303"/>
      <c r="AF5" s="303">
        <f t="shared" ref="AF5" si="12">+AD5+1</f>
        <v>15</v>
      </c>
      <c r="AG5" s="303"/>
      <c r="AH5" s="303">
        <f t="shared" ref="AH5" si="13">+AF5+1</f>
        <v>16</v>
      </c>
      <c r="AI5" s="303"/>
      <c r="AJ5" s="303">
        <f>+AH5+1</f>
        <v>17</v>
      </c>
      <c r="AK5" s="303"/>
      <c r="AL5" s="303">
        <f>+AJ5+1</f>
        <v>18</v>
      </c>
      <c r="AM5" s="303"/>
      <c r="AN5" s="303">
        <f t="shared" ref="AN5" si="14">+AL5+1</f>
        <v>19</v>
      </c>
      <c r="AO5" s="303"/>
      <c r="AP5" s="303">
        <f t="shared" ref="AP5" si="15">+AN5+1</f>
        <v>20</v>
      </c>
      <c r="AQ5" s="303"/>
      <c r="AR5" s="303">
        <f t="shared" ref="AR5" si="16">+AP5+1</f>
        <v>21</v>
      </c>
      <c r="AS5" s="303"/>
      <c r="AT5" s="303">
        <f t="shared" ref="AT5" si="17">+AR5+1</f>
        <v>22</v>
      </c>
      <c r="AU5" s="303"/>
      <c r="AV5" s="303">
        <f t="shared" ref="AV5" si="18">+AT5+1</f>
        <v>23</v>
      </c>
      <c r="AW5" s="303"/>
      <c r="AX5" s="303">
        <f t="shared" ref="AX5" si="19">+AV5+1</f>
        <v>24</v>
      </c>
      <c r="AY5" s="303"/>
      <c r="AZ5" s="303">
        <f t="shared" ref="AZ5" si="20">+AX5+1</f>
        <v>25</v>
      </c>
      <c r="BA5" s="303"/>
      <c r="BB5" s="303">
        <f t="shared" ref="BB5" si="21">+AZ5+1</f>
        <v>26</v>
      </c>
      <c r="BC5" s="303"/>
      <c r="BD5" s="303">
        <f t="shared" ref="BD5" si="22">+BB5+1</f>
        <v>27</v>
      </c>
      <c r="BE5" s="303"/>
      <c r="BF5" s="303">
        <f t="shared" ref="BF5" si="23">+BD5+1</f>
        <v>28</v>
      </c>
      <c r="BG5" s="303"/>
      <c r="BH5" s="303">
        <f t="shared" ref="BH5" si="24">+BF5+1</f>
        <v>29</v>
      </c>
      <c r="BI5" s="303"/>
      <c r="BJ5" s="303">
        <f t="shared" ref="BJ5" si="25">+BH5+1</f>
        <v>30</v>
      </c>
      <c r="BK5" s="303"/>
      <c r="BL5" s="303">
        <f t="shared" ref="BL5" si="26">+BJ5+1</f>
        <v>31</v>
      </c>
      <c r="BM5" s="303"/>
      <c r="BN5" s="302" t="s">
        <v>22</v>
      </c>
      <c r="BO5" s="302" t="s">
        <v>23</v>
      </c>
      <c r="BP5" s="308" t="s">
        <v>29</v>
      </c>
      <c r="BQ5" s="134" t="s">
        <v>3</v>
      </c>
      <c r="BR5" s="119" t="s">
        <v>4</v>
      </c>
      <c r="BS5" s="119" t="s">
        <v>5</v>
      </c>
      <c r="BT5" s="119" t="s">
        <v>6</v>
      </c>
      <c r="BU5" s="119" t="s">
        <v>7</v>
      </c>
      <c r="BV5" s="119" t="s">
        <v>8</v>
      </c>
    </row>
    <row r="6" spans="1:114" s="22" customFormat="1" ht="16.5" customHeight="1" thickBot="1" x14ac:dyDescent="0.3">
      <c r="A6" s="304" t="s">
        <v>20</v>
      </c>
      <c r="B6" s="288"/>
      <c r="C6" s="294"/>
      <c r="D6" s="86" t="s">
        <v>21</v>
      </c>
      <c r="E6" s="78" t="s">
        <v>17</v>
      </c>
      <c r="F6" s="78" t="s">
        <v>21</v>
      </c>
      <c r="G6" s="78" t="s">
        <v>17</v>
      </c>
      <c r="H6" s="78" t="s">
        <v>21</v>
      </c>
      <c r="I6" s="78" t="s">
        <v>17</v>
      </c>
      <c r="J6" s="106" t="s">
        <v>21</v>
      </c>
      <c r="K6" s="78" t="s">
        <v>17</v>
      </c>
      <c r="L6" s="106" t="s">
        <v>21</v>
      </c>
      <c r="M6" s="78" t="s">
        <v>17</v>
      </c>
      <c r="N6" s="106" t="s">
        <v>21</v>
      </c>
      <c r="O6" s="78" t="s">
        <v>17</v>
      </c>
      <c r="P6" s="106" t="s">
        <v>21</v>
      </c>
      <c r="Q6" s="78" t="s">
        <v>17</v>
      </c>
      <c r="R6" s="106" t="s">
        <v>21</v>
      </c>
      <c r="S6" s="78" t="s">
        <v>17</v>
      </c>
      <c r="T6" s="106" t="s">
        <v>21</v>
      </c>
      <c r="U6" s="78" t="s">
        <v>17</v>
      </c>
      <c r="V6" s="106" t="s">
        <v>21</v>
      </c>
      <c r="W6" s="78" t="s">
        <v>17</v>
      </c>
      <c r="X6" s="106" t="s">
        <v>21</v>
      </c>
      <c r="Y6" s="78" t="s">
        <v>17</v>
      </c>
      <c r="Z6" s="106" t="s">
        <v>21</v>
      </c>
      <c r="AA6" s="78" t="s">
        <v>17</v>
      </c>
      <c r="AB6" s="106" t="s">
        <v>21</v>
      </c>
      <c r="AC6" s="78" t="s">
        <v>17</v>
      </c>
      <c r="AD6" s="106" t="s">
        <v>21</v>
      </c>
      <c r="AE6" s="78" t="s">
        <v>17</v>
      </c>
      <c r="AF6" s="106" t="s">
        <v>21</v>
      </c>
      <c r="AG6" s="78" t="s">
        <v>17</v>
      </c>
      <c r="AH6" s="106" t="s">
        <v>21</v>
      </c>
      <c r="AI6" s="78" t="s">
        <v>17</v>
      </c>
      <c r="AJ6" s="78" t="s">
        <v>21</v>
      </c>
      <c r="AK6" s="78" t="s">
        <v>17</v>
      </c>
      <c r="AL6" s="106" t="s">
        <v>21</v>
      </c>
      <c r="AM6" s="78" t="s">
        <v>17</v>
      </c>
      <c r="AN6" s="106" t="s">
        <v>21</v>
      </c>
      <c r="AO6" s="78" t="s">
        <v>17</v>
      </c>
      <c r="AP6" s="106" t="s">
        <v>21</v>
      </c>
      <c r="AQ6" s="78" t="s">
        <v>17</v>
      </c>
      <c r="AR6" s="106" t="s">
        <v>21</v>
      </c>
      <c r="AS6" s="78" t="s">
        <v>17</v>
      </c>
      <c r="AT6" s="106" t="s">
        <v>21</v>
      </c>
      <c r="AU6" s="78" t="s">
        <v>17</v>
      </c>
      <c r="AV6" s="106" t="s">
        <v>21</v>
      </c>
      <c r="AW6" s="78" t="s">
        <v>17</v>
      </c>
      <c r="AX6" s="106" t="s">
        <v>21</v>
      </c>
      <c r="AY6" s="78" t="s">
        <v>17</v>
      </c>
      <c r="AZ6" s="106" t="s">
        <v>21</v>
      </c>
      <c r="BA6" s="78" t="s">
        <v>17</v>
      </c>
      <c r="BB6" s="106" t="s">
        <v>21</v>
      </c>
      <c r="BC6" s="78" t="s">
        <v>17</v>
      </c>
      <c r="BD6" s="106" t="s">
        <v>21</v>
      </c>
      <c r="BE6" s="78" t="s">
        <v>17</v>
      </c>
      <c r="BF6" s="106" t="s">
        <v>21</v>
      </c>
      <c r="BG6" s="78" t="s">
        <v>17</v>
      </c>
      <c r="BH6" s="106" t="s">
        <v>21</v>
      </c>
      <c r="BI6" s="239" t="s">
        <v>17</v>
      </c>
      <c r="BJ6" s="106" t="s">
        <v>21</v>
      </c>
      <c r="BK6" s="239" t="s">
        <v>17</v>
      </c>
      <c r="BL6" s="106" t="s">
        <v>21</v>
      </c>
      <c r="BM6" s="239" t="s">
        <v>17</v>
      </c>
      <c r="BN6" s="298"/>
      <c r="BO6" s="298"/>
      <c r="BP6" s="300"/>
      <c r="BQ6" s="32"/>
      <c r="BR6" s="33"/>
      <c r="BS6" s="32"/>
      <c r="BT6" s="32"/>
      <c r="BU6" s="34"/>
      <c r="BV6" s="32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56"/>
      <c r="CO6" s="56"/>
      <c r="CP6" s="56"/>
      <c r="CQ6" s="56"/>
      <c r="CR6" s="56"/>
      <c r="CS6" s="56"/>
      <c r="CT6" s="56"/>
      <c r="CU6" s="56"/>
      <c r="CV6" s="56"/>
      <c r="CW6" s="56"/>
      <c r="CX6" s="56"/>
      <c r="CY6" s="56"/>
      <c r="CZ6" s="56"/>
      <c r="DA6" s="56"/>
      <c r="DB6" s="56"/>
      <c r="DC6" s="56"/>
      <c r="DD6" s="56"/>
      <c r="DE6" s="56"/>
      <c r="DF6" s="56"/>
      <c r="DG6" s="56"/>
      <c r="DH6" s="56"/>
      <c r="DI6" s="56"/>
      <c r="DJ6" s="56"/>
    </row>
    <row r="7" spans="1:114" ht="16.5" customHeight="1" x14ac:dyDescent="0.25">
      <c r="A7" s="129" t="s">
        <v>9</v>
      </c>
      <c r="B7" s="75">
        <v>86</v>
      </c>
      <c r="C7" s="76">
        <v>54</v>
      </c>
      <c r="D7" s="11"/>
      <c r="E7" s="3">
        <f>+D7*C7</f>
        <v>0</v>
      </c>
      <c r="F7" s="11"/>
      <c r="G7" s="3">
        <f>+F7*C7</f>
        <v>0</v>
      </c>
      <c r="H7" s="45"/>
      <c r="I7" s="3">
        <f>+H7*C7</f>
        <v>0</v>
      </c>
      <c r="J7" s="45"/>
      <c r="K7" s="3">
        <f>+J7*C7</f>
        <v>0</v>
      </c>
      <c r="L7" s="45"/>
      <c r="M7" s="3">
        <f>+L7*C7</f>
        <v>0</v>
      </c>
      <c r="N7" s="45"/>
      <c r="O7" s="3">
        <f>+N7*C7</f>
        <v>0</v>
      </c>
      <c r="P7" s="45"/>
      <c r="Q7" s="3">
        <f>+P7*C7</f>
        <v>0</v>
      </c>
      <c r="R7" s="45"/>
      <c r="S7" s="3">
        <f>+R7*C7</f>
        <v>0</v>
      </c>
      <c r="T7" s="45"/>
      <c r="U7" s="3">
        <f>+T7*C7</f>
        <v>0</v>
      </c>
      <c r="V7" s="45"/>
      <c r="W7" s="3">
        <f>+V7*C7</f>
        <v>0</v>
      </c>
      <c r="X7" s="45"/>
      <c r="Y7" s="3">
        <f>+X7*C7</f>
        <v>0</v>
      </c>
      <c r="Z7" s="45"/>
      <c r="AA7" s="3">
        <f>+Z7*C7</f>
        <v>0</v>
      </c>
      <c r="AB7" s="45"/>
      <c r="AC7" s="3">
        <f>+AB7*C7</f>
        <v>0</v>
      </c>
      <c r="AD7" s="45"/>
      <c r="AE7" s="3">
        <f>+AD7*C7</f>
        <v>0</v>
      </c>
      <c r="AF7" s="45"/>
      <c r="AG7" s="3">
        <f>+AF7*C7</f>
        <v>0</v>
      </c>
      <c r="AH7" s="45"/>
      <c r="AI7" s="3">
        <f>+AH7*C7</f>
        <v>0</v>
      </c>
      <c r="AJ7" s="11"/>
      <c r="AK7" s="3">
        <f>+AJ7*C7</f>
        <v>0</v>
      </c>
      <c r="AL7" s="45"/>
      <c r="AM7" s="3">
        <f t="shared" ref="AM7:AM8" si="27">+AL7*C7</f>
        <v>0</v>
      </c>
      <c r="AN7" s="45"/>
      <c r="AO7" s="3">
        <f>+AN7*C7</f>
        <v>0</v>
      </c>
      <c r="AP7" s="45"/>
      <c r="AQ7" s="3">
        <f>+AP7*C7</f>
        <v>0</v>
      </c>
      <c r="AR7" s="45"/>
      <c r="AS7" s="3">
        <f>+AR7*C7</f>
        <v>0</v>
      </c>
      <c r="AT7" s="45"/>
      <c r="AU7" s="3">
        <f>+AT7*C7</f>
        <v>0</v>
      </c>
      <c r="AV7" s="45"/>
      <c r="AW7" s="3">
        <f>+AV7*C7</f>
        <v>0</v>
      </c>
      <c r="AX7" s="45"/>
      <c r="AY7" s="3"/>
      <c r="AZ7" s="45"/>
      <c r="BA7" s="3"/>
      <c r="BB7" s="45"/>
      <c r="BC7" s="3"/>
      <c r="BD7" s="45"/>
      <c r="BE7" s="3"/>
      <c r="BF7" s="45"/>
      <c r="BG7" s="3"/>
      <c r="BH7" s="45"/>
      <c r="BI7" s="74"/>
      <c r="BJ7" s="45"/>
      <c r="BK7" s="74"/>
      <c r="BL7" s="45"/>
      <c r="BM7" s="74"/>
      <c r="BN7" s="45">
        <f t="shared" ref="BN7:BO12" si="28">+D7+F7+H7+J7+L7+N7+P7+R7+T7+V7+X7+Z7+AB7+AD7+AF7+AH7+AJ7+AL7+AN7+AP7+AR7+AT7+AV7+AX7+AZ7+BB7+BD7+BF7+BH7+BJ7+BL7</f>
        <v>0</v>
      </c>
      <c r="BO7" s="88">
        <f t="shared" si="28"/>
        <v>0</v>
      </c>
      <c r="BP7" s="124"/>
      <c r="BQ7" s="61">
        <v>1211</v>
      </c>
      <c r="BR7" s="4">
        <f>BO7</f>
        <v>0</v>
      </c>
      <c r="BS7" s="61"/>
      <c r="BT7" s="1">
        <f t="shared" ref="BT7:BT12" si="29">BR7+BS7-BQ7</f>
        <v>-1211</v>
      </c>
      <c r="BU7" s="5"/>
      <c r="BV7" s="1">
        <f t="shared" ref="BV7:BV12" si="30">BT7-BU7</f>
        <v>-1211</v>
      </c>
      <c r="BW7" s="14" t="s">
        <v>55</v>
      </c>
    </row>
    <row r="8" spans="1:114" ht="16.5" customHeight="1" x14ac:dyDescent="0.25">
      <c r="A8" s="60" t="s">
        <v>9</v>
      </c>
      <c r="B8" s="6">
        <v>86</v>
      </c>
      <c r="C8" s="46">
        <v>48</v>
      </c>
      <c r="D8" s="11"/>
      <c r="E8" s="3">
        <f t="shared" ref="E8:E12" si="31">+D8*C8</f>
        <v>0</v>
      </c>
      <c r="F8" s="11"/>
      <c r="G8" s="3">
        <f t="shared" ref="G8:G12" si="32">+F8*C8</f>
        <v>0</v>
      </c>
      <c r="H8" s="45"/>
      <c r="I8" s="3">
        <f t="shared" ref="I8:I12" si="33">+H8*C8</f>
        <v>0</v>
      </c>
      <c r="J8" s="45"/>
      <c r="K8" s="3">
        <f t="shared" ref="K8:K12" si="34">+J8*C8</f>
        <v>0</v>
      </c>
      <c r="L8" s="45"/>
      <c r="M8" s="3">
        <f t="shared" ref="M8:M43" si="35">+L8*C8</f>
        <v>0</v>
      </c>
      <c r="N8" s="45"/>
      <c r="O8" s="3">
        <f t="shared" ref="O8:O43" si="36">+N8*C8</f>
        <v>0</v>
      </c>
      <c r="P8" s="45"/>
      <c r="Q8" s="3">
        <f t="shared" ref="Q8:Q43" si="37">+P8*C8</f>
        <v>0</v>
      </c>
      <c r="R8" s="45"/>
      <c r="S8" s="3">
        <f t="shared" ref="S8:S43" si="38">+R8*C8</f>
        <v>0</v>
      </c>
      <c r="T8" s="45"/>
      <c r="U8" s="3">
        <f t="shared" ref="U8:U12" si="39">+T8*C8</f>
        <v>0</v>
      </c>
      <c r="V8" s="45"/>
      <c r="W8" s="3">
        <f t="shared" ref="W8:W12" si="40">+V8*C8</f>
        <v>0</v>
      </c>
      <c r="X8" s="45"/>
      <c r="Y8" s="3">
        <f t="shared" ref="Y8:Y11" si="41">+X8*C8</f>
        <v>0</v>
      </c>
      <c r="Z8" s="45"/>
      <c r="AA8" s="3">
        <f t="shared" ref="AA8:AA11" si="42">+Z8*C8</f>
        <v>0</v>
      </c>
      <c r="AB8" s="45"/>
      <c r="AC8" s="3">
        <f t="shared" ref="AC8:AC12" si="43">+AB8*C8</f>
        <v>0</v>
      </c>
      <c r="AD8" s="45"/>
      <c r="AE8" s="3">
        <f t="shared" ref="AE8:AE12" si="44">+AD8*C8</f>
        <v>0</v>
      </c>
      <c r="AF8" s="45"/>
      <c r="AG8" s="3">
        <f t="shared" ref="AG8:AG12" si="45">+AF8*C8</f>
        <v>0</v>
      </c>
      <c r="AH8" s="45"/>
      <c r="AI8" s="3">
        <f t="shared" ref="AI8:AI12" si="46">+AH8*C8</f>
        <v>0</v>
      </c>
      <c r="AJ8" s="11"/>
      <c r="AK8" s="3">
        <f t="shared" ref="AK8:AK12" si="47">+AJ8*C8</f>
        <v>0</v>
      </c>
      <c r="AL8" s="45"/>
      <c r="AM8" s="3">
        <f t="shared" si="27"/>
        <v>0</v>
      </c>
      <c r="AN8" s="45"/>
      <c r="AO8" s="3">
        <f t="shared" ref="AO8:AO12" si="48">+AN8*C8</f>
        <v>0</v>
      </c>
      <c r="AP8" s="45"/>
      <c r="AQ8" s="3">
        <f t="shared" ref="AQ8:AQ43" si="49">+AP8*C8</f>
        <v>0</v>
      </c>
      <c r="AR8" s="45"/>
      <c r="AS8" s="3">
        <f t="shared" ref="AS8:AS12" si="50">+AR8*C8</f>
        <v>0</v>
      </c>
      <c r="AT8" s="45"/>
      <c r="AU8" s="3">
        <f t="shared" ref="AU8:AU12" si="51">+AT8*C8</f>
        <v>0</v>
      </c>
      <c r="AV8" s="45"/>
      <c r="AW8" s="3">
        <f t="shared" ref="AW8:AW12" si="52">+AV8*C8</f>
        <v>0</v>
      </c>
      <c r="AX8" s="45"/>
      <c r="AY8" s="3"/>
      <c r="AZ8" s="45"/>
      <c r="BA8" s="3"/>
      <c r="BB8" s="45"/>
      <c r="BC8" s="3"/>
      <c r="BD8" s="45"/>
      <c r="BE8" s="3"/>
      <c r="BF8" s="45"/>
      <c r="BG8" s="3"/>
      <c r="BH8" s="45"/>
      <c r="BI8" s="74"/>
      <c r="BJ8" s="45"/>
      <c r="BK8" s="74"/>
      <c r="BL8" s="45"/>
      <c r="BM8" s="74"/>
      <c r="BN8" s="45">
        <f t="shared" si="28"/>
        <v>0</v>
      </c>
      <c r="BO8" s="88">
        <f t="shared" si="28"/>
        <v>0</v>
      </c>
      <c r="BP8" s="124"/>
      <c r="BQ8" s="61"/>
      <c r="BR8" s="4">
        <f t="shared" ref="BR8:BR43" si="53">BO8</f>
        <v>0</v>
      </c>
      <c r="BS8" s="61"/>
      <c r="BT8" s="1">
        <f t="shared" si="29"/>
        <v>0</v>
      </c>
      <c r="BU8" s="5"/>
      <c r="BV8" s="1">
        <f t="shared" si="30"/>
        <v>0</v>
      </c>
      <c r="BW8" s="14" t="s">
        <v>55</v>
      </c>
    </row>
    <row r="9" spans="1:114" ht="16.5" customHeight="1" x14ac:dyDescent="0.25">
      <c r="A9" s="60" t="s">
        <v>9</v>
      </c>
      <c r="B9" s="6" t="s">
        <v>53</v>
      </c>
      <c r="C9" s="46">
        <v>54</v>
      </c>
      <c r="D9" s="11"/>
      <c r="E9" s="3">
        <f t="shared" si="31"/>
        <v>0</v>
      </c>
      <c r="F9" s="11">
        <v>35</v>
      </c>
      <c r="G9" s="3">
        <f t="shared" si="32"/>
        <v>1890</v>
      </c>
      <c r="H9" s="45">
        <v>30</v>
      </c>
      <c r="I9" s="3">
        <f t="shared" si="33"/>
        <v>1620</v>
      </c>
      <c r="J9" s="45">
        <v>22</v>
      </c>
      <c r="K9" s="3">
        <f t="shared" si="34"/>
        <v>1188</v>
      </c>
      <c r="L9" s="45">
        <v>15</v>
      </c>
      <c r="M9" s="3">
        <f t="shared" si="35"/>
        <v>810</v>
      </c>
      <c r="N9" s="45">
        <v>30</v>
      </c>
      <c r="O9" s="3">
        <f t="shared" si="36"/>
        <v>1620</v>
      </c>
      <c r="P9" s="45">
        <v>34</v>
      </c>
      <c r="Q9" s="3">
        <f t="shared" si="37"/>
        <v>1836</v>
      </c>
      <c r="R9" s="45">
        <v>34</v>
      </c>
      <c r="S9" s="3">
        <f t="shared" si="38"/>
        <v>1836</v>
      </c>
      <c r="T9" s="45">
        <v>34</v>
      </c>
      <c r="U9" s="3">
        <f t="shared" si="39"/>
        <v>1836</v>
      </c>
      <c r="V9" s="45">
        <v>26</v>
      </c>
      <c r="W9" s="3">
        <f t="shared" si="40"/>
        <v>1404</v>
      </c>
      <c r="X9" s="45">
        <v>26</v>
      </c>
      <c r="Y9" s="3">
        <f t="shared" si="41"/>
        <v>1404</v>
      </c>
      <c r="Z9" s="45">
        <v>18</v>
      </c>
      <c r="AA9" s="3">
        <f t="shared" si="42"/>
        <v>972</v>
      </c>
      <c r="AB9" s="45">
        <v>41</v>
      </c>
      <c r="AC9" s="3">
        <f t="shared" si="43"/>
        <v>2214</v>
      </c>
      <c r="AD9" s="45">
        <v>34</v>
      </c>
      <c r="AE9" s="3">
        <f t="shared" si="44"/>
        <v>1836</v>
      </c>
      <c r="AF9" s="45">
        <v>23</v>
      </c>
      <c r="AG9" s="3">
        <f t="shared" si="45"/>
        <v>1242</v>
      </c>
      <c r="AH9" s="45">
        <v>22</v>
      </c>
      <c r="AI9" s="3">
        <f t="shared" si="46"/>
        <v>1188</v>
      </c>
      <c r="AJ9" s="11">
        <v>11</v>
      </c>
      <c r="AK9" s="3">
        <f t="shared" si="47"/>
        <v>594</v>
      </c>
      <c r="AL9" s="45">
        <v>44</v>
      </c>
      <c r="AM9" s="3">
        <f>+AL9*C9</f>
        <v>2376</v>
      </c>
      <c r="AN9" s="45">
        <v>27</v>
      </c>
      <c r="AO9" s="3">
        <f t="shared" si="48"/>
        <v>1458</v>
      </c>
      <c r="AP9" s="45">
        <v>44</v>
      </c>
      <c r="AQ9" s="3">
        <f t="shared" si="49"/>
        <v>2376</v>
      </c>
      <c r="AR9" s="45">
        <v>33</v>
      </c>
      <c r="AS9" s="3">
        <f t="shared" si="50"/>
        <v>1782</v>
      </c>
      <c r="AT9" s="45">
        <v>28</v>
      </c>
      <c r="AU9" s="3">
        <f t="shared" si="51"/>
        <v>1512</v>
      </c>
      <c r="AV9" s="45"/>
      <c r="AW9" s="3">
        <f t="shared" si="52"/>
        <v>0</v>
      </c>
      <c r="AX9" s="45"/>
      <c r="AY9" s="3"/>
      <c r="AZ9" s="45"/>
      <c r="BA9" s="3"/>
      <c r="BB9" s="45"/>
      <c r="BC9" s="3"/>
      <c r="BD9" s="45"/>
      <c r="BE9" s="3"/>
      <c r="BF9" s="45"/>
      <c r="BG9" s="3"/>
      <c r="BH9" s="45"/>
      <c r="BI9" s="74"/>
      <c r="BJ9" s="45"/>
      <c r="BK9" s="74"/>
      <c r="BL9" s="45"/>
      <c r="BM9" s="74"/>
      <c r="BN9" s="45">
        <f t="shared" si="28"/>
        <v>611</v>
      </c>
      <c r="BO9" s="88">
        <f t="shared" si="28"/>
        <v>32994</v>
      </c>
      <c r="BP9" s="124"/>
      <c r="BQ9" s="61"/>
      <c r="BR9" s="4">
        <f t="shared" si="53"/>
        <v>32994</v>
      </c>
      <c r="BS9" s="61"/>
      <c r="BT9" s="1">
        <f t="shared" si="29"/>
        <v>32994</v>
      </c>
      <c r="BU9" s="5"/>
      <c r="BV9" s="1">
        <f t="shared" si="30"/>
        <v>32994</v>
      </c>
    </row>
    <row r="10" spans="1:114" ht="16.5" customHeight="1" x14ac:dyDescent="0.25">
      <c r="A10" s="60" t="s">
        <v>9</v>
      </c>
      <c r="B10" s="6" t="s">
        <v>53</v>
      </c>
      <c r="C10" s="46">
        <v>48</v>
      </c>
      <c r="D10" s="11"/>
      <c r="E10" s="3">
        <f t="shared" si="31"/>
        <v>0</v>
      </c>
      <c r="F10" s="11"/>
      <c r="G10" s="3">
        <f t="shared" si="32"/>
        <v>0</v>
      </c>
      <c r="H10" s="45"/>
      <c r="I10" s="3">
        <f t="shared" si="33"/>
        <v>0</v>
      </c>
      <c r="J10" s="45"/>
      <c r="K10" s="3">
        <f t="shared" si="34"/>
        <v>0</v>
      </c>
      <c r="L10" s="45"/>
      <c r="M10" s="3">
        <f t="shared" si="35"/>
        <v>0</v>
      </c>
      <c r="N10" s="45"/>
      <c r="O10" s="3">
        <f t="shared" si="36"/>
        <v>0</v>
      </c>
      <c r="P10" s="45"/>
      <c r="Q10" s="3">
        <f t="shared" si="37"/>
        <v>0</v>
      </c>
      <c r="R10" s="45">
        <v>6</v>
      </c>
      <c r="S10" s="3">
        <f t="shared" si="38"/>
        <v>288</v>
      </c>
      <c r="T10" s="45"/>
      <c r="U10" s="3">
        <f t="shared" si="39"/>
        <v>0</v>
      </c>
      <c r="V10" s="45"/>
      <c r="W10" s="3">
        <f t="shared" si="40"/>
        <v>0</v>
      </c>
      <c r="X10" s="45"/>
      <c r="Y10" s="3">
        <f t="shared" si="41"/>
        <v>0</v>
      </c>
      <c r="Z10" s="45"/>
      <c r="AA10" s="3">
        <f t="shared" si="42"/>
        <v>0</v>
      </c>
      <c r="AB10" s="45"/>
      <c r="AC10" s="3">
        <f t="shared" si="43"/>
        <v>0</v>
      </c>
      <c r="AD10" s="45"/>
      <c r="AE10" s="3">
        <f t="shared" si="44"/>
        <v>0</v>
      </c>
      <c r="AF10" s="45"/>
      <c r="AG10" s="3">
        <f t="shared" si="45"/>
        <v>0</v>
      </c>
      <c r="AH10" s="45"/>
      <c r="AI10" s="3">
        <f t="shared" si="46"/>
        <v>0</v>
      </c>
      <c r="AJ10" s="11"/>
      <c r="AK10" s="3">
        <f t="shared" si="47"/>
        <v>0</v>
      </c>
      <c r="AL10" s="45"/>
      <c r="AM10" s="3">
        <f t="shared" ref="AM10:AM12" si="54">+AL10*C10</f>
        <v>0</v>
      </c>
      <c r="AN10" s="45"/>
      <c r="AO10" s="3">
        <f t="shared" si="48"/>
        <v>0</v>
      </c>
      <c r="AP10" s="45"/>
      <c r="AQ10" s="3">
        <f t="shared" si="49"/>
        <v>0</v>
      </c>
      <c r="AR10" s="45">
        <v>3</v>
      </c>
      <c r="AS10" s="3">
        <f t="shared" si="50"/>
        <v>144</v>
      </c>
      <c r="AT10" s="45"/>
      <c r="AU10" s="3">
        <f t="shared" si="51"/>
        <v>0</v>
      </c>
      <c r="AV10" s="45"/>
      <c r="AW10" s="3">
        <f t="shared" si="52"/>
        <v>0</v>
      </c>
      <c r="AX10" s="45"/>
      <c r="AY10" s="3"/>
      <c r="AZ10" s="45"/>
      <c r="BA10" s="3"/>
      <c r="BB10" s="45"/>
      <c r="BC10" s="3"/>
      <c r="BD10" s="45"/>
      <c r="BE10" s="3"/>
      <c r="BF10" s="45"/>
      <c r="BG10" s="3"/>
      <c r="BH10" s="45"/>
      <c r="BI10" s="74"/>
      <c r="BJ10" s="45"/>
      <c r="BK10" s="74"/>
      <c r="BL10" s="45"/>
      <c r="BM10" s="74"/>
      <c r="BN10" s="45">
        <f t="shared" si="28"/>
        <v>9</v>
      </c>
      <c r="BO10" s="88">
        <f>+E10+G10+I10+K10+M10+O10+Q10+S10+U10+W10+Y10+AA10+AC10+AE10+AG10+AI10+AK10+AM10+AO10+AQ10+AS10+AU10+AW10+AY10+BA10+BC10+BE10+BG10+BI10+BK10+BM10</f>
        <v>432</v>
      </c>
      <c r="BP10" s="124"/>
      <c r="BQ10" s="61"/>
      <c r="BR10" s="4">
        <f t="shared" si="53"/>
        <v>432</v>
      </c>
      <c r="BS10" s="61"/>
      <c r="BT10" s="1">
        <f t="shared" si="29"/>
        <v>432</v>
      </c>
      <c r="BU10" s="5"/>
      <c r="BV10" s="1">
        <f t="shared" si="30"/>
        <v>432</v>
      </c>
    </row>
    <row r="11" spans="1:114" s="14" customFormat="1" ht="16.5" customHeight="1" x14ac:dyDescent="0.25">
      <c r="A11" s="60" t="s">
        <v>10</v>
      </c>
      <c r="B11" s="148">
        <v>19</v>
      </c>
      <c r="C11" s="46">
        <v>54</v>
      </c>
      <c r="D11" s="11">
        <v>2</v>
      </c>
      <c r="E11" s="3">
        <f t="shared" si="31"/>
        <v>108</v>
      </c>
      <c r="F11" s="11">
        <v>39</v>
      </c>
      <c r="G11" s="3">
        <f t="shared" si="32"/>
        <v>2106</v>
      </c>
      <c r="H11" s="45">
        <v>31</v>
      </c>
      <c r="I11" s="3">
        <f t="shared" si="33"/>
        <v>1674</v>
      </c>
      <c r="J11" s="45">
        <v>26</v>
      </c>
      <c r="K11" s="3">
        <f t="shared" si="34"/>
        <v>1404</v>
      </c>
      <c r="L11" s="45">
        <v>36</v>
      </c>
      <c r="M11" s="3">
        <f t="shared" si="35"/>
        <v>1944</v>
      </c>
      <c r="N11" s="45">
        <v>26</v>
      </c>
      <c r="O11" s="3">
        <f t="shared" si="36"/>
        <v>1404</v>
      </c>
      <c r="P11" s="45">
        <v>34</v>
      </c>
      <c r="Q11" s="3">
        <f t="shared" si="37"/>
        <v>1836</v>
      </c>
      <c r="R11" s="45">
        <v>24</v>
      </c>
      <c r="S11" s="3">
        <f t="shared" si="38"/>
        <v>1296</v>
      </c>
      <c r="T11" s="45">
        <v>12</v>
      </c>
      <c r="U11" s="3">
        <f t="shared" si="39"/>
        <v>648</v>
      </c>
      <c r="V11" s="45">
        <v>46</v>
      </c>
      <c r="W11" s="3">
        <f t="shared" si="40"/>
        <v>2484</v>
      </c>
      <c r="X11" s="45">
        <v>26</v>
      </c>
      <c r="Y11" s="3">
        <f t="shared" si="41"/>
        <v>1404</v>
      </c>
      <c r="Z11" s="45">
        <v>14</v>
      </c>
      <c r="AA11" s="3">
        <f t="shared" si="42"/>
        <v>756</v>
      </c>
      <c r="AB11" s="45">
        <v>24</v>
      </c>
      <c r="AC11" s="3">
        <f t="shared" si="43"/>
        <v>1296</v>
      </c>
      <c r="AD11" s="45">
        <v>20</v>
      </c>
      <c r="AE11" s="3">
        <f t="shared" si="44"/>
        <v>1080</v>
      </c>
      <c r="AF11" s="45">
        <v>19</v>
      </c>
      <c r="AG11" s="3">
        <f t="shared" si="45"/>
        <v>1026</v>
      </c>
      <c r="AH11" s="45">
        <v>16</v>
      </c>
      <c r="AI11" s="3">
        <f t="shared" si="46"/>
        <v>864</v>
      </c>
      <c r="AJ11" s="11">
        <v>1</v>
      </c>
      <c r="AK11" s="3">
        <f t="shared" si="47"/>
        <v>54</v>
      </c>
      <c r="AL11" s="45">
        <v>24</v>
      </c>
      <c r="AM11" s="3">
        <f t="shared" si="54"/>
        <v>1296</v>
      </c>
      <c r="AN11" s="45">
        <v>20</v>
      </c>
      <c r="AO11" s="3">
        <f t="shared" si="48"/>
        <v>1080</v>
      </c>
      <c r="AP11" s="45">
        <v>39</v>
      </c>
      <c r="AQ11" s="3">
        <f t="shared" si="49"/>
        <v>2106</v>
      </c>
      <c r="AR11" s="45">
        <v>17</v>
      </c>
      <c r="AS11" s="3">
        <f t="shared" si="50"/>
        <v>918</v>
      </c>
      <c r="AT11" s="45">
        <v>20</v>
      </c>
      <c r="AU11" s="3">
        <f t="shared" si="51"/>
        <v>1080</v>
      </c>
      <c r="AV11" s="45"/>
      <c r="AW11" s="3">
        <f t="shared" si="52"/>
        <v>0</v>
      </c>
      <c r="AX11" s="45"/>
      <c r="AY11" s="3"/>
      <c r="AZ11" s="45"/>
      <c r="BA11" s="3"/>
      <c r="BB11" s="45"/>
      <c r="BC11" s="3"/>
      <c r="BD11" s="45"/>
      <c r="BE11" s="3"/>
      <c r="BF11" s="45"/>
      <c r="BG11" s="3"/>
      <c r="BH11" s="45"/>
      <c r="BI11" s="74"/>
      <c r="BJ11" s="45"/>
      <c r="BK11" s="74"/>
      <c r="BL11" s="45"/>
      <c r="BM11" s="74"/>
      <c r="BN11" s="45">
        <f t="shared" si="28"/>
        <v>516</v>
      </c>
      <c r="BO11" s="88">
        <f t="shared" si="28"/>
        <v>27864</v>
      </c>
      <c r="BP11" s="124"/>
      <c r="BQ11" s="61">
        <v>737.4</v>
      </c>
      <c r="BR11" s="4">
        <f t="shared" si="53"/>
        <v>27864</v>
      </c>
      <c r="BS11" s="61"/>
      <c r="BT11" s="1">
        <f t="shared" si="29"/>
        <v>27126.6</v>
      </c>
      <c r="BU11" s="5"/>
      <c r="BV11" s="149">
        <f t="shared" si="30"/>
        <v>27126.6</v>
      </c>
      <c r="BW11" s="157">
        <f>SUM(BT7:BT10)</f>
        <v>32215</v>
      </c>
      <c r="BX11" s="158">
        <f>SUM(BV7:BV10)</f>
        <v>32215</v>
      </c>
    </row>
    <row r="12" spans="1:114" s="14" customFormat="1" ht="16.5" customHeight="1" thickBot="1" x14ac:dyDescent="0.3">
      <c r="A12" s="153" t="s">
        <v>10</v>
      </c>
      <c r="B12" s="6">
        <v>19</v>
      </c>
      <c r="C12" s="46">
        <v>48</v>
      </c>
      <c r="D12" s="11"/>
      <c r="E12" s="3">
        <f t="shared" si="31"/>
        <v>0</v>
      </c>
      <c r="F12" s="11"/>
      <c r="G12" s="3">
        <f t="shared" si="32"/>
        <v>0</v>
      </c>
      <c r="H12" s="45"/>
      <c r="I12" s="3">
        <f t="shared" si="33"/>
        <v>0</v>
      </c>
      <c r="J12" s="45"/>
      <c r="K12" s="3">
        <f t="shared" si="34"/>
        <v>0</v>
      </c>
      <c r="L12" s="45"/>
      <c r="M12" s="3">
        <f t="shared" si="35"/>
        <v>0</v>
      </c>
      <c r="N12" s="45"/>
      <c r="O12" s="3">
        <f t="shared" si="36"/>
        <v>0</v>
      </c>
      <c r="P12" s="45">
        <v>7</v>
      </c>
      <c r="Q12" s="3">
        <v>343</v>
      </c>
      <c r="R12" s="45"/>
      <c r="S12" s="3">
        <f t="shared" si="38"/>
        <v>0</v>
      </c>
      <c r="T12" s="45"/>
      <c r="U12" s="3">
        <f t="shared" si="39"/>
        <v>0</v>
      </c>
      <c r="V12" s="45"/>
      <c r="W12" s="3">
        <f t="shared" si="40"/>
        <v>0</v>
      </c>
      <c r="X12" s="45"/>
      <c r="Y12" s="3">
        <f>+X12*C12</f>
        <v>0</v>
      </c>
      <c r="Z12" s="45">
        <v>1</v>
      </c>
      <c r="AA12" s="3">
        <v>49</v>
      </c>
      <c r="AB12" s="45"/>
      <c r="AC12" s="3">
        <f t="shared" si="43"/>
        <v>0</v>
      </c>
      <c r="AD12" s="45"/>
      <c r="AE12" s="3">
        <f t="shared" si="44"/>
        <v>0</v>
      </c>
      <c r="AF12" s="45"/>
      <c r="AG12" s="3">
        <f t="shared" si="45"/>
        <v>0</v>
      </c>
      <c r="AH12" s="45"/>
      <c r="AI12" s="3">
        <f t="shared" si="46"/>
        <v>0</v>
      </c>
      <c r="AJ12" s="11"/>
      <c r="AK12" s="3">
        <f t="shared" si="47"/>
        <v>0</v>
      </c>
      <c r="AL12" s="45"/>
      <c r="AM12" s="3">
        <f t="shared" si="54"/>
        <v>0</v>
      </c>
      <c r="AN12" s="45"/>
      <c r="AO12" s="3">
        <f t="shared" si="48"/>
        <v>0</v>
      </c>
      <c r="AP12" s="45"/>
      <c r="AQ12" s="3">
        <f t="shared" si="49"/>
        <v>0</v>
      </c>
      <c r="AR12" s="45">
        <v>4</v>
      </c>
      <c r="AS12" s="3">
        <f t="shared" si="50"/>
        <v>192</v>
      </c>
      <c r="AT12" s="45"/>
      <c r="AU12" s="3">
        <f t="shared" si="51"/>
        <v>0</v>
      </c>
      <c r="AV12" s="45"/>
      <c r="AW12" s="3">
        <f t="shared" si="52"/>
        <v>0</v>
      </c>
      <c r="AX12" s="45"/>
      <c r="AY12" s="3"/>
      <c r="AZ12" s="45"/>
      <c r="BA12" s="3"/>
      <c r="BB12" s="45"/>
      <c r="BC12" s="3"/>
      <c r="BD12" s="45"/>
      <c r="BE12" s="3"/>
      <c r="BF12" s="45"/>
      <c r="BG12" s="3"/>
      <c r="BH12" s="45"/>
      <c r="BI12" s="74"/>
      <c r="BJ12" s="45"/>
      <c r="BK12" s="74"/>
      <c r="BL12" s="45"/>
      <c r="BM12" s="74"/>
      <c r="BN12" s="45">
        <f t="shared" si="28"/>
        <v>12</v>
      </c>
      <c r="BO12" s="88">
        <f t="shared" si="28"/>
        <v>584</v>
      </c>
      <c r="BP12" s="124"/>
      <c r="BQ12" s="61"/>
      <c r="BR12" s="4">
        <f t="shared" si="53"/>
        <v>584</v>
      </c>
      <c r="BS12" s="61"/>
      <c r="BT12" s="1">
        <f t="shared" si="29"/>
        <v>584</v>
      </c>
      <c r="BU12" s="5"/>
      <c r="BV12" s="149">
        <f t="shared" si="30"/>
        <v>584</v>
      </c>
      <c r="BW12" s="160">
        <f>SUM(BT11:BT12)</f>
        <v>27710.6</v>
      </c>
      <c r="BX12" s="158">
        <f>+BW12-BU11</f>
        <v>27710.6</v>
      </c>
    </row>
    <row r="13" spans="1:114" ht="16.5" customHeight="1" thickBot="1" x14ac:dyDescent="0.3">
      <c r="A13" s="305" t="s">
        <v>11</v>
      </c>
      <c r="B13" s="290"/>
      <c r="C13" s="43"/>
      <c r="D13" s="132"/>
      <c r="E13" s="28"/>
      <c r="F13" s="132"/>
      <c r="G13" s="28"/>
      <c r="H13" s="47"/>
      <c r="I13" s="28"/>
      <c r="J13" s="47"/>
      <c r="K13" s="28"/>
      <c r="L13" s="47"/>
      <c r="M13" s="28"/>
      <c r="N13" s="47"/>
      <c r="O13" s="28"/>
      <c r="P13" s="47"/>
      <c r="Q13" s="28"/>
      <c r="R13" s="47"/>
      <c r="S13" s="28"/>
      <c r="T13" s="47"/>
      <c r="U13" s="28"/>
      <c r="V13" s="47"/>
      <c r="W13" s="28"/>
      <c r="X13" s="47"/>
      <c r="Y13" s="28"/>
      <c r="Z13" s="47"/>
      <c r="AA13" s="28"/>
      <c r="AB13" s="47"/>
      <c r="AC13" s="28"/>
      <c r="AD13" s="47"/>
      <c r="AE13" s="28"/>
      <c r="AF13" s="47"/>
      <c r="AG13" s="28"/>
      <c r="AH13" s="47"/>
      <c r="AI13" s="28"/>
      <c r="AJ13" s="106"/>
      <c r="AK13" s="28"/>
      <c r="AL13" s="47"/>
      <c r="AM13" s="28"/>
      <c r="AN13" s="47"/>
      <c r="AO13" s="28"/>
      <c r="AP13" s="47"/>
      <c r="AQ13" s="28"/>
      <c r="AR13" s="47"/>
      <c r="AS13" s="28"/>
      <c r="AT13" s="47"/>
      <c r="AU13" s="28"/>
      <c r="AV13" s="47"/>
      <c r="AW13" s="28"/>
      <c r="AX13" s="47"/>
      <c r="AY13" s="28"/>
      <c r="AZ13" s="47"/>
      <c r="BA13" s="28"/>
      <c r="BB13" s="47"/>
      <c r="BC13" s="28"/>
      <c r="BD13" s="47"/>
      <c r="BE13" s="28"/>
      <c r="BF13" s="47"/>
      <c r="BG13" s="28"/>
      <c r="BH13" s="47"/>
      <c r="BI13" s="28"/>
      <c r="BJ13" s="47"/>
      <c r="BK13" s="28"/>
      <c r="BL13" s="47"/>
      <c r="BM13" s="28"/>
      <c r="BN13" s="28"/>
      <c r="BO13" s="28"/>
      <c r="BP13" s="125"/>
      <c r="BQ13" s="33"/>
      <c r="BR13" s="35"/>
      <c r="BS13" s="33"/>
      <c r="BT13" s="36"/>
      <c r="BU13" s="36"/>
      <c r="BV13" s="155"/>
      <c r="BW13" s="156">
        <f>+BW11+W12</f>
        <v>32215</v>
      </c>
      <c r="BX13" s="159">
        <f>SUM(BX11:BX12)</f>
        <v>59925.599999999999</v>
      </c>
    </row>
    <row r="14" spans="1:114" ht="16.5" customHeight="1" x14ac:dyDescent="0.25">
      <c r="A14" s="133" t="s">
        <v>32</v>
      </c>
      <c r="B14" s="80">
        <v>168</v>
      </c>
      <c r="C14" s="81">
        <v>54</v>
      </c>
      <c r="D14" s="93"/>
      <c r="E14" s="3">
        <f t="shared" ref="E14:E18" si="55">+D14*C14</f>
        <v>0</v>
      </c>
      <c r="F14" s="93"/>
      <c r="G14" s="3">
        <f t="shared" ref="G14:G18" si="56">+F14*C14</f>
        <v>0</v>
      </c>
      <c r="H14" s="45">
        <v>25</v>
      </c>
      <c r="I14" s="3">
        <f t="shared" ref="I14:I18" si="57">+H14*C14</f>
        <v>1350</v>
      </c>
      <c r="J14" s="45"/>
      <c r="K14" s="3">
        <f t="shared" ref="K14:K18" si="58">+J14*C14</f>
        <v>0</v>
      </c>
      <c r="L14" s="45">
        <v>16</v>
      </c>
      <c r="M14" s="3">
        <f t="shared" si="35"/>
        <v>864</v>
      </c>
      <c r="N14" s="45"/>
      <c r="O14" s="3">
        <f t="shared" si="36"/>
        <v>0</v>
      </c>
      <c r="P14" s="45">
        <v>4</v>
      </c>
      <c r="Q14" s="3">
        <f t="shared" si="37"/>
        <v>216</v>
      </c>
      <c r="R14" s="45">
        <v>1</v>
      </c>
      <c r="S14" s="3">
        <f t="shared" si="38"/>
        <v>54</v>
      </c>
      <c r="T14" s="45">
        <v>4</v>
      </c>
      <c r="U14" s="3">
        <f>162+26.5</f>
        <v>188.5</v>
      </c>
      <c r="V14" s="45"/>
      <c r="W14" s="3">
        <f t="shared" ref="W14:W18" si="59">+V14*C14</f>
        <v>0</v>
      </c>
      <c r="X14" s="45"/>
      <c r="Y14" s="3">
        <f t="shared" ref="Y14:Y30" si="60">+X14*C14</f>
        <v>0</v>
      </c>
      <c r="Z14" s="45"/>
      <c r="AA14" s="3">
        <f t="shared" ref="AA14:AA18" si="61">+Z14*C14</f>
        <v>0</v>
      </c>
      <c r="AB14" s="45"/>
      <c r="AC14" s="3">
        <f t="shared" ref="AC14:AC18" si="62">+AB14*C14</f>
        <v>0</v>
      </c>
      <c r="AD14" s="45">
        <v>2</v>
      </c>
      <c r="AE14" s="3">
        <f t="shared" ref="AE14:AE18" si="63">+AD14*C14</f>
        <v>108</v>
      </c>
      <c r="AF14" s="45">
        <v>7</v>
      </c>
      <c r="AG14" s="3">
        <f t="shared" ref="AG14:AG18" si="64">+AF14*C14</f>
        <v>378</v>
      </c>
      <c r="AH14" s="45"/>
      <c r="AI14" s="3">
        <f t="shared" ref="AI14:AI18" si="65">+AH14*C14</f>
        <v>0</v>
      </c>
      <c r="AJ14" s="93">
        <v>6</v>
      </c>
      <c r="AK14" s="3">
        <f t="shared" ref="AK14:AK18" si="66">+AJ14*C14</f>
        <v>324</v>
      </c>
      <c r="AL14" s="45">
        <v>5</v>
      </c>
      <c r="AM14" s="3">
        <f t="shared" ref="AM14:AM17" si="67">+AL14*C14</f>
        <v>270</v>
      </c>
      <c r="AN14" s="45">
        <v>5</v>
      </c>
      <c r="AO14" s="3">
        <f t="shared" ref="AO14:AO18" si="68">+AN14*C14</f>
        <v>270</v>
      </c>
      <c r="AP14" s="45">
        <v>1</v>
      </c>
      <c r="AQ14" s="3">
        <f t="shared" si="49"/>
        <v>54</v>
      </c>
      <c r="AR14" s="45">
        <v>13</v>
      </c>
      <c r="AS14" s="3">
        <f t="shared" ref="AS14:AS18" si="69">+AR14*C14</f>
        <v>702</v>
      </c>
      <c r="AT14" s="45">
        <v>4</v>
      </c>
      <c r="AU14" s="3">
        <f t="shared" ref="AU14:AU18" si="70">+AT14*C14</f>
        <v>216</v>
      </c>
      <c r="AV14" s="45"/>
      <c r="AW14" s="3">
        <f t="shared" ref="AW14:AW18" si="71">+AV14*C14</f>
        <v>0</v>
      </c>
      <c r="AX14" s="45"/>
      <c r="AY14" s="3"/>
      <c r="AZ14" s="45"/>
      <c r="BA14" s="3"/>
      <c r="BB14" s="45"/>
      <c r="BC14" s="3"/>
      <c r="BD14" s="45"/>
      <c r="BE14" s="3"/>
      <c r="BF14" s="45"/>
      <c r="BG14" s="3"/>
      <c r="BH14" s="45"/>
      <c r="BI14" s="74"/>
      <c r="BJ14" s="45"/>
      <c r="BK14" s="74"/>
      <c r="BL14" s="45"/>
      <c r="BM14" s="74"/>
      <c r="BN14" s="45">
        <f>+D14+F14+H14+J14+L14+N14+P14+R14+T14+V14+X14+Z14+AB14+AD14+AF14+AH14+AJ14+AL14+AN14+AP14+AR14+AT14+AV14+AX14+AZ14+BB14+BD14+BF14+BH14+BJ14+BL14</f>
        <v>93</v>
      </c>
      <c r="BO14" s="88">
        <f t="shared" ref="BO14:BO18" si="72">+E14+G14+I14+K14+M14+O14+Q14+S14+U14+W14+Y14+AA14+AC14+AE14+AG14+AI14+AK14+AM14+AO14+AQ14+AS14+AU14+AW14+AY14+BA14+BC14+BE14+BG14+BI14+BK14+BM14</f>
        <v>4994.5</v>
      </c>
      <c r="BP14" s="124"/>
      <c r="BQ14" s="61">
        <v>914.68</v>
      </c>
      <c r="BR14" s="4">
        <f t="shared" ref="BR14:BR17" si="73">BO14</f>
        <v>4994.5</v>
      </c>
      <c r="BS14" s="61"/>
      <c r="BT14" s="1">
        <f t="shared" ref="BT14:BT17" si="74">BR14+BS14-BQ14</f>
        <v>4079.82</v>
      </c>
      <c r="BU14" s="5"/>
      <c r="BV14" s="1">
        <f t="shared" ref="BV14" si="75">BT14-BU14</f>
        <v>4079.82</v>
      </c>
    </row>
    <row r="15" spans="1:114" ht="16.5" customHeight="1" x14ac:dyDescent="0.25">
      <c r="A15" s="133" t="s">
        <v>32</v>
      </c>
      <c r="B15" s="80" t="s">
        <v>67</v>
      </c>
      <c r="C15" s="81">
        <v>54</v>
      </c>
      <c r="D15" s="93"/>
      <c r="E15" s="3">
        <f t="shared" si="55"/>
        <v>0</v>
      </c>
      <c r="F15" s="93"/>
      <c r="G15" s="3">
        <f t="shared" si="56"/>
        <v>0</v>
      </c>
      <c r="H15" s="45">
        <v>4</v>
      </c>
      <c r="I15" s="3">
        <f>162+48</f>
        <v>210</v>
      </c>
      <c r="J15" s="45">
        <v>6</v>
      </c>
      <c r="K15" s="3">
        <f t="shared" si="58"/>
        <v>324</v>
      </c>
      <c r="L15" s="45">
        <v>10</v>
      </c>
      <c r="M15" s="3">
        <f>48+486</f>
        <v>534</v>
      </c>
      <c r="N15" s="45">
        <v>15</v>
      </c>
      <c r="O15" s="3">
        <f t="shared" si="36"/>
        <v>810</v>
      </c>
      <c r="P15" s="45">
        <v>10</v>
      </c>
      <c r="Q15" s="3">
        <f t="shared" si="37"/>
        <v>540</v>
      </c>
      <c r="R15" s="45">
        <v>6</v>
      </c>
      <c r="S15" s="3">
        <f t="shared" si="38"/>
        <v>324</v>
      </c>
      <c r="T15" s="45">
        <v>9</v>
      </c>
      <c r="U15" s="3">
        <f t="shared" ref="U15:U18" si="76">+T15*C15</f>
        <v>486</v>
      </c>
      <c r="V15" s="45">
        <v>9</v>
      </c>
      <c r="W15" s="3">
        <f t="shared" si="59"/>
        <v>486</v>
      </c>
      <c r="X15" s="45"/>
      <c r="Y15" s="3">
        <f t="shared" si="60"/>
        <v>0</v>
      </c>
      <c r="Z15" s="45">
        <v>2</v>
      </c>
      <c r="AA15" s="3">
        <v>96</v>
      </c>
      <c r="AB15" s="45"/>
      <c r="AC15" s="3">
        <f t="shared" si="62"/>
        <v>0</v>
      </c>
      <c r="AD15" s="45"/>
      <c r="AE15" s="3">
        <f t="shared" si="63"/>
        <v>0</v>
      </c>
      <c r="AF15" s="45"/>
      <c r="AG15" s="3">
        <f t="shared" si="64"/>
        <v>0</v>
      </c>
      <c r="AH15" s="45"/>
      <c r="AI15" s="3">
        <f t="shared" si="65"/>
        <v>0</v>
      </c>
      <c r="AJ15" s="93">
        <v>2</v>
      </c>
      <c r="AK15" s="3">
        <f t="shared" si="66"/>
        <v>108</v>
      </c>
      <c r="AL15" s="45">
        <f>3+1</f>
        <v>4</v>
      </c>
      <c r="AM15" s="3">
        <f>144+17</f>
        <v>161</v>
      </c>
      <c r="AN15" s="45"/>
      <c r="AO15" s="3">
        <f t="shared" si="68"/>
        <v>0</v>
      </c>
      <c r="AP15" s="45"/>
      <c r="AQ15" s="3">
        <f t="shared" si="49"/>
        <v>0</v>
      </c>
      <c r="AR15" s="45"/>
      <c r="AS15" s="3">
        <f t="shared" si="69"/>
        <v>0</v>
      </c>
      <c r="AT15" s="45"/>
      <c r="AU15" s="3">
        <f t="shared" si="70"/>
        <v>0</v>
      </c>
      <c r="AV15" s="45"/>
      <c r="AW15" s="3">
        <f t="shared" si="71"/>
        <v>0</v>
      </c>
      <c r="AX15" s="45"/>
      <c r="AY15" s="3"/>
      <c r="AZ15" s="45"/>
      <c r="BA15" s="3"/>
      <c r="BB15" s="45"/>
      <c r="BC15" s="3"/>
      <c r="BD15" s="45"/>
      <c r="BE15" s="3"/>
      <c r="BF15" s="45"/>
      <c r="BG15" s="3"/>
      <c r="BH15" s="45"/>
      <c r="BI15" s="74"/>
      <c r="BJ15" s="45"/>
      <c r="BK15" s="74"/>
      <c r="BL15" s="45"/>
      <c r="BM15" s="74"/>
      <c r="BN15" s="45">
        <f t="shared" ref="BN15:BN17" si="77">+D15+F15+H15+J15+L15+N15+P15+R15+T15+V15+X15+Z15+AB15+AD15+AF15+AH15+AJ15+AL15+AN15+AP15+AR15+AT15+AV15+AX15+AZ15+BB15+BD15+BF15+BH15+BJ15+BL15</f>
        <v>77</v>
      </c>
      <c r="BO15" s="88">
        <f t="shared" si="72"/>
        <v>4079</v>
      </c>
      <c r="BP15" s="124"/>
      <c r="BQ15" s="61"/>
      <c r="BR15" s="4">
        <f t="shared" si="73"/>
        <v>4079</v>
      </c>
      <c r="BS15" s="61"/>
      <c r="BT15" s="1">
        <f t="shared" si="74"/>
        <v>4079</v>
      </c>
      <c r="BU15" s="5"/>
      <c r="BV15" s="1">
        <f>BT15-BU15</f>
        <v>4079</v>
      </c>
    </row>
    <row r="16" spans="1:114" ht="16.5" customHeight="1" x14ac:dyDescent="0.25">
      <c r="A16" s="133" t="s">
        <v>74</v>
      </c>
      <c r="B16" s="80">
        <v>124</v>
      </c>
      <c r="C16" s="81">
        <v>54</v>
      </c>
      <c r="D16" s="93"/>
      <c r="E16" s="3"/>
      <c r="F16" s="93"/>
      <c r="G16" s="3"/>
      <c r="H16" s="45"/>
      <c r="I16" s="3"/>
      <c r="J16" s="45"/>
      <c r="K16" s="3"/>
      <c r="L16" s="45"/>
      <c r="M16" s="3"/>
      <c r="N16" s="45"/>
      <c r="O16" s="3"/>
      <c r="P16" s="45"/>
      <c r="Q16" s="3"/>
      <c r="R16" s="45">
        <v>5</v>
      </c>
      <c r="S16" s="3">
        <f t="shared" si="38"/>
        <v>270</v>
      </c>
      <c r="T16" s="45">
        <v>5</v>
      </c>
      <c r="U16" s="3">
        <f t="shared" si="76"/>
        <v>270</v>
      </c>
      <c r="V16" s="45">
        <v>13</v>
      </c>
      <c r="W16" s="3">
        <f t="shared" si="59"/>
        <v>702</v>
      </c>
      <c r="X16" s="45">
        <v>10</v>
      </c>
      <c r="Y16" s="3">
        <f t="shared" si="60"/>
        <v>540</v>
      </c>
      <c r="Z16" s="45">
        <v>6</v>
      </c>
      <c r="AA16" s="3">
        <f t="shared" si="61"/>
        <v>324</v>
      </c>
      <c r="AB16" s="45">
        <v>9</v>
      </c>
      <c r="AC16" s="3">
        <f t="shared" si="62"/>
        <v>486</v>
      </c>
      <c r="AD16" s="45">
        <v>9</v>
      </c>
      <c r="AE16" s="3">
        <f t="shared" si="63"/>
        <v>486</v>
      </c>
      <c r="AF16" s="45"/>
      <c r="AG16" s="3">
        <f t="shared" si="64"/>
        <v>0</v>
      </c>
      <c r="AH16" s="45"/>
      <c r="AI16" s="3">
        <f t="shared" si="65"/>
        <v>0</v>
      </c>
      <c r="AJ16" s="93">
        <v>22</v>
      </c>
      <c r="AK16" s="3">
        <f t="shared" si="66"/>
        <v>1188</v>
      </c>
      <c r="AL16" s="45">
        <v>10</v>
      </c>
      <c r="AM16" s="3">
        <f t="shared" si="67"/>
        <v>540</v>
      </c>
      <c r="AN16" s="45">
        <v>19</v>
      </c>
      <c r="AO16" s="3">
        <f t="shared" si="68"/>
        <v>1026</v>
      </c>
      <c r="AP16" s="45">
        <v>15</v>
      </c>
      <c r="AQ16" s="3">
        <f t="shared" si="49"/>
        <v>810</v>
      </c>
      <c r="AR16" s="45">
        <v>15</v>
      </c>
      <c r="AS16" s="3">
        <f t="shared" si="69"/>
        <v>810</v>
      </c>
      <c r="AT16" s="45">
        <f>2+3</f>
        <v>5</v>
      </c>
      <c r="AU16" s="3">
        <f t="shared" si="70"/>
        <v>270</v>
      </c>
      <c r="AV16" s="45"/>
      <c r="AW16" s="3">
        <f t="shared" si="71"/>
        <v>0</v>
      </c>
      <c r="AX16" s="45"/>
      <c r="AY16" s="3"/>
      <c r="AZ16" s="45"/>
      <c r="BA16" s="3"/>
      <c r="BB16" s="45"/>
      <c r="BC16" s="3"/>
      <c r="BD16" s="45"/>
      <c r="BE16" s="3"/>
      <c r="BF16" s="45"/>
      <c r="BG16" s="3"/>
      <c r="BH16" s="45"/>
      <c r="BI16" s="74"/>
      <c r="BJ16" s="45"/>
      <c r="BK16" s="74"/>
      <c r="BL16" s="45"/>
      <c r="BM16" s="74"/>
      <c r="BN16" s="45">
        <f t="shared" si="77"/>
        <v>143</v>
      </c>
      <c r="BO16" s="88">
        <f t="shared" si="72"/>
        <v>7722</v>
      </c>
      <c r="BP16" s="124"/>
      <c r="BQ16" s="61"/>
      <c r="BR16" s="4">
        <f t="shared" si="73"/>
        <v>7722</v>
      </c>
      <c r="BS16" s="61"/>
      <c r="BT16" s="1">
        <f t="shared" si="74"/>
        <v>7722</v>
      </c>
      <c r="BU16" s="5"/>
      <c r="BV16" s="1">
        <f t="shared" ref="BV16:BV18" si="78">BT16-BU16</f>
        <v>7722</v>
      </c>
    </row>
    <row r="17" spans="1:114" ht="16.5" customHeight="1" x14ac:dyDescent="0.25">
      <c r="A17" s="133" t="s">
        <v>31</v>
      </c>
      <c r="B17" s="80">
        <v>36</v>
      </c>
      <c r="C17" s="81">
        <v>45</v>
      </c>
      <c r="D17" s="93"/>
      <c r="E17" s="3"/>
      <c r="F17" s="93"/>
      <c r="G17" s="3"/>
      <c r="H17" s="45"/>
      <c r="I17" s="3"/>
      <c r="J17" s="45"/>
      <c r="K17" s="3"/>
      <c r="L17" s="45"/>
      <c r="M17" s="3"/>
      <c r="N17" s="45"/>
      <c r="O17" s="3"/>
      <c r="P17" s="45"/>
      <c r="Q17" s="3"/>
      <c r="R17" s="45"/>
      <c r="S17" s="3"/>
      <c r="T17" s="45"/>
      <c r="U17" s="3"/>
      <c r="V17" s="45">
        <v>11</v>
      </c>
      <c r="W17" s="3">
        <f t="shared" si="59"/>
        <v>495</v>
      </c>
      <c r="X17" s="45">
        <v>10</v>
      </c>
      <c r="Y17" s="3">
        <f t="shared" si="60"/>
        <v>450</v>
      </c>
      <c r="Z17" s="45">
        <v>13</v>
      </c>
      <c r="AA17" s="3">
        <f t="shared" si="61"/>
        <v>585</v>
      </c>
      <c r="AB17" s="45">
        <v>5</v>
      </c>
      <c r="AC17" s="3">
        <f t="shared" si="62"/>
        <v>225</v>
      </c>
      <c r="AD17" s="45">
        <v>11</v>
      </c>
      <c r="AE17" s="3">
        <f t="shared" si="63"/>
        <v>495</v>
      </c>
      <c r="AF17" s="45">
        <v>1</v>
      </c>
      <c r="AG17" s="3">
        <f t="shared" si="64"/>
        <v>45</v>
      </c>
      <c r="AH17" s="45"/>
      <c r="AI17" s="3">
        <f t="shared" si="65"/>
        <v>0</v>
      </c>
      <c r="AJ17" s="93">
        <v>10</v>
      </c>
      <c r="AK17" s="3">
        <f t="shared" si="66"/>
        <v>450</v>
      </c>
      <c r="AL17" s="45"/>
      <c r="AM17" s="3">
        <f t="shared" si="67"/>
        <v>0</v>
      </c>
      <c r="AN17" s="45">
        <v>4</v>
      </c>
      <c r="AO17" s="3">
        <f t="shared" si="68"/>
        <v>180</v>
      </c>
      <c r="AP17" s="45">
        <v>12</v>
      </c>
      <c r="AQ17" s="3">
        <f t="shared" si="49"/>
        <v>540</v>
      </c>
      <c r="AR17" s="45">
        <v>21</v>
      </c>
      <c r="AS17" s="3">
        <f t="shared" si="69"/>
        <v>945</v>
      </c>
      <c r="AT17" s="45"/>
      <c r="AU17" s="3">
        <f t="shared" si="70"/>
        <v>0</v>
      </c>
      <c r="AV17" s="45"/>
      <c r="AW17" s="3">
        <f t="shared" si="71"/>
        <v>0</v>
      </c>
      <c r="AX17" s="45"/>
      <c r="AY17" s="3"/>
      <c r="AZ17" s="45"/>
      <c r="BA17" s="3"/>
      <c r="BB17" s="45"/>
      <c r="BC17" s="3"/>
      <c r="BD17" s="45"/>
      <c r="BE17" s="3"/>
      <c r="BF17" s="45"/>
      <c r="BG17" s="3"/>
      <c r="BH17" s="45"/>
      <c r="BI17" s="74"/>
      <c r="BJ17" s="45"/>
      <c r="BK17" s="74"/>
      <c r="BL17" s="45"/>
      <c r="BM17" s="74"/>
      <c r="BN17" s="45">
        <f t="shared" si="77"/>
        <v>98</v>
      </c>
      <c r="BO17" s="88">
        <f t="shared" si="72"/>
        <v>4410</v>
      </c>
      <c r="BP17" s="124"/>
      <c r="BQ17" s="61"/>
      <c r="BR17" s="4">
        <f t="shared" si="73"/>
        <v>4410</v>
      </c>
      <c r="BS17" s="61"/>
      <c r="BT17" s="1">
        <f t="shared" si="74"/>
        <v>4410</v>
      </c>
      <c r="BU17" s="5"/>
      <c r="BV17" s="1">
        <f t="shared" si="78"/>
        <v>4410</v>
      </c>
    </row>
    <row r="18" spans="1:114" ht="16.5" customHeight="1" x14ac:dyDescent="0.25">
      <c r="A18" s="133" t="s">
        <v>34</v>
      </c>
      <c r="B18" s="80" t="s">
        <v>35</v>
      </c>
      <c r="C18" s="81">
        <v>48</v>
      </c>
      <c r="D18" s="93">
        <v>12</v>
      </c>
      <c r="E18" s="3">
        <f t="shared" si="55"/>
        <v>576</v>
      </c>
      <c r="F18" s="93">
        <v>3</v>
      </c>
      <c r="G18" s="3">
        <f t="shared" si="56"/>
        <v>144</v>
      </c>
      <c r="H18" s="45">
        <v>10</v>
      </c>
      <c r="I18" s="3">
        <f t="shared" si="57"/>
        <v>480</v>
      </c>
      <c r="J18" s="45"/>
      <c r="K18" s="3">
        <f t="shared" si="58"/>
        <v>0</v>
      </c>
      <c r="L18" s="45">
        <v>5</v>
      </c>
      <c r="M18" s="3">
        <f t="shared" si="35"/>
        <v>240</v>
      </c>
      <c r="N18" s="45">
        <v>5</v>
      </c>
      <c r="O18" s="3">
        <f t="shared" si="36"/>
        <v>240</v>
      </c>
      <c r="P18" s="45">
        <v>6</v>
      </c>
      <c r="Q18" s="3">
        <f t="shared" si="37"/>
        <v>288</v>
      </c>
      <c r="R18" s="45">
        <v>8</v>
      </c>
      <c r="S18" s="3">
        <f t="shared" si="38"/>
        <v>384</v>
      </c>
      <c r="T18" s="45">
        <v>8</v>
      </c>
      <c r="U18" s="3">
        <f t="shared" si="76"/>
        <v>384</v>
      </c>
      <c r="V18" s="45">
        <v>9</v>
      </c>
      <c r="W18" s="3">
        <f t="shared" si="59"/>
        <v>432</v>
      </c>
      <c r="X18" s="45"/>
      <c r="Y18" s="3">
        <f t="shared" si="60"/>
        <v>0</v>
      </c>
      <c r="Z18" s="45">
        <v>7</v>
      </c>
      <c r="AA18" s="3">
        <f t="shared" si="61"/>
        <v>336</v>
      </c>
      <c r="AB18" s="45">
        <v>4</v>
      </c>
      <c r="AC18" s="3">
        <f t="shared" si="62"/>
        <v>192</v>
      </c>
      <c r="AD18" s="45"/>
      <c r="AE18" s="3">
        <f t="shared" si="63"/>
        <v>0</v>
      </c>
      <c r="AF18" s="45"/>
      <c r="AG18" s="3">
        <f t="shared" si="64"/>
        <v>0</v>
      </c>
      <c r="AH18" s="45"/>
      <c r="AI18" s="3">
        <f t="shared" si="65"/>
        <v>0</v>
      </c>
      <c r="AJ18" s="93"/>
      <c r="AK18" s="3">
        <f t="shared" si="66"/>
        <v>0</v>
      </c>
      <c r="AL18" s="45">
        <f>2+1</f>
        <v>3</v>
      </c>
      <c r="AM18" s="3">
        <f>96+13.5</f>
        <v>109.5</v>
      </c>
      <c r="AN18" s="45"/>
      <c r="AO18" s="3">
        <f t="shared" si="68"/>
        <v>0</v>
      </c>
      <c r="AP18" s="45"/>
      <c r="AQ18" s="3">
        <f t="shared" si="49"/>
        <v>0</v>
      </c>
      <c r="AR18" s="45"/>
      <c r="AS18" s="3">
        <f t="shared" si="69"/>
        <v>0</v>
      </c>
      <c r="AT18" s="45"/>
      <c r="AU18" s="3">
        <f t="shared" si="70"/>
        <v>0</v>
      </c>
      <c r="AV18" s="45"/>
      <c r="AW18" s="3">
        <f t="shared" si="71"/>
        <v>0</v>
      </c>
      <c r="AX18" s="45"/>
      <c r="AY18" s="3"/>
      <c r="AZ18" s="45"/>
      <c r="BA18" s="3"/>
      <c r="BB18" s="45"/>
      <c r="BC18" s="3"/>
      <c r="BD18" s="45"/>
      <c r="BE18" s="3"/>
      <c r="BF18" s="45"/>
      <c r="BG18" s="3"/>
      <c r="BH18" s="45"/>
      <c r="BI18" s="74"/>
      <c r="BJ18" s="45"/>
      <c r="BK18" s="74"/>
      <c r="BL18" s="45"/>
      <c r="BM18" s="74"/>
      <c r="BN18" s="45">
        <f>+D18+F18+H18+J18+L18+N18+P18+R18+T18+V18+X18+Z18+AB18+AD18+AF18+AH18+AJ18+AL18+AN18+AP18+AR18+AT18+AV18+AX18+AZ18+BB18+BD18+BF18+BH18+BJ18+BL18</f>
        <v>80</v>
      </c>
      <c r="BO18" s="88">
        <f t="shared" si="72"/>
        <v>3805.5</v>
      </c>
      <c r="BP18" s="124"/>
      <c r="BQ18" s="61">
        <v>440.2</v>
      </c>
      <c r="BR18" s="4">
        <f t="shared" si="53"/>
        <v>3805.5</v>
      </c>
      <c r="BS18" s="61"/>
      <c r="BT18" s="1">
        <f>BR18+BS18-BQ18</f>
        <v>3365.3</v>
      </c>
      <c r="BU18" s="5"/>
      <c r="BV18" s="1">
        <f t="shared" si="78"/>
        <v>3365.3</v>
      </c>
    </row>
    <row r="19" spans="1:114" s="59" customFormat="1" ht="16.5" customHeight="1" x14ac:dyDescent="0.3">
      <c r="A19" s="305" t="s">
        <v>61</v>
      </c>
      <c r="B19" s="290"/>
      <c r="C19" s="43"/>
      <c r="D19" s="132"/>
      <c r="E19" s="68"/>
      <c r="F19" s="132" t="s">
        <v>30</v>
      </c>
      <c r="G19" s="28"/>
      <c r="H19" s="47"/>
      <c r="I19" s="28"/>
      <c r="J19" s="47"/>
      <c r="K19" s="28"/>
      <c r="L19" s="47"/>
      <c r="M19" s="28"/>
      <c r="N19" s="47"/>
      <c r="O19" s="28"/>
      <c r="P19" s="47"/>
      <c r="Q19" s="28"/>
      <c r="R19" s="47"/>
      <c r="S19" s="28"/>
      <c r="T19" s="47"/>
      <c r="U19" s="28"/>
      <c r="V19" s="47"/>
      <c r="W19" s="28"/>
      <c r="X19" s="47"/>
      <c r="Y19" s="28"/>
      <c r="Z19" s="47"/>
      <c r="AA19" s="28"/>
      <c r="AB19" s="47"/>
      <c r="AC19" s="28"/>
      <c r="AD19" s="47"/>
      <c r="AE19" s="28"/>
      <c r="AF19" s="47"/>
      <c r="AG19" s="28"/>
      <c r="AH19" s="47"/>
      <c r="AI19" s="28"/>
      <c r="AJ19" s="132"/>
      <c r="AK19" s="68"/>
      <c r="AL19" s="47"/>
      <c r="AM19" s="28"/>
      <c r="AN19" s="47"/>
      <c r="AO19" s="28"/>
      <c r="AP19" s="47"/>
      <c r="AQ19" s="28"/>
      <c r="AR19" s="47"/>
      <c r="AS19" s="28"/>
      <c r="AT19" s="47"/>
      <c r="AU19" s="28"/>
      <c r="AV19" s="47"/>
      <c r="AW19" s="28"/>
      <c r="AX19" s="47"/>
      <c r="AY19" s="28"/>
      <c r="AZ19" s="47"/>
      <c r="BA19" s="28"/>
      <c r="BB19" s="47"/>
      <c r="BC19" s="28"/>
      <c r="BD19" s="47"/>
      <c r="BE19" s="28"/>
      <c r="BF19" s="47"/>
      <c r="BG19" s="28"/>
      <c r="BH19" s="47"/>
      <c r="BI19" s="28"/>
      <c r="BJ19" s="47"/>
      <c r="BK19" s="28"/>
      <c r="BL19" s="47"/>
      <c r="BM19" s="28"/>
      <c r="BN19" s="28"/>
      <c r="BO19" s="28"/>
      <c r="BP19" s="125"/>
      <c r="BQ19" s="33"/>
      <c r="BR19" s="35"/>
      <c r="BS19" s="33"/>
      <c r="BT19" s="37"/>
      <c r="BU19" s="37"/>
      <c r="BV19" s="37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</row>
    <row r="20" spans="1:114" s="14" customFormat="1" ht="16.5" customHeight="1" x14ac:dyDescent="0.3">
      <c r="A20" s="94" t="s">
        <v>88</v>
      </c>
      <c r="B20" s="80">
        <v>2</v>
      </c>
      <c r="C20" s="81">
        <v>60</v>
      </c>
      <c r="D20" s="93"/>
      <c r="E20" s="212"/>
      <c r="F20" s="93"/>
      <c r="G20" s="3"/>
      <c r="H20" s="45"/>
      <c r="I20" s="3"/>
      <c r="J20" s="45"/>
      <c r="K20" s="3"/>
      <c r="L20" s="45"/>
      <c r="M20" s="3"/>
      <c r="N20" s="45"/>
      <c r="O20" s="3"/>
      <c r="P20" s="45"/>
      <c r="Q20" s="3"/>
      <c r="R20" s="45"/>
      <c r="S20" s="3"/>
      <c r="T20" s="45"/>
      <c r="U20" s="3"/>
      <c r="V20" s="45"/>
      <c r="W20" s="3"/>
      <c r="X20" s="45"/>
      <c r="Y20" s="3"/>
      <c r="Z20" s="45"/>
      <c r="AA20" s="3"/>
      <c r="AB20" s="45"/>
      <c r="AC20" s="3"/>
      <c r="AD20" s="45">
        <v>16</v>
      </c>
      <c r="AE20" s="3">
        <f t="shared" ref="AE20:AE30" si="79">+AD20*C20</f>
        <v>960</v>
      </c>
      <c r="AF20" s="45">
        <v>19</v>
      </c>
      <c r="AG20" s="3">
        <f t="shared" ref="AG20:AG29" si="80">+AF20*C20</f>
        <v>1140</v>
      </c>
      <c r="AH20" s="45">
        <v>8</v>
      </c>
      <c r="AI20" s="3">
        <f t="shared" ref="AI20:AI30" si="81">+AH20*C20</f>
        <v>480</v>
      </c>
      <c r="AJ20" s="93">
        <v>16</v>
      </c>
      <c r="AK20" s="3">
        <f t="shared" ref="AK20:AK30" si="82">+AJ20*C20</f>
        <v>960</v>
      </c>
      <c r="AL20" s="45">
        <v>21</v>
      </c>
      <c r="AM20" s="3">
        <f t="shared" ref="AM20:AM30" si="83">+AL20*C20</f>
        <v>1260</v>
      </c>
      <c r="AN20" s="45"/>
      <c r="AO20" s="3">
        <f t="shared" ref="AO20:AO30" si="84">+AN20*C20</f>
        <v>0</v>
      </c>
      <c r="AP20" s="45"/>
      <c r="AQ20" s="3">
        <f t="shared" si="49"/>
        <v>0</v>
      </c>
      <c r="AR20" s="45"/>
      <c r="AS20" s="3">
        <f t="shared" ref="AS20:AS30" si="85">+AR20*C20</f>
        <v>0</v>
      </c>
      <c r="AT20" s="45"/>
      <c r="AU20" s="3">
        <f t="shared" ref="AU20:AU30" si="86">+AT20*C20</f>
        <v>0</v>
      </c>
      <c r="AV20" s="45"/>
      <c r="AW20" s="3">
        <f t="shared" ref="AW20:AW30" si="87">+AV20*C20</f>
        <v>0</v>
      </c>
      <c r="AX20" s="45"/>
      <c r="AY20" s="3"/>
      <c r="AZ20" s="45"/>
      <c r="BA20" s="3"/>
      <c r="BB20" s="45"/>
      <c r="BC20" s="3"/>
      <c r="BD20" s="45"/>
      <c r="BE20" s="3"/>
      <c r="BF20" s="45"/>
      <c r="BG20" s="3"/>
      <c r="BH20" s="45"/>
      <c r="BI20" s="3"/>
      <c r="BJ20" s="45"/>
      <c r="BK20" s="3"/>
      <c r="BL20" s="45"/>
      <c r="BM20" s="3"/>
      <c r="BN20" s="45">
        <f t="shared" ref="BN20:BO23" si="88">+D20+F20+H20+J20+L20+N20+P20+R20+T20+V20+X20+Z20+AB20+AD20+AF20+AH20+AJ20+AL20+AN20+AP20+AR20+AT20+AV20+AX20+AZ20+BB20+BD20+BF20+BH20+BJ20+BL20</f>
        <v>80</v>
      </c>
      <c r="BO20" s="88">
        <f t="shared" si="88"/>
        <v>4800</v>
      </c>
      <c r="BP20" s="124"/>
      <c r="BQ20" s="61"/>
      <c r="BR20" s="4">
        <f t="shared" ref="BR20:BR23" si="89">BO20</f>
        <v>4800</v>
      </c>
      <c r="BS20" s="61"/>
      <c r="BT20" s="1">
        <f t="shared" ref="BT20:BT23" si="90">BR20+BS20-BQ20</f>
        <v>4800</v>
      </c>
      <c r="BU20" s="5"/>
      <c r="BV20" s="1">
        <f t="shared" ref="BV20:BV23" si="91">BT20-BU20</f>
        <v>4800</v>
      </c>
    </row>
    <row r="21" spans="1:114" s="14" customFormat="1" ht="16.5" customHeight="1" x14ac:dyDescent="0.3">
      <c r="A21" s="94" t="s">
        <v>32</v>
      </c>
      <c r="B21" s="80">
        <v>170</v>
      </c>
      <c r="C21" s="81">
        <v>60</v>
      </c>
      <c r="D21" s="93"/>
      <c r="E21" s="212"/>
      <c r="F21" s="93"/>
      <c r="G21" s="3"/>
      <c r="H21" s="45"/>
      <c r="I21" s="3"/>
      <c r="J21" s="45"/>
      <c r="K21" s="3"/>
      <c r="L21" s="45"/>
      <c r="M21" s="3"/>
      <c r="N21" s="45"/>
      <c r="O21" s="3"/>
      <c r="P21" s="45"/>
      <c r="Q21" s="3"/>
      <c r="R21" s="45"/>
      <c r="S21" s="3"/>
      <c r="T21" s="45">
        <v>5</v>
      </c>
      <c r="U21" s="3">
        <f>5*48</f>
        <v>240</v>
      </c>
      <c r="V21" s="45">
        <v>12</v>
      </c>
      <c r="W21" s="3">
        <f t="shared" ref="W21:W29" si="92">+V21*C21</f>
        <v>720</v>
      </c>
      <c r="X21" s="45"/>
      <c r="Y21" s="3">
        <f t="shared" si="60"/>
        <v>0</v>
      </c>
      <c r="Z21" s="45">
        <v>15</v>
      </c>
      <c r="AA21" s="3">
        <f t="shared" ref="AA21:AA30" si="93">+Z21*C21</f>
        <v>900</v>
      </c>
      <c r="AB21" s="45">
        <v>8</v>
      </c>
      <c r="AC21" s="3">
        <f t="shared" ref="AC21:AC30" si="94">+AB21*C21</f>
        <v>480</v>
      </c>
      <c r="AD21" s="45"/>
      <c r="AE21" s="3">
        <f t="shared" si="79"/>
        <v>0</v>
      </c>
      <c r="AF21" s="45"/>
      <c r="AG21" s="3">
        <f t="shared" si="80"/>
        <v>0</v>
      </c>
      <c r="AH21" s="45"/>
      <c r="AI21" s="3">
        <f t="shared" si="81"/>
        <v>0</v>
      </c>
      <c r="AJ21" s="93"/>
      <c r="AK21" s="3">
        <f t="shared" si="82"/>
        <v>0</v>
      </c>
      <c r="AL21" s="45">
        <v>5</v>
      </c>
      <c r="AM21" s="3">
        <f t="shared" si="83"/>
        <v>300</v>
      </c>
      <c r="AN21" s="45"/>
      <c r="AO21" s="3">
        <f t="shared" si="84"/>
        <v>0</v>
      </c>
      <c r="AP21" s="45"/>
      <c r="AQ21" s="3">
        <f t="shared" si="49"/>
        <v>0</v>
      </c>
      <c r="AR21" s="45">
        <v>8</v>
      </c>
      <c r="AS21" s="3">
        <f t="shared" si="85"/>
        <v>480</v>
      </c>
      <c r="AT21" s="45">
        <v>6</v>
      </c>
      <c r="AU21" s="3">
        <f t="shared" si="86"/>
        <v>360</v>
      </c>
      <c r="AV21" s="45"/>
      <c r="AW21" s="3">
        <f t="shared" si="87"/>
        <v>0</v>
      </c>
      <c r="AX21" s="45"/>
      <c r="AY21" s="3"/>
      <c r="AZ21" s="45"/>
      <c r="BA21" s="3"/>
      <c r="BB21" s="45"/>
      <c r="BC21" s="3"/>
      <c r="BD21" s="45"/>
      <c r="BE21" s="3"/>
      <c r="BF21" s="45"/>
      <c r="BG21" s="3"/>
      <c r="BH21" s="45"/>
      <c r="BI21" s="3"/>
      <c r="BJ21" s="45"/>
      <c r="BK21" s="3"/>
      <c r="BL21" s="45"/>
      <c r="BM21" s="3"/>
      <c r="BN21" s="45">
        <f t="shared" si="88"/>
        <v>59</v>
      </c>
      <c r="BO21" s="88">
        <f t="shared" si="88"/>
        <v>3480</v>
      </c>
      <c r="BP21" s="124"/>
      <c r="BQ21" s="61"/>
      <c r="BR21" s="4">
        <f t="shared" si="89"/>
        <v>3480</v>
      </c>
      <c r="BS21" s="61"/>
      <c r="BT21" s="1">
        <f t="shared" si="90"/>
        <v>3480</v>
      </c>
      <c r="BU21" s="5"/>
      <c r="BV21" s="1">
        <f t="shared" si="91"/>
        <v>3480</v>
      </c>
    </row>
    <row r="22" spans="1:114" s="14" customFormat="1" ht="16.5" customHeight="1" x14ac:dyDescent="0.3">
      <c r="A22" s="94" t="s">
        <v>77</v>
      </c>
      <c r="B22" s="121">
        <v>88</v>
      </c>
      <c r="C22" s="81">
        <v>48</v>
      </c>
      <c r="D22" s="93"/>
      <c r="E22" s="212"/>
      <c r="F22" s="93"/>
      <c r="G22" s="3"/>
      <c r="H22" s="45"/>
      <c r="I22" s="3"/>
      <c r="J22" s="45"/>
      <c r="K22" s="3"/>
      <c r="L22" s="45"/>
      <c r="M22" s="3"/>
      <c r="N22" s="45"/>
      <c r="O22" s="3"/>
      <c r="P22" s="45"/>
      <c r="Q22" s="3"/>
      <c r="R22" s="45"/>
      <c r="S22" s="3"/>
      <c r="T22" s="45"/>
      <c r="U22" s="3"/>
      <c r="V22" s="45"/>
      <c r="W22" s="3"/>
      <c r="X22" s="45"/>
      <c r="Y22" s="3"/>
      <c r="Z22" s="45"/>
      <c r="AA22" s="3"/>
      <c r="AB22" s="45"/>
      <c r="AC22" s="3"/>
      <c r="AD22" s="45"/>
      <c r="AE22" s="3">
        <f t="shared" si="79"/>
        <v>0</v>
      </c>
      <c r="AF22" s="45"/>
      <c r="AG22" s="3">
        <f t="shared" si="80"/>
        <v>0</v>
      </c>
      <c r="AH22" s="45"/>
      <c r="AI22" s="3">
        <f t="shared" si="81"/>
        <v>0</v>
      </c>
      <c r="AJ22" s="93"/>
      <c r="AK22" s="3">
        <f t="shared" si="82"/>
        <v>0</v>
      </c>
      <c r="AL22" s="45"/>
      <c r="AM22" s="3"/>
      <c r="AN22" s="45">
        <v>13</v>
      </c>
      <c r="AO22" s="3">
        <f t="shared" si="84"/>
        <v>624</v>
      </c>
      <c r="AP22" s="45">
        <v>29</v>
      </c>
      <c r="AQ22" s="3">
        <f t="shared" si="49"/>
        <v>1392</v>
      </c>
      <c r="AR22" s="45">
        <v>33</v>
      </c>
      <c r="AS22" s="3">
        <f t="shared" si="85"/>
        <v>1584</v>
      </c>
      <c r="AT22" s="45">
        <v>17</v>
      </c>
      <c r="AU22" s="3">
        <f t="shared" si="86"/>
        <v>816</v>
      </c>
      <c r="AV22" s="45"/>
      <c r="AW22" s="3">
        <f t="shared" si="87"/>
        <v>0</v>
      </c>
      <c r="AX22" s="45"/>
      <c r="AY22" s="3"/>
      <c r="AZ22" s="45"/>
      <c r="BA22" s="3"/>
      <c r="BB22" s="45"/>
      <c r="BC22" s="3"/>
      <c r="BD22" s="45"/>
      <c r="BE22" s="3"/>
      <c r="BF22" s="45"/>
      <c r="BG22" s="3"/>
      <c r="BH22" s="45"/>
      <c r="BI22" s="3"/>
      <c r="BJ22" s="45"/>
      <c r="BK22" s="3"/>
      <c r="BL22" s="45"/>
      <c r="BM22" s="3"/>
      <c r="BN22" s="45">
        <f t="shared" ref="BN22" si="95">+D22+F22+H22+J22+L22+N22+P22+R22+T22+V22+X22+Z22+AB22+AD22+AF22+AH22+AJ22+AL22+AN22+AP22+AR22+AT22+AV22+AX22+AZ22+BB22+BD22+BF22+BH22+BJ22+BL22</f>
        <v>92</v>
      </c>
      <c r="BO22" s="88">
        <f t="shared" ref="BO22" si="96">+E22+G22+I22+K22+M22+O22+Q22+S22+U22+W22+Y22+AA22+AC22+AE22+AG22+AI22+AK22+AM22+AO22+AQ22+AS22+AU22+AW22+AY22+BA22+BC22+BE22+BG22+BI22+BK22+BM22</f>
        <v>4416</v>
      </c>
      <c r="BP22" s="124"/>
      <c r="BQ22" s="61"/>
      <c r="BR22" s="4">
        <f t="shared" ref="BR22" si="97">BO22</f>
        <v>4416</v>
      </c>
      <c r="BS22" s="61"/>
      <c r="BT22" s="1">
        <f t="shared" ref="BT22" si="98">BR22+BS22-BQ22</f>
        <v>4416</v>
      </c>
      <c r="BU22" s="5"/>
      <c r="BV22" s="1">
        <f t="shared" ref="BV22" si="99">BT22-BU22</f>
        <v>4416</v>
      </c>
    </row>
    <row r="23" spans="1:114" s="14" customFormat="1" ht="16.5" customHeight="1" x14ac:dyDescent="0.3">
      <c r="A23" s="94" t="s">
        <v>86</v>
      </c>
      <c r="B23" s="121">
        <v>11</v>
      </c>
      <c r="C23" s="81">
        <v>48</v>
      </c>
      <c r="D23" s="93"/>
      <c r="E23" s="212"/>
      <c r="F23" s="93"/>
      <c r="G23" s="3"/>
      <c r="H23" s="45"/>
      <c r="I23" s="3"/>
      <c r="J23" s="45"/>
      <c r="K23" s="3"/>
      <c r="L23" s="45"/>
      <c r="M23" s="3"/>
      <c r="N23" s="45"/>
      <c r="O23" s="3"/>
      <c r="P23" s="45"/>
      <c r="Q23" s="3"/>
      <c r="R23" s="45"/>
      <c r="S23" s="3"/>
      <c r="T23" s="45"/>
      <c r="U23" s="3"/>
      <c r="V23" s="45">
        <v>18</v>
      </c>
      <c r="W23" s="3">
        <f t="shared" si="92"/>
        <v>864</v>
      </c>
      <c r="X23" s="45"/>
      <c r="Y23" s="3">
        <f t="shared" si="60"/>
        <v>0</v>
      </c>
      <c r="Z23" s="45">
        <v>7</v>
      </c>
      <c r="AA23" s="3">
        <f t="shared" si="93"/>
        <v>336</v>
      </c>
      <c r="AB23" s="45">
        <v>9</v>
      </c>
      <c r="AC23" s="3">
        <f t="shared" si="94"/>
        <v>432</v>
      </c>
      <c r="AD23" s="45">
        <v>4</v>
      </c>
      <c r="AE23" s="3">
        <f>144+40</f>
        <v>184</v>
      </c>
      <c r="AF23" s="45"/>
      <c r="AG23" s="3">
        <f t="shared" si="80"/>
        <v>0</v>
      </c>
      <c r="AH23" s="45"/>
      <c r="AI23" s="3">
        <f t="shared" si="81"/>
        <v>0</v>
      </c>
      <c r="AJ23" s="93"/>
      <c r="AK23" s="3">
        <f t="shared" si="82"/>
        <v>0</v>
      </c>
      <c r="AL23" s="45"/>
      <c r="AM23" s="3">
        <f t="shared" si="83"/>
        <v>0</v>
      </c>
      <c r="AN23" s="45"/>
      <c r="AO23" s="3">
        <f t="shared" si="84"/>
        <v>0</v>
      </c>
      <c r="AP23" s="45"/>
      <c r="AQ23" s="3">
        <f t="shared" si="49"/>
        <v>0</v>
      </c>
      <c r="AR23" s="45"/>
      <c r="AS23" s="3">
        <f t="shared" si="85"/>
        <v>0</v>
      </c>
      <c r="AT23" s="45"/>
      <c r="AU23" s="3">
        <f t="shared" si="86"/>
        <v>0</v>
      </c>
      <c r="AV23" s="45"/>
      <c r="AW23" s="3">
        <f t="shared" si="87"/>
        <v>0</v>
      </c>
      <c r="AX23" s="45"/>
      <c r="AY23" s="3"/>
      <c r="AZ23" s="45"/>
      <c r="BA23" s="3"/>
      <c r="BB23" s="45"/>
      <c r="BC23" s="3"/>
      <c r="BD23" s="45"/>
      <c r="BE23" s="3"/>
      <c r="BF23" s="45"/>
      <c r="BG23" s="3"/>
      <c r="BH23" s="45"/>
      <c r="BI23" s="3"/>
      <c r="BJ23" s="45"/>
      <c r="BK23" s="3"/>
      <c r="BL23" s="45"/>
      <c r="BM23" s="3"/>
      <c r="BN23" s="45">
        <f t="shared" si="88"/>
        <v>38</v>
      </c>
      <c r="BO23" s="88">
        <f t="shared" si="88"/>
        <v>1816</v>
      </c>
      <c r="BP23" s="124"/>
      <c r="BQ23" s="61"/>
      <c r="BR23" s="4">
        <f t="shared" si="89"/>
        <v>1816</v>
      </c>
      <c r="BS23" s="61"/>
      <c r="BT23" s="1">
        <f t="shared" si="90"/>
        <v>1816</v>
      </c>
      <c r="BU23" s="5"/>
      <c r="BV23" s="1">
        <f t="shared" si="91"/>
        <v>1816</v>
      </c>
    </row>
    <row r="24" spans="1:114" s="14" customFormat="1" ht="16.5" customHeight="1" x14ac:dyDescent="0.3">
      <c r="A24" s="94" t="s">
        <v>80</v>
      </c>
      <c r="B24" s="121">
        <v>53</v>
      </c>
      <c r="C24" s="81">
        <v>48</v>
      </c>
      <c r="D24" s="93"/>
      <c r="E24" s="212"/>
      <c r="F24" s="93"/>
      <c r="G24" s="3"/>
      <c r="H24" s="45"/>
      <c r="I24" s="3"/>
      <c r="J24" s="45"/>
      <c r="K24" s="3"/>
      <c r="L24" s="45"/>
      <c r="M24" s="3"/>
      <c r="N24" s="45"/>
      <c r="O24" s="3"/>
      <c r="P24" s="45"/>
      <c r="Q24" s="3"/>
      <c r="R24" s="45"/>
      <c r="S24" s="3"/>
      <c r="T24" s="45"/>
      <c r="U24" s="3"/>
      <c r="V24" s="45"/>
      <c r="W24" s="3"/>
      <c r="X24" s="45"/>
      <c r="Y24" s="3"/>
      <c r="Z24" s="45"/>
      <c r="AA24" s="3"/>
      <c r="AB24" s="45"/>
      <c r="AC24" s="3"/>
      <c r="AD24" s="45"/>
      <c r="AE24" s="3"/>
      <c r="AF24" s="45"/>
      <c r="AG24" s="3">
        <f t="shared" si="80"/>
        <v>0</v>
      </c>
      <c r="AH24" s="45"/>
      <c r="AI24" s="3">
        <f t="shared" si="81"/>
        <v>0</v>
      </c>
      <c r="AJ24" s="93"/>
      <c r="AK24" s="3">
        <f t="shared" si="82"/>
        <v>0</v>
      </c>
      <c r="AL24" s="45"/>
      <c r="AM24" s="3"/>
      <c r="AN24" s="45"/>
      <c r="AO24" s="3">
        <f t="shared" si="84"/>
        <v>0</v>
      </c>
      <c r="AP24" s="45"/>
      <c r="AQ24" s="3">
        <f t="shared" si="49"/>
        <v>0</v>
      </c>
      <c r="AR24" s="45">
        <v>8</v>
      </c>
      <c r="AS24" s="3">
        <f t="shared" si="85"/>
        <v>384</v>
      </c>
      <c r="AT24" s="45">
        <v>5</v>
      </c>
      <c r="AU24" s="3">
        <f t="shared" si="86"/>
        <v>240</v>
      </c>
      <c r="AV24" s="45"/>
      <c r="AW24" s="3">
        <f t="shared" si="87"/>
        <v>0</v>
      </c>
      <c r="AX24" s="45"/>
      <c r="AY24" s="3"/>
      <c r="AZ24" s="45"/>
      <c r="BA24" s="3"/>
      <c r="BB24" s="45"/>
      <c r="BC24" s="3"/>
      <c r="BD24" s="45"/>
      <c r="BE24" s="3"/>
      <c r="BF24" s="45"/>
      <c r="BG24" s="3"/>
      <c r="BH24" s="45"/>
      <c r="BI24" s="3"/>
      <c r="BJ24" s="45"/>
      <c r="BK24" s="3"/>
      <c r="BL24" s="45"/>
      <c r="BM24" s="3"/>
      <c r="BN24" s="45">
        <f t="shared" ref="BN24" si="100">+D24+F24+H24+J24+L24+N24+P24+R24+T24+V24+X24+Z24+AB24+AD24+AF24+AH24+AJ24+AL24+AN24+AP24+AR24+AT24+AV24+AX24+AZ24+BB24+BD24+BF24+BH24+BJ24+BL24</f>
        <v>13</v>
      </c>
      <c r="BO24" s="88">
        <f t="shared" ref="BO24" si="101">+E24+G24+I24+K24+M24+O24+Q24+S24+U24+W24+Y24+AA24+AC24+AE24+AG24+AI24+AK24+AM24+AO24+AQ24+AS24+AU24+AW24+AY24+BA24+BC24+BE24+BG24+BI24+BK24+BM24</f>
        <v>624</v>
      </c>
      <c r="BP24" s="124"/>
      <c r="BQ24" s="61"/>
      <c r="BR24" s="4">
        <f t="shared" ref="BR24" si="102">BO24</f>
        <v>624</v>
      </c>
      <c r="BS24" s="61"/>
      <c r="BT24" s="1">
        <f t="shared" ref="BT24" si="103">BR24+BS24-BQ24</f>
        <v>624</v>
      </c>
      <c r="BU24" s="5"/>
      <c r="BV24" s="1">
        <f t="shared" ref="BV24" si="104">BT24-BU24</f>
        <v>624</v>
      </c>
    </row>
    <row r="25" spans="1:114" s="14" customFormat="1" ht="16.5" customHeight="1" x14ac:dyDescent="0.3">
      <c r="A25" s="94" t="s">
        <v>87</v>
      </c>
      <c r="B25" s="121">
        <v>184</v>
      </c>
      <c r="C25" s="81">
        <v>48</v>
      </c>
      <c r="D25" s="93"/>
      <c r="E25" s="212"/>
      <c r="F25" s="93"/>
      <c r="G25" s="3"/>
      <c r="H25" s="45"/>
      <c r="I25" s="3"/>
      <c r="J25" s="45"/>
      <c r="K25" s="3"/>
      <c r="L25" s="45"/>
      <c r="M25" s="3"/>
      <c r="N25" s="45"/>
      <c r="O25" s="3"/>
      <c r="P25" s="45"/>
      <c r="Q25" s="3"/>
      <c r="R25" s="45"/>
      <c r="S25" s="3"/>
      <c r="T25" s="45"/>
      <c r="U25" s="3"/>
      <c r="V25" s="45"/>
      <c r="W25" s="3"/>
      <c r="X25" s="45"/>
      <c r="Y25" s="3">
        <f t="shared" si="60"/>
        <v>0</v>
      </c>
      <c r="Z25" s="45"/>
      <c r="AA25" s="3"/>
      <c r="AB25" s="45">
        <v>12</v>
      </c>
      <c r="AC25" s="3">
        <f t="shared" si="94"/>
        <v>576</v>
      </c>
      <c r="AD25" s="45">
        <v>15</v>
      </c>
      <c r="AE25" s="3">
        <f t="shared" si="79"/>
        <v>720</v>
      </c>
      <c r="AF25" s="45">
        <v>24</v>
      </c>
      <c r="AG25" s="3">
        <f t="shared" si="80"/>
        <v>1152</v>
      </c>
      <c r="AH25" s="45">
        <v>10</v>
      </c>
      <c r="AI25" s="3">
        <f t="shared" si="81"/>
        <v>480</v>
      </c>
      <c r="AJ25" s="93">
        <v>19</v>
      </c>
      <c r="AK25" s="3">
        <f t="shared" si="82"/>
        <v>912</v>
      </c>
      <c r="AL25" s="45">
        <v>7</v>
      </c>
      <c r="AM25" s="3">
        <f t="shared" si="83"/>
        <v>336</v>
      </c>
      <c r="AN25" s="45">
        <v>12</v>
      </c>
      <c r="AO25" s="3">
        <f t="shared" si="84"/>
        <v>576</v>
      </c>
      <c r="AP25" s="45"/>
      <c r="AQ25" s="3">
        <f t="shared" si="49"/>
        <v>0</v>
      </c>
      <c r="AR25" s="45"/>
      <c r="AS25" s="3">
        <f t="shared" si="85"/>
        <v>0</v>
      </c>
      <c r="AT25" s="45"/>
      <c r="AU25" s="3">
        <f t="shared" si="86"/>
        <v>0</v>
      </c>
      <c r="AV25" s="45"/>
      <c r="AW25" s="3">
        <f t="shared" si="87"/>
        <v>0</v>
      </c>
      <c r="AX25" s="45"/>
      <c r="AY25" s="3"/>
      <c r="AZ25" s="45"/>
      <c r="BA25" s="3"/>
      <c r="BB25" s="45"/>
      <c r="BC25" s="3"/>
      <c r="BD25" s="45"/>
      <c r="BE25" s="3"/>
      <c r="BF25" s="45"/>
      <c r="BG25" s="3"/>
      <c r="BH25" s="45"/>
      <c r="BI25" s="3"/>
      <c r="BJ25" s="45"/>
      <c r="BK25" s="3"/>
      <c r="BL25" s="45"/>
      <c r="BM25" s="3"/>
      <c r="BN25" s="45">
        <f t="shared" ref="BN25:BO29" si="105">+D25+F25+H25+J25+L25+N25+P25+R25+T25+V25+X25+Z25+AB25+AD25+AF25+AH25+AJ25+AL25+AN25+AP25+AR25+AT25+AV25+AX25+AZ25+BB25+BD25+BF25+BH25+BJ25+BL25</f>
        <v>99</v>
      </c>
      <c r="BO25" s="88">
        <f t="shared" si="105"/>
        <v>4752</v>
      </c>
      <c r="BP25" s="124"/>
      <c r="BQ25" s="61"/>
      <c r="BR25" s="4">
        <f t="shared" ref="BR25" si="106">BO25</f>
        <v>4752</v>
      </c>
      <c r="BS25" s="61"/>
      <c r="BT25" s="1">
        <f t="shared" ref="BT25:BT29" si="107">BR25+BS25-BQ25</f>
        <v>4752</v>
      </c>
      <c r="BU25" s="5"/>
      <c r="BV25" s="1">
        <f t="shared" ref="BV25" si="108">BT25-BU25</f>
        <v>4752</v>
      </c>
    </row>
    <row r="26" spans="1:114" ht="16.5" customHeight="1" x14ac:dyDescent="0.25">
      <c r="A26" s="94" t="s">
        <v>51</v>
      </c>
      <c r="B26" s="121" t="s">
        <v>52</v>
      </c>
      <c r="C26" s="81">
        <v>48</v>
      </c>
      <c r="D26" s="93"/>
      <c r="E26" s="3">
        <f t="shared" ref="E26:E28" si="109">+D26*C26</f>
        <v>0</v>
      </c>
      <c r="F26" s="93"/>
      <c r="G26" s="3">
        <f t="shared" ref="G26:G28" si="110">+F26*C26</f>
        <v>0</v>
      </c>
      <c r="H26" s="45"/>
      <c r="I26" s="3">
        <f t="shared" ref="I26:I28" si="111">+H26*C26</f>
        <v>0</v>
      </c>
      <c r="J26" s="45"/>
      <c r="K26" s="3">
        <f t="shared" ref="K26:K28" si="112">+J26*C26</f>
        <v>0</v>
      </c>
      <c r="L26" s="45"/>
      <c r="M26" s="3">
        <f t="shared" si="35"/>
        <v>0</v>
      </c>
      <c r="N26" s="45"/>
      <c r="O26" s="3">
        <f t="shared" si="36"/>
        <v>0</v>
      </c>
      <c r="P26" s="45"/>
      <c r="Q26" s="3">
        <f t="shared" si="37"/>
        <v>0</v>
      </c>
      <c r="R26" s="45"/>
      <c r="S26" s="3">
        <f t="shared" si="38"/>
        <v>0</v>
      </c>
      <c r="T26" s="45"/>
      <c r="U26" s="3">
        <f t="shared" ref="U26:U28" si="113">+T26*C26</f>
        <v>0</v>
      </c>
      <c r="V26" s="45"/>
      <c r="W26" s="3">
        <f t="shared" si="92"/>
        <v>0</v>
      </c>
      <c r="X26" s="45"/>
      <c r="Y26" s="3">
        <f t="shared" si="60"/>
        <v>0</v>
      </c>
      <c r="Z26" s="45">
        <v>2</v>
      </c>
      <c r="AA26" s="3">
        <f t="shared" si="93"/>
        <v>96</v>
      </c>
      <c r="AB26" s="45"/>
      <c r="AC26" s="3">
        <f t="shared" si="94"/>
        <v>0</v>
      </c>
      <c r="AD26" s="45">
        <v>3</v>
      </c>
      <c r="AE26" s="3">
        <f>94+101</f>
        <v>195</v>
      </c>
      <c r="AF26" s="45"/>
      <c r="AG26" s="3">
        <f t="shared" si="80"/>
        <v>0</v>
      </c>
      <c r="AH26" s="45"/>
      <c r="AI26" s="3">
        <f t="shared" si="81"/>
        <v>0</v>
      </c>
      <c r="AJ26" s="93"/>
      <c r="AK26" s="3">
        <f t="shared" si="82"/>
        <v>0</v>
      </c>
      <c r="AL26" s="45"/>
      <c r="AM26" s="3">
        <f t="shared" si="83"/>
        <v>0</v>
      </c>
      <c r="AN26" s="45"/>
      <c r="AO26" s="3">
        <f t="shared" si="84"/>
        <v>0</v>
      </c>
      <c r="AP26" s="45"/>
      <c r="AQ26" s="3">
        <f t="shared" si="49"/>
        <v>0</v>
      </c>
      <c r="AR26" s="45"/>
      <c r="AS26" s="3">
        <f t="shared" si="85"/>
        <v>0</v>
      </c>
      <c r="AT26" s="45"/>
      <c r="AU26" s="3">
        <f t="shared" si="86"/>
        <v>0</v>
      </c>
      <c r="AV26" s="45"/>
      <c r="AW26" s="3">
        <f t="shared" si="87"/>
        <v>0</v>
      </c>
      <c r="AX26" s="45"/>
      <c r="AY26" s="3"/>
      <c r="AZ26" s="45"/>
      <c r="BA26" s="3"/>
      <c r="BB26" s="45"/>
      <c r="BC26" s="3"/>
      <c r="BD26" s="45"/>
      <c r="BE26" s="3"/>
      <c r="BF26" s="45"/>
      <c r="BG26" s="3"/>
      <c r="BH26" s="45"/>
      <c r="BI26" s="74"/>
      <c r="BJ26" s="45"/>
      <c r="BK26" s="74"/>
      <c r="BL26" s="45"/>
      <c r="BM26" s="74"/>
      <c r="BN26" s="45">
        <f t="shared" si="105"/>
        <v>5</v>
      </c>
      <c r="BO26" s="88">
        <f t="shared" si="105"/>
        <v>291</v>
      </c>
      <c r="BP26" s="124"/>
      <c r="BQ26" s="61">
        <v>12</v>
      </c>
      <c r="BR26" s="4">
        <f t="shared" si="53"/>
        <v>291</v>
      </c>
      <c r="BS26" s="61"/>
      <c r="BT26" s="1">
        <f t="shared" si="107"/>
        <v>279</v>
      </c>
      <c r="BU26" s="5"/>
      <c r="BV26" s="1">
        <f>BT26-BU26</f>
        <v>279</v>
      </c>
    </row>
    <row r="27" spans="1:114" ht="16.5" customHeight="1" x14ac:dyDescent="0.25">
      <c r="A27" s="133" t="s">
        <v>68</v>
      </c>
      <c r="B27" s="80">
        <v>47</v>
      </c>
      <c r="C27" s="81">
        <v>48</v>
      </c>
      <c r="D27" s="93"/>
      <c r="E27" s="3">
        <f t="shared" si="109"/>
        <v>0</v>
      </c>
      <c r="F27" s="93"/>
      <c r="G27" s="3">
        <f t="shared" si="110"/>
        <v>0</v>
      </c>
      <c r="H27" s="45">
        <v>4</v>
      </c>
      <c r="I27" s="3">
        <f t="shared" si="111"/>
        <v>192</v>
      </c>
      <c r="J27" s="45"/>
      <c r="K27" s="3">
        <f t="shared" si="112"/>
        <v>0</v>
      </c>
      <c r="L27" s="45"/>
      <c r="M27" s="3">
        <f t="shared" si="35"/>
        <v>0</v>
      </c>
      <c r="N27" s="45">
        <v>10</v>
      </c>
      <c r="O27" s="3">
        <f t="shared" si="36"/>
        <v>480</v>
      </c>
      <c r="P27" s="45">
        <v>20</v>
      </c>
      <c r="Q27" s="3">
        <f t="shared" si="37"/>
        <v>960</v>
      </c>
      <c r="R27" s="45">
        <v>10</v>
      </c>
      <c r="S27" s="3">
        <f t="shared" si="38"/>
        <v>480</v>
      </c>
      <c r="T27" s="45">
        <v>12</v>
      </c>
      <c r="U27" s="3">
        <f t="shared" si="113"/>
        <v>576</v>
      </c>
      <c r="V27" s="45">
        <v>11</v>
      </c>
      <c r="W27" s="3">
        <f t="shared" si="92"/>
        <v>528</v>
      </c>
      <c r="X27" s="45"/>
      <c r="Y27" s="3">
        <f t="shared" si="60"/>
        <v>0</v>
      </c>
      <c r="Z27" s="45">
        <v>9</v>
      </c>
      <c r="AA27" s="3">
        <f t="shared" si="93"/>
        <v>432</v>
      </c>
      <c r="AB27" s="45">
        <v>10</v>
      </c>
      <c r="AC27" s="3">
        <f t="shared" si="94"/>
        <v>480</v>
      </c>
      <c r="AD27" s="45">
        <v>17</v>
      </c>
      <c r="AE27" s="3">
        <f t="shared" si="79"/>
        <v>816</v>
      </c>
      <c r="AF27" s="45">
        <v>3</v>
      </c>
      <c r="AG27" s="3">
        <f>96+20</f>
        <v>116</v>
      </c>
      <c r="AH27" s="45"/>
      <c r="AI27" s="3">
        <f t="shared" si="81"/>
        <v>0</v>
      </c>
      <c r="AJ27" s="93"/>
      <c r="AK27" s="3">
        <f t="shared" si="82"/>
        <v>0</v>
      </c>
      <c r="AL27" s="45"/>
      <c r="AM27" s="3">
        <f t="shared" si="83"/>
        <v>0</v>
      </c>
      <c r="AN27" s="45"/>
      <c r="AO27" s="3">
        <f t="shared" si="84"/>
        <v>0</v>
      </c>
      <c r="AP27" s="45"/>
      <c r="AQ27" s="3">
        <f t="shared" si="49"/>
        <v>0</v>
      </c>
      <c r="AR27" s="45"/>
      <c r="AS27" s="3">
        <f t="shared" si="85"/>
        <v>0</v>
      </c>
      <c r="AT27" s="45"/>
      <c r="AU27" s="3">
        <f t="shared" si="86"/>
        <v>0</v>
      </c>
      <c r="AV27" s="45"/>
      <c r="AW27" s="3">
        <f t="shared" si="87"/>
        <v>0</v>
      </c>
      <c r="AX27" s="45"/>
      <c r="AY27" s="3"/>
      <c r="AZ27" s="45"/>
      <c r="BA27" s="3"/>
      <c r="BB27" s="45"/>
      <c r="BC27" s="3"/>
      <c r="BD27" s="45"/>
      <c r="BE27" s="3"/>
      <c r="BF27" s="45"/>
      <c r="BG27" s="3"/>
      <c r="BH27" s="45"/>
      <c r="BI27" s="74"/>
      <c r="BJ27" s="45"/>
      <c r="BK27" s="74"/>
      <c r="BL27" s="45"/>
      <c r="BM27" s="74"/>
      <c r="BN27" s="45">
        <f t="shared" si="105"/>
        <v>106</v>
      </c>
      <c r="BO27" s="88">
        <f t="shared" si="105"/>
        <v>5060</v>
      </c>
      <c r="BP27" s="124"/>
      <c r="BQ27" s="61"/>
      <c r="BR27" s="4">
        <f t="shared" si="53"/>
        <v>5060</v>
      </c>
      <c r="BS27" s="61"/>
      <c r="BT27" s="1">
        <f t="shared" si="107"/>
        <v>5060</v>
      </c>
      <c r="BU27" s="5"/>
      <c r="BV27" s="1">
        <f>BT27-BU27</f>
        <v>5060</v>
      </c>
    </row>
    <row r="28" spans="1:114" ht="16.5" customHeight="1" x14ac:dyDescent="0.25">
      <c r="A28" s="133" t="s">
        <v>56</v>
      </c>
      <c r="B28" s="80">
        <v>6</v>
      </c>
      <c r="C28" s="81">
        <v>48</v>
      </c>
      <c r="D28" s="93"/>
      <c r="E28" s="3">
        <f t="shared" si="109"/>
        <v>0</v>
      </c>
      <c r="F28" s="93"/>
      <c r="G28" s="3">
        <f t="shared" si="110"/>
        <v>0</v>
      </c>
      <c r="H28" s="45"/>
      <c r="I28" s="3">
        <f t="shared" si="111"/>
        <v>0</v>
      </c>
      <c r="J28" s="45">
        <v>12</v>
      </c>
      <c r="K28" s="3">
        <f t="shared" si="112"/>
        <v>576</v>
      </c>
      <c r="L28" s="45"/>
      <c r="M28" s="3">
        <f t="shared" si="35"/>
        <v>0</v>
      </c>
      <c r="N28" s="45">
        <v>12</v>
      </c>
      <c r="O28" s="3">
        <f t="shared" si="36"/>
        <v>576</v>
      </c>
      <c r="P28" s="45"/>
      <c r="Q28" s="3">
        <f t="shared" si="37"/>
        <v>0</v>
      </c>
      <c r="R28" s="45">
        <v>12</v>
      </c>
      <c r="S28" s="3">
        <f t="shared" si="38"/>
        <v>576</v>
      </c>
      <c r="T28" s="45"/>
      <c r="U28" s="3">
        <f t="shared" si="113"/>
        <v>0</v>
      </c>
      <c r="V28" s="45"/>
      <c r="W28" s="3">
        <f t="shared" si="92"/>
        <v>0</v>
      </c>
      <c r="X28" s="45"/>
      <c r="Y28" s="3">
        <f t="shared" si="60"/>
        <v>0</v>
      </c>
      <c r="Z28" s="45">
        <v>12</v>
      </c>
      <c r="AA28" s="3">
        <f t="shared" si="93"/>
        <v>576</v>
      </c>
      <c r="AB28" s="45"/>
      <c r="AC28" s="3">
        <f t="shared" si="94"/>
        <v>0</v>
      </c>
      <c r="AD28" s="45"/>
      <c r="AE28" s="3">
        <f t="shared" si="79"/>
        <v>0</v>
      </c>
      <c r="AF28" s="45"/>
      <c r="AG28" s="3">
        <f t="shared" si="80"/>
        <v>0</v>
      </c>
      <c r="AH28" s="45"/>
      <c r="AI28" s="3">
        <f t="shared" si="81"/>
        <v>0</v>
      </c>
      <c r="AJ28" s="93">
        <v>7</v>
      </c>
      <c r="AK28" s="3">
        <f t="shared" si="82"/>
        <v>336</v>
      </c>
      <c r="AL28" s="45"/>
      <c r="AM28" s="3">
        <f t="shared" si="83"/>
        <v>0</v>
      </c>
      <c r="AN28" s="45"/>
      <c r="AO28" s="3">
        <f t="shared" si="84"/>
        <v>0</v>
      </c>
      <c r="AP28" s="45"/>
      <c r="AQ28" s="3">
        <f t="shared" si="49"/>
        <v>0</v>
      </c>
      <c r="AR28" s="45">
        <v>5</v>
      </c>
      <c r="AS28" s="3">
        <f t="shared" si="85"/>
        <v>240</v>
      </c>
      <c r="AT28" s="45"/>
      <c r="AU28" s="3">
        <f t="shared" si="86"/>
        <v>0</v>
      </c>
      <c r="AV28" s="45"/>
      <c r="AW28" s="3">
        <f t="shared" si="87"/>
        <v>0</v>
      </c>
      <c r="AX28" s="45"/>
      <c r="AY28" s="3"/>
      <c r="AZ28" s="45"/>
      <c r="BA28" s="3"/>
      <c r="BB28" s="45"/>
      <c r="BC28" s="3"/>
      <c r="BD28" s="45"/>
      <c r="BE28" s="3"/>
      <c r="BF28" s="45"/>
      <c r="BG28" s="3"/>
      <c r="BH28" s="45"/>
      <c r="BI28" s="74"/>
      <c r="BJ28" s="45"/>
      <c r="BK28" s="74"/>
      <c r="BL28" s="45"/>
      <c r="BM28" s="74"/>
      <c r="BN28" s="45">
        <f t="shared" si="105"/>
        <v>60</v>
      </c>
      <c r="BO28" s="88">
        <f t="shared" si="105"/>
        <v>2880</v>
      </c>
      <c r="BP28" s="124"/>
      <c r="BQ28" s="61">
        <v>371.68</v>
      </c>
      <c r="BR28" s="4">
        <f t="shared" si="53"/>
        <v>2880</v>
      </c>
      <c r="BS28" s="61"/>
      <c r="BT28" s="1">
        <f t="shared" si="107"/>
        <v>2508.3200000000002</v>
      </c>
      <c r="BU28" s="5"/>
      <c r="BV28" s="1">
        <f t="shared" ref="BV28" si="114">BT28-BU28</f>
        <v>2508.3200000000002</v>
      </c>
    </row>
    <row r="29" spans="1:114" ht="16.5" customHeight="1" x14ac:dyDescent="0.25">
      <c r="A29" s="94" t="s">
        <v>78</v>
      </c>
      <c r="B29" s="80">
        <v>1</v>
      </c>
      <c r="C29" s="81">
        <v>48</v>
      </c>
      <c r="D29" s="93"/>
      <c r="E29" s="3"/>
      <c r="F29" s="93"/>
      <c r="G29" s="3"/>
      <c r="H29" s="45"/>
      <c r="I29" s="3"/>
      <c r="J29" s="45"/>
      <c r="K29" s="3"/>
      <c r="L29" s="45"/>
      <c r="M29" s="3"/>
      <c r="N29" s="45"/>
      <c r="O29" s="3"/>
      <c r="P29" s="45"/>
      <c r="Q29" s="3"/>
      <c r="R29" s="45"/>
      <c r="S29" s="3"/>
      <c r="T29" s="45"/>
      <c r="U29" s="3"/>
      <c r="V29" s="45">
        <v>12</v>
      </c>
      <c r="W29" s="3">
        <f t="shared" si="92"/>
        <v>576</v>
      </c>
      <c r="X29" s="45"/>
      <c r="Y29" s="3">
        <f t="shared" si="60"/>
        <v>0</v>
      </c>
      <c r="Z29" s="45"/>
      <c r="AA29" s="3">
        <f t="shared" si="93"/>
        <v>0</v>
      </c>
      <c r="AB29" s="45"/>
      <c r="AC29" s="3">
        <f t="shared" si="94"/>
        <v>0</v>
      </c>
      <c r="AD29" s="45"/>
      <c r="AE29" s="3">
        <f t="shared" si="79"/>
        <v>0</v>
      </c>
      <c r="AF29" s="45">
        <v>10</v>
      </c>
      <c r="AG29" s="3">
        <f t="shared" si="80"/>
        <v>480</v>
      </c>
      <c r="AH29" s="45"/>
      <c r="AI29" s="3">
        <f t="shared" si="81"/>
        <v>0</v>
      </c>
      <c r="AJ29" s="93"/>
      <c r="AK29" s="3">
        <f t="shared" si="82"/>
        <v>0</v>
      </c>
      <c r="AL29" s="45"/>
      <c r="AM29" s="3">
        <f t="shared" si="83"/>
        <v>0</v>
      </c>
      <c r="AN29" s="45"/>
      <c r="AO29" s="3">
        <f t="shared" si="84"/>
        <v>0</v>
      </c>
      <c r="AP29" s="45"/>
      <c r="AQ29" s="3">
        <f t="shared" si="49"/>
        <v>0</v>
      </c>
      <c r="AR29" s="45"/>
      <c r="AS29" s="3">
        <f t="shared" si="85"/>
        <v>0</v>
      </c>
      <c r="AT29" s="45">
        <v>9</v>
      </c>
      <c r="AU29" s="3">
        <f t="shared" si="86"/>
        <v>432</v>
      </c>
      <c r="AV29" s="45"/>
      <c r="AW29" s="3">
        <f t="shared" si="87"/>
        <v>0</v>
      </c>
      <c r="AX29" s="45"/>
      <c r="AY29" s="3"/>
      <c r="AZ29" s="45"/>
      <c r="BA29" s="3"/>
      <c r="BB29" s="45"/>
      <c r="BC29" s="3"/>
      <c r="BD29" s="45"/>
      <c r="BE29" s="3"/>
      <c r="BF29" s="45"/>
      <c r="BG29" s="3"/>
      <c r="BH29" s="45"/>
      <c r="BI29" s="74"/>
      <c r="BJ29" s="45"/>
      <c r="BK29" s="74"/>
      <c r="BL29" s="45"/>
      <c r="BM29" s="74"/>
      <c r="BN29" s="45">
        <f t="shared" si="105"/>
        <v>31</v>
      </c>
      <c r="BO29" s="88">
        <f t="shared" si="105"/>
        <v>1488</v>
      </c>
      <c r="BP29" s="124"/>
      <c r="BQ29" s="61"/>
      <c r="BR29" s="4">
        <f t="shared" si="53"/>
        <v>1488</v>
      </c>
      <c r="BS29" s="61"/>
      <c r="BT29" s="1">
        <f t="shared" si="107"/>
        <v>1488</v>
      </c>
      <c r="BU29" s="5"/>
      <c r="BV29" s="1">
        <f>BT29-BU29</f>
        <v>1488</v>
      </c>
    </row>
    <row r="30" spans="1:114" ht="16.5" customHeight="1" x14ac:dyDescent="0.25">
      <c r="A30" s="94" t="s">
        <v>95</v>
      </c>
      <c r="B30" s="80">
        <v>3</v>
      </c>
      <c r="C30" s="81">
        <v>48</v>
      </c>
      <c r="D30" s="93"/>
      <c r="E30" s="3"/>
      <c r="F30" s="93"/>
      <c r="G30" s="3"/>
      <c r="H30" s="45"/>
      <c r="I30" s="3"/>
      <c r="J30" s="45"/>
      <c r="K30" s="3"/>
      <c r="L30" s="45"/>
      <c r="M30" s="3"/>
      <c r="N30" s="45"/>
      <c r="O30" s="3"/>
      <c r="P30" s="45"/>
      <c r="Q30" s="3"/>
      <c r="R30" s="45"/>
      <c r="S30" s="3"/>
      <c r="T30" s="45"/>
      <c r="U30" s="3"/>
      <c r="V30" s="45"/>
      <c r="W30" s="3"/>
      <c r="X30" s="45"/>
      <c r="Y30" s="3">
        <f t="shared" si="60"/>
        <v>0</v>
      </c>
      <c r="Z30" s="45"/>
      <c r="AA30" s="3">
        <f t="shared" si="93"/>
        <v>0</v>
      </c>
      <c r="AB30" s="45"/>
      <c r="AC30" s="3">
        <f t="shared" si="94"/>
        <v>0</v>
      </c>
      <c r="AD30" s="45"/>
      <c r="AE30" s="3">
        <f t="shared" si="79"/>
        <v>0</v>
      </c>
      <c r="AF30" s="45"/>
      <c r="AG30" s="3"/>
      <c r="AH30" s="45"/>
      <c r="AI30" s="3">
        <f t="shared" si="81"/>
        <v>0</v>
      </c>
      <c r="AJ30" s="93"/>
      <c r="AK30" s="3">
        <f t="shared" si="82"/>
        <v>0</v>
      </c>
      <c r="AL30" s="45"/>
      <c r="AM30" s="3">
        <f t="shared" si="83"/>
        <v>0</v>
      </c>
      <c r="AN30" s="45"/>
      <c r="AO30" s="3">
        <f t="shared" si="84"/>
        <v>0</v>
      </c>
      <c r="AP30" s="45"/>
      <c r="AQ30" s="3">
        <f t="shared" si="49"/>
        <v>0</v>
      </c>
      <c r="AR30" s="45"/>
      <c r="AS30" s="3">
        <f t="shared" si="85"/>
        <v>0</v>
      </c>
      <c r="AT30" s="45">
        <v>9</v>
      </c>
      <c r="AU30" s="3">
        <f t="shared" si="86"/>
        <v>432</v>
      </c>
      <c r="AV30" s="45"/>
      <c r="AW30" s="3">
        <f t="shared" si="87"/>
        <v>0</v>
      </c>
      <c r="AX30" s="45"/>
      <c r="AY30" s="3"/>
      <c r="AZ30" s="45"/>
      <c r="BA30" s="3"/>
      <c r="BB30" s="45"/>
      <c r="BC30" s="3"/>
      <c r="BD30" s="45"/>
      <c r="BE30" s="3"/>
      <c r="BF30" s="45"/>
      <c r="BG30" s="3"/>
      <c r="BH30" s="45"/>
      <c r="BI30" s="74"/>
      <c r="BJ30" s="45"/>
      <c r="BK30" s="74"/>
      <c r="BL30" s="45"/>
      <c r="BM30" s="74"/>
      <c r="BN30" s="45">
        <f t="shared" ref="BN30" si="115">+D30+F30+H30+J30+L30+N30+P30+R30+T30+V30+X30+Z30+AB30+AD30+AF30+AH30+AJ30+AL30+AN30+AP30+AR30+AT30+AV30+AX30+AZ30+BB30+BD30+BF30+BH30+BJ30+BL30</f>
        <v>9</v>
      </c>
      <c r="BO30" s="88">
        <f t="shared" ref="BO30" si="116">+E30+G30+I30+K30+M30+O30+Q30+S30+U30+W30+Y30+AA30+AC30+AE30+AG30+AI30+AK30+AM30+AO30+AQ30+AS30+AU30+AW30+AY30+BA30+BC30+BE30+BG30+BI30+BK30+BM30</f>
        <v>432</v>
      </c>
      <c r="BP30" s="124"/>
      <c r="BQ30" s="61"/>
      <c r="BR30" s="4"/>
      <c r="BS30" s="61"/>
      <c r="BT30" s="1"/>
      <c r="BU30" s="5"/>
      <c r="BV30" s="1"/>
    </row>
    <row r="31" spans="1:114" s="71" customFormat="1" ht="16.5" customHeight="1" x14ac:dyDescent="0.25">
      <c r="A31" s="305" t="s">
        <v>12</v>
      </c>
      <c r="B31" s="290"/>
      <c r="C31" s="43"/>
      <c r="D31" s="132"/>
      <c r="E31" s="69"/>
      <c r="F31" s="132"/>
      <c r="G31" s="28"/>
      <c r="H31" s="70"/>
      <c r="I31" s="69"/>
      <c r="J31" s="70"/>
      <c r="K31" s="69"/>
      <c r="L31" s="70"/>
      <c r="M31" s="69"/>
      <c r="N31" s="70"/>
      <c r="O31" s="69"/>
      <c r="P31" s="70"/>
      <c r="Q31" s="69"/>
      <c r="R31" s="70"/>
      <c r="S31" s="69"/>
      <c r="T31" s="70"/>
      <c r="U31" s="69"/>
      <c r="V31" s="70"/>
      <c r="W31" s="69"/>
      <c r="X31" s="70"/>
      <c r="Y31" s="69"/>
      <c r="Z31" s="70"/>
      <c r="AA31" s="69"/>
      <c r="AB31" s="70"/>
      <c r="AC31" s="69"/>
      <c r="AD31" s="70"/>
      <c r="AE31" s="69"/>
      <c r="AF31" s="70"/>
      <c r="AG31" s="69"/>
      <c r="AH31" s="70"/>
      <c r="AI31" s="70"/>
      <c r="AJ31" s="106"/>
      <c r="AK31" s="69"/>
      <c r="AL31" s="70"/>
      <c r="AM31" s="69"/>
      <c r="AN31" s="70"/>
      <c r="AO31" s="69"/>
      <c r="AP31" s="70"/>
      <c r="AQ31" s="69"/>
      <c r="AR31" s="70"/>
      <c r="AS31" s="69"/>
      <c r="AT31" s="70"/>
      <c r="AU31" s="69"/>
      <c r="AV31" s="70"/>
      <c r="AW31" s="69"/>
      <c r="AX31" s="70"/>
      <c r="AY31" s="69"/>
      <c r="AZ31" s="70"/>
      <c r="BA31" s="69"/>
      <c r="BB31" s="70"/>
      <c r="BC31" s="69"/>
      <c r="BD31" s="70"/>
      <c r="BE31" s="69"/>
      <c r="BF31" s="70"/>
      <c r="BG31" s="69"/>
      <c r="BH31" s="70"/>
      <c r="BI31" s="69"/>
      <c r="BJ31" s="70"/>
      <c r="BK31" s="69"/>
      <c r="BL31" s="70"/>
      <c r="BM31" s="69"/>
      <c r="BN31" s="69"/>
      <c r="BO31" s="69"/>
      <c r="BP31" s="126"/>
      <c r="BQ31" s="35"/>
      <c r="BR31" s="38"/>
      <c r="BS31" s="35"/>
      <c r="BT31" s="39"/>
      <c r="BU31" s="39"/>
      <c r="BV31" s="39"/>
      <c r="BW31" s="62"/>
      <c r="BX31" s="62"/>
      <c r="BY31" s="62"/>
      <c r="BZ31" s="62"/>
      <c r="CA31" s="62"/>
      <c r="CB31" s="62"/>
      <c r="CC31" s="62"/>
      <c r="CD31" s="62"/>
      <c r="CE31" s="62"/>
      <c r="CF31" s="62"/>
      <c r="CG31" s="62"/>
      <c r="CH31" s="62"/>
      <c r="CI31" s="62"/>
      <c r="CJ31" s="62"/>
      <c r="CK31" s="62"/>
      <c r="CL31" s="62"/>
      <c r="CM31" s="62"/>
      <c r="CN31" s="62"/>
      <c r="CO31" s="62"/>
      <c r="CP31" s="62"/>
      <c r="CQ31" s="62"/>
      <c r="CR31" s="62"/>
      <c r="CS31" s="62"/>
      <c r="CT31" s="62"/>
      <c r="CU31" s="62"/>
      <c r="CV31" s="62"/>
      <c r="CW31" s="62"/>
      <c r="CX31" s="62"/>
      <c r="CY31" s="62"/>
      <c r="CZ31" s="62"/>
      <c r="DA31" s="62"/>
      <c r="DB31" s="62"/>
      <c r="DC31" s="62"/>
      <c r="DD31" s="62"/>
      <c r="DE31" s="62"/>
      <c r="DF31" s="62"/>
      <c r="DG31" s="62"/>
      <c r="DH31" s="62"/>
      <c r="DI31" s="62"/>
      <c r="DJ31" s="62"/>
    </row>
    <row r="32" spans="1:114" s="62" customFormat="1" ht="16.5" customHeight="1" x14ac:dyDescent="0.25">
      <c r="A32" s="94" t="s">
        <v>92</v>
      </c>
      <c r="B32" s="80">
        <v>55</v>
      </c>
      <c r="C32" s="81">
        <v>42</v>
      </c>
      <c r="D32" s="93"/>
      <c r="E32" s="227"/>
      <c r="F32" s="93"/>
      <c r="G32" s="3"/>
      <c r="H32" s="228"/>
      <c r="I32" s="227"/>
      <c r="J32" s="228"/>
      <c r="K32" s="227"/>
      <c r="L32" s="228"/>
      <c r="M32" s="227"/>
      <c r="N32" s="228"/>
      <c r="O32" s="227"/>
      <c r="P32" s="228"/>
      <c r="Q32" s="227"/>
      <c r="R32" s="228"/>
      <c r="S32" s="227"/>
      <c r="T32" s="228"/>
      <c r="U32" s="227"/>
      <c r="V32" s="228"/>
      <c r="W32" s="227"/>
      <c r="X32" s="228"/>
      <c r="Y32" s="227"/>
      <c r="Z32" s="228"/>
      <c r="AA32" s="227"/>
      <c r="AB32" s="228"/>
      <c r="AC32" s="227"/>
      <c r="AD32" s="228"/>
      <c r="AE32" s="227"/>
      <c r="AF32" s="228"/>
      <c r="AG32" s="227"/>
      <c r="AH32" s="228"/>
      <c r="AI32" s="228"/>
      <c r="AJ32" s="79"/>
      <c r="AK32" s="227"/>
      <c r="AL32" s="228"/>
      <c r="AM32" s="227"/>
      <c r="AN32" s="45">
        <v>35</v>
      </c>
      <c r="AO32" s="3">
        <f>+AN32*C32</f>
        <v>1470</v>
      </c>
      <c r="AP32" s="228"/>
      <c r="AQ32" s="3">
        <f t="shared" si="49"/>
        <v>0</v>
      </c>
      <c r="AR32" s="45">
        <v>44</v>
      </c>
      <c r="AS32" s="3">
        <f t="shared" ref="AS32:AS33" si="117">+AR32*C32</f>
        <v>1848</v>
      </c>
      <c r="AT32" s="228"/>
      <c r="AU32" s="3">
        <f t="shared" ref="AU32:AU33" si="118">+AT32*C32</f>
        <v>0</v>
      </c>
      <c r="AV32" s="228"/>
      <c r="AW32" s="3">
        <f t="shared" ref="AW32:AW33" si="119">+AV32*C32</f>
        <v>0</v>
      </c>
      <c r="AX32" s="228"/>
      <c r="AY32" s="227"/>
      <c r="AZ32" s="228"/>
      <c r="BA32" s="227"/>
      <c r="BB32" s="228"/>
      <c r="BC32" s="227"/>
      <c r="BD32" s="228"/>
      <c r="BE32" s="227"/>
      <c r="BF32" s="228"/>
      <c r="BG32" s="227"/>
      <c r="BH32" s="228"/>
      <c r="BI32" s="227"/>
      <c r="BJ32" s="228"/>
      <c r="BK32" s="227"/>
      <c r="BL32" s="228"/>
      <c r="BM32" s="227"/>
      <c r="BN32" s="45">
        <f t="shared" ref="BN32" si="120">+D32+F32+H32+J32+L32+N32+P32+R32+T32+V32+X32+Z32+AB32+AD32+AF32+AH32+AJ32+AL32+AN32+AP32+AR32+AT32+AV32+AX32+AZ32+BB32+BD32+BF32+BH32+BJ32+BL32</f>
        <v>79</v>
      </c>
      <c r="BO32" s="88">
        <f t="shared" ref="BO32" si="121">+E32+G32+I32+K32+M32+O32+Q32+S32+U32+W32+Y32+AA32+AC32+AE32+AG32+AI32+AK32+AM32+AO32+AQ32+AS32+AU32+AW32+AY32+BA32+BC32+BE32+BG32+BI32+BK32+BM32</f>
        <v>3318</v>
      </c>
      <c r="BP32" s="124"/>
      <c r="BQ32" s="61"/>
      <c r="BR32" s="4">
        <f t="shared" ref="BR32" si="122">BO32</f>
        <v>3318</v>
      </c>
      <c r="BS32" s="61"/>
      <c r="BT32" s="1">
        <f t="shared" ref="BT32" si="123">BR32+BS32-BQ32</f>
        <v>3318</v>
      </c>
      <c r="BU32" s="5"/>
      <c r="BV32" s="1">
        <f t="shared" ref="BV32" si="124">BT32-BU32</f>
        <v>3318</v>
      </c>
    </row>
    <row r="33" spans="1:120" s="150" customFormat="1" ht="16.5" customHeight="1" x14ac:dyDescent="0.25">
      <c r="A33" s="133" t="s">
        <v>54</v>
      </c>
      <c r="B33" s="80">
        <v>18</v>
      </c>
      <c r="C33" s="81">
        <v>45.36</v>
      </c>
      <c r="D33" s="93"/>
      <c r="E33" s="3">
        <f>+D33*C33</f>
        <v>0</v>
      </c>
      <c r="F33" s="93"/>
      <c r="G33" s="3">
        <f>+F33*C33</f>
        <v>0</v>
      </c>
      <c r="H33" s="45"/>
      <c r="I33" s="3">
        <f>+H33*C33</f>
        <v>0</v>
      </c>
      <c r="J33" s="45"/>
      <c r="K33" s="3">
        <f>+J33*C33</f>
        <v>0</v>
      </c>
      <c r="L33" s="45">
        <v>48</v>
      </c>
      <c r="M33" s="3">
        <f t="shared" si="35"/>
        <v>2177.2799999999997</v>
      </c>
      <c r="N33" s="45">
        <v>13</v>
      </c>
      <c r="O33" s="3">
        <f t="shared" si="36"/>
        <v>589.67999999999995</v>
      </c>
      <c r="P33" s="45">
        <v>14</v>
      </c>
      <c r="Q33" s="3">
        <f t="shared" si="37"/>
        <v>635.04</v>
      </c>
      <c r="R33" s="45">
        <v>10</v>
      </c>
      <c r="S33" s="3">
        <f t="shared" si="38"/>
        <v>453.6</v>
      </c>
      <c r="T33" s="45">
        <v>7</v>
      </c>
      <c r="U33" s="3">
        <f>+T33*C33</f>
        <v>317.52</v>
      </c>
      <c r="V33" s="45"/>
      <c r="W33" s="3">
        <f>+V33*C33</f>
        <v>0</v>
      </c>
      <c r="X33" s="45"/>
      <c r="Y33" s="3">
        <f>+X33*C33</f>
        <v>0</v>
      </c>
      <c r="Z33" s="45">
        <v>16</v>
      </c>
      <c r="AA33" s="3">
        <f>+Z33*C33</f>
        <v>725.76</v>
      </c>
      <c r="AB33" s="45"/>
      <c r="AC33" s="3">
        <f>+AB33*C33</f>
        <v>0</v>
      </c>
      <c r="AD33" s="45"/>
      <c r="AE33" s="3">
        <f>+AD33*C33</f>
        <v>0</v>
      </c>
      <c r="AF33" s="45">
        <v>17</v>
      </c>
      <c r="AG33" s="3">
        <f>+AF33*C33</f>
        <v>771.12</v>
      </c>
      <c r="AH33" s="45"/>
      <c r="AI33" s="3">
        <f>+AH33*C33</f>
        <v>0</v>
      </c>
      <c r="AJ33" s="93"/>
      <c r="AK33" s="3">
        <f>+AJ33*C33</f>
        <v>0</v>
      </c>
      <c r="AL33" s="45"/>
      <c r="AM33" s="3">
        <f>+AL33*C33</f>
        <v>0</v>
      </c>
      <c r="AN33" s="45">
        <v>6</v>
      </c>
      <c r="AO33" s="3">
        <f>226.8+35.91</f>
        <v>262.71000000000004</v>
      </c>
      <c r="AP33" s="45"/>
      <c r="AQ33" s="3">
        <f t="shared" si="49"/>
        <v>0</v>
      </c>
      <c r="AR33" s="45"/>
      <c r="AS33" s="3">
        <f t="shared" si="117"/>
        <v>0</v>
      </c>
      <c r="AT33" s="45"/>
      <c r="AU33" s="3">
        <f t="shared" si="118"/>
        <v>0</v>
      </c>
      <c r="AV33" s="45"/>
      <c r="AW33" s="3">
        <f t="shared" si="119"/>
        <v>0</v>
      </c>
      <c r="AX33" s="45"/>
      <c r="AY33" s="3"/>
      <c r="AZ33" s="45"/>
      <c r="BA33" s="3"/>
      <c r="BB33" s="45"/>
      <c r="BC33" s="3"/>
      <c r="BD33" s="45"/>
      <c r="BE33" s="3"/>
      <c r="BF33" s="45"/>
      <c r="BG33" s="3"/>
      <c r="BH33" s="45"/>
      <c r="BI33" s="74"/>
      <c r="BJ33" s="45"/>
      <c r="BK33" s="74"/>
      <c r="BL33" s="45"/>
      <c r="BM33" s="74"/>
      <c r="BN33" s="45">
        <f>+D33+F33+H33+J33+L33+N33+P33+R33+T33+V33+X33+Z33+AB33+AD33+AF33+AH33+AJ33+AL33+AN33+AP33+AR33+AT33+AV33+AX33+AZ33+BB33+BD33+BF33+BH33+BJ33+BL33</f>
        <v>131</v>
      </c>
      <c r="BO33" s="88">
        <f t="shared" ref="BO33" si="125">+E33+G33+I33+K33+M33+O33+Q33+S33+U33+W33+Y33+AA33+AC33+AE33+AG33+AI33+AK33+AM33+AO33+AQ33+AS33+AU33+AW33+AY33+BA33+BC33+BE33+BG33+BI33+BK33+BM33</f>
        <v>5932.7099999999991</v>
      </c>
      <c r="BP33" s="149"/>
      <c r="BQ33" s="61">
        <v>405.24</v>
      </c>
      <c r="BR33" s="4">
        <f t="shared" si="53"/>
        <v>5932.7099999999991</v>
      </c>
      <c r="BS33" s="61"/>
      <c r="BT33" s="1">
        <f>BR33+BS33-BQ33</f>
        <v>5527.4699999999993</v>
      </c>
      <c r="BU33" s="5"/>
      <c r="BV33" s="1">
        <f t="shared" ref="BV33" si="126">BT33-BU33</f>
        <v>5527.4699999999993</v>
      </c>
    </row>
    <row r="34" spans="1:120" ht="16.5" customHeight="1" x14ac:dyDescent="0.25">
      <c r="A34" s="301" t="s">
        <v>13</v>
      </c>
      <c r="B34" s="292"/>
      <c r="C34" s="95"/>
      <c r="D34" s="132"/>
      <c r="E34" s="28"/>
      <c r="F34" s="132"/>
      <c r="G34" s="28"/>
      <c r="H34" s="47"/>
      <c r="I34" s="28"/>
      <c r="J34" s="47"/>
      <c r="K34" s="28"/>
      <c r="L34" s="47"/>
      <c r="M34" s="28"/>
      <c r="N34" s="47"/>
      <c r="O34" s="28"/>
      <c r="P34" s="47"/>
      <c r="Q34" s="28"/>
      <c r="R34" s="47"/>
      <c r="S34" s="28"/>
      <c r="T34" s="47"/>
      <c r="U34" s="28"/>
      <c r="V34" s="47"/>
      <c r="W34" s="28"/>
      <c r="X34" s="47"/>
      <c r="Y34" s="28"/>
      <c r="Z34" s="47"/>
      <c r="AA34" s="28"/>
      <c r="AB34" s="47"/>
      <c r="AC34" s="28"/>
      <c r="AD34" s="47"/>
      <c r="AE34" s="28"/>
      <c r="AF34" s="47"/>
      <c r="AG34" s="28"/>
      <c r="AH34" s="47"/>
      <c r="AI34" s="28"/>
      <c r="AJ34" s="96"/>
      <c r="AK34" s="28"/>
      <c r="AL34" s="47"/>
      <c r="AM34" s="28"/>
      <c r="AN34" s="47"/>
      <c r="AO34" s="28"/>
      <c r="AP34" s="28"/>
      <c r="AQ34" s="28"/>
      <c r="AR34" s="47"/>
      <c r="AS34" s="28"/>
      <c r="AT34" s="47"/>
      <c r="AU34" s="28"/>
      <c r="AV34" s="47"/>
      <c r="AW34" s="28"/>
      <c r="AX34" s="47"/>
      <c r="AY34" s="28"/>
      <c r="AZ34" s="47"/>
      <c r="BA34" s="28"/>
      <c r="BB34" s="47"/>
      <c r="BC34" s="28"/>
      <c r="BD34" s="47"/>
      <c r="BE34" s="28"/>
      <c r="BF34" s="47"/>
      <c r="BG34" s="28"/>
      <c r="BH34" s="47"/>
      <c r="BI34" s="28"/>
      <c r="BJ34" s="47"/>
      <c r="BK34" s="28"/>
      <c r="BL34" s="47"/>
      <c r="BM34" s="28"/>
      <c r="BN34" s="28"/>
      <c r="BO34" s="28"/>
      <c r="BP34" s="125"/>
      <c r="BQ34" s="35"/>
      <c r="BR34" s="35"/>
      <c r="BS34" s="35"/>
      <c r="BT34" s="37"/>
      <c r="BU34" s="37"/>
      <c r="BV34" s="37"/>
    </row>
    <row r="35" spans="1:120" ht="16.5" customHeight="1" x14ac:dyDescent="0.25">
      <c r="A35" s="94" t="s">
        <v>57</v>
      </c>
      <c r="B35" s="80" t="s">
        <v>83</v>
      </c>
      <c r="C35" s="81">
        <v>48</v>
      </c>
      <c r="D35" s="93"/>
      <c r="E35" s="3"/>
      <c r="F35" s="93"/>
      <c r="G35" s="3"/>
      <c r="H35" s="45"/>
      <c r="I35" s="3"/>
      <c r="J35" s="45"/>
      <c r="K35" s="3"/>
      <c r="L35" s="45"/>
      <c r="M35" s="3"/>
      <c r="N35" s="45"/>
      <c r="O35" s="3"/>
      <c r="P35" s="45">
        <v>13</v>
      </c>
      <c r="Q35" s="3">
        <f t="shared" si="37"/>
        <v>624</v>
      </c>
      <c r="R35" s="45">
        <v>8</v>
      </c>
      <c r="S35" s="3">
        <f t="shared" si="38"/>
        <v>384</v>
      </c>
      <c r="T35" s="45"/>
      <c r="U35" s="3">
        <f t="shared" ref="U35:U43" si="127">+T35*C35</f>
        <v>0</v>
      </c>
      <c r="V35" s="45">
        <v>4</v>
      </c>
      <c r="W35" s="3">
        <f>144+8</f>
        <v>152</v>
      </c>
      <c r="X35" s="45"/>
      <c r="Y35" s="3">
        <f t="shared" ref="Y35:Y43" si="128">+X35*C35</f>
        <v>0</v>
      </c>
      <c r="Z35" s="45"/>
      <c r="AA35" s="3">
        <f t="shared" ref="AA35:AA43" si="129">+Z35*C35</f>
        <v>0</v>
      </c>
      <c r="AB35" s="45"/>
      <c r="AC35" s="3">
        <f t="shared" ref="AC35:AC43" si="130">+AB35*C35</f>
        <v>0</v>
      </c>
      <c r="AD35" s="45"/>
      <c r="AE35" s="3">
        <f t="shared" ref="AE35:AE43" si="131">+AD35*C35</f>
        <v>0</v>
      </c>
      <c r="AF35" s="45"/>
      <c r="AG35" s="3">
        <f t="shared" ref="AG35:AG42" si="132">+AF35*C35</f>
        <v>0</v>
      </c>
      <c r="AH35" s="45"/>
      <c r="AI35" s="3">
        <f t="shared" ref="AI35:AI43" si="133">+AH35*C35</f>
        <v>0</v>
      </c>
      <c r="AJ35" s="151"/>
      <c r="AK35" s="3">
        <f t="shared" ref="AK35:AK43" si="134">+AJ35*C35</f>
        <v>0</v>
      </c>
      <c r="AL35" s="45">
        <v>15</v>
      </c>
      <c r="AM35" s="3">
        <f t="shared" ref="AM35:AM43" si="135">+AL35*C35</f>
        <v>720</v>
      </c>
      <c r="AN35" s="45">
        <v>2</v>
      </c>
      <c r="AO35" s="3">
        <f>48+20</f>
        <v>68</v>
      </c>
      <c r="AP35" s="3"/>
      <c r="AQ35" s="3">
        <f t="shared" si="49"/>
        <v>0</v>
      </c>
      <c r="AR35" s="45"/>
      <c r="AS35" s="3">
        <f t="shared" ref="AS35:AS43" si="136">+AR35*C35</f>
        <v>0</v>
      </c>
      <c r="AT35" s="45"/>
      <c r="AU35" s="3">
        <f t="shared" ref="AU35:AU43" si="137">+AT35*C35</f>
        <v>0</v>
      </c>
      <c r="AV35" s="45"/>
      <c r="AW35" s="3">
        <f t="shared" ref="AW35:AW43" si="138">+AV35*C35</f>
        <v>0</v>
      </c>
      <c r="AX35" s="45"/>
      <c r="AY35" s="3"/>
      <c r="AZ35" s="45"/>
      <c r="BA35" s="3"/>
      <c r="BB35" s="45"/>
      <c r="BC35" s="3"/>
      <c r="BD35" s="45"/>
      <c r="BE35" s="3"/>
      <c r="BF35" s="45"/>
      <c r="BG35" s="3"/>
      <c r="BH35" s="45"/>
      <c r="BI35" s="3"/>
      <c r="BJ35" s="45"/>
      <c r="BK35" s="3"/>
      <c r="BL35" s="45"/>
      <c r="BM35" s="3"/>
      <c r="BN35" s="45">
        <f t="shared" ref="BN35:BO43" si="139">+D35+F35+H35+J35+L35+N35+P35+R35+T35+V35+X35+Z35+AB35+AD35+AF35+AH35+AJ35+AL35+AN35+AP35+AR35+AT35+AV35+AX35+AZ35+BB35+BD35+BF35+BH35+BJ35+BL35</f>
        <v>42</v>
      </c>
      <c r="BO35" s="88">
        <f t="shared" si="139"/>
        <v>1948</v>
      </c>
      <c r="BP35" s="124"/>
      <c r="BQ35" s="61"/>
      <c r="BR35" s="4">
        <f t="shared" ref="BR35" si="140">BO35</f>
        <v>1948</v>
      </c>
      <c r="BS35" s="61"/>
      <c r="BT35" s="1">
        <f t="shared" ref="BT35" si="141">BR35+BS35-BQ35</f>
        <v>1948</v>
      </c>
      <c r="BU35" s="5"/>
      <c r="BV35" s="1">
        <f t="shared" ref="BV35:BV41" si="142">BT35-BU35</f>
        <v>1948</v>
      </c>
    </row>
    <row r="36" spans="1:120" ht="16.5" customHeight="1" x14ac:dyDescent="0.25">
      <c r="A36" s="133" t="s">
        <v>57</v>
      </c>
      <c r="B36" s="80">
        <v>16</v>
      </c>
      <c r="C36" s="46">
        <v>48</v>
      </c>
      <c r="D36" s="93">
        <v>2</v>
      </c>
      <c r="E36" s="3">
        <f t="shared" ref="E36:E43" si="143">+D36*C36</f>
        <v>96</v>
      </c>
      <c r="F36" s="93">
        <v>11</v>
      </c>
      <c r="G36" s="3">
        <f t="shared" ref="G36:G43" si="144">+F36*C36</f>
        <v>528</v>
      </c>
      <c r="H36" s="45">
        <v>3</v>
      </c>
      <c r="I36" s="3">
        <f t="shared" ref="I36:I43" si="145">+H36*C36</f>
        <v>144</v>
      </c>
      <c r="J36" s="45">
        <v>1</v>
      </c>
      <c r="K36" s="3">
        <f t="shared" ref="K36:K43" si="146">+J36*C36</f>
        <v>48</v>
      </c>
      <c r="L36" s="45">
        <v>2</v>
      </c>
      <c r="M36" s="3">
        <f>48+47.5</f>
        <v>95.5</v>
      </c>
      <c r="N36" s="45"/>
      <c r="O36" s="3">
        <f t="shared" si="36"/>
        <v>0</v>
      </c>
      <c r="P36" s="45"/>
      <c r="Q36" s="3">
        <f t="shared" si="37"/>
        <v>0</v>
      </c>
      <c r="R36" s="45"/>
      <c r="S36" s="3">
        <f t="shared" si="38"/>
        <v>0</v>
      </c>
      <c r="T36" s="45"/>
      <c r="U36" s="3">
        <f t="shared" si="127"/>
        <v>0</v>
      </c>
      <c r="V36" s="45"/>
      <c r="W36" s="3">
        <f t="shared" ref="W36:W43" si="147">+V36*C36</f>
        <v>0</v>
      </c>
      <c r="X36" s="45"/>
      <c r="Y36" s="3">
        <f t="shared" si="128"/>
        <v>0</v>
      </c>
      <c r="Z36" s="45"/>
      <c r="AA36" s="3">
        <f t="shared" si="129"/>
        <v>0</v>
      </c>
      <c r="AB36" s="45"/>
      <c r="AC36" s="3">
        <f t="shared" si="130"/>
        <v>0</v>
      </c>
      <c r="AD36" s="45"/>
      <c r="AE36" s="3">
        <f t="shared" si="131"/>
        <v>0</v>
      </c>
      <c r="AF36" s="45"/>
      <c r="AG36" s="3">
        <f t="shared" si="132"/>
        <v>0</v>
      </c>
      <c r="AH36" s="45"/>
      <c r="AI36" s="3">
        <f t="shared" si="133"/>
        <v>0</v>
      </c>
      <c r="AJ36" s="151"/>
      <c r="AK36" s="3">
        <f t="shared" si="134"/>
        <v>0</v>
      </c>
      <c r="AL36" s="45"/>
      <c r="AM36" s="3">
        <f t="shared" si="135"/>
        <v>0</v>
      </c>
      <c r="AN36" s="45"/>
      <c r="AO36" s="3">
        <f t="shared" ref="AO36:AO42" si="148">+AN36*C36</f>
        <v>0</v>
      </c>
      <c r="AP36" s="45"/>
      <c r="AQ36" s="3">
        <f t="shared" si="49"/>
        <v>0</v>
      </c>
      <c r="AR36" s="45"/>
      <c r="AS36" s="3">
        <f t="shared" si="136"/>
        <v>0</v>
      </c>
      <c r="AT36" s="45"/>
      <c r="AU36" s="3">
        <f t="shared" si="137"/>
        <v>0</v>
      </c>
      <c r="AV36" s="45"/>
      <c r="AW36" s="3">
        <f t="shared" si="138"/>
        <v>0</v>
      </c>
      <c r="AX36" s="45"/>
      <c r="AY36" s="3"/>
      <c r="AZ36" s="45"/>
      <c r="BA36" s="3"/>
      <c r="BB36" s="45"/>
      <c r="BC36" s="3"/>
      <c r="BD36" s="45"/>
      <c r="BE36" s="3"/>
      <c r="BF36" s="45"/>
      <c r="BG36" s="3"/>
      <c r="BH36" s="45"/>
      <c r="BI36" s="74"/>
      <c r="BJ36" s="45"/>
      <c r="BK36" s="74"/>
      <c r="BL36" s="45"/>
      <c r="BM36" s="74"/>
      <c r="BN36" s="45">
        <f t="shared" si="139"/>
        <v>19</v>
      </c>
      <c r="BO36" s="88">
        <f t="shared" si="139"/>
        <v>911.5</v>
      </c>
      <c r="BP36" s="124"/>
      <c r="BQ36" s="61">
        <v>295.58</v>
      </c>
      <c r="BR36" s="4">
        <f t="shared" si="53"/>
        <v>911.5</v>
      </c>
      <c r="BS36" s="61"/>
      <c r="BT36" s="1">
        <f>BR36+BS36-BQ36</f>
        <v>615.92000000000007</v>
      </c>
      <c r="BU36" s="5"/>
      <c r="BV36" s="1">
        <f t="shared" si="142"/>
        <v>615.92000000000007</v>
      </c>
    </row>
    <row r="37" spans="1:120" ht="16.5" customHeight="1" x14ac:dyDescent="0.25">
      <c r="A37" s="133" t="s">
        <v>96</v>
      </c>
      <c r="B37" s="80">
        <v>3</v>
      </c>
      <c r="C37" s="46">
        <v>48</v>
      </c>
      <c r="D37" s="93"/>
      <c r="E37" s="3"/>
      <c r="F37" s="93"/>
      <c r="G37" s="3"/>
      <c r="H37" s="45"/>
      <c r="I37" s="3"/>
      <c r="J37" s="45"/>
      <c r="K37" s="3"/>
      <c r="L37" s="45"/>
      <c r="M37" s="3"/>
      <c r="N37" s="45"/>
      <c r="O37" s="3"/>
      <c r="P37" s="45"/>
      <c r="Q37" s="3"/>
      <c r="R37" s="45"/>
      <c r="S37" s="3"/>
      <c r="T37" s="45"/>
      <c r="U37" s="3"/>
      <c r="V37" s="45"/>
      <c r="W37" s="3"/>
      <c r="X37" s="45"/>
      <c r="Y37" s="3"/>
      <c r="Z37" s="45"/>
      <c r="AA37" s="3"/>
      <c r="AB37" s="45"/>
      <c r="AC37" s="3"/>
      <c r="AD37" s="45"/>
      <c r="AE37" s="3"/>
      <c r="AF37" s="45"/>
      <c r="AG37" s="3"/>
      <c r="AH37" s="45"/>
      <c r="AI37" s="3"/>
      <c r="AJ37" s="151"/>
      <c r="AK37" s="3"/>
      <c r="AL37" s="45"/>
      <c r="AM37" s="3"/>
      <c r="AN37" s="45"/>
      <c r="AO37" s="3"/>
      <c r="AP37" s="45"/>
      <c r="AQ37" s="3">
        <f t="shared" si="49"/>
        <v>0</v>
      </c>
      <c r="AR37" s="45"/>
      <c r="AS37" s="3">
        <f t="shared" si="136"/>
        <v>0</v>
      </c>
      <c r="AT37" s="45">
        <f>10+1</f>
        <v>11</v>
      </c>
      <c r="AU37" s="3">
        <f>480+14</f>
        <v>494</v>
      </c>
      <c r="AV37" s="45"/>
      <c r="AW37" s="3">
        <f t="shared" si="138"/>
        <v>0</v>
      </c>
      <c r="AX37" s="45"/>
      <c r="AY37" s="3"/>
      <c r="AZ37" s="45"/>
      <c r="BA37" s="3"/>
      <c r="BB37" s="45"/>
      <c r="BC37" s="3"/>
      <c r="BD37" s="45"/>
      <c r="BE37" s="3"/>
      <c r="BF37" s="45"/>
      <c r="BG37" s="3"/>
      <c r="BH37" s="45"/>
      <c r="BI37" s="74"/>
      <c r="BJ37" s="45"/>
      <c r="BK37" s="74"/>
      <c r="BL37" s="45"/>
      <c r="BM37" s="74"/>
      <c r="BN37" s="45">
        <f t="shared" si="139"/>
        <v>11</v>
      </c>
      <c r="BO37" s="88">
        <f t="shared" si="139"/>
        <v>494</v>
      </c>
      <c r="BP37" s="124"/>
      <c r="BQ37" s="61"/>
      <c r="BR37" s="4">
        <f t="shared" si="53"/>
        <v>494</v>
      </c>
      <c r="BS37" s="61"/>
      <c r="BT37" s="1">
        <f t="shared" ref="BT37" si="149">BR37+BS37-BQ37</f>
        <v>494</v>
      </c>
      <c r="BU37" s="5"/>
      <c r="BV37" s="1">
        <f t="shared" si="142"/>
        <v>494</v>
      </c>
    </row>
    <row r="38" spans="1:120" ht="16.5" customHeight="1" x14ac:dyDescent="0.25">
      <c r="A38" s="133" t="s">
        <v>80</v>
      </c>
      <c r="B38" s="80">
        <v>51</v>
      </c>
      <c r="C38" s="46">
        <v>28.38</v>
      </c>
      <c r="D38" s="93"/>
      <c r="E38" s="3"/>
      <c r="F38" s="93"/>
      <c r="G38" s="3"/>
      <c r="H38" s="45"/>
      <c r="I38" s="3"/>
      <c r="J38" s="45"/>
      <c r="K38" s="3"/>
      <c r="L38" s="45"/>
      <c r="M38" s="3"/>
      <c r="N38" s="45"/>
      <c r="O38" s="3"/>
      <c r="P38" s="45"/>
      <c r="Q38" s="3"/>
      <c r="R38" s="45"/>
      <c r="S38" s="3"/>
      <c r="T38" s="45"/>
      <c r="U38" s="3"/>
      <c r="V38" s="45"/>
      <c r="W38" s="3"/>
      <c r="X38" s="45"/>
      <c r="Y38" s="3"/>
      <c r="Z38" s="45">
        <v>1</v>
      </c>
      <c r="AA38" s="3">
        <f t="shared" si="129"/>
        <v>28.38</v>
      </c>
      <c r="AB38" s="45"/>
      <c r="AC38" s="3">
        <f t="shared" si="130"/>
        <v>0</v>
      </c>
      <c r="AD38" s="45"/>
      <c r="AE38" s="3">
        <f t="shared" si="131"/>
        <v>0</v>
      </c>
      <c r="AF38" s="45"/>
      <c r="AG38" s="3">
        <f t="shared" si="132"/>
        <v>0</v>
      </c>
      <c r="AH38" s="45"/>
      <c r="AI38" s="3">
        <f t="shared" si="133"/>
        <v>0</v>
      </c>
      <c r="AJ38" s="151"/>
      <c r="AK38" s="3">
        <f t="shared" si="134"/>
        <v>0</v>
      </c>
      <c r="AL38" s="45"/>
      <c r="AM38" s="3">
        <f t="shared" si="135"/>
        <v>0</v>
      </c>
      <c r="AN38" s="45"/>
      <c r="AO38" s="3">
        <f t="shared" si="148"/>
        <v>0</v>
      </c>
      <c r="AP38" s="45"/>
      <c r="AQ38" s="3">
        <f t="shared" si="49"/>
        <v>0</v>
      </c>
      <c r="AR38" s="45"/>
      <c r="AS38" s="3">
        <f t="shared" si="136"/>
        <v>0</v>
      </c>
      <c r="AT38" s="45"/>
      <c r="AU38" s="3">
        <f t="shared" si="137"/>
        <v>0</v>
      </c>
      <c r="AV38" s="45"/>
      <c r="AW38" s="3">
        <f t="shared" si="138"/>
        <v>0</v>
      </c>
      <c r="AX38" s="45"/>
      <c r="AY38" s="3"/>
      <c r="AZ38" s="45"/>
      <c r="BA38" s="3"/>
      <c r="BB38" s="45"/>
      <c r="BC38" s="3"/>
      <c r="BD38" s="45"/>
      <c r="BE38" s="3"/>
      <c r="BF38" s="45"/>
      <c r="BG38" s="3"/>
      <c r="BH38" s="45"/>
      <c r="BI38" s="74"/>
      <c r="BJ38" s="45"/>
      <c r="BK38" s="74"/>
      <c r="BL38" s="45"/>
      <c r="BM38" s="74"/>
      <c r="BN38" s="45">
        <f t="shared" si="139"/>
        <v>1</v>
      </c>
      <c r="BO38" s="88">
        <f t="shared" si="139"/>
        <v>28.38</v>
      </c>
      <c r="BP38" s="124"/>
      <c r="BQ38" s="61"/>
      <c r="BR38" s="4">
        <f t="shared" si="53"/>
        <v>28.38</v>
      </c>
      <c r="BS38" s="61"/>
      <c r="BT38" s="1">
        <f t="shared" ref="BT38:BT41" si="150">BR38+BS38-BQ38</f>
        <v>28.38</v>
      </c>
      <c r="BU38" s="5"/>
      <c r="BV38" s="1">
        <f t="shared" si="142"/>
        <v>28.38</v>
      </c>
    </row>
    <row r="39" spans="1:120" ht="16.5" customHeight="1" x14ac:dyDescent="0.25">
      <c r="A39" s="133" t="s">
        <v>80</v>
      </c>
      <c r="B39" s="80">
        <v>52</v>
      </c>
      <c r="C39" s="46">
        <v>60</v>
      </c>
      <c r="D39" s="93"/>
      <c r="E39" s="3"/>
      <c r="F39" s="93"/>
      <c r="G39" s="3"/>
      <c r="H39" s="45"/>
      <c r="I39" s="3"/>
      <c r="J39" s="45"/>
      <c r="K39" s="3"/>
      <c r="L39" s="45"/>
      <c r="M39" s="3"/>
      <c r="N39" s="45"/>
      <c r="O39" s="3"/>
      <c r="P39" s="45"/>
      <c r="Q39" s="3"/>
      <c r="R39" s="45"/>
      <c r="S39" s="3"/>
      <c r="T39" s="45"/>
      <c r="U39" s="3"/>
      <c r="V39" s="45"/>
      <c r="W39" s="3"/>
      <c r="X39" s="45"/>
      <c r="Y39" s="3"/>
      <c r="Z39" s="45">
        <v>2</v>
      </c>
      <c r="AA39" s="3">
        <f>60+6.5</f>
        <v>66.5</v>
      </c>
      <c r="AB39" s="45"/>
      <c r="AC39" s="3">
        <f t="shared" si="130"/>
        <v>0</v>
      </c>
      <c r="AD39" s="45"/>
      <c r="AE39" s="3">
        <f t="shared" si="131"/>
        <v>0</v>
      </c>
      <c r="AF39" s="45"/>
      <c r="AG39" s="3">
        <f t="shared" si="132"/>
        <v>0</v>
      </c>
      <c r="AH39" s="45"/>
      <c r="AI39" s="3">
        <f t="shared" si="133"/>
        <v>0</v>
      </c>
      <c r="AJ39" s="151"/>
      <c r="AK39" s="3">
        <f t="shared" si="134"/>
        <v>0</v>
      </c>
      <c r="AL39" s="45"/>
      <c r="AM39" s="3">
        <f t="shared" si="135"/>
        <v>0</v>
      </c>
      <c r="AN39" s="45"/>
      <c r="AO39" s="3">
        <f t="shared" si="148"/>
        <v>0</v>
      </c>
      <c r="AP39" s="45"/>
      <c r="AQ39" s="3">
        <f t="shared" si="49"/>
        <v>0</v>
      </c>
      <c r="AR39" s="45"/>
      <c r="AS39" s="3">
        <f t="shared" si="136"/>
        <v>0</v>
      </c>
      <c r="AT39" s="45"/>
      <c r="AU39" s="3">
        <f t="shared" si="137"/>
        <v>0</v>
      </c>
      <c r="AV39" s="45"/>
      <c r="AW39" s="3">
        <f t="shared" si="138"/>
        <v>0</v>
      </c>
      <c r="AX39" s="45"/>
      <c r="AY39" s="3"/>
      <c r="AZ39" s="45"/>
      <c r="BA39" s="3"/>
      <c r="BB39" s="45"/>
      <c r="BC39" s="3"/>
      <c r="BD39" s="45"/>
      <c r="BE39" s="3"/>
      <c r="BF39" s="45"/>
      <c r="BG39" s="3"/>
      <c r="BH39" s="45"/>
      <c r="BI39" s="74"/>
      <c r="BJ39" s="45"/>
      <c r="BK39" s="74"/>
      <c r="BL39" s="45"/>
      <c r="BM39" s="74"/>
      <c r="BN39" s="45">
        <f t="shared" si="139"/>
        <v>2</v>
      </c>
      <c r="BO39" s="88">
        <f t="shared" si="139"/>
        <v>66.5</v>
      </c>
      <c r="BP39" s="124"/>
      <c r="BQ39" s="61"/>
      <c r="BR39" s="4">
        <f t="shared" si="53"/>
        <v>66.5</v>
      </c>
      <c r="BS39" s="61"/>
      <c r="BT39" s="1">
        <f t="shared" si="150"/>
        <v>66.5</v>
      </c>
      <c r="BU39" s="5"/>
      <c r="BV39" s="1">
        <f t="shared" si="142"/>
        <v>66.5</v>
      </c>
    </row>
    <row r="40" spans="1:120" ht="16.5" customHeight="1" x14ac:dyDescent="0.25">
      <c r="A40" s="133" t="s">
        <v>66</v>
      </c>
      <c r="B40" s="80">
        <v>34</v>
      </c>
      <c r="C40" s="46">
        <v>48</v>
      </c>
      <c r="D40" s="93">
        <v>3</v>
      </c>
      <c r="E40" s="3">
        <f t="shared" si="143"/>
        <v>144</v>
      </c>
      <c r="F40" s="93">
        <v>2</v>
      </c>
      <c r="G40" s="3">
        <f t="shared" si="144"/>
        <v>96</v>
      </c>
      <c r="H40" s="45"/>
      <c r="I40" s="3">
        <f t="shared" si="145"/>
        <v>0</v>
      </c>
      <c r="J40" s="45">
        <v>6</v>
      </c>
      <c r="K40" s="3">
        <f t="shared" si="146"/>
        <v>288</v>
      </c>
      <c r="L40" s="45"/>
      <c r="M40" s="3">
        <f t="shared" si="35"/>
        <v>0</v>
      </c>
      <c r="N40" s="45">
        <v>3</v>
      </c>
      <c r="O40" s="3">
        <f t="shared" si="36"/>
        <v>144</v>
      </c>
      <c r="P40" s="45"/>
      <c r="Q40" s="3">
        <f t="shared" si="37"/>
        <v>0</v>
      </c>
      <c r="R40" s="45">
        <v>3</v>
      </c>
      <c r="S40" s="3">
        <f t="shared" si="38"/>
        <v>144</v>
      </c>
      <c r="T40" s="45"/>
      <c r="U40" s="3">
        <f t="shared" si="127"/>
        <v>0</v>
      </c>
      <c r="V40" s="45">
        <v>1</v>
      </c>
      <c r="W40" s="3">
        <v>7.5</v>
      </c>
      <c r="X40" s="45"/>
      <c r="Y40" s="3">
        <f t="shared" si="128"/>
        <v>0</v>
      </c>
      <c r="Z40" s="45"/>
      <c r="AA40" s="3">
        <f t="shared" si="129"/>
        <v>0</v>
      </c>
      <c r="AB40" s="45"/>
      <c r="AC40" s="3">
        <f t="shared" si="130"/>
        <v>0</v>
      </c>
      <c r="AD40" s="45"/>
      <c r="AE40" s="3">
        <f t="shared" si="131"/>
        <v>0</v>
      </c>
      <c r="AF40" s="45"/>
      <c r="AG40" s="3">
        <f t="shared" si="132"/>
        <v>0</v>
      </c>
      <c r="AH40" s="45"/>
      <c r="AI40" s="3">
        <f t="shared" si="133"/>
        <v>0</v>
      </c>
      <c r="AJ40" s="151"/>
      <c r="AK40" s="3">
        <f t="shared" si="134"/>
        <v>0</v>
      </c>
      <c r="AL40" s="45"/>
      <c r="AM40" s="3">
        <f t="shared" si="135"/>
        <v>0</v>
      </c>
      <c r="AN40" s="45"/>
      <c r="AO40" s="3">
        <f t="shared" si="148"/>
        <v>0</v>
      </c>
      <c r="AP40" s="45"/>
      <c r="AQ40" s="3">
        <f t="shared" si="49"/>
        <v>0</v>
      </c>
      <c r="AR40" s="45">
        <v>3</v>
      </c>
      <c r="AS40" s="3">
        <f t="shared" si="136"/>
        <v>144</v>
      </c>
      <c r="AT40" s="45"/>
      <c r="AU40" s="3">
        <f t="shared" si="137"/>
        <v>0</v>
      </c>
      <c r="AV40" s="45"/>
      <c r="AW40" s="3">
        <f t="shared" si="138"/>
        <v>0</v>
      </c>
      <c r="AX40" s="45"/>
      <c r="AY40" s="3"/>
      <c r="AZ40" s="45"/>
      <c r="BA40" s="3"/>
      <c r="BB40" s="45"/>
      <c r="BC40" s="3"/>
      <c r="BD40" s="45"/>
      <c r="BE40" s="3"/>
      <c r="BF40" s="45"/>
      <c r="BG40" s="3"/>
      <c r="BH40" s="45"/>
      <c r="BI40" s="74"/>
      <c r="BJ40" s="45"/>
      <c r="BK40" s="74"/>
      <c r="BL40" s="45"/>
      <c r="BM40" s="74"/>
      <c r="BN40" s="45">
        <f t="shared" si="139"/>
        <v>21</v>
      </c>
      <c r="BO40" s="88">
        <f t="shared" si="139"/>
        <v>967.5</v>
      </c>
      <c r="BP40" s="124"/>
      <c r="BQ40" s="61">
        <v>140.78</v>
      </c>
      <c r="BR40" s="4">
        <f t="shared" si="53"/>
        <v>967.5</v>
      </c>
      <c r="BS40" s="61"/>
      <c r="BT40" s="1">
        <f t="shared" si="150"/>
        <v>826.72</v>
      </c>
      <c r="BU40" s="5"/>
      <c r="BV40" s="1">
        <f t="shared" si="142"/>
        <v>826.72</v>
      </c>
    </row>
    <row r="41" spans="1:120" ht="16.5" customHeight="1" x14ac:dyDescent="0.25">
      <c r="A41" s="133" t="s">
        <v>84</v>
      </c>
      <c r="B41" s="80" t="s">
        <v>85</v>
      </c>
      <c r="C41" s="46">
        <v>50</v>
      </c>
      <c r="D41" s="93"/>
      <c r="E41" s="3"/>
      <c r="F41" s="93"/>
      <c r="G41" s="3"/>
      <c r="H41" s="45"/>
      <c r="I41" s="3"/>
      <c r="J41" s="45"/>
      <c r="K41" s="3"/>
      <c r="L41" s="45"/>
      <c r="M41" s="3"/>
      <c r="N41" s="45"/>
      <c r="O41" s="3"/>
      <c r="P41" s="45"/>
      <c r="Q41" s="3"/>
      <c r="R41" s="45">
        <v>3</v>
      </c>
      <c r="S41" s="3">
        <f>50+21.4</f>
        <v>71.400000000000006</v>
      </c>
      <c r="T41" s="45"/>
      <c r="U41" s="3"/>
      <c r="V41" s="45"/>
      <c r="W41" s="3"/>
      <c r="X41" s="45"/>
      <c r="Y41" s="3"/>
      <c r="Z41" s="45"/>
      <c r="AA41" s="3">
        <f t="shared" si="129"/>
        <v>0</v>
      </c>
      <c r="AB41" s="45"/>
      <c r="AC41" s="3">
        <f t="shared" si="130"/>
        <v>0</v>
      </c>
      <c r="AD41" s="45"/>
      <c r="AE41" s="3">
        <f t="shared" si="131"/>
        <v>0</v>
      </c>
      <c r="AF41" s="45"/>
      <c r="AG41" s="3">
        <f t="shared" si="132"/>
        <v>0</v>
      </c>
      <c r="AH41" s="45"/>
      <c r="AI41" s="3">
        <f t="shared" si="133"/>
        <v>0</v>
      </c>
      <c r="AJ41" s="151"/>
      <c r="AK41" s="3">
        <f t="shared" si="134"/>
        <v>0</v>
      </c>
      <c r="AL41" s="45"/>
      <c r="AM41" s="3">
        <f t="shared" si="135"/>
        <v>0</v>
      </c>
      <c r="AN41" s="45"/>
      <c r="AO41" s="3">
        <f t="shared" si="148"/>
        <v>0</v>
      </c>
      <c r="AP41" s="45"/>
      <c r="AQ41" s="3">
        <f t="shared" si="49"/>
        <v>0</v>
      </c>
      <c r="AR41" s="45"/>
      <c r="AS41" s="3">
        <f t="shared" si="136"/>
        <v>0</v>
      </c>
      <c r="AT41" s="45"/>
      <c r="AU41" s="3">
        <f t="shared" si="137"/>
        <v>0</v>
      </c>
      <c r="AV41" s="45"/>
      <c r="AW41" s="3">
        <f t="shared" si="138"/>
        <v>0</v>
      </c>
      <c r="AX41" s="45"/>
      <c r="AY41" s="3"/>
      <c r="AZ41" s="45"/>
      <c r="BA41" s="3"/>
      <c r="BB41" s="45"/>
      <c r="BC41" s="3"/>
      <c r="BD41" s="45"/>
      <c r="BE41" s="3"/>
      <c r="BF41" s="45"/>
      <c r="BG41" s="3"/>
      <c r="BH41" s="45"/>
      <c r="BI41" s="74"/>
      <c r="BJ41" s="45"/>
      <c r="BK41" s="74"/>
      <c r="BL41" s="45"/>
      <c r="BM41" s="74"/>
      <c r="BN41" s="45">
        <f t="shared" si="139"/>
        <v>3</v>
      </c>
      <c r="BO41" s="88">
        <f t="shared" si="139"/>
        <v>71.400000000000006</v>
      </c>
      <c r="BP41" s="124"/>
      <c r="BQ41" s="61"/>
      <c r="BR41" s="213">
        <f t="shared" si="53"/>
        <v>71.400000000000006</v>
      </c>
      <c r="BS41" s="61"/>
      <c r="BT41" s="1">
        <f t="shared" si="150"/>
        <v>71.400000000000006</v>
      </c>
      <c r="BU41" s="5"/>
      <c r="BV41" s="1">
        <f t="shared" si="142"/>
        <v>71.400000000000006</v>
      </c>
    </row>
    <row r="42" spans="1:120" ht="16.5" customHeight="1" x14ac:dyDescent="0.25">
      <c r="A42" s="60" t="s">
        <v>51</v>
      </c>
      <c r="B42" s="6">
        <v>46</v>
      </c>
      <c r="C42" s="46">
        <v>48</v>
      </c>
      <c r="D42" s="11"/>
      <c r="E42" s="3">
        <f t="shared" si="143"/>
        <v>0</v>
      </c>
      <c r="F42" s="45"/>
      <c r="G42" s="3">
        <f t="shared" si="144"/>
        <v>0</v>
      </c>
      <c r="H42" s="45"/>
      <c r="I42" s="3">
        <f t="shared" si="145"/>
        <v>0</v>
      </c>
      <c r="J42" s="45"/>
      <c r="K42" s="3">
        <f t="shared" si="146"/>
        <v>0</v>
      </c>
      <c r="L42" s="45">
        <v>37</v>
      </c>
      <c r="M42" s="3">
        <f t="shared" si="35"/>
        <v>1776</v>
      </c>
      <c r="N42" s="45"/>
      <c r="O42" s="3">
        <f t="shared" si="36"/>
        <v>0</v>
      </c>
      <c r="P42" s="45">
        <v>35</v>
      </c>
      <c r="Q42" s="3">
        <f t="shared" si="37"/>
        <v>1680</v>
      </c>
      <c r="R42" s="45">
        <v>17</v>
      </c>
      <c r="S42" s="3">
        <f t="shared" si="38"/>
        <v>816</v>
      </c>
      <c r="T42" s="45"/>
      <c r="U42" s="3">
        <f t="shared" si="127"/>
        <v>0</v>
      </c>
      <c r="V42" s="45"/>
      <c r="W42" s="3">
        <f t="shared" si="147"/>
        <v>0</v>
      </c>
      <c r="X42" s="45">
        <v>15</v>
      </c>
      <c r="Y42" s="3">
        <f t="shared" si="128"/>
        <v>720</v>
      </c>
      <c r="Z42" s="45">
        <v>16</v>
      </c>
      <c r="AA42" s="3">
        <f t="shared" si="129"/>
        <v>768</v>
      </c>
      <c r="AB42" s="45"/>
      <c r="AC42" s="3">
        <f t="shared" si="130"/>
        <v>0</v>
      </c>
      <c r="AD42" s="45"/>
      <c r="AE42" s="3">
        <f t="shared" si="131"/>
        <v>0</v>
      </c>
      <c r="AF42" s="45"/>
      <c r="AG42" s="3">
        <f t="shared" si="132"/>
        <v>0</v>
      </c>
      <c r="AH42" s="45"/>
      <c r="AI42" s="3">
        <f t="shared" si="133"/>
        <v>0</v>
      </c>
      <c r="AJ42" s="11">
        <v>17</v>
      </c>
      <c r="AK42" s="3">
        <f t="shared" si="134"/>
        <v>816</v>
      </c>
      <c r="AL42" s="45">
        <v>1</v>
      </c>
      <c r="AM42" s="3">
        <f t="shared" si="135"/>
        <v>48</v>
      </c>
      <c r="AN42" s="45"/>
      <c r="AO42" s="3">
        <f t="shared" si="148"/>
        <v>0</v>
      </c>
      <c r="AP42" s="45"/>
      <c r="AQ42" s="3">
        <f t="shared" si="49"/>
        <v>0</v>
      </c>
      <c r="AR42" s="45"/>
      <c r="AS42" s="3">
        <f t="shared" si="136"/>
        <v>0</v>
      </c>
      <c r="AT42" s="45"/>
      <c r="AU42" s="3">
        <f t="shared" si="137"/>
        <v>0</v>
      </c>
      <c r="AV42" s="45"/>
      <c r="AW42" s="3">
        <f t="shared" si="138"/>
        <v>0</v>
      </c>
      <c r="AX42" s="45"/>
      <c r="AY42" s="3"/>
      <c r="AZ42" s="45"/>
      <c r="BA42" s="3"/>
      <c r="BB42" s="45"/>
      <c r="BC42" s="3"/>
      <c r="BD42" s="45"/>
      <c r="BE42" s="3"/>
      <c r="BF42" s="45"/>
      <c r="BG42" s="3"/>
      <c r="BH42" s="45"/>
      <c r="BI42" s="74"/>
      <c r="BJ42" s="45"/>
      <c r="BK42" s="74"/>
      <c r="BL42" s="45"/>
      <c r="BM42" s="74"/>
      <c r="BN42" s="45">
        <f t="shared" si="139"/>
        <v>138</v>
      </c>
      <c r="BO42" s="88">
        <f t="shared" si="139"/>
        <v>6624</v>
      </c>
      <c r="BP42" s="124"/>
      <c r="BQ42" s="61">
        <v>672</v>
      </c>
      <c r="BR42" s="4">
        <f t="shared" si="53"/>
        <v>6624</v>
      </c>
      <c r="BS42" s="61"/>
      <c r="BT42" s="1">
        <f>BR42+BS42-BQ42</f>
        <v>5952</v>
      </c>
      <c r="BU42" s="5"/>
      <c r="BV42" s="1">
        <f>BT42-BU42</f>
        <v>5952</v>
      </c>
    </row>
    <row r="43" spans="1:120" ht="16.5" customHeight="1" x14ac:dyDescent="0.25">
      <c r="A43" s="60" t="s">
        <v>26</v>
      </c>
      <c r="B43" s="6" t="s">
        <v>27</v>
      </c>
      <c r="C43" s="46"/>
      <c r="D43" s="11"/>
      <c r="E43" s="3">
        <f t="shared" si="143"/>
        <v>0</v>
      </c>
      <c r="F43" s="45"/>
      <c r="G43" s="3">
        <f t="shared" si="144"/>
        <v>0</v>
      </c>
      <c r="H43" s="45"/>
      <c r="I43" s="3">
        <f t="shared" si="145"/>
        <v>0</v>
      </c>
      <c r="J43" s="45"/>
      <c r="K43" s="3">
        <f t="shared" si="146"/>
        <v>0</v>
      </c>
      <c r="L43" s="45"/>
      <c r="M43" s="3">
        <f t="shared" si="35"/>
        <v>0</v>
      </c>
      <c r="N43" s="45"/>
      <c r="O43" s="3">
        <f t="shared" si="36"/>
        <v>0</v>
      </c>
      <c r="P43" s="45"/>
      <c r="Q43" s="3">
        <f t="shared" si="37"/>
        <v>0</v>
      </c>
      <c r="R43" s="45"/>
      <c r="S43" s="3">
        <f t="shared" si="38"/>
        <v>0</v>
      </c>
      <c r="T43" s="45"/>
      <c r="U43" s="3">
        <f t="shared" si="127"/>
        <v>0</v>
      </c>
      <c r="V43" s="45"/>
      <c r="W43" s="3">
        <f t="shared" si="147"/>
        <v>0</v>
      </c>
      <c r="X43" s="45"/>
      <c r="Y43" s="3">
        <f t="shared" si="128"/>
        <v>0</v>
      </c>
      <c r="Z43" s="45"/>
      <c r="AA43" s="3">
        <f t="shared" si="129"/>
        <v>0</v>
      </c>
      <c r="AB43" s="45"/>
      <c r="AC43" s="3">
        <f t="shared" si="130"/>
        <v>0</v>
      </c>
      <c r="AD43" s="45"/>
      <c r="AE43" s="3">
        <f t="shared" si="131"/>
        <v>0</v>
      </c>
      <c r="AF43" s="45"/>
      <c r="AG43" s="3"/>
      <c r="AH43" s="45"/>
      <c r="AI43" s="3">
        <f t="shared" si="133"/>
        <v>0</v>
      </c>
      <c r="AJ43" s="11"/>
      <c r="AK43" s="3">
        <f t="shared" si="134"/>
        <v>0</v>
      </c>
      <c r="AL43" s="45"/>
      <c r="AM43" s="3">
        <f t="shared" si="135"/>
        <v>0</v>
      </c>
      <c r="AN43" s="45"/>
      <c r="AO43" s="3"/>
      <c r="AP43" s="45"/>
      <c r="AQ43" s="3">
        <f t="shared" si="49"/>
        <v>0</v>
      </c>
      <c r="AR43" s="45"/>
      <c r="AS43" s="3">
        <f t="shared" si="136"/>
        <v>0</v>
      </c>
      <c r="AT43" s="45"/>
      <c r="AU43" s="3">
        <f t="shared" si="137"/>
        <v>0</v>
      </c>
      <c r="AV43" s="45"/>
      <c r="AW43" s="3">
        <f t="shared" si="138"/>
        <v>0</v>
      </c>
      <c r="AX43" s="45"/>
      <c r="AY43" s="3"/>
      <c r="AZ43" s="45"/>
      <c r="BA43" s="3"/>
      <c r="BB43" s="45"/>
      <c r="BC43" s="3"/>
      <c r="BD43" s="45"/>
      <c r="BE43" s="3"/>
      <c r="BF43" s="45"/>
      <c r="BG43" s="3"/>
      <c r="BH43" s="45"/>
      <c r="BI43" s="74"/>
      <c r="BJ43" s="45"/>
      <c r="BK43" s="74"/>
      <c r="BL43" s="45"/>
      <c r="BM43" s="74"/>
      <c r="BN43" s="45">
        <f t="shared" si="139"/>
        <v>0</v>
      </c>
      <c r="BO43" s="88">
        <f t="shared" si="139"/>
        <v>0</v>
      </c>
      <c r="BP43" s="124"/>
      <c r="BQ43" s="61"/>
      <c r="BR43" s="4">
        <f t="shared" si="53"/>
        <v>0</v>
      </c>
      <c r="BS43" s="61"/>
      <c r="BT43" s="1">
        <f t="shared" ref="BT43" si="151">BR43+BS43-BQ43</f>
        <v>0</v>
      </c>
      <c r="BU43" s="5"/>
      <c r="BV43" s="1">
        <f t="shared" ref="BV43" si="152">BT43-BU43</f>
        <v>0</v>
      </c>
    </row>
    <row r="44" spans="1:120" s="22" customFormat="1" ht="20.25" customHeight="1" thickBot="1" x14ac:dyDescent="0.3">
      <c r="A44" s="40" t="s">
        <v>2</v>
      </c>
      <c r="B44" s="41"/>
      <c r="C44" s="41"/>
      <c r="D44" s="50">
        <f t="shared" ref="D44:BO44" si="153">SUM(D7:D43)</f>
        <v>19</v>
      </c>
      <c r="E44" s="42">
        <f t="shared" si="153"/>
        <v>924</v>
      </c>
      <c r="F44" s="42">
        <f t="shared" si="153"/>
        <v>90</v>
      </c>
      <c r="G44" s="42">
        <f t="shared" si="153"/>
        <v>4764</v>
      </c>
      <c r="H44" s="42">
        <f t="shared" si="153"/>
        <v>107</v>
      </c>
      <c r="I44" s="42">
        <f t="shared" si="153"/>
        <v>5670</v>
      </c>
      <c r="J44" s="42">
        <f t="shared" si="153"/>
        <v>73</v>
      </c>
      <c r="K44" s="42">
        <f t="shared" si="153"/>
        <v>3828</v>
      </c>
      <c r="L44" s="50">
        <f t="shared" si="153"/>
        <v>169</v>
      </c>
      <c r="M44" s="42">
        <f t="shared" si="153"/>
        <v>8440.7799999999988</v>
      </c>
      <c r="N44" s="50">
        <f t="shared" si="153"/>
        <v>114</v>
      </c>
      <c r="O44" s="42">
        <f t="shared" si="153"/>
        <v>5863.68</v>
      </c>
      <c r="P44" s="42">
        <f t="shared" si="153"/>
        <v>177</v>
      </c>
      <c r="Q44" s="42">
        <f t="shared" si="153"/>
        <v>8958.0400000000009</v>
      </c>
      <c r="R44" s="50">
        <f t="shared" si="153"/>
        <v>147</v>
      </c>
      <c r="S44" s="42">
        <f t="shared" si="153"/>
        <v>7377</v>
      </c>
      <c r="T44" s="42">
        <f t="shared" si="153"/>
        <v>96</v>
      </c>
      <c r="U44" s="42">
        <f t="shared" si="153"/>
        <v>4946.0200000000004</v>
      </c>
      <c r="V44" s="42">
        <f t="shared" si="153"/>
        <v>172</v>
      </c>
      <c r="W44" s="42">
        <f t="shared" si="153"/>
        <v>8850.5</v>
      </c>
      <c r="X44" s="42">
        <f t="shared" si="153"/>
        <v>87</v>
      </c>
      <c r="Y44" s="42">
        <f t="shared" si="153"/>
        <v>4518</v>
      </c>
      <c r="Z44" s="42">
        <f t="shared" si="153"/>
        <v>141</v>
      </c>
      <c r="AA44" s="42">
        <f t="shared" si="153"/>
        <v>7046.64</v>
      </c>
      <c r="AB44" s="42">
        <f t="shared" si="153"/>
        <v>122</v>
      </c>
      <c r="AC44" s="42">
        <f t="shared" si="153"/>
        <v>6381</v>
      </c>
      <c r="AD44" s="42">
        <f t="shared" si="153"/>
        <v>131</v>
      </c>
      <c r="AE44" s="42">
        <f t="shared" si="153"/>
        <v>6880</v>
      </c>
      <c r="AF44" s="42">
        <f t="shared" si="153"/>
        <v>123</v>
      </c>
      <c r="AG44" s="42">
        <f t="shared" si="153"/>
        <v>6350.12</v>
      </c>
      <c r="AH44" s="42">
        <f t="shared" si="153"/>
        <v>56</v>
      </c>
      <c r="AI44" s="42">
        <f t="shared" si="153"/>
        <v>3012</v>
      </c>
      <c r="AJ44" s="42">
        <f t="shared" si="153"/>
        <v>111</v>
      </c>
      <c r="AK44" s="42">
        <f t="shared" si="153"/>
        <v>5742</v>
      </c>
      <c r="AL44" s="42">
        <f t="shared" si="153"/>
        <v>139</v>
      </c>
      <c r="AM44" s="42">
        <f t="shared" si="153"/>
        <v>7416.5</v>
      </c>
      <c r="AN44" s="42">
        <f t="shared" si="153"/>
        <v>143</v>
      </c>
      <c r="AO44" s="42">
        <f t="shared" si="153"/>
        <v>7014.71</v>
      </c>
      <c r="AP44" s="50">
        <f t="shared" si="153"/>
        <v>140</v>
      </c>
      <c r="AQ44" s="42">
        <f t="shared" si="153"/>
        <v>7278</v>
      </c>
      <c r="AR44" s="50">
        <f t="shared" si="153"/>
        <v>207</v>
      </c>
      <c r="AS44" s="42">
        <f t="shared" si="153"/>
        <v>10173</v>
      </c>
      <c r="AT44" s="50">
        <f t="shared" si="153"/>
        <v>114</v>
      </c>
      <c r="AU44" s="42">
        <f t="shared" si="153"/>
        <v>5852</v>
      </c>
      <c r="AV44" s="50">
        <f t="shared" si="153"/>
        <v>0</v>
      </c>
      <c r="AW44" s="42">
        <f t="shared" si="153"/>
        <v>0</v>
      </c>
      <c r="AX44" s="50">
        <f t="shared" si="153"/>
        <v>0</v>
      </c>
      <c r="AY44" s="42">
        <f t="shared" si="153"/>
        <v>0</v>
      </c>
      <c r="AZ44" s="50">
        <f t="shared" si="153"/>
        <v>0</v>
      </c>
      <c r="BA44" s="42">
        <f t="shared" si="153"/>
        <v>0</v>
      </c>
      <c r="BB44" s="50">
        <f t="shared" si="153"/>
        <v>0</v>
      </c>
      <c r="BC44" s="42">
        <f t="shared" si="153"/>
        <v>0</v>
      </c>
      <c r="BD44" s="50">
        <f t="shared" si="153"/>
        <v>0</v>
      </c>
      <c r="BE44" s="42">
        <f t="shared" si="153"/>
        <v>0</v>
      </c>
      <c r="BF44" s="50">
        <f t="shared" si="153"/>
        <v>0</v>
      </c>
      <c r="BG44" s="42">
        <f t="shared" si="153"/>
        <v>0</v>
      </c>
      <c r="BH44" s="50">
        <f t="shared" si="153"/>
        <v>0</v>
      </c>
      <c r="BI44" s="42">
        <f t="shared" si="153"/>
        <v>0</v>
      </c>
      <c r="BJ44" s="50">
        <f t="shared" si="153"/>
        <v>0</v>
      </c>
      <c r="BK44" s="42">
        <f t="shared" si="153"/>
        <v>0</v>
      </c>
      <c r="BL44" s="50">
        <f t="shared" si="153"/>
        <v>0</v>
      </c>
      <c r="BM44" s="42">
        <f t="shared" si="153"/>
        <v>0</v>
      </c>
      <c r="BN44" s="50">
        <f t="shared" si="153"/>
        <v>2678</v>
      </c>
      <c r="BO44" s="50">
        <f t="shared" si="153"/>
        <v>137285.99</v>
      </c>
      <c r="BP44" s="98"/>
      <c r="BQ44" s="99">
        <f t="shared" ref="BQ44:BV44" si="154">SUM(BQ7:BQ43)</f>
        <v>5200.5599999999995</v>
      </c>
      <c r="BR44" s="99">
        <f t="shared" si="154"/>
        <v>136853.99</v>
      </c>
      <c r="BS44" s="99">
        <f t="shared" si="154"/>
        <v>0</v>
      </c>
      <c r="BT44" s="99">
        <f t="shared" si="154"/>
        <v>131653.43</v>
      </c>
      <c r="BU44" s="99">
        <f t="shared" si="154"/>
        <v>0</v>
      </c>
      <c r="BV44" s="99">
        <f t="shared" si="154"/>
        <v>131653.43</v>
      </c>
      <c r="BW44" s="56"/>
      <c r="BX44" s="56"/>
      <c r="BY44" s="56"/>
      <c r="BZ44" s="56"/>
      <c r="CA44" s="56"/>
      <c r="CB44" s="56"/>
      <c r="CC44" s="56"/>
      <c r="CD44" s="56"/>
      <c r="CE44" s="56"/>
      <c r="CF44" s="56"/>
      <c r="CG44" s="56"/>
      <c r="CH44" s="56"/>
      <c r="CI44" s="56"/>
      <c r="CJ44" s="56"/>
      <c r="CK44" s="56"/>
      <c r="CL44" s="56"/>
      <c r="CM44" s="56"/>
      <c r="CN44" s="56"/>
      <c r="CO44" s="56"/>
      <c r="CP44" s="56"/>
      <c r="CQ44" s="56"/>
      <c r="CR44" s="56"/>
      <c r="CS44" s="56"/>
      <c r="CT44" s="56"/>
      <c r="CU44" s="56"/>
      <c r="CV44" s="56"/>
      <c r="CW44" s="56"/>
      <c r="CX44" s="56"/>
      <c r="CY44" s="56"/>
      <c r="CZ44" s="56"/>
      <c r="DA44" s="56"/>
      <c r="DB44" s="56"/>
      <c r="DC44" s="56"/>
      <c r="DD44" s="56"/>
      <c r="DE44" s="56"/>
      <c r="DF44" s="56"/>
      <c r="DG44" s="56"/>
      <c r="DH44" s="56"/>
      <c r="DI44" s="56"/>
      <c r="DJ44" s="56"/>
    </row>
    <row r="45" spans="1:120" ht="16.5" customHeight="1" x14ac:dyDescent="0.25">
      <c r="A45" s="23"/>
      <c r="B45" s="23"/>
      <c r="C45" s="23"/>
      <c r="D45" s="23"/>
      <c r="E45" s="18"/>
      <c r="F45" s="18"/>
      <c r="G45" s="18"/>
      <c r="H45" s="19"/>
      <c r="I45" s="18"/>
      <c r="J45" s="51" t="s">
        <v>14</v>
      </c>
      <c r="K45" s="18"/>
      <c r="L45" s="58"/>
      <c r="M45" s="20"/>
      <c r="N45" s="58"/>
      <c r="O45" s="20"/>
      <c r="P45" s="55"/>
      <c r="Q45" s="20"/>
      <c r="R45" s="58"/>
      <c r="S45" s="20"/>
      <c r="T45" s="58"/>
      <c r="U45" s="20"/>
      <c r="V45" s="58"/>
      <c r="W45" s="19"/>
      <c r="X45" s="58"/>
      <c r="Y45" s="20"/>
      <c r="Z45" s="58"/>
      <c r="AA45" s="20"/>
      <c r="AB45" s="58"/>
      <c r="AC45" s="20"/>
      <c r="AD45" s="58"/>
      <c r="AE45" s="20"/>
      <c r="AF45" s="58"/>
      <c r="AG45" s="20"/>
      <c r="AH45" s="58"/>
      <c r="AI45" s="20"/>
      <c r="AJ45" s="23"/>
      <c r="AK45" s="18"/>
      <c r="AL45" s="51"/>
      <c r="AM45" s="18"/>
      <c r="AN45" s="55"/>
      <c r="AO45" s="18"/>
      <c r="AP45" s="51" t="s">
        <v>14</v>
      </c>
      <c r="AQ45" s="18"/>
      <c r="AR45" s="58"/>
      <c r="AS45" s="20"/>
      <c r="AT45" s="58"/>
      <c r="AU45" s="20"/>
      <c r="AV45" s="55"/>
      <c r="AW45" s="20"/>
      <c r="AX45" s="58"/>
      <c r="AY45" s="20"/>
      <c r="AZ45" s="58"/>
      <c r="BA45" s="20"/>
      <c r="BB45" s="58"/>
      <c r="BC45" s="19"/>
      <c r="BD45" s="58"/>
      <c r="BE45" s="20"/>
      <c r="BF45" s="58"/>
      <c r="BG45" s="20"/>
      <c r="BH45" s="58"/>
      <c r="BI45" s="20"/>
      <c r="BJ45" s="58"/>
      <c r="BK45" s="20"/>
      <c r="BL45" s="58"/>
      <c r="BM45" s="20"/>
      <c r="BN45" s="20"/>
      <c r="BO45" s="20"/>
      <c r="BP45" s="25"/>
      <c r="BQ45" s="17">
        <f>+BQ44-BQ46</f>
        <v>0</v>
      </c>
      <c r="BR45" s="17">
        <f>+BR44-BR46</f>
        <v>0</v>
      </c>
      <c r="BS45" s="17">
        <f t="shared" ref="BS45:BV45" si="155">+BS44-BS46</f>
        <v>0</v>
      </c>
      <c r="BT45" s="17">
        <f t="shared" si="155"/>
        <v>0</v>
      </c>
      <c r="BU45" s="17" t="s">
        <v>30</v>
      </c>
      <c r="BV45" s="17">
        <f t="shared" si="155"/>
        <v>0</v>
      </c>
    </row>
    <row r="46" spans="1:120" ht="16.5" customHeight="1" x14ac:dyDescent="0.25">
      <c r="A46" s="23"/>
      <c r="B46" s="23"/>
      <c r="C46" s="23"/>
      <c r="D46" s="23"/>
      <c r="E46" s="18"/>
      <c r="F46" s="18"/>
      <c r="G46" s="18"/>
      <c r="H46" s="18"/>
      <c r="I46" s="18"/>
      <c r="J46" s="51"/>
      <c r="K46" s="18"/>
      <c r="L46" s="58"/>
      <c r="M46" s="20"/>
      <c r="N46" s="58"/>
      <c r="O46" s="20"/>
      <c r="P46" s="58"/>
      <c r="Q46" s="20"/>
      <c r="R46" s="58"/>
      <c r="S46" s="21"/>
      <c r="T46" s="58"/>
      <c r="U46" s="20"/>
      <c r="V46" s="58"/>
      <c r="W46" s="20"/>
      <c r="X46" s="58"/>
      <c r="Y46" s="20"/>
      <c r="Z46" s="58"/>
      <c r="AA46" s="20"/>
      <c r="AB46" s="58"/>
      <c r="AC46" s="20"/>
      <c r="AD46" s="58"/>
      <c r="AE46" s="20"/>
      <c r="AF46" s="58"/>
      <c r="AG46" s="20"/>
      <c r="AH46" s="58"/>
      <c r="AI46" s="20"/>
      <c r="AJ46" s="23"/>
      <c r="AK46" s="18"/>
      <c r="AL46" s="51"/>
      <c r="AM46" s="18"/>
      <c r="AN46" s="51"/>
      <c r="AO46" s="18"/>
      <c r="AP46" s="51"/>
      <c r="AQ46" s="18"/>
      <c r="AR46" s="58"/>
      <c r="AS46" s="20"/>
      <c r="AT46" s="58"/>
      <c r="AU46" s="20"/>
      <c r="AV46" s="58"/>
      <c r="AW46" s="20"/>
      <c r="AX46" s="58"/>
      <c r="AY46" s="21"/>
      <c r="AZ46" s="58"/>
      <c r="BA46" s="20"/>
      <c r="BB46" s="58"/>
      <c r="BC46" s="20"/>
      <c r="BD46" s="58"/>
      <c r="BE46" s="20"/>
      <c r="BF46" s="58"/>
      <c r="BG46" s="20"/>
      <c r="BH46" s="58"/>
      <c r="BI46" s="20"/>
      <c r="BJ46" s="58"/>
      <c r="BK46" s="20"/>
      <c r="BL46" s="58"/>
      <c r="BM46" s="20"/>
      <c r="BN46" s="20"/>
      <c r="BO46" s="20"/>
      <c r="BP46" s="25"/>
      <c r="BQ46" s="24">
        <f t="shared" ref="BQ46:BV46" si="156">SUM(BQ7:BQ43)</f>
        <v>5200.5599999999995</v>
      </c>
      <c r="BR46" s="120">
        <f t="shared" si="156"/>
        <v>136853.99</v>
      </c>
      <c r="BS46" s="24">
        <f t="shared" si="156"/>
        <v>0</v>
      </c>
      <c r="BT46" s="24">
        <f t="shared" si="156"/>
        <v>131653.43</v>
      </c>
      <c r="BU46" s="24">
        <f t="shared" si="156"/>
        <v>0</v>
      </c>
      <c r="BV46" s="24">
        <f t="shared" si="156"/>
        <v>131653.43</v>
      </c>
    </row>
    <row r="47" spans="1:120" ht="16.5" customHeight="1" thickBot="1" x14ac:dyDescent="0.3">
      <c r="A47" s="23"/>
      <c r="B47" s="23"/>
      <c r="C47" s="23"/>
      <c r="D47" s="23"/>
      <c r="E47" s="18"/>
      <c r="F47" s="18"/>
      <c r="G47" s="18"/>
      <c r="H47" s="18"/>
      <c r="I47" s="18"/>
      <c r="J47" s="51"/>
      <c r="K47" s="18"/>
      <c r="L47" s="58"/>
      <c r="M47" s="20"/>
      <c r="N47" s="58"/>
      <c r="O47" s="20"/>
      <c r="P47" s="58"/>
      <c r="Q47" s="20"/>
      <c r="R47" s="58"/>
      <c r="S47" s="21"/>
      <c r="T47" s="58"/>
      <c r="U47" s="20"/>
      <c r="V47" s="58"/>
      <c r="W47" s="20"/>
      <c r="X47" s="58"/>
      <c r="Y47" s="20"/>
      <c r="Z47" s="58"/>
      <c r="AA47" s="20"/>
      <c r="AB47" s="58"/>
      <c r="AC47" s="20"/>
      <c r="AD47" s="58"/>
      <c r="AE47" s="20"/>
      <c r="AF47" s="58"/>
      <c r="AG47" s="20"/>
      <c r="AH47" s="58"/>
      <c r="AI47" s="20"/>
      <c r="AJ47" s="23"/>
      <c r="AK47" s="18"/>
      <c r="AL47" s="51"/>
      <c r="AM47" s="18"/>
      <c r="AN47" s="51"/>
      <c r="AO47" s="18"/>
      <c r="AP47" s="51"/>
      <c r="AQ47" s="18"/>
      <c r="AR47" s="58"/>
      <c r="AS47" s="20"/>
      <c r="AT47" s="58"/>
      <c r="AU47" s="20"/>
      <c r="AV47" s="58"/>
      <c r="AW47" s="20"/>
      <c r="AX47" s="58"/>
      <c r="AY47" s="21"/>
      <c r="AZ47" s="58"/>
      <c r="BA47" s="20"/>
      <c r="BB47" s="58"/>
      <c r="BC47" s="20"/>
      <c r="BD47" s="58"/>
      <c r="BE47" s="20"/>
      <c r="BF47" s="58"/>
      <c r="BG47" s="20"/>
      <c r="BH47" s="58"/>
      <c r="BI47" s="20"/>
      <c r="BJ47" s="58"/>
      <c r="BK47" s="20"/>
      <c r="BL47" s="58"/>
      <c r="BM47" s="20"/>
      <c r="BN47" s="20"/>
      <c r="BO47" s="20"/>
      <c r="BP47" s="25"/>
      <c r="BQ47" s="29"/>
      <c r="BR47" s="30"/>
      <c r="BS47" s="30"/>
      <c r="BT47" s="29"/>
      <c r="BU47" s="30"/>
      <c r="BV47" s="30"/>
    </row>
    <row r="48" spans="1:120" s="63" customFormat="1" ht="16.5" hidden="1" customHeight="1" x14ac:dyDescent="0.25">
      <c r="A48" s="283" t="s">
        <v>25</v>
      </c>
      <c r="B48" s="284"/>
      <c r="C48" s="285"/>
      <c r="D48" s="85"/>
      <c r="E48" s="28"/>
      <c r="F48" s="28"/>
      <c r="G48" s="28"/>
      <c r="H48" s="28"/>
      <c r="I48" s="28"/>
      <c r="J48" s="47"/>
      <c r="K48" s="28"/>
      <c r="L48" s="65"/>
      <c r="M48" s="66"/>
      <c r="N48" s="65"/>
      <c r="O48" s="66"/>
      <c r="P48" s="65"/>
      <c r="Q48" s="66"/>
      <c r="R48" s="65"/>
      <c r="S48" s="67"/>
      <c r="T48" s="65"/>
      <c r="U48" s="66"/>
      <c r="V48" s="65"/>
      <c r="W48" s="66"/>
      <c r="X48" s="65"/>
      <c r="Y48" s="66"/>
      <c r="Z48" s="65"/>
      <c r="AA48" s="66"/>
      <c r="AB48" s="65"/>
      <c r="AC48" s="66"/>
      <c r="AD48" s="65"/>
      <c r="AE48" s="66"/>
      <c r="AF48" s="65"/>
      <c r="AG48" s="66"/>
      <c r="AH48" s="65"/>
      <c r="AI48" s="66"/>
      <c r="AJ48" s="72"/>
      <c r="AK48" s="28"/>
      <c r="AL48" s="47"/>
      <c r="AM48" s="28"/>
      <c r="AN48" s="47"/>
      <c r="AO48" s="28"/>
      <c r="AP48" s="47"/>
      <c r="AQ48" s="28"/>
      <c r="AR48" s="65"/>
      <c r="AS48" s="66"/>
      <c r="AT48" s="65"/>
      <c r="AU48" s="66"/>
      <c r="AV48" s="65"/>
      <c r="AW48" s="66"/>
      <c r="AX48" s="65"/>
      <c r="AY48" s="67"/>
      <c r="AZ48" s="65"/>
      <c r="BA48" s="66"/>
      <c r="BB48" s="65"/>
      <c r="BC48" s="66"/>
      <c r="BD48" s="65"/>
      <c r="BE48" s="66"/>
      <c r="BF48" s="65"/>
      <c r="BG48" s="66"/>
      <c r="BH48" s="65"/>
      <c r="BI48" s="66"/>
      <c r="BJ48" s="65"/>
      <c r="BK48" s="66"/>
      <c r="BL48" s="65"/>
      <c r="BM48" s="66"/>
      <c r="BN48" s="66"/>
      <c r="BO48" s="66"/>
      <c r="BP48" s="25"/>
      <c r="BQ48" s="29"/>
      <c r="BR48" s="30"/>
      <c r="BS48" s="30"/>
      <c r="BT48" s="29"/>
      <c r="BU48" s="30"/>
      <c r="BV48" s="30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7"/>
      <c r="DL48" s="7"/>
      <c r="DM48" s="7"/>
      <c r="DN48" s="7"/>
      <c r="DO48" s="7"/>
      <c r="DP48" s="7"/>
    </row>
    <row r="49" spans="1:120" ht="16.5" hidden="1" customHeight="1" x14ac:dyDescent="0.25">
      <c r="A49" s="129" t="s">
        <v>9</v>
      </c>
      <c r="B49" s="84" t="s">
        <v>28</v>
      </c>
      <c r="C49" s="76">
        <v>48</v>
      </c>
      <c r="D49" s="82"/>
      <c r="E49" s="3"/>
      <c r="F49" s="3"/>
      <c r="G49" s="3"/>
      <c r="H49" s="3"/>
      <c r="I49" s="3"/>
      <c r="J49" s="45"/>
      <c r="K49" s="3"/>
      <c r="L49" s="83"/>
      <c r="M49" s="57"/>
      <c r="N49" s="45"/>
      <c r="O49" s="3"/>
      <c r="P49" s="83"/>
      <c r="Q49" s="57"/>
      <c r="R49" s="83"/>
      <c r="S49" s="238"/>
      <c r="T49" s="83"/>
      <c r="U49" s="97"/>
      <c r="V49" s="97"/>
      <c r="W49" s="57"/>
      <c r="X49" s="83"/>
      <c r="Y49" s="97"/>
      <c r="Z49" s="83"/>
      <c r="AA49" s="97"/>
      <c r="AB49" s="45"/>
      <c r="AC49" s="3"/>
      <c r="AD49" s="83"/>
      <c r="AE49" s="57"/>
      <c r="AF49" s="83"/>
      <c r="AG49" s="57"/>
      <c r="AH49" s="45"/>
      <c r="AI49" s="97"/>
      <c r="AJ49" s="82"/>
      <c r="AK49" s="3"/>
      <c r="AL49" s="45"/>
      <c r="AM49" s="3"/>
      <c r="AN49" s="45"/>
      <c r="AO49" s="3"/>
      <c r="AP49" s="45"/>
      <c r="AQ49" s="97"/>
      <c r="AR49" s="83"/>
      <c r="AS49" s="97"/>
      <c r="AT49" s="83"/>
      <c r="AU49" s="97"/>
      <c r="AV49" s="83"/>
      <c r="AW49" s="97"/>
      <c r="AX49" s="83"/>
      <c r="AY49" s="97"/>
      <c r="AZ49" s="83"/>
      <c r="BA49" s="57"/>
      <c r="BB49" s="83"/>
      <c r="BC49" s="97"/>
      <c r="BD49" s="83"/>
      <c r="BE49" s="97"/>
      <c r="BF49" s="83"/>
      <c r="BG49" s="97"/>
      <c r="BH49" s="83"/>
      <c r="BI49" s="57"/>
      <c r="BJ49" s="45"/>
      <c r="BK49" s="97"/>
      <c r="BL49" s="83"/>
      <c r="BM49" s="57"/>
      <c r="BN49" s="44">
        <f t="shared" ref="BN49:BO50" si="157">+D49+F49+H49+J49+L49+N49+P49+R49+T49+V49+X49+Z49+AB49+AD49+AF49+AH49+AJ49+AL49+AN49+AP49+AR49+AT49+AV49+AX49+AZ49+BB49+BD49+BF49+BH49+BJ49+BL49</f>
        <v>0</v>
      </c>
      <c r="BO49" s="87">
        <f t="shared" si="157"/>
        <v>0</v>
      </c>
      <c r="BP49" s="25"/>
      <c r="BQ49" s="29"/>
      <c r="BR49" s="30"/>
      <c r="BS49" s="30"/>
      <c r="BT49" s="29"/>
      <c r="BU49" s="30"/>
      <c r="BV49" s="30"/>
    </row>
    <row r="50" spans="1:120" ht="16.5" hidden="1" customHeight="1" x14ac:dyDescent="0.25">
      <c r="A50" s="130" t="s">
        <v>31</v>
      </c>
      <c r="B50" s="131"/>
      <c r="C50" s="128">
        <v>47.5</v>
      </c>
      <c r="D50" s="82"/>
      <c r="E50" s="3"/>
      <c r="F50" s="3"/>
      <c r="G50" s="3"/>
      <c r="H50" s="3"/>
      <c r="I50" s="3"/>
      <c r="J50" s="45"/>
      <c r="K50" s="3"/>
      <c r="L50" s="83"/>
      <c r="M50" s="57"/>
      <c r="N50" s="45"/>
      <c r="O50" s="3"/>
      <c r="P50" s="83"/>
      <c r="Q50" s="57"/>
      <c r="R50" s="83"/>
      <c r="S50" s="238"/>
      <c r="T50" s="83"/>
      <c r="U50" s="97"/>
      <c r="V50" s="97"/>
      <c r="W50" s="57"/>
      <c r="X50" s="45"/>
      <c r="Y50" s="97"/>
      <c r="Z50" s="83"/>
      <c r="AA50" s="97"/>
      <c r="AB50" s="45"/>
      <c r="AC50" s="3"/>
      <c r="AD50" s="83"/>
      <c r="AE50" s="57"/>
      <c r="AF50" s="83"/>
      <c r="AG50" s="57"/>
      <c r="AH50" s="45"/>
      <c r="AI50" s="97"/>
      <c r="AJ50" s="82"/>
      <c r="AK50" s="3"/>
      <c r="AL50" s="45"/>
      <c r="AM50" s="3"/>
      <c r="AN50" s="45"/>
      <c r="AO50" s="3"/>
      <c r="AP50" s="45"/>
      <c r="AQ50" s="97"/>
      <c r="AR50" s="83"/>
      <c r="AS50" s="97"/>
      <c r="AT50" s="83"/>
      <c r="AU50" s="97"/>
      <c r="AV50" s="83"/>
      <c r="AW50" s="97"/>
      <c r="AX50" s="83"/>
      <c r="AY50" s="97"/>
      <c r="AZ50" s="83"/>
      <c r="BA50" s="57"/>
      <c r="BB50" s="83"/>
      <c r="BC50" s="97"/>
      <c r="BD50" s="83"/>
      <c r="BE50" s="97"/>
      <c r="BF50" s="83"/>
      <c r="BG50" s="97"/>
      <c r="BH50" s="83"/>
      <c r="BI50" s="57"/>
      <c r="BJ50" s="45"/>
      <c r="BK50" s="97"/>
      <c r="BL50" s="83"/>
      <c r="BM50" s="57"/>
      <c r="BN50" s="44">
        <f t="shared" si="157"/>
        <v>0</v>
      </c>
      <c r="BO50" s="87">
        <f t="shared" si="157"/>
        <v>0</v>
      </c>
      <c r="BP50" s="25"/>
      <c r="BQ50" s="29"/>
      <c r="BR50" s="30"/>
      <c r="BS50" s="30"/>
      <c r="BT50" s="29"/>
      <c r="BU50" s="30"/>
      <c r="BV50" s="30"/>
    </row>
    <row r="51" spans="1:120" s="63" customFormat="1" ht="16.5" customHeight="1" thickBot="1" x14ac:dyDescent="0.3">
      <c r="A51" s="283" t="s">
        <v>15</v>
      </c>
      <c r="B51" s="285"/>
      <c r="C51" s="86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110"/>
      <c r="V51" s="110"/>
      <c r="W51" s="64"/>
      <c r="X51" s="64"/>
      <c r="Y51" s="110"/>
      <c r="Z51" s="64"/>
      <c r="AA51" s="64"/>
      <c r="AB51" s="64"/>
      <c r="AC51" s="64"/>
      <c r="AD51" s="64"/>
      <c r="AE51" s="64"/>
      <c r="AF51" s="64"/>
      <c r="AG51" s="64"/>
      <c r="AH51" s="108"/>
      <c r="AI51" s="110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108"/>
      <c r="AX51" s="64"/>
      <c r="AY51" s="109"/>
      <c r="AZ51" s="64"/>
      <c r="BA51" s="64"/>
      <c r="BB51" s="64"/>
      <c r="BC51" s="64"/>
      <c r="BD51" s="64"/>
      <c r="BE51" s="110"/>
      <c r="BF51" s="64"/>
      <c r="BG51" s="64"/>
      <c r="BH51" s="64"/>
      <c r="BI51" s="64"/>
      <c r="BJ51" s="108"/>
      <c r="BK51" s="110"/>
      <c r="BL51" s="64"/>
      <c r="BM51" s="64"/>
      <c r="BN51" s="240"/>
      <c r="BO51" s="240"/>
      <c r="BP51" s="122"/>
      <c r="BQ51" s="9"/>
      <c r="BR51" s="9"/>
      <c r="BS51" s="9"/>
      <c r="BT51" s="9"/>
      <c r="BU51" s="25"/>
      <c r="BV51" s="9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7"/>
      <c r="DL51" s="7"/>
      <c r="DM51" s="7"/>
      <c r="DN51" s="7"/>
      <c r="DO51" s="7"/>
      <c r="DP51" s="7"/>
    </row>
    <row r="52" spans="1:120" ht="16.5" customHeight="1" x14ac:dyDescent="0.25">
      <c r="A52" s="172" t="s">
        <v>64</v>
      </c>
      <c r="B52" s="173" t="s">
        <v>65</v>
      </c>
      <c r="C52" s="169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97"/>
      <c r="V52" s="97"/>
      <c r="W52" s="100"/>
      <c r="X52" s="100"/>
      <c r="Y52" s="97"/>
      <c r="Z52" s="100"/>
      <c r="AA52" s="100"/>
      <c r="AB52" s="100"/>
      <c r="AC52" s="100"/>
      <c r="AD52" s="100"/>
      <c r="AE52" s="100"/>
      <c r="AF52" s="238">
        <v>40</v>
      </c>
      <c r="AG52" s="238">
        <v>2040</v>
      </c>
      <c r="AH52" s="238"/>
      <c r="AI52" s="97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238"/>
      <c r="AX52" s="100"/>
      <c r="AY52" s="31"/>
      <c r="AZ52" s="100"/>
      <c r="BA52" s="100"/>
      <c r="BB52" s="100"/>
      <c r="BC52" s="100"/>
      <c r="BD52" s="100"/>
      <c r="BE52" s="97"/>
      <c r="BF52" s="100"/>
      <c r="BG52" s="100"/>
      <c r="BH52" s="100"/>
      <c r="BI52" s="100"/>
      <c r="BJ52" s="238"/>
      <c r="BK52" s="97"/>
      <c r="BL52" s="100"/>
      <c r="BM52" s="100"/>
      <c r="BN52" s="170"/>
      <c r="BO52" s="171"/>
      <c r="BP52" s="122"/>
      <c r="BQ52" s="9"/>
      <c r="BR52" s="9"/>
      <c r="BS52" s="9"/>
      <c r="BT52" s="9"/>
      <c r="BU52" s="25"/>
      <c r="BV52" s="9"/>
    </row>
    <row r="53" spans="1:120" ht="16.5" customHeight="1" x14ac:dyDescent="0.25">
      <c r="A53" s="129" t="s">
        <v>59</v>
      </c>
      <c r="B53" s="84" t="s">
        <v>60</v>
      </c>
      <c r="C53" s="101">
        <v>45</v>
      </c>
      <c r="D53" s="100"/>
      <c r="E53" s="100"/>
      <c r="F53" s="100"/>
      <c r="G53" s="100"/>
      <c r="H53" s="100"/>
      <c r="I53" s="100"/>
      <c r="J53" s="238">
        <v>18</v>
      </c>
      <c r="K53" s="238">
        <f>+J53*C53</f>
        <v>810</v>
      </c>
      <c r="L53" s="100"/>
      <c r="M53" s="100"/>
      <c r="N53" s="100"/>
      <c r="O53" s="100"/>
      <c r="P53" s="238">
        <v>6</v>
      </c>
      <c r="Q53" s="238">
        <f>+P53*C53</f>
        <v>270</v>
      </c>
      <c r="R53" s="100"/>
      <c r="S53" s="100"/>
      <c r="T53" s="100"/>
      <c r="U53" s="97"/>
      <c r="V53" s="97"/>
      <c r="W53" s="100"/>
      <c r="X53" s="100"/>
      <c r="Y53" s="97"/>
      <c r="Z53" s="238"/>
      <c r="AA53" s="97">
        <f>+Z53*C53</f>
        <v>0</v>
      </c>
      <c r="AB53" s="238"/>
      <c r="AC53" s="238">
        <f>+AB53*C53</f>
        <v>0</v>
      </c>
      <c r="AD53" s="100"/>
      <c r="AE53" s="100"/>
      <c r="AF53" s="238">
        <v>3</v>
      </c>
      <c r="AG53" s="238">
        <f>+AF53*C53</f>
        <v>135</v>
      </c>
      <c r="AH53" s="238"/>
      <c r="AI53" s="97"/>
      <c r="AJ53" s="100"/>
      <c r="AK53" s="100"/>
      <c r="AL53" s="100"/>
      <c r="AM53" s="100"/>
      <c r="AN53" s="100"/>
      <c r="AO53" s="100"/>
      <c r="AP53" s="100"/>
      <c r="AQ53" s="100"/>
      <c r="AR53" s="100"/>
      <c r="AS53" s="100"/>
      <c r="AT53" s="100"/>
      <c r="AU53" s="100"/>
      <c r="AV53" s="100"/>
      <c r="AW53" s="238"/>
      <c r="AX53" s="100"/>
      <c r="AY53" s="31"/>
      <c r="AZ53" s="238"/>
      <c r="BA53" s="107"/>
      <c r="BB53" s="238"/>
      <c r="BC53" s="97"/>
      <c r="BD53" s="100"/>
      <c r="BE53" s="97"/>
      <c r="BF53" s="238"/>
      <c r="BG53" s="97"/>
      <c r="BH53" s="238">
        <v>36</v>
      </c>
      <c r="BI53" s="238">
        <f>+BH53*C53</f>
        <v>1620</v>
      </c>
      <c r="BJ53" s="238"/>
      <c r="BK53" s="97"/>
      <c r="BL53" s="100"/>
      <c r="BM53" s="100"/>
      <c r="BN53" s="44">
        <f>+D53+F53+H53+J53+L53+N53+P53+R53+T53+V53+X53+Z53+AB53+AD53+AF53+AH53+AJ53+AL53+AN53+AP53+AR53+AT53+AV53+AX53+AZ53+BB53+BD53+BF53+BH53+BJ53+BL53</f>
        <v>63</v>
      </c>
      <c r="BO53" s="87">
        <f t="shared" ref="BO53:BO54" si="158">+E53+G53+I53+K53+M53+O53+Q53+S53+U53+W53+Y53+AA53+AC53+AE53+AG53+AI53+AK53+AM53+AO53+AQ53+AS53+AU53+AW53+AY53+BA53+BC53+BE53+BG53+BI53+BK53+BM53</f>
        <v>2835</v>
      </c>
      <c r="BP53" s="122"/>
      <c r="BQ53" s="9"/>
      <c r="BR53" s="9"/>
      <c r="BS53" s="9"/>
      <c r="BT53" s="9"/>
      <c r="BU53" s="25"/>
      <c r="BV53" s="9"/>
    </row>
    <row r="54" spans="1:120" ht="16.5" customHeight="1" x14ac:dyDescent="0.25">
      <c r="A54" s="129" t="s">
        <v>62</v>
      </c>
      <c r="B54" s="84" t="s">
        <v>63</v>
      </c>
      <c r="C54" s="101">
        <v>60</v>
      </c>
      <c r="D54" s="100"/>
      <c r="E54" s="100"/>
      <c r="F54" s="100"/>
      <c r="G54" s="100"/>
      <c r="H54" s="100"/>
      <c r="I54" s="100"/>
      <c r="J54" s="238"/>
      <c r="K54" s="238"/>
      <c r="L54" s="100"/>
      <c r="M54" s="100"/>
      <c r="N54" s="100"/>
      <c r="O54" s="100"/>
      <c r="P54" s="238"/>
      <c r="Q54" s="238"/>
      <c r="R54" s="100"/>
      <c r="S54" s="100"/>
      <c r="T54" s="100"/>
      <c r="U54" s="97"/>
      <c r="V54" s="97"/>
      <c r="W54" s="100"/>
      <c r="X54" s="238">
        <v>18</v>
      </c>
      <c r="Y54" s="97">
        <f>+X54*C54</f>
        <v>1080</v>
      </c>
      <c r="Z54" s="238"/>
      <c r="AA54" s="97"/>
      <c r="AB54" s="238"/>
      <c r="AC54" s="238"/>
      <c r="AD54" s="100"/>
      <c r="AE54" s="100"/>
      <c r="AF54" s="100"/>
      <c r="AG54" s="100"/>
      <c r="AH54" s="238"/>
      <c r="AI54" s="97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V54" s="100"/>
      <c r="AW54" s="238"/>
      <c r="AX54" s="100"/>
      <c r="AY54" s="31"/>
      <c r="AZ54" s="238"/>
      <c r="BA54" s="107"/>
      <c r="BB54" s="238"/>
      <c r="BC54" s="97"/>
      <c r="BD54" s="100"/>
      <c r="BE54" s="97"/>
      <c r="BF54" s="238"/>
      <c r="BG54" s="97"/>
      <c r="BH54" s="100"/>
      <c r="BI54" s="100"/>
      <c r="BJ54" s="238"/>
      <c r="BK54" s="97"/>
      <c r="BL54" s="100"/>
      <c r="BM54" s="100"/>
      <c r="BN54" s="44">
        <f>+D54+F54+H54+J54+L54+N54+P54+R54+T54+V54+X54+Z54+AB54+AD54+AF54+AH54+AJ54+AL54+AN54+AP54+AR54+AT54+AV54+AX54+AZ54+BB54+BD54+BF54+BH54+BJ54+BL54</f>
        <v>18</v>
      </c>
      <c r="BO54" s="87">
        <f t="shared" si="158"/>
        <v>1080</v>
      </c>
      <c r="BP54" s="122"/>
      <c r="BQ54" s="9"/>
      <c r="BR54" s="9"/>
      <c r="BS54" s="9"/>
      <c r="BT54" s="9"/>
      <c r="BU54" s="25"/>
      <c r="BV54" s="9"/>
    </row>
    <row r="55" spans="1:120" ht="16.5" customHeight="1" x14ac:dyDescent="0.25">
      <c r="A55" s="102" t="s">
        <v>2</v>
      </c>
      <c r="B55" s="102"/>
      <c r="C55" s="103"/>
      <c r="D55" s="104">
        <f t="shared" ref="D55:W55" si="159">SUM(D49:D53)</f>
        <v>0</v>
      </c>
      <c r="E55" s="104">
        <f t="shared" si="159"/>
        <v>0</v>
      </c>
      <c r="F55" s="104">
        <f t="shared" si="159"/>
        <v>0</v>
      </c>
      <c r="G55" s="104">
        <f t="shared" si="159"/>
        <v>0</v>
      </c>
      <c r="H55" s="104">
        <f t="shared" si="159"/>
        <v>0</v>
      </c>
      <c r="I55" s="104">
        <f t="shared" si="159"/>
        <v>0</v>
      </c>
      <c r="J55" s="104">
        <f t="shared" si="159"/>
        <v>18</v>
      </c>
      <c r="K55" s="104">
        <f t="shared" si="159"/>
        <v>810</v>
      </c>
      <c r="L55" s="104">
        <f t="shared" si="159"/>
        <v>0</v>
      </c>
      <c r="M55" s="104">
        <f t="shared" si="159"/>
        <v>0</v>
      </c>
      <c r="N55" s="104">
        <f t="shared" si="159"/>
        <v>0</v>
      </c>
      <c r="O55" s="104">
        <f t="shared" si="159"/>
        <v>0</v>
      </c>
      <c r="P55" s="104">
        <f t="shared" si="159"/>
        <v>6</v>
      </c>
      <c r="Q55" s="104">
        <f t="shared" si="159"/>
        <v>270</v>
      </c>
      <c r="R55" s="105">
        <f t="shared" si="159"/>
        <v>0</v>
      </c>
      <c r="S55" s="104">
        <f t="shared" si="159"/>
        <v>0</v>
      </c>
      <c r="T55" s="104">
        <f t="shared" si="159"/>
        <v>0</v>
      </c>
      <c r="U55" s="104">
        <f t="shared" si="159"/>
        <v>0</v>
      </c>
      <c r="V55" s="104">
        <f t="shared" si="159"/>
        <v>0</v>
      </c>
      <c r="W55" s="104">
        <f t="shared" si="159"/>
        <v>0</v>
      </c>
      <c r="X55" s="104">
        <f>SUM(X51:X54)</f>
        <v>18</v>
      </c>
      <c r="Y55" s="104">
        <f>SUM(Y51:Y54)</f>
        <v>1080</v>
      </c>
      <c r="Z55" s="105">
        <f>SUM(Z51:Z53)</f>
        <v>0</v>
      </c>
      <c r="AA55" s="104">
        <f>SUM(AA51:AA53)</f>
        <v>0</v>
      </c>
      <c r="AB55" s="105">
        <f>SUM(AB51:AB53)</f>
        <v>0</v>
      </c>
      <c r="AC55" s="104">
        <f>SUM(AC49:AC53)</f>
        <v>0</v>
      </c>
      <c r="AD55" s="105">
        <f t="shared" ref="AD55:BM55" si="160">SUM(AD51:AD53)</f>
        <v>0</v>
      </c>
      <c r="AE55" s="104">
        <f t="shared" si="160"/>
        <v>0</v>
      </c>
      <c r="AF55" s="105">
        <f t="shared" si="160"/>
        <v>43</v>
      </c>
      <c r="AG55" s="104">
        <f t="shared" si="160"/>
        <v>2175</v>
      </c>
      <c r="AH55" s="105">
        <f t="shared" si="160"/>
        <v>0</v>
      </c>
      <c r="AI55" s="104">
        <f t="shared" si="160"/>
        <v>0</v>
      </c>
      <c r="AJ55" s="105">
        <f t="shared" si="160"/>
        <v>0</v>
      </c>
      <c r="AK55" s="104">
        <f t="shared" si="160"/>
        <v>0</v>
      </c>
      <c r="AL55" s="105">
        <f t="shared" si="160"/>
        <v>0</v>
      </c>
      <c r="AM55" s="104">
        <f t="shared" si="160"/>
        <v>0</v>
      </c>
      <c r="AN55" s="105">
        <f t="shared" si="160"/>
        <v>0</v>
      </c>
      <c r="AO55" s="154">
        <f t="shared" si="160"/>
        <v>0</v>
      </c>
      <c r="AP55" s="105">
        <f t="shared" si="160"/>
        <v>0</v>
      </c>
      <c r="AQ55" s="104">
        <f t="shared" si="160"/>
        <v>0</v>
      </c>
      <c r="AR55" s="105">
        <f t="shared" si="160"/>
        <v>0</v>
      </c>
      <c r="AS55" s="104">
        <f t="shared" si="160"/>
        <v>0</v>
      </c>
      <c r="AT55" s="105">
        <f t="shared" si="160"/>
        <v>0</v>
      </c>
      <c r="AU55" s="104">
        <f t="shared" si="160"/>
        <v>0</v>
      </c>
      <c r="AV55" s="105">
        <f t="shared" si="160"/>
        <v>0</v>
      </c>
      <c r="AW55" s="105">
        <f t="shared" si="160"/>
        <v>0</v>
      </c>
      <c r="AX55" s="105">
        <f t="shared" si="160"/>
        <v>0</v>
      </c>
      <c r="AY55" s="105">
        <f t="shared" si="160"/>
        <v>0</v>
      </c>
      <c r="AZ55" s="105">
        <f t="shared" si="160"/>
        <v>0</v>
      </c>
      <c r="BA55" s="105">
        <f t="shared" si="160"/>
        <v>0</v>
      </c>
      <c r="BB55" s="105">
        <f t="shared" si="160"/>
        <v>0</v>
      </c>
      <c r="BC55" s="105">
        <f t="shared" si="160"/>
        <v>0</v>
      </c>
      <c r="BD55" s="105">
        <f t="shared" si="160"/>
        <v>0</v>
      </c>
      <c r="BE55" s="105">
        <f t="shared" si="160"/>
        <v>0</v>
      </c>
      <c r="BF55" s="105">
        <f t="shared" si="160"/>
        <v>0</v>
      </c>
      <c r="BG55" s="105">
        <f t="shared" si="160"/>
        <v>0</v>
      </c>
      <c r="BH55" s="105">
        <f t="shared" si="160"/>
        <v>36</v>
      </c>
      <c r="BI55" s="105">
        <f t="shared" si="160"/>
        <v>1620</v>
      </c>
      <c r="BJ55" s="105">
        <f t="shared" si="160"/>
        <v>0</v>
      </c>
      <c r="BK55" s="105">
        <f t="shared" si="160"/>
        <v>0</v>
      </c>
      <c r="BL55" s="105">
        <f t="shared" si="160"/>
        <v>0</v>
      </c>
      <c r="BM55" s="105">
        <f t="shared" si="160"/>
        <v>0</v>
      </c>
      <c r="BN55" s="105">
        <f>SUM(BN51:BN54)</f>
        <v>81</v>
      </c>
      <c r="BO55" s="105">
        <f>SUM(BO51:BO54)</f>
        <v>3915</v>
      </c>
      <c r="BP55" s="19"/>
    </row>
    <row r="56" spans="1:120" ht="16.5" customHeight="1" x14ac:dyDescent="0.25">
      <c r="A56" s="73"/>
      <c r="B56" s="73"/>
      <c r="C56" s="73"/>
      <c r="D56" s="73"/>
      <c r="E56" s="3"/>
      <c r="F56" s="3"/>
      <c r="G56" s="3"/>
      <c r="H56" s="3"/>
      <c r="I56" s="3"/>
      <c r="J56" s="45"/>
      <c r="K56" s="3"/>
      <c r="L56" s="53"/>
      <c r="M56" s="2"/>
      <c r="N56" s="53"/>
      <c r="O56" s="2"/>
      <c r="P56" s="53"/>
      <c r="Q56" s="2"/>
      <c r="R56" s="53"/>
      <c r="S56" s="2"/>
      <c r="T56" s="53"/>
      <c r="U56" s="2"/>
      <c r="V56" s="53"/>
      <c r="W56" s="2"/>
      <c r="X56" s="53"/>
      <c r="Y56" s="2"/>
      <c r="Z56" s="53"/>
      <c r="AA56" s="2"/>
      <c r="AB56" s="53"/>
      <c r="AC56" s="2"/>
      <c r="AD56" s="53"/>
      <c r="AE56" s="2"/>
      <c r="AF56" s="53"/>
      <c r="AG56" s="2"/>
      <c r="AH56" s="53"/>
      <c r="AI56" s="2"/>
      <c r="AJ56" s="73"/>
      <c r="AK56" s="8"/>
      <c r="AL56" s="52"/>
      <c r="AM56" s="8"/>
      <c r="AN56" s="52"/>
      <c r="AO56" s="8"/>
      <c r="AP56" s="52"/>
      <c r="AQ56" s="8"/>
      <c r="AR56" s="53"/>
      <c r="AS56" s="2"/>
      <c r="AT56" s="53"/>
      <c r="AU56" s="2"/>
      <c r="AV56" s="53"/>
      <c r="AW56" s="2"/>
      <c r="AX56" s="53"/>
      <c r="AY56" s="2"/>
      <c r="AZ56" s="53"/>
      <c r="BA56" s="2"/>
      <c r="BB56" s="53"/>
      <c r="BC56" s="2"/>
      <c r="BD56" s="53"/>
      <c r="BE56" s="2"/>
      <c r="BF56" s="53"/>
      <c r="BG56" s="2"/>
      <c r="BH56" s="53"/>
      <c r="BI56" s="57"/>
      <c r="BJ56" s="53"/>
      <c r="BK56" s="57"/>
      <c r="BL56" s="53"/>
      <c r="BM56" s="57"/>
      <c r="BN56" s="2"/>
      <c r="BO56" s="3"/>
      <c r="BP56" s="122"/>
    </row>
    <row r="57" spans="1:120" ht="16.5" customHeight="1" x14ac:dyDescent="0.25">
      <c r="A57" s="73"/>
      <c r="B57" s="73"/>
      <c r="C57" s="73"/>
      <c r="D57" s="73"/>
      <c r="E57" s="3"/>
      <c r="F57" s="3"/>
      <c r="G57" s="3"/>
      <c r="H57" s="3"/>
      <c r="I57" s="3"/>
      <c r="J57" s="45"/>
      <c r="K57" s="3"/>
      <c r="L57" s="53"/>
      <c r="M57" s="2"/>
      <c r="N57" s="53"/>
      <c r="O57" s="2"/>
      <c r="P57" s="53"/>
      <c r="Q57" s="2"/>
      <c r="R57" s="53"/>
      <c r="S57" s="2"/>
      <c r="T57" s="53"/>
      <c r="U57" s="2"/>
      <c r="V57" s="53"/>
      <c r="W57" s="2"/>
      <c r="X57" s="53"/>
      <c r="Y57" s="2"/>
      <c r="Z57" s="53"/>
      <c r="AA57" s="2"/>
      <c r="AB57" s="53"/>
      <c r="AC57" s="2"/>
      <c r="AD57" s="53"/>
      <c r="AE57" s="2"/>
      <c r="AF57" s="53"/>
      <c r="AG57" s="2"/>
      <c r="AH57" s="53"/>
      <c r="AI57" s="2"/>
      <c r="AJ57" s="73"/>
      <c r="AK57" s="8"/>
      <c r="AL57" s="52"/>
      <c r="AM57" s="8"/>
      <c r="AN57" s="52"/>
      <c r="AO57" s="8"/>
      <c r="AP57" s="52"/>
      <c r="AQ57" s="8"/>
      <c r="AR57" s="53"/>
      <c r="AS57" s="2"/>
      <c r="AT57" s="53"/>
      <c r="AU57" s="2"/>
      <c r="AV57" s="53"/>
      <c r="AW57" s="2"/>
      <c r="AX57" s="53"/>
      <c r="AY57" s="2"/>
      <c r="AZ57" s="53"/>
      <c r="BA57" s="2"/>
      <c r="BB57" s="53"/>
      <c r="BC57" s="2"/>
      <c r="BD57" s="53"/>
      <c r="BE57" s="2"/>
      <c r="BF57" s="53"/>
      <c r="BG57" s="2"/>
      <c r="BH57" s="53"/>
      <c r="BI57" s="57"/>
      <c r="BJ57" s="53"/>
      <c r="BK57" s="57"/>
      <c r="BL57" s="53"/>
      <c r="BM57" s="57"/>
      <c r="BN57" s="2"/>
      <c r="BO57" s="8"/>
      <c r="BP57" s="122"/>
    </row>
    <row r="58" spans="1:120" ht="16.5" customHeight="1" x14ac:dyDescent="0.25">
      <c r="A58" s="89" t="s">
        <v>16</v>
      </c>
      <c r="B58" s="89"/>
      <c r="C58" s="89"/>
      <c r="D58" s="90">
        <f t="shared" ref="D58:BO58" si="161">D55+D44</f>
        <v>19</v>
      </c>
      <c r="E58" s="91">
        <f t="shared" si="161"/>
        <v>924</v>
      </c>
      <c r="F58" s="91">
        <f t="shared" si="161"/>
        <v>90</v>
      </c>
      <c r="G58" s="91">
        <f t="shared" si="161"/>
        <v>4764</v>
      </c>
      <c r="H58" s="91">
        <f t="shared" si="161"/>
        <v>107</v>
      </c>
      <c r="I58" s="91">
        <f t="shared" si="161"/>
        <v>5670</v>
      </c>
      <c r="J58" s="90">
        <f t="shared" si="161"/>
        <v>91</v>
      </c>
      <c r="K58" s="90">
        <f t="shared" si="161"/>
        <v>4638</v>
      </c>
      <c r="L58" s="92">
        <f t="shared" si="161"/>
        <v>169</v>
      </c>
      <c r="M58" s="90">
        <f t="shared" si="161"/>
        <v>8440.7799999999988</v>
      </c>
      <c r="N58" s="92">
        <f t="shared" si="161"/>
        <v>114</v>
      </c>
      <c r="O58" s="90">
        <f t="shared" si="161"/>
        <v>5863.68</v>
      </c>
      <c r="P58" s="92">
        <f t="shared" si="161"/>
        <v>183</v>
      </c>
      <c r="Q58" s="90">
        <f t="shared" si="161"/>
        <v>9228.0400000000009</v>
      </c>
      <c r="R58" s="92">
        <f t="shared" si="161"/>
        <v>147</v>
      </c>
      <c r="S58" s="90">
        <f t="shared" si="161"/>
        <v>7377</v>
      </c>
      <c r="T58" s="92">
        <f t="shared" si="161"/>
        <v>96</v>
      </c>
      <c r="U58" s="90">
        <f t="shared" si="161"/>
        <v>4946.0200000000004</v>
      </c>
      <c r="V58" s="92">
        <f t="shared" si="161"/>
        <v>172</v>
      </c>
      <c r="W58" s="90">
        <f t="shared" si="161"/>
        <v>8850.5</v>
      </c>
      <c r="X58" s="92">
        <f t="shared" si="161"/>
        <v>105</v>
      </c>
      <c r="Y58" s="90">
        <f t="shared" si="161"/>
        <v>5598</v>
      </c>
      <c r="Z58" s="92">
        <f t="shared" si="161"/>
        <v>141</v>
      </c>
      <c r="AA58" s="90">
        <f t="shared" si="161"/>
        <v>7046.64</v>
      </c>
      <c r="AB58" s="92">
        <f t="shared" si="161"/>
        <v>122</v>
      </c>
      <c r="AC58" s="90">
        <f t="shared" si="161"/>
        <v>6381</v>
      </c>
      <c r="AD58" s="92">
        <f t="shared" si="161"/>
        <v>131</v>
      </c>
      <c r="AE58" s="90">
        <f t="shared" si="161"/>
        <v>6880</v>
      </c>
      <c r="AF58" s="92">
        <f t="shared" si="161"/>
        <v>166</v>
      </c>
      <c r="AG58" s="90">
        <f t="shared" si="161"/>
        <v>8525.119999999999</v>
      </c>
      <c r="AH58" s="92">
        <f t="shared" si="161"/>
        <v>56</v>
      </c>
      <c r="AI58" s="90">
        <f t="shared" si="161"/>
        <v>3012</v>
      </c>
      <c r="AJ58" s="90">
        <f t="shared" si="161"/>
        <v>111</v>
      </c>
      <c r="AK58" s="90">
        <f t="shared" si="161"/>
        <v>5742</v>
      </c>
      <c r="AL58" s="92">
        <f t="shared" si="161"/>
        <v>139</v>
      </c>
      <c r="AM58" s="90">
        <f t="shared" si="161"/>
        <v>7416.5</v>
      </c>
      <c r="AN58" s="92">
        <f t="shared" si="161"/>
        <v>143</v>
      </c>
      <c r="AO58" s="90">
        <f t="shared" si="161"/>
        <v>7014.71</v>
      </c>
      <c r="AP58" s="92">
        <f t="shared" si="161"/>
        <v>140</v>
      </c>
      <c r="AQ58" s="90">
        <f t="shared" si="161"/>
        <v>7278</v>
      </c>
      <c r="AR58" s="92">
        <f t="shared" si="161"/>
        <v>207</v>
      </c>
      <c r="AS58" s="90">
        <f t="shared" si="161"/>
        <v>10173</v>
      </c>
      <c r="AT58" s="92">
        <f t="shared" si="161"/>
        <v>114</v>
      </c>
      <c r="AU58" s="90">
        <f t="shared" si="161"/>
        <v>5852</v>
      </c>
      <c r="AV58" s="92">
        <f t="shared" si="161"/>
        <v>0</v>
      </c>
      <c r="AW58" s="90">
        <f t="shared" si="161"/>
        <v>0</v>
      </c>
      <c r="AX58" s="92">
        <f t="shared" si="161"/>
        <v>0</v>
      </c>
      <c r="AY58" s="90">
        <f t="shared" si="161"/>
        <v>0</v>
      </c>
      <c r="AZ58" s="92">
        <f t="shared" si="161"/>
        <v>0</v>
      </c>
      <c r="BA58" s="90">
        <f t="shared" si="161"/>
        <v>0</v>
      </c>
      <c r="BB58" s="92">
        <f t="shared" si="161"/>
        <v>0</v>
      </c>
      <c r="BC58" s="90">
        <f t="shared" si="161"/>
        <v>0</v>
      </c>
      <c r="BD58" s="92">
        <f t="shared" si="161"/>
        <v>0</v>
      </c>
      <c r="BE58" s="90">
        <f t="shared" si="161"/>
        <v>0</v>
      </c>
      <c r="BF58" s="92">
        <f t="shared" si="161"/>
        <v>0</v>
      </c>
      <c r="BG58" s="90">
        <f t="shared" si="161"/>
        <v>0</v>
      </c>
      <c r="BH58" s="92">
        <f t="shared" si="161"/>
        <v>36</v>
      </c>
      <c r="BI58" s="90">
        <f t="shared" si="161"/>
        <v>1620</v>
      </c>
      <c r="BJ58" s="92">
        <f t="shared" si="161"/>
        <v>0</v>
      </c>
      <c r="BK58" s="90">
        <f t="shared" si="161"/>
        <v>0</v>
      </c>
      <c r="BL58" s="92">
        <f t="shared" si="161"/>
        <v>0</v>
      </c>
      <c r="BM58" s="90">
        <f t="shared" si="161"/>
        <v>0</v>
      </c>
      <c r="BN58" s="92">
        <f t="shared" si="161"/>
        <v>2759</v>
      </c>
      <c r="BO58" s="90">
        <f t="shared" si="161"/>
        <v>141200.99</v>
      </c>
      <c r="BP58" s="122"/>
    </row>
    <row r="62" spans="1:120" ht="16.5" customHeight="1" thickBot="1" x14ac:dyDescent="0.3"/>
    <row r="63" spans="1:120" ht="16.5" customHeight="1" x14ac:dyDescent="0.25">
      <c r="D63" s="139" t="s">
        <v>36</v>
      </c>
      <c r="E63" s="146" t="s">
        <v>37</v>
      </c>
      <c r="F63" s="146" t="s">
        <v>38</v>
      </c>
      <c r="G63" s="146" t="s">
        <v>49</v>
      </c>
      <c r="H63" s="146" t="s">
        <v>39</v>
      </c>
      <c r="I63" s="147" t="s">
        <v>40</v>
      </c>
    </row>
    <row r="64" spans="1:120" ht="16.5" customHeight="1" x14ac:dyDescent="0.25">
      <c r="D64" s="140">
        <v>1</v>
      </c>
      <c r="E64" s="137" t="s">
        <v>41</v>
      </c>
      <c r="F64" s="138">
        <v>1</v>
      </c>
      <c r="G64" s="137">
        <v>2188.91</v>
      </c>
      <c r="H64" s="137">
        <f>1029+32</f>
        <v>1061</v>
      </c>
      <c r="I64" s="141">
        <f>+H64-G64</f>
        <v>-1127.9099999999999</v>
      </c>
    </row>
    <row r="65" spans="4:9" ht="16.5" customHeight="1" x14ac:dyDescent="0.25">
      <c r="D65" s="140">
        <v>2</v>
      </c>
      <c r="E65" s="137" t="s">
        <v>43</v>
      </c>
      <c r="F65" s="138" t="s">
        <v>33</v>
      </c>
      <c r="G65" s="137">
        <v>704.25</v>
      </c>
      <c r="H65" s="137"/>
      <c r="I65" s="141">
        <f t="shared" ref="I65:I69" si="162">+H65-G65</f>
        <v>-704.25</v>
      </c>
    </row>
    <row r="66" spans="4:9" ht="16.5" customHeight="1" x14ac:dyDescent="0.25">
      <c r="D66" s="140">
        <v>3</v>
      </c>
      <c r="E66" s="137" t="s">
        <v>42</v>
      </c>
      <c r="F66" s="138" t="s">
        <v>48</v>
      </c>
      <c r="G66" s="137">
        <v>2474.75</v>
      </c>
      <c r="H66" s="137">
        <f>1200+542.4</f>
        <v>1742.4</v>
      </c>
      <c r="I66" s="141">
        <f t="shared" si="162"/>
        <v>-732.34999999999991</v>
      </c>
    </row>
    <row r="67" spans="4:9" ht="16.5" customHeight="1" x14ac:dyDescent="0.25">
      <c r="D67" s="140">
        <v>4</v>
      </c>
      <c r="E67" s="137" t="s">
        <v>44</v>
      </c>
      <c r="F67" s="138">
        <v>2</v>
      </c>
      <c r="G67" s="137">
        <v>2</v>
      </c>
      <c r="H67" s="137"/>
      <c r="I67" s="141">
        <f t="shared" si="162"/>
        <v>-2</v>
      </c>
    </row>
    <row r="68" spans="4:9" ht="16.5" customHeight="1" x14ac:dyDescent="0.25">
      <c r="D68" s="140">
        <v>5</v>
      </c>
      <c r="E68" s="137" t="s">
        <v>45</v>
      </c>
      <c r="F68" s="138">
        <v>2</v>
      </c>
      <c r="G68" s="137">
        <v>45.7</v>
      </c>
      <c r="H68" s="137"/>
      <c r="I68" s="141">
        <f t="shared" si="162"/>
        <v>-45.7</v>
      </c>
    </row>
    <row r="69" spans="4:9" ht="16.5" customHeight="1" x14ac:dyDescent="0.25">
      <c r="D69" s="140">
        <v>6</v>
      </c>
      <c r="E69" s="137" t="s">
        <v>46</v>
      </c>
      <c r="F69" s="138" t="s">
        <v>47</v>
      </c>
      <c r="G69" s="137">
        <v>95.5</v>
      </c>
      <c r="H69" s="137">
        <v>94.5</v>
      </c>
      <c r="I69" s="141">
        <f t="shared" si="162"/>
        <v>-1</v>
      </c>
    </row>
    <row r="70" spans="4:9" ht="16.5" customHeight="1" thickBot="1" x14ac:dyDescent="0.3">
      <c r="D70" s="142"/>
      <c r="E70" s="295" t="s">
        <v>50</v>
      </c>
      <c r="F70" s="296"/>
      <c r="G70" s="143">
        <f>SUM(G64:G69)</f>
        <v>5511.11</v>
      </c>
      <c r="H70" s="143"/>
      <c r="I70" s="144">
        <f>SUM(I64:I69)</f>
        <v>-2613.2099999999996</v>
      </c>
    </row>
    <row r="71" spans="4:9" ht="16.5" customHeight="1" x14ac:dyDescent="0.25">
      <c r="D71" s="145"/>
      <c r="E71" s="13"/>
      <c r="F71" s="13"/>
      <c r="G71" s="13"/>
      <c r="H71" s="13"/>
      <c r="I71" s="13"/>
    </row>
    <row r="72" spans="4:9" ht="16.5" customHeight="1" x14ac:dyDescent="0.25">
      <c r="D72" s="12"/>
      <c r="E72" s="13"/>
      <c r="F72" s="13"/>
      <c r="G72" s="13"/>
      <c r="H72" s="13"/>
      <c r="I72" s="13"/>
    </row>
    <row r="73" spans="4:9" ht="16.5" customHeight="1" x14ac:dyDescent="0.25">
      <c r="D73" s="12"/>
      <c r="E73" s="13"/>
      <c r="F73" s="13"/>
      <c r="G73" s="13"/>
      <c r="H73" s="13"/>
      <c r="I73" s="13"/>
    </row>
  </sheetData>
  <mergeCells count="44">
    <mergeCell ref="BQ4:BV4"/>
    <mergeCell ref="C5:C6"/>
    <mergeCell ref="D5:E5"/>
    <mergeCell ref="F5:G5"/>
    <mergeCell ref="H5:I5"/>
    <mergeCell ref="J5:K5"/>
    <mergeCell ref="L5:M5"/>
    <mergeCell ref="N5:O5"/>
    <mergeCell ref="P5:Q5"/>
    <mergeCell ref="R5:S5"/>
    <mergeCell ref="BP5:BP6"/>
    <mergeCell ref="BF5:BG5"/>
    <mergeCell ref="BH5:BI5"/>
    <mergeCell ref="BJ5:BK5"/>
    <mergeCell ref="BL5:BM5"/>
    <mergeCell ref="BN5:BN6"/>
    <mergeCell ref="A6:B6"/>
    <mergeCell ref="A13:B13"/>
    <mergeCell ref="A19:B19"/>
    <mergeCell ref="A31:B31"/>
    <mergeCell ref="BD5:BE5"/>
    <mergeCell ref="AB5:AC5"/>
    <mergeCell ref="AD5:AE5"/>
    <mergeCell ref="AR5:AS5"/>
    <mergeCell ref="AT5:AU5"/>
    <mergeCell ref="AV5:AW5"/>
    <mergeCell ref="AX5:AY5"/>
    <mergeCell ref="AZ5:BA5"/>
    <mergeCell ref="A34:B34"/>
    <mergeCell ref="A48:C48"/>
    <mergeCell ref="A51:B51"/>
    <mergeCell ref="E70:F70"/>
    <mergeCell ref="BO5:BO6"/>
    <mergeCell ref="BB5:BC5"/>
    <mergeCell ref="AF5:AG5"/>
    <mergeCell ref="AH5:AI5"/>
    <mergeCell ref="AJ5:AK5"/>
    <mergeCell ref="AL5:AM5"/>
    <mergeCell ref="AN5:AO5"/>
    <mergeCell ref="AP5:AQ5"/>
    <mergeCell ref="T5:U5"/>
    <mergeCell ref="V5:W5"/>
    <mergeCell ref="X5:Y5"/>
    <mergeCell ref="Z5:AA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71"/>
  <sheetViews>
    <sheetView workbookViewId="0">
      <selection sqref="A1:XFD1048576"/>
    </sheetView>
  </sheetViews>
  <sheetFormatPr defaultColWidth="11.42578125" defaultRowHeight="15.75" x14ac:dyDescent="0.25"/>
  <cols>
    <col min="1" max="1" width="12.5703125" style="26" customWidth="1"/>
    <col min="2" max="2" width="11.85546875" style="26" customWidth="1"/>
    <col min="3" max="3" width="11.42578125" style="26" customWidth="1"/>
    <col min="4" max="4" width="11.28515625" style="26" customWidth="1"/>
    <col min="5" max="5" width="12.140625" style="27" customWidth="1"/>
    <col min="6" max="9" width="11.28515625" style="27" customWidth="1"/>
    <col min="10" max="10" width="11.28515625" style="54" customWidth="1"/>
    <col min="11" max="11" width="11.28515625" style="27" customWidth="1"/>
    <col min="12" max="12" width="11.28515625" style="54" customWidth="1"/>
    <col min="13" max="13" width="11.28515625" style="27" customWidth="1"/>
    <col min="14" max="14" width="11.28515625" style="54" customWidth="1"/>
    <col min="15" max="15" width="11.28515625" style="27" customWidth="1"/>
    <col min="16" max="16" width="11.28515625" style="54" customWidth="1"/>
    <col min="17" max="17" width="11.28515625" style="27" customWidth="1"/>
    <col min="18" max="18" width="11.28515625" style="54" customWidth="1"/>
    <col min="19" max="19" width="11.28515625" style="27" customWidth="1"/>
    <col min="20" max="20" width="11.28515625" style="54" customWidth="1"/>
    <col min="21" max="21" width="11.28515625" style="27" customWidth="1"/>
    <col min="22" max="22" width="11.28515625" style="54" customWidth="1"/>
    <col min="23" max="23" width="11.28515625" style="27" customWidth="1"/>
    <col min="24" max="24" width="11.28515625" style="54" customWidth="1"/>
    <col min="25" max="25" width="11.28515625" style="27" customWidth="1"/>
    <col min="26" max="26" width="11.28515625" style="54" customWidth="1"/>
    <col min="27" max="27" width="11.28515625" style="27" customWidth="1"/>
    <col min="28" max="28" width="11.28515625" style="54" customWidth="1"/>
    <col min="29" max="29" width="11.28515625" style="27" customWidth="1"/>
    <col min="30" max="30" width="11.28515625" style="54" customWidth="1"/>
    <col min="31" max="31" width="11.28515625" style="27" customWidth="1"/>
    <col min="32" max="32" width="11.28515625" style="54" customWidth="1"/>
    <col min="33" max="33" width="11.28515625" style="27" customWidth="1"/>
    <col min="34" max="34" width="11.28515625" style="54" customWidth="1"/>
    <col min="35" max="35" width="12.42578125" style="27" customWidth="1"/>
    <col min="36" max="36" width="11.28515625" style="26" customWidth="1"/>
    <col min="37" max="37" width="11.28515625" style="27" customWidth="1"/>
    <col min="38" max="38" width="11.28515625" style="54" customWidth="1"/>
    <col min="39" max="39" width="11.42578125" style="27" customWidth="1"/>
    <col min="40" max="40" width="11.42578125" style="54" customWidth="1"/>
    <col min="41" max="41" width="11.42578125" style="27" customWidth="1"/>
    <col min="42" max="42" width="11.42578125" style="54" customWidth="1"/>
    <col min="43" max="43" width="11.42578125" style="27" customWidth="1"/>
    <col min="44" max="44" width="11.42578125" style="54" customWidth="1"/>
    <col min="45" max="45" width="11.42578125" style="27" customWidth="1"/>
    <col min="46" max="46" width="11.42578125" style="54" customWidth="1"/>
    <col min="47" max="47" width="10.85546875" style="27" customWidth="1"/>
    <col min="48" max="48" width="11.42578125" style="54" customWidth="1"/>
    <col min="49" max="49" width="11.42578125" style="27" customWidth="1"/>
    <col min="50" max="50" width="11.42578125" style="54" customWidth="1"/>
    <col min="51" max="51" width="11.42578125" style="27" customWidth="1"/>
    <col min="52" max="52" width="11.42578125" style="54" customWidth="1"/>
    <col min="53" max="53" width="11.42578125" style="27" customWidth="1"/>
    <col min="54" max="54" width="11.42578125" style="54" customWidth="1"/>
    <col min="55" max="55" width="11.42578125" style="27" customWidth="1"/>
    <col min="56" max="56" width="11.42578125" style="54" customWidth="1"/>
    <col min="57" max="57" width="11.42578125" style="27" customWidth="1"/>
    <col min="58" max="58" width="11.42578125" style="54" customWidth="1"/>
    <col min="59" max="59" width="11.42578125" style="27" customWidth="1"/>
    <col min="60" max="60" width="11.42578125" style="54" customWidth="1"/>
    <col min="61" max="61" width="11.42578125" style="77" customWidth="1"/>
    <col min="62" max="62" width="11.42578125" style="54" customWidth="1"/>
    <col min="63" max="63" width="11.42578125" style="77" customWidth="1"/>
    <col min="64" max="64" width="11.42578125" style="54" customWidth="1"/>
    <col min="65" max="65" width="11.42578125" style="77" customWidth="1"/>
    <col min="66" max="66" width="14" style="27" customWidth="1"/>
    <col min="67" max="67" width="12.42578125" style="27" customWidth="1"/>
    <col min="68" max="68" width="11.42578125" style="127" customWidth="1"/>
    <col min="69" max="69" width="11.42578125" style="10" customWidth="1"/>
    <col min="70" max="70" width="11.42578125" style="10"/>
    <col min="71" max="71" width="12.140625" style="10" customWidth="1"/>
    <col min="72" max="72" width="11.5703125" style="10" bestFit="1" customWidth="1"/>
    <col min="73" max="73" width="11.85546875" style="10" customWidth="1"/>
    <col min="74" max="74" width="12.140625" style="10" customWidth="1"/>
    <col min="75" max="114" width="11.42578125" style="14"/>
    <col min="115" max="16384" width="11.42578125" style="7"/>
  </cols>
  <sheetData>
    <row r="1" spans="1:114" s="14" customFormat="1" ht="30" customHeight="1" x14ac:dyDescent="0.35">
      <c r="A1" s="16" t="s">
        <v>18</v>
      </c>
      <c r="B1" s="12"/>
      <c r="C1" s="12"/>
      <c r="D1" s="12"/>
      <c r="E1" s="13"/>
      <c r="F1" s="13"/>
      <c r="G1" s="13"/>
      <c r="H1" s="13"/>
      <c r="I1" s="13"/>
      <c r="J1" s="49"/>
      <c r="K1" s="13"/>
      <c r="L1" s="49"/>
      <c r="M1" s="13"/>
      <c r="N1" s="49"/>
      <c r="O1" s="13"/>
      <c r="P1" s="49"/>
      <c r="Q1" s="49"/>
      <c r="R1" s="49"/>
      <c r="S1" s="13"/>
      <c r="T1" s="49"/>
      <c r="U1" s="13"/>
      <c r="V1" s="49"/>
      <c r="W1" s="13"/>
      <c r="X1" s="49"/>
      <c r="Y1" s="13"/>
      <c r="Z1" s="49"/>
      <c r="AA1" s="13"/>
      <c r="AB1" s="49"/>
      <c r="AC1" s="13"/>
      <c r="AD1" s="49"/>
      <c r="AE1" s="13"/>
      <c r="AF1" s="49"/>
      <c r="AG1" s="13"/>
      <c r="AH1" s="49"/>
      <c r="AI1" s="13"/>
      <c r="AJ1" s="12"/>
      <c r="AK1" s="13"/>
      <c r="AL1" s="49"/>
      <c r="AM1" s="13"/>
      <c r="AN1" s="49"/>
      <c r="AO1" s="13"/>
      <c r="AP1" s="49"/>
      <c r="AQ1" s="13"/>
      <c r="AR1" s="49"/>
      <c r="AS1" s="13"/>
      <c r="AT1" s="49"/>
      <c r="AU1" s="13"/>
      <c r="AV1" s="49"/>
      <c r="AW1" s="13"/>
      <c r="AX1" s="49"/>
      <c r="AY1" s="13"/>
      <c r="AZ1" s="49"/>
      <c r="BA1" s="13"/>
      <c r="BB1" s="49"/>
      <c r="BC1" s="13"/>
      <c r="BD1" s="49"/>
      <c r="BE1" s="13"/>
      <c r="BF1" s="49"/>
      <c r="BG1" s="13"/>
      <c r="BH1" s="49"/>
      <c r="BI1" s="48"/>
      <c r="BJ1" s="49"/>
      <c r="BK1" s="48"/>
      <c r="BL1" s="49"/>
      <c r="BM1" s="48"/>
      <c r="BN1" s="13"/>
      <c r="BO1" s="13"/>
      <c r="BP1" s="122"/>
      <c r="BQ1" s="9"/>
      <c r="BR1" s="9"/>
      <c r="BS1" s="9"/>
      <c r="BT1" s="9" t="s">
        <v>30</v>
      </c>
      <c r="BU1" s="9"/>
      <c r="BV1" s="9"/>
    </row>
    <row r="2" spans="1:114" s="14" customFormat="1" ht="26.25" customHeight="1" x14ac:dyDescent="0.35">
      <c r="A2" s="16" t="s">
        <v>19</v>
      </c>
      <c r="B2" s="12"/>
      <c r="C2" s="12"/>
      <c r="D2" s="12"/>
      <c r="E2" s="13"/>
      <c r="F2" s="13"/>
      <c r="G2" s="13"/>
      <c r="H2" s="13"/>
      <c r="I2" s="13"/>
      <c r="J2" s="49"/>
      <c r="K2" s="13"/>
      <c r="L2" s="49"/>
      <c r="M2" s="13"/>
      <c r="N2" s="49"/>
      <c r="O2" s="13"/>
      <c r="P2" s="49"/>
      <c r="Q2" s="13"/>
      <c r="R2" s="165"/>
      <c r="S2" s="13"/>
      <c r="T2" s="49"/>
      <c r="U2" s="13"/>
      <c r="V2" s="49"/>
      <c r="W2" s="13"/>
      <c r="X2" s="49"/>
      <c r="Y2" s="13"/>
      <c r="Z2" s="49"/>
      <c r="AA2" s="13"/>
      <c r="AB2" s="49"/>
      <c r="AC2" s="13"/>
      <c r="AD2" s="49"/>
      <c r="AE2" s="13"/>
      <c r="AF2" s="49"/>
      <c r="AG2" s="13"/>
      <c r="AH2" s="49"/>
      <c r="AI2" s="13"/>
      <c r="AJ2" s="12"/>
      <c r="AK2" s="13"/>
      <c r="AL2" s="49"/>
      <c r="AM2" s="13"/>
      <c r="AN2" s="49"/>
      <c r="AO2" s="13"/>
      <c r="AP2" s="49"/>
      <c r="AQ2" s="13"/>
      <c r="AR2" s="49"/>
      <c r="AS2" s="13"/>
      <c r="AT2" s="49"/>
      <c r="AU2" s="13"/>
      <c r="AV2" s="49"/>
      <c r="AW2" s="13"/>
      <c r="AX2" s="49"/>
      <c r="AY2" s="13"/>
      <c r="AZ2" s="49"/>
      <c r="BA2" s="13"/>
      <c r="BB2" s="49"/>
      <c r="BC2" s="13"/>
      <c r="BD2" s="49"/>
      <c r="BE2" s="13"/>
      <c r="BF2" s="49"/>
      <c r="BG2" s="13"/>
      <c r="BH2" s="49"/>
      <c r="BI2" s="48"/>
      <c r="BJ2" s="49"/>
      <c r="BK2" s="48"/>
      <c r="BL2" s="49"/>
      <c r="BM2" s="48"/>
      <c r="BN2" s="13"/>
      <c r="BO2" s="13"/>
      <c r="BP2" s="122"/>
      <c r="BQ2" s="9">
        <f>2430+2418</f>
        <v>4848</v>
      </c>
      <c r="BR2" s="9"/>
      <c r="BS2" s="9"/>
      <c r="BT2" s="9"/>
      <c r="BU2" s="9"/>
      <c r="BV2" s="9"/>
    </row>
    <row r="3" spans="1:114" s="14" customFormat="1" ht="16.5" customHeight="1" x14ac:dyDescent="0.35">
      <c r="A3" s="15"/>
      <c r="B3" s="12"/>
      <c r="C3" s="12"/>
      <c r="D3" s="12"/>
      <c r="E3" s="13"/>
      <c r="F3" s="13"/>
      <c r="G3" s="13"/>
      <c r="H3" s="13"/>
      <c r="I3" s="13"/>
      <c r="J3" s="49"/>
      <c r="K3" s="13"/>
      <c r="L3" s="49"/>
      <c r="M3" s="13"/>
      <c r="N3" s="49"/>
      <c r="O3" s="13"/>
      <c r="P3" s="49"/>
      <c r="Q3" s="161"/>
      <c r="R3" s="49"/>
      <c r="S3" s="162"/>
      <c r="T3" s="161"/>
      <c r="U3" s="13"/>
      <c r="V3" s="49"/>
      <c r="W3" s="13"/>
      <c r="X3" s="49"/>
      <c r="Y3" s="13"/>
      <c r="Z3" s="49"/>
      <c r="AA3" s="13"/>
      <c r="AB3" s="49"/>
      <c r="AC3" s="161"/>
      <c r="AD3" s="49"/>
      <c r="AE3" s="13"/>
      <c r="AF3" s="49"/>
      <c r="AG3" s="13"/>
      <c r="AH3" s="49"/>
      <c r="AI3" s="13"/>
      <c r="AJ3" s="12"/>
      <c r="AK3" s="13"/>
      <c r="AL3" s="49"/>
      <c r="AM3" s="13"/>
      <c r="AN3" s="49"/>
      <c r="AO3" s="13"/>
      <c r="AP3" s="49"/>
      <c r="AQ3" s="13"/>
      <c r="AR3" s="49"/>
      <c r="AS3" s="13"/>
      <c r="AT3" s="49"/>
      <c r="AU3" s="13"/>
      <c r="AV3" s="49"/>
      <c r="AW3" s="13"/>
      <c r="AX3" s="49"/>
      <c r="AY3" s="13"/>
      <c r="AZ3" s="49"/>
      <c r="BA3" s="13"/>
      <c r="BB3" s="49"/>
      <c r="BC3" s="13"/>
      <c r="BD3" s="49"/>
      <c r="BE3" s="13"/>
      <c r="BF3" s="49"/>
      <c r="BG3" s="13"/>
      <c r="BH3" s="49"/>
      <c r="BI3" s="48"/>
      <c r="BJ3" s="49"/>
      <c r="BK3" s="48"/>
      <c r="BL3" s="49"/>
      <c r="BM3" s="48"/>
      <c r="BN3" s="13"/>
      <c r="BO3" s="13"/>
      <c r="BP3" s="122"/>
      <c r="BQ3" s="9"/>
      <c r="BR3" s="9"/>
      <c r="BS3" s="9"/>
      <c r="BT3" s="9"/>
      <c r="BU3" s="9"/>
      <c r="BV3" s="9"/>
    </row>
    <row r="4" spans="1:114" s="118" customFormat="1" ht="24.75" customHeight="1" thickBot="1" x14ac:dyDescent="0.4">
      <c r="A4" s="175" t="s">
        <v>76</v>
      </c>
      <c r="B4" s="177"/>
      <c r="C4" s="12"/>
      <c r="D4" s="111"/>
      <c r="E4" s="112"/>
      <c r="F4" s="112"/>
      <c r="G4" s="112"/>
      <c r="H4" s="112"/>
      <c r="I4" s="112"/>
      <c r="J4" s="113"/>
      <c r="K4" s="114"/>
      <c r="L4" s="115"/>
      <c r="M4" s="116"/>
      <c r="N4" s="113"/>
      <c r="O4" s="112"/>
      <c r="P4" s="113"/>
      <c r="Q4" s="166"/>
      <c r="R4" s="113"/>
      <c r="S4" s="112"/>
      <c r="T4" s="113"/>
      <c r="U4" s="112"/>
      <c r="V4" s="113"/>
      <c r="W4" s="112"/>
      <c r="X4" s="113"/>
      <c r="Y4" s="112"/>
      <c r="Z4" s="113"/>
      <c r="AA4" s="112"/>
      <c r="AB4" s="113"/>
      <c r="AC4" s="112"/>
      <c r="AD4" s="113"/>
      <c r="AE4" s="112"/>
      <c r="AF4" s="113"/>
      <c r="AG4" s="112"/>
      <c r="AH4" s="113"/>
      <c r="AI4" s="112"/>
      <c r="AJ4" s="111"/>
      <c r="AK4" s="112"/>
      <c r="AL4" s="226"/>
      <c r="AM4" s="112"/>
      <c r="AN4" s="113"/>
      <c r="AO4" s="112"/>
      <c r="AP4" s="113"/>
      <c r="AQ4" s="114"/>
      <c r="AR4" s="115"/>
      <c r="AS4" s="116"/>
      <c r="AT4" s="113"/>
      <c r="AU4" s="112"/>
      <c r="AV4" s="113"/>
      <c r="AW4" s="112"/>
      <c r="AX4" s="113"/>
      <c r="AY4" s="112"/>
      <c r="AZ4" s="113"/>
      <c r="BA4" s="112"/>
      <c r="BB4" s="113"/>
      <c r="BC4" s="112"/>
      <c r="BD4" s="113"/>
      <c r="BE4" s="112"/>
      <c r="BF4" s="113"/>
      <c r="BG4" s="112"/>
      <c r="BH4" s="113"/>
      <c r="BI4" s="117"/>
      <c r="BJ4" s="113"/>
      <c r="BK4" s="117"/>
      <c r="BL4" s="113"/>
      <c r="BM4" s="117"/>
      <c r="BN4" s="112"/>
      <c r="BO4" s="112"/>
      <c r="BP4" s="123"/>
      <c r="BQ4" s="306"/>
      <c r="BR4" s="306"/>
      <c r="BS4" s="306"/>
      <c r="BT4" s="306"/>
      <c r="BU4" s="306"/>
      <c r="BV4" s="306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</row>
    <row r="5" spans="1:114" ht="16.5" customHeight="1" x14ac:dyDescent="0.25">
      <c r="A5" s="174" t="s">
        <v>0</v>
      </c>
      <c r="B5" s="176" t="s">
        <v>1</v>
      </c>
      <c r="C5" s="293" t="s">
        <v>24</v>
      </c>
      <c r="D5" s="307">
        <v>1</v>
      </c>
      <c r="E5" s="303"/>
      <c r="F5" s="303">
        <f>+D5+1</f>
        <v>2</v>
      </c>
      <c r="G5" s="303"/>
      <c r="H5" s="303">
        <f t="shared" ref="H5" si="0">+F5+1</f>
        <v>3</v>
      </c>
      <c r="I5" s="303"/>
      <c r="J5" s="303">
        <f t="shared" ref="J5" si="1">+H5+1</f>
        <v>4</v>
      </c>
      <c r="K5" s="303"/>
      <c r="L5" s="303">
        <f t="shared" ref="L5" si="2">+J5+1</f>
        <v>5</v>
      </c>
      <c r="M5" s="303"/>
      <c r="N5" s="303">
        <f t="shared" ref="N5" si="3">+L5+1</f>
        <v>6</v>
      </c>
      <c r="O5" s="303"/>
      <c r="P5" s="303">
        <f t="shared" ref="P5" si="4">+N5+1</f>
        <v>7</v>
      </c>
      <c r="Q5" s="303"/>
      <c r="R5" s="303">
        <f t="shared" ref="R5" si="5">+P5+1</f>
        <v>8</v>
      </c>
      <c r="S5" s="303"/>
      <c r="T5" s="303">
        <f t="shared" ref="T5" si="6">+R5+1</f>
        <v>9</v>
      </c>
      <c r="U5" s="303"/>
      <c r="V5" s="303">
        <f t="shared" ref="V5" si="7">+T5+1</f>
        <v>10</v>
      </c>
      <c r="W5" s="303"/>
      <c r="X5" s="303">
        <f t="shared" ref="X5" si="8">+V5+1</f>
        <v>11</v>
      </c>
      <c r="Y5" s="303"/>
      <c r="Z5" s="303">
        <f t="shared" ref="Z5" si="9">+X5+1</f>
        <v>12</v>
      </c>
      <c r="AA5" s="303"/>
      <c r="AB5" s="303">
        <f t="shared" ref="AB5" si="10">+Z5+1</f>
        <v>13</v>
      </c>
      <c r="AC5" s="303"/>
      <c r="AD5" s="303">
        <f t="shared" ref="AD5" si="11">+AB5+1</f>
        <v>14</v>
      </c>
      <c r="AE5" s="303"/>
      <c r="AF5" s="303">
        <f t="shared" ref="AF5" si="12">+AD5+1</f>
        <v>15</v>
      </c>
      <c r="AG5" s="303"/>
      <c r="AH5" s="303">
        <f t="shared" ref="AH5" si="13">+AF5+1</f>
        <v>16</v>
      </c>
      <c r="AI5" s="303"/>
      <c r="AJ5" s="303">
        <f>+AH5+1</f>
        <v>17</v>
      </c>
      <c r="AK5" s="303"/>
      <c r="AL5" s="303">
        <f>+AJ5+1</f>
        <v>18</v>
      </c>
      <c r="AM5" s="303"/>
      <c r="AN5" s="303">
        <f t="shared" ref="AN5" si="14">+AL5+1</f>
        <v>19</v>
      </c>
      <c r="AO5" s="303"/>
      <c r="AP5" s="303">
        <f t="shared" ref="AP5" si="15">+AN5+1</f>
        <v>20</v>
      </c>
      <c r="AQ5" s="303"/>
      <c r="AR5" s="303">
        <f t="shared" ref="AR5" si="16">+AP5+1</f>
        <v>21</v>
      </c>
      <c r="AS5" s="303"/>
      <c r="AT5" s="303">
        <f t="shared" ref="AT5" si="17">+AR5+1</f>
        <v>22</v>
      </c>
      <c r="AU5" s="303"/>
      <c r="AV5" s="303">
        <f t="shared" ref="AV5" si="18">+AT5+1</f>
        <v>23</v>
      </c>
      <c r="AW5" s="303"/>
      <c r="AX5" s="303">
        <f t="shared" ref="AX5" si="19">+AV5+1</f>
        <v>24</v>
      </c>
      <c r="AY5" s="303"/>
      <c r="AZ5" s="303">
        <f t="shared" ref="AZ5" si="20">+AX5+1</f>
        <v>25</v>
      </c>
      <c r="BA5" s="303"/>
      <c r="BB5" s="303">
        <f t="shared" ref="BB5" si="21">+AZ5+1</f>
        <v>26</v>
      </c>
      <c r="BC5" s="303"/>
      <c r="BD5" s="303">
        <f t="shared" ref="BD5" si="22">+BB5+1</f>
        <v>27</v>
      </c>
      <c r="BE5" s="303"/>
      <c r="BF5" s="303">
        <f t="shared" ref="BF5" si="23">+BD5+1</f>
        <v>28</v>
      </c>
      <c r="BG5" s="303"/>
      <c r="BH5" s="303">
        <f t="shared" ref="BH5" si="24">+BF5+1</f>
        <v>29</v>
      </c>
      <c r="BI5" s="303"/>
      <c r="BJ5" s="303">
        <f t="shared" ref="BJ5" si="25">+BH5+1</f>
        <v>30</v>
      </c>
      <c r="BK5" s="303"/>
      <c r="BL5" s="303">
        <f t="shared" ref="BL5" si="26">+BJ5+1</f>
        <v>31</v>
      </c>
      <c r="BM5" s="303"/>
      <c r="BN5" s="302" t="s">
        <v>22</v>
      </c>
      <c r="BO5" s="302" t="s">
        <v>23</v>
      </c>
      <c r="BP5" s="308" t="s">
        <v>29</v>
      </c>
      <c r="BQ5" s="134" t="s">
        <v>3</v>
      </c>
      <c r="BR5" s="119" t="s">
        <v>4</v>
      </c>
      <c r="BS5" s="119" t="s">
        <v>5</v>
      </c>
      <c r="BT5" s="119" t="s">
        <v>6</v>
      </c>
      <c r="BU5" s="119" t="s">
        <v>7</v>
      </c>
      <c r="BV5" s="119" t="s">
        <v>8</v>
      </c>
    </row>
    <row r="6" spans="1:114" s="22" customFormat="1" ht="16.5" customHeight="1" thickBot="1" x14ac:dyDescent="0.3">
      <c r="A6" s="304" t="s">
        <v>20</v>
      </c>
      <c r="B6" s="288"/>
      <c r="C6" s="294"/>
      <c r="D6" s="86" t="s">
        <v>21</v>
      </c>
      <c r="E6" s="78" t="s">
        <v>17</v>
      </c>
      <c r="F6" s="78" t="s">
        <v>21</v>
      </c>
      <c r="G6" s="78" t="s">
        <v>17</v>
      </c>
      <c r="H6" s="78" t="s">
        <v>21</v>
      </c>
      <c r="I6" s="78" t="s">
        <v>17</v>
      </c>
      <c r="J6" s="106" t="s">
        <v>21</v>
      </c>
      <c r="K6" s="78" t="s">
        <v>17</v>
      </c>
      <c r="L6" s="106" t="s">
        <v>21</v>
      </c>
      <c r="M6" s="78" t="s">
        <v>17</v>
      </c>
      <c r="N6" s="106" t="s">
        <v>21</v>
      </c>
      <c r="O6" s="78" t="s">
        <v>17</v>
      </c>
      <c r="P6" s="106" t="s">
        <v>21</v>
      </c>
      <c r="Q6" s="78" t="s">
        <v>17</v>
      </c>
      <c r="R6" s="106" t="s">
        <v>21</v>
      </c>
      <c r="S6" s="78" t="s">
        <v>17</v>
      </c>
      <c r="T6" s="106" t="s">
        <v>21</v>
      </c>
      <c r="U6" s="78" t="s">
        <v>17</v>
      </c>
      <c r="V6" s="106" t="s">
        <v>21</v>
      </c>
      <c r="W6" s="78" t="s">
        <v>17</v>
      </c>
      <c r="X6" s="106" t="s">
        <v>21</v>
      </c>
      <c r="Y6" s="78" t="s">
        <v>17</v>
      </c>
      <c r="Z6" s="106" t="s">
        <v>21</v>
      </c>
      <c r="AA6" s="78" t="s">
        <v>17</v>
      </c>
      <c r="AB6" s="106" t="s">
        <v>21</v>
      </c>
      <c r="AC6" s="78" t="s">
        <v>17</v>
      </c>
      <c r="AD6" s="106" t="s">
        <v>21</v>
      </c>
      <c r="AE6" s="78" t="s">
        <v>17</v>
      </c>
      <c r="AF6" s="106" t="s">
        <v>21</v>
      </c>
      <c r="AG6" s="78" t="s">
        <v>17</v>
      </c>
      <c r="AH6" s="106" t="s">
        <v>21</v>
      </c>
      <c r="AI6" s="78" t="s">
        <v>17</v>
      </c>
      <c r="AJ6" s="78" t="s">
        <v>21</v>
      </c>
      <c r="AK6" s="78" t="s">
        <v>17</v>
      </c>
      <c r="AL6" s="106" t="s">
        <v>21</v>
      </c>
      <c r="AM6" s="78" t="s">
        <v>17</v>
      </c>
      <c r="AN6" s="106" t="s">
        <v>21</v>
      </c>
      <c r="AO6" s="78" t="s">
        <v>17</v>
      </c>
      <c r="AP6" s="106" t="s">
        <v>21</v>
      </c>
      <c r="AQ6" s="78" t="s">
        <v>17</v>
      </c>
      <c r="AR6" s="106" t="s">
        <v>21</v>
      </c>
      <c r="AS6" s="78" t="s">
        <v>17</v>
      </c>
      <c r="AT6" s="106" t="s">
        <v>21</v>
      </c>
      <c r="AU6" s="78" t="s">
        <v>17</v>
      </c>
      <c r="AV6" s="106" t="s">
        <v>21</v>
      </c>
      <c r="AW6" s="78" t="s">
        <v>17</v>
      </c>
      <c r="AX6" s="106" t="s">
        <v>21</v>
      </c>
      <c r="AY6" s="78" t="s">
        <v>17</v>
      </c>
      <c r="AZ6" s="106" t="s">
        <v>21</v>
      </c>
      <c r="BA6" s="78" t="s">
        <v>17</v>
      </c>
      <c r="BB6" s="106" t="s">
        <v>21</v>
      </c>
      <c r="BC6" s="78" t="s">
        <v>17</v>
      </c>
      <c r="BD6" s="106" t="s">
        <v>21</v>
      </c>
      <c r="BE6" s="78" t="s">
        <v>17</v>
      </c>
      <c r="BF6" s="106" t="s">
        <v>21</v>
      </c>
      <c r="BG6" s="78" t="s">
        <v>17</v>
      </c>
      <c r="BH6" s="106" t="s">
        <v>21</v>
      </c>
      <c r="BI6" s="239" t="s">
        <v>17</v>
      </c>
      <c r="BJ6" s="106" t="s">
        <v>21</v>
      </c>
      <c r="BK6" s="239" t="s">
        <v>17</v>
      </c>
      <c r="BL6" s="106" t="s">
        <v>21</v>
      </c>
      <c r="BM6" s="239" t="s">
        <v>17</v>
      </c>
      <c r="BN6" s="298"/>
      <c r="BO6" s="298"/>
      <c r="BP6" s="300"/>
      <c r="BQ6" s="32"/>
      <c r="BR6" s="33"/>
      <c r="BS6" s="32"/>
      <c r="BT6" s="32"/>
      <c r="BU6" s="34"/>
      <c r="BV6" s="32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56"/>
      <c r="CO6" s="56"/>
      <c r="CP6" s="56"/>
      <c r="CQ6" s="56"/>
      <c r="CR6" s="56"/>
      <c r="CS6" s="56"/>
      <c r="CT6" s="56"/>
      <c r="CU6" s="56"/>
      <c r="CV6" s="56"/>
      <c r="CW6" s="56"/>
      <c r="CX6" s="56"/>
      <c r="CY6" s="56"/>
      <c r="CZ6" s="56"/>
      <c r="DA6" s="56"/>
      <c r="DB6" s="56"/>
      <c r="DC6" s="56"/>
      <c r="DD6" s="56"/>
      <c r="DE6" s="56"/>
      <c r="DF6" s="56"/>
      <c r="DG6" s="56"/>
      <c r="DH6" s="56"/>
      <c r="DI6" s="56"/>
      <c r="DJ6" s="56"/>
    </row>
    <row r="7" spans="1:114" ht="16.5" customHeight="1" x14ac:dyDescent="0.25">
      <c r="A7" s="129" t="s">
        <v>9</v>
      </c>
      <c r="B7" s="75">
        <v>86</v>
      </c>
      <c r="C7" s="76">
        <v>54</v>
      </c>
      <c r="D7" s="11"/>
      <c r="E7" s="3">
        <f>+D7*C7</f>
        <v>0</v>
      </c>
      <c r="F7" s="11"/>
      <c r="G7" s="3">
        <f>+F7*C7</f>
        <v>0</v>
      </c>
      <c r="H7" s="45"/>
      <c r="I7" s="3">
        <f>+H7*C7</f>
        <v>0</v>
      </c>
      <c r="J7" s="45"/>
      <c r="K7" s="3">
        <f>+J7*C7</f>
        <v>0</v>
      </c>
      <c r="L7" s="45"/>
      <c r="M7" s="3">
        <f>+L7*C7</f>
        <v>0</v>
      </c>
      <c r="N7" s="45"/>
      <c r="O7" s="3">
        <f>+N7*C7</f>
        <v>0</v>
      </c>
      <c r="P7" s="45"/>
      <c r="Q7" s="3">
        <f>+P7*C7</f>
        <v>0</v>
      </c>
      <c r="R7" s="45"/>
      <c r="S7" s="3">
        <f>+R7*C7</f>
        <v>0</v>
      </c>
      <c r="T7" s="45"/>
      <c r="U7" s="3">
        <f>+T7*C7</f>
        <v>0</v>
      </c>
      <c r="V7" s="45"/>
      <c r="W7" s="3">
        <f>+V7*C7</f>
        <v>0</v>
      </c>
      <c r="X7" s="45"/>
      <c r="Y7" s="3">
        <f>+X7*C7</f>
        <v>0</v>
      </c>
      <c r="Z7" s="45"/>
      <c r="AA7" s="3">
        <f>+Z7*C7</f>
        <v>0</v>
      </c>
      <c r="AB7" s="45"/>
      <c r="AC7" s="3">
        <f>+AB7*C7</f>
        <v>0</v>
      </c>
      <c r="AD7" s="45"/>
      <c r="AE7" s="3">
        <f>+AD7*C7</f>
        <v>0</v>
      </c>
      <c r="AF7" s="45"/>
      <c r="AG7" s="3">
        <f>+AF7*C7</f>
        <v>0</v>
      </c>
      <c r="AH7" s="45"/>
      <c r="AI7" s="3">
        <f>+AH7*C7</f>
        <v>0</v>
      </c>
      <c r="AJ7" s="11"/>
      <c r="AK7" s="3">
        <f>+AJ7*C7</f>
        <v>0</v>
      </c>
      <c r="AL7" s="45"/>
      <c r="AM7" s="3">
        <f t="shared" ref="AM7:AM8" si="27">+AL7*C7</f>
        <v>0</v>
      </c>
      <c r="AN7" s="45"/>
      <c r="AO7" s="3">
        <f>+AN7*C7</f>
        <v>0</v>
      </c>
      <c r="AP7" s="45"/>
      <c r="AQ7" s="3">
        <f>+AP7*C7</f>
        <v>0</v>
      </c>
      <c r="AR7" s="45"/>
      <c r="AS7" s="3">
        <f>+AR7*C7</f>
        <v>0</v>
      </c>
      <c r="AT7" s="45"/>
      <c r="AU7" s="3">
        <f>+AT7*C7</f>
        <v>0</v>
      </c>
      <c r="AV7" s="45"/>
      <c r="AW7" s="3">
        <f>+AV7*C7</f>
        <v>0</v>
      </c>
      <c r="AX7" s="45"/>
      <c r="AY7" s="3"/>
      <c r="AZ7" s="45"/>
      <c r="BA7" s="3"/>
      <c r="BB7" s="45"/>
      <c r="BC7" s="3"/>
      <c r="BD7" s="45"/>
      <c r="BE7" s="3"/>
      <c r="BF7" s="45"/>
      <c r="BG7" s="3"/>
      <c r="BH7" s="45"/>
      <c r="BI7" s="74"/>
      <c r="BJ7" s="45"/>
      <c r="BK7" s="74"/>
      <c r="BL7" s="45"/>
      <c r="BM7" s="74"/>
      <c r="BN7" s="45">
        <f t="shared" ref="BN7:BO12" si="28">+D7+F7+H7+J7+L7+N7+P7+R7+T7+V7+X7+Z7+AB7+AD7+AF7+AH7+AJ7+AL7+AN7+AP7+AR7+AT7+AV7+AX7+AZ7+BB7+BD7+BF7+BH7+BJ7+BL7</f>
        <v>0</v>
      </c>
      <c r="BO7" s="88">
        <f t="shared" si="28"/>
        <v>0</v>
      </c>
      <c r="BP7" s="124"/>
      <c r="BQ7" s="61">
        <v>1211</v>
      </c>
      <c r="BR7" s="4">
        <f>BO7</f>
        <v>0</v>
      </c>
      <c r="BS7" s="61"/>
      <c r="BT7" s="1">
        <f t="shared" ref="BT7:BT12" si="29">BR7+BS7-BQ7</f>
        <v>-1211</v>
      </c>
      <c r="BU7" s="5"/>
      <c r="BV7" s="1">
        <f t="shared" ref="BV7:BV12" si="30">BT7-BU7</f>
        <v>-1211</v>
      </c>
      <c r="BW7" s="14" t="s">
        <v>55</v>
      </c>
    </row>
    <row r="8" spans="1:114" ht="16.5" customHeight="1" x14ac:dyDescent="0.25">
      <c r="A8" s="60" t="s">
        <v>9</v>
      </c>
      <c r="B8" s="6">
        <v>86</v>
      </c>
      <c r="C8" s="46">
        <v>48</v>
      </c>
      <c r="D8" s="11"/>
      <c r="E8" s="3">
        <f t="shared" ref="E8:E12" si="31">+D8*C8</f>
        <v>0</v>
      </c>
      <c r="F8" s="11"/>
      <c r="G8" s="3">
        <f t="shared" ref="G8:G12" si="32">+F8*C8</f>
        <v>0</v>
      </c>
      <c r="H8" s="45"/>
      <c r="I8" s="3">
        <f t="shared" ref="I8:I12" si="33">+H8*C8</f>
        <v>0</v>
      </c>
      <c r="J8" s="45"/>
      <c r="K8" s="3">
        <f t="shared" ref="K8:K12" si="34">+J8*C8</f>
        <v>0</v>
      </c>
      <c r="L8" s="45"/>
      <c r="M8" s="3">
        <f t="shared" ref="M8:M41" si="35">+L8*C8</f>
        <v>0</v>
      </c>
      <c r="N8" s="45"/>
      <c r="O8" s="3">
        <f t="shared" ref="O8:O41" si="36">+N8*C8</f>
        <v>0</v>
      </c>
      <c r="P8" s="45"/>
      <c r="Q8" s="3">
        <f t="shared" ref="Q8:Q41" si="37">+P8*C8</f>
        <v>0</v>
      </c>
      <c r="R8" s="45"/>
      <c r="S8" s="3">
        <f t="shared" ref="S8:S41" si="38">+R8*C8</f>
        <v>0</v>
      </c>
      <c r="T8" s="45"/>
      <c r="U8" s="3">
        <f t="shared" ref="U8:U12" si="39">+T8*C8</f>
        <v>0</v>
      </c>
      <c r="V8" s="45"/>
      <c r="W8" s="3">
        <f t="shared" ref="W8:W12" si="40">+V8*C8</f>
        <v>0</v>
      </c>
      <c r="X8" s="45"/>
      <c r="Y8" s="3">
        <f t="shared" ref="Y8:Y11" si="41">+X8*C8</f>
        <v>0</v>
      </c>
      <c r="Z8" s="45"/>
      <c r="AA8" s="3">
        <f t="shared" ref="AA8:AA11" si="42">+Z8*C8</f>
        <v>0</v>
      </c>
      <c r="AB8" s="45"/>
      <c r="AC8" s="3">
        <f t="shared" ref="AC8:AC12" si="43">+AB8*C8</f>
        <v>0</v>
      </c>
      <c r="AD8" s="45"/>
      <c r="AE8" s="3">
        <f t="shared" ref="AE8:AE12" si="44">+AD8*C8</f>
        <v>0</v>
      </c>
      <c r="AF8" s="45"/>
      <c r="AG8" s="3">
        <f t="shared" ref="AG8:AG12" si="45">+AF8*C8</f>
        <v>0</v>
      </c>
      <c r="AH8" s="45"/>
      <c r="AI8" s="3">
        <f t="shared" ref="AI8:AI12" si="46">+AH8*C8</f>
        <v>0</v>
      </c>
      <c r="AJ8" s="11"/>
      <c r="AK8" s="3">
        <f t="shared" ref="AK8:AK12" si="47">+AJ8*C8</f>
        <v>0</v>
      </c>
      <c r="AL8" s="45"/>
      <c r="AM8" s="3">
        <f t="shared" si="27"/>
        <v>0</v>
      </c>
      <c r="AN8" s="45"/>
      <c r="AO8" s="3">
        <f t="shared" ref="AO8:AO12" si="48">+AN8*C8</f>
        <v>0</v>
      </c>
      <c r="AP8" s="45"/>
      <c r="AQ8" s="3">
        <f t="shared" ref="AQ8:AQ41" si="49">+AP8*C8</f>
        <v>0</v>
      </c>
      <c r="AR8" s="45"/>
      <c r="AS8" s="3">
        <f t="shared" ref="AS8:AS12" si="50">+AR8*C8</f>
        <v>0</v>
      </c>
      <c r="AT8" s="45"/>
      <c r="AU8" s="3">
        <f t="shared" ref="AU8:AU12" si="51">+AT8*C8</f>
        <v>0</v>
      </c>
      <c r="AV8" s="45"/>
      <c r="AW8" s="3">
        <f t="shared" ref="AW8:AW12" si="52">+AV8*C8</f>
        <v>0</v>
      </c>
      <c r="AX8" s="45"/>
      <c r="AY8" s="3"/>
      <c r="AZ8" s="45"/>
      <c r="BA8" s="3"/>
      <c r="BB8" s="45"/>
      <c r="BC8" s="3"/>
      <c r="BD8" s="45"/>
      <c r="BE8" s="3"/>
      <c r="BF8" s="45"/>
      <c r="BG8" s="3"/>
      <c r="BH8" s="45"/>
      <c r="BI8" s="74"/>
      <c r="BJ8" s="45"/>
      <c r="BK8" s="74"/>
      <c r="BL8" s="45"/>
      <c r="BM8" s="74"/>
      <c r="BN8" s="45">
        <f t="shared" si="28"/>
        <v>0</v>
      </c>
      <c r="BO8" s="88">
        <f t="shared" si="28"/>
        <v>0</v>
      </c>
      <c r="BP8" s="124"/>
      <c r="BQ8" s="61"/>
      <c r="BR8" s="4">
        <f t="shared" ref="BR8:BR41" si="53">BO8</f>
        <v>0</v>
      </c>
      <c r="BS8" s="61"/>
      <c r="BT8" s="1">
        <f t="shared" si="29"/>
        <v>0</v>
      </c>
      <c r="BU8" s="5"/>
      <c r="BV8" s="1">
        <f t="shared" si="30"/>
        <v>0</v>
      </c>
      <c r="BW8" s="14" t="s">
        <v>55</v>
      </c>
    </row>
    <row r="9" spans="1:114" ht="16.5" customHeight="1" x14ac:dyDescent="0.25">
      <c r="A9" s="60" t="s">
        <v>9</v>
      </c>
      <c r="B9" s="6" t="s">
        <v>53</v>
      </c>
      <c r="C9" s="46">
        <v>54</v>
      </c>
      <c r="D9" s="11"/>
      <c r="E9" s="3">
        <f t="shared" si="31"/>
        <v>0</v>
      </c>
      <c r="F9" s="11">
        <v>35</v>
      </c>
      <c r="G9" s="3">
        <f t="shared" si="32"/>
        <v>1890</v>
      </c>
      <c r="H9" s="45">
        <v>30</v>
      </c>
      <c r="I9" s="3">
        <f t="shared" si="33"/>
        <v>1620</v>
      </c>
      <c r="J9" s="45">
        <v>22</v>
      </c>
      <c r="K9" s="3">
        <f t="shared" si="34"/>
        <v>1188</v>
      </c>
      <c r="L9" s="45">
        <v>15</v>
      </c>
      <c r="M9" s="3">
        <f t="shared" si="35"/>
        <v>810</v>
      </c>
      <c r="N9" s="45">
        <v>30</v>
      </c>
      <c r="O9" s="3">
        <f t="shared" si="36"/>
        <v>1620</v>
      </c>
      <c r="P9" s="45">
        <v>34</v>
      </c>
      <c r="Q9" s="3">
        <f t="shared" si="37"/>
        <v>1836</v>
      </c>
      <c r="R9" s="45">
        <v>34</v>
      </c>
      <c r="S9" s="3">
        <f t="shared" si="38"/>
        <v>1836</v>
      </c>
      <c r="T9" s="45">
        <v>34</v>
      </c>
      <c r="U9" s="3">
        <f t="shared" si="39"/>
        <v>1836</v>
      </c>
      <c r="V9" s="45">
        <v>26</v>
      </c>
      <c r="W9" s="3">
        <f t="shared" si="40"/>
        <v>1404</v>
      </c>
      <c r="X9" s="45">
        <v>26</v>
      </c>
      <c r="Y9" s="3">
        <f t="shared" si="41"/>
        <v>1404</v>
      </c>
      <c r="Z9" s="45">
        <v>18</v>
      </c>
      <c r="AA9" s="3">
        <f t="shared" si="42"/>
        <v>972</v>
      </c>
      <c r="AB9" s="45">
        <v>41</v>
      </c>
      <c r="AC9" s="3">
        <f t="shared" si="43"/>
        <v>2214</v>
      </c>
      <c r="AD9" s="45">
        <v>34</v>
      </c>
      <c r="AE9" s="3">
        <f t="shared" si="44"/>
        <v>1836</v>
      </c>
      <c r="AF9" s="45">
        <v>23</v>
      </c>
      <c r="AG9" s="3">
        <f t="shared" si="45"/>
        <v>1242</v>
      </c>
      <c r="AH9" s="45">
        <v>22</v>
      </c>
      <c r="AI9" s="3">
        <f t="shared" si="46"/>
        <v>1188</v>
      </c>
      <c r="AJ9" s="11">
        <v>11</v>
      </c>
      <c r="AK9" s="3">
        <f t="shared" si="47"/>
        <v>594</v>
      </c>
      <c r="AL9" s="45">
        <v>44</v>
      </c>
      <c r="AM9" s="3">
        <f>+AL9*C9</f>
        <v>2376</v>
      </c>
      <c r="AN9" s="45">
        <v>27</v>
      </c>
      <c r="AO9" s="3">
        <f t="shared" si="48"/>
        <v>1458</v>
      </c>
      <c r="AP9" s="45">
        <v>44</v>
      </c>
      <c r="AQ9" s="3">
        <f t="shared" si="49"/>
        <v>2376</v>
      </c>
      <c r="AR9" s="45">
        <v>33</v>
      </c>
      <c r="AS9" s="3">
        <f t="shared" si="50"/>
        <v>1782</v>
      </c>
      <c r="AT9" s="45"/>
      <c r="AU9" s="3">
        <f t="shared" si="51"/>
        <v>0</v>
      </c>
      <c r="AV9" s="45"/>
      <c r="AW9" s="3">
        <f t="shared" si="52"/>
        <v>0</v>
      </c>
      <c r="AX9" s="45"/>
      <c r="AY9" s="3"/>
      <c r="AZ9" s="45"/>
      <c r="BA9" s="3"/>
      <c r="BB9" s="45"/>
      <c r="BC9" s="3"/>
      <c r="BD9" s="45"/>
      <c r="BE9" s="3"/>
      <c r="BF9" s="45"/>
      <c r="BG9" s="3"/>
      <c r="BH9" s="45"/>
      <c r="BI9" s="74"/>
      <c r="BJ9" s="45"/>
      <c r="BK9" s="74"/>
      <c r="BL9" s="45"/>
      <c r="BM9" s="74"/>
      <c r="BN9" s="45">
        <f t="shared" si="28"/>
        <v>583</v>
      </c>
      <c r="BO9" s="88">
        <f t="shared" si="28"/>
        <v>31482</v>
      </c>
      <c r="BP9" s="124"/>
      <c r="BQ9" s="61"/>
      <c r="BR9" s="4">
        <f t="shared" si="53"/>
        <v>31482</v>
      </c>
      <c r="BS9" s="61"/>
      <c r="BT9" s="1">
        <f t="shared" si="29"/>
        <v>31482</v>
      </c>
      <c r="BU9" s="5"/>
      <c r="BV9" s="1">
        <f t="shared" si="30"/>
        <v>31482</v>
      </c>
    </row>
    <row r="10" spans="1:114" ht="16.5" customHeight="1" x14ac:dyDescent="0.25">
      <c r="A10" s="60" t="s">
        <v>9</v>
      </c>
      <c r="B10" s="6" t="s">
        <v>53</v>
      </c>
      <c r="C10" s="46">
        <v>48</v>
      </c>
      <c r="D10" s="11"/>
      <c r="E10" s="3">
        <f t="shared" si="31"/>
        <v>0</v>
      </c>
      <c r="F10" s="11"/>
      <c r="G10" s="3">
        <f t="shared" si="32"/>
        <v>0</v>
      </c>
      <c r="H10" s="45"/>
      <c r="I10" s="3">
        <f t="shared" si="33"/>
        <v>0</v>
      </c>
      <c r="J10" s="45"/>
      <c r="K10" s="3">
        <f t="shared" si="34"/>
        <v>0</v>
      </c>
      <c r="L10" s="45"/>
      <c r="M10" s="3">
        <f t="shared" si="35"/>
        <v>0</v>
      </c>
      <c r="N10" s="45"/>
      <c r="O10" s="3">
        <f t="shared" si="36"/>
        <v>0</v>
      </c>
      <c r="P10" s="45"/>
      <c r="Q10" s="3">
        <f t="shared" si="37"/>
        <v>0</v>
      </c>
      <c r="R10" s="45">
        <v>6</v>
      </c>
      <c r="S10" s="3">
        <f t="shared" si="38"/>
        <v>288</v>
      </c>
      <c r="T10" s="45"/>
      <c r="U10" s="3">
        <f t="shared" si="39"/>
        <v>0</v>
      </c>
      <c r="V10" s="45"/>
      <c r="W10" s="3">
        <f t="shared" si="40"/>
        <v>0</v>
      </c>
      <c r="X10" s="45"/>
      <c r="Y10" s="3">
        <f t="shared" si="41"/>
        <v>0</v>
      </c>
      <c r="Z10" s="45"/>
      <c r="AA10" s="3">
        <f t="shared" si="42"/>
        <v>0</v>
      </c>
      <c r="AB10" s="45"/>
      <c r="AC10" s="3">
        <f t="shared" si="43"/>
        <v>0</v>
      </c>
      <c r="AD10" s="45"/>
      <c r="AE10" s="3">
        <f t="shared" si="44"/>
        <v>0</v>
      </c>
      <c r="AF10" s="45"/>
      <c r="AG10" s="3">
        <f t="shared" si="45"/>
        <v>0</v>
      </c>
      <c r="AH10" s="45"/>
      <c r="AI10" s="3">
        <f t="shared" si="46"/>
        <v>0</v>
      </c>
      <c r="AJ10" s="11"/>
      <c r="AK10" s="3">
        <f t="shared" si="47"/>
        <v>0</v>
      </c>
      <c r="AL10" s="45"/>
      <c r="AM10" s="3">
        <f t="shared" ref="AM10:AM12" si="54">+AL10*C10</f>
        <v>0</v>
      </c>
      <c r="AN10" s="45"/>
      <c r="AO10" s="3">
        <f t="shared" si="48"/>
        <v>0</v>
      </c>
      <c r="AP10" s="45"/>
      <c r="AQ10" s="3">
        <f t="shared" si="49"/>
        <v>0</v>
      </c>
      <c r="AR10" s="45">
        <v>3</v>
      </c>
      <c r="AS10" s="3">
        <f t="shared" si="50"/>
        <v>144</v>
      </c>
      <c r="AT10" s="45"/>
      <c r="AU10" s="3">
        <f t="shared" si="51"/>
        <v>0</v>
      </c>
      <c r="AV10" s="45"/>
      <c r="AW10" s="3">
        <f t="shared" si="52"/>
        <v>0</v>
      </c>
      <c r="AX10" s="45"/>
      <c r="AY10" s="3"/>
      <c r="AZ10" s="45"/>
      <c r="BA10" s="3"/>
      <c r="BB10" s="45"/>
      <c r="BC10" s="3"/>
      <c r="BD10" s="45"/>
      <c r="BE10" s="3"/>
      <c r="BF10" s="45"/>
      <c r="BG10" s="3"/>
      <c r="BH10" s="45"/>
      <c r="BI10" s="74"/>
      <c r="BJ10" s="45"/>
      <c r="BK10" s="74"/>
      <c r="BL10" s="45"/>
      <c r="BM10" s="74"/>
      <c r="BN10" s="45">
        <f t="shared" si="28"/>
        <v>9</v>
      </c>
      <c r="BO10" s="88">
        <f>+E10+G10+I10+K10+M10+O10+Q10+S10+U10+W10+Y10+AA10+AC10+AE10+AG10+AI10+AK10+AM10+AO10+AQ10+AS10+AU10+AW10+AY10+BA10+BC10+BE10+BG10+BI10+BK10+BM10</f>
        <v>432</v>
      </c>
      <c r="BP10" s="124"/>
      <c r="BQ10" s="61"/>
      <c r="BR10" s="4">
        <f t="shared" si="53"/>
        <v>432</v>
      </c>
      <c r="BS10" s="61"/>
      <c r="BT10" s="1">
        <f t="shared" si="29"/>
        <v>432</v>
      </c>
      <c r="BU10" s="5"/>
      <c r="BV10" s="1">
        <f t="shared" si="30"/>
        <v>432</v>
      </c>
    </row>
    <row r="11" spans="1:114" s="14" customFormat="1" ht="16.5" customHeight="1" x14ac:dyDescent="0.25">
      <c r="A11" s="60" t="s">
        <v>10</v>
      </c>
      <c r="B11" s="148">
        <v>19</v>
      </c>
      <c r="C11" s="46">
        <v>54</v>
      </c>
      <c r="D11" s="11">
        <v>2</v>
      </c>
      <c r="E11" s="3">
        <f t="shared" si="31"/>
        <v>108</v>
      </c>
      <c r="F11" s="11">
        <v>39</v>
      </c>
      <c r="G11" s="3">
        <f t="shared" si="32"/>
        <v>2106</v>
      </c>
      <c r="H11" s="45">
        <v>31</v>
      </c>
      <c r="I11" s="3">
        <f t="shared" si="33"/>
        <v>1674</v>
      </c>
      <c r="J11" s="45">
        <v>26</v>
      </c>
      <c r="K11" s="3">
        <f t="shared" si="34"/>
        <v>1404</v>
      </c>
      <c r="L11" s="45">
        <v>36</v>
      </c>
      <c r="M11" s="3">
        <f t="shared" si="35"/>
        <v>1944</v>
      </c>
      <c r="N11" s="45">
        <v>26</v>
      </c>
      <c r="O11" s="3">
        <f t="shared" si="36"/>
        <v>1404</v>
      </c>
      <c r="P11" s="45">
        <v>34</v>
      </c>
      <c r="Q11" s="3">
        <f t="shared" si="37"/>
        <v>1836</v>
      </c>
      <c r="R11" s="45">
        <v>24</v>
      </c>
      <c r="S11" s="3">
        <f t="shared" si="38"/>
        <v>1296</v>
      </c>
      <c r="T11" s="45">
        <v>12</v>
      </c>
      <c r="U11" s="3">
        <f t="shared" si="39"/>
        <v>648</v>
      </c>
      <c r="V11" s="45">
        <v>46</v>
      </c>
      <c r="W11" s="3">
        <f t="shared" si="40"/>
        <v>2484</v>
      </c>
      <c r="X11" s="45">
        <v>26</v>
      </c>
      <c r="Y11" s="3">
        <f t="shared" si="41"/>
        <v>1404</v>
      </c>
      <c r="Z11" s="45">
        <v>14</v>
      </c>
      <c r="AA11" s="3">
        <f t="shared" si="42"/>
        <v>756</v>
      </c>
      <c r="AB11" s="45">
        <v>24</v>
      </c>
      <c r="AC11" s="3">
        <f t="shared" si="43"/>
        <v>1296</v>
      </c>
      <c r="AD11" s="45">
        <v>20</v>
      </c>
      <c r="AE11" s="3">
        <f t="shared" si="44"/>
        <v>1080</v>
      </c>
      <c r="AF11" s="45">
        <v>19</v>
      </c>
      <c r="AG11" s="3">
        <f t="shared" si="45"/>
        <v>1026</v>
      </c>
      <c r="AH11" s="45">
        <v>16</v>
      </c>
      <c r="AI11" s="3">
        <f t="shared" si="46"/>
        <v>864</v>
      </c>
      <c r="AJ11" s="11">
        <v>1</v>
      </c>
      <c r="AK11" s="3">
        <f t="shared" si="47"/>
        <v>54</v>
      </c>
      <c r="AL11" s="45">
        <v>24</v>
      </c>
      <c r="AM11" s="3">
        <f t="shared" si="54"/>
        <v>1296</v>
      </c>
      <c r="AN11" s="45">
        <v>20</v>
      </c>
      <c r="AO11" s="3">
        <f t="shared" si="48"/>
        <v>1080</v>
      </c>
      <c r="AP11" s="45">
        <v>39</v>
      </c>
      <c r="AQ11" s="3">
        <f t="shared" si="49"/>
        <v>2106</v>
      </c>
      <c r="AR11" s="45">
        <v>17</v>
      </c>
      <c r="AS11" s="3">
        <f t="shared" si="50"/>
        <v>918</v>
      </c>
      <c r="AT11" s="45"/>
      <c r="AU11" s="3">
        <f t="shared" si="51"/>
        <v>0</v>
      </c>
      <c r="AV11" s="45"/>
      <c r="AW11" s="3">
        <f t="shared" si="52"/>
        <v>0</v>
      </c>
      <c r="AX11" s="45"/>
      <c r="AY11" s="3"/>
      <c r="AZ11" s="45"/>
      <c r="BA11" s="3"/>
      <c r="BB11" s="45"/>
      <c r="BC11" s="3"/>
      <c r="BD11" s="45"/>
      <c r="BE11" s="3"/>
      <c r="BF11" s="45"/>
      <c r="BG11" s="3"/>
      <c r="BH11" s="45"/>
      <c r="BI11" s="74"/>
      <c r="BJ11" s="45"/>
      <c r="BK11" s="74"/>
      <c r="BL11" s="45"/>
      <c r="BM11" s="74"/>
      <c r="BN11" s="45">
        <f t="shared" si="28"/>
        <v>496</v>
      </c>
      <c r="BO11" s="88">
        <f t="shared" si="28"/>
        <v>26784</v>
      </c>
      <c r="BP11" s="124"/>
      <c r="BQ11" s="61">
        <v>737.4</v>
      </c>
      <c r="BR11" s="4">
        <f t="shared" si="53"/>
        <v>26784</v>
      </c>
      <c r="BS11" s="61"/>
      <c r="BT11" s="1">
        <f t="shared" si="29"/>
        <v>26046.6</v>
      </c>
      <c r="BU11" s="5"/>
      <c r="BV11" s="149">
        <f t="shared" si="30"/>
        <v>26046.6</v>
      </c>
      <c r="BW11" s="157">
        <f>SUM(BT7:BT10)</f>
        <v>30703</v>
      </c>
      <c r="BX11" s="158">
        <f>SUM(BV7:BV10)</f>
        <v>30703</v>
      </c>
    </row>
    <row r="12" spans="1:114" s="14" customFormat="1" ht="16.5" customHeight="1" thickBot="1" x14ac:dyDescent="0.3">
      <c r="A12" s="153" t="s">
        <v>10</v>
      </c>
      <c r="B12" s="6">
        <v>19</v>
      </c>
      <c r="C12" s="46">
        <v>48</v>
      </c>
      <c r="D12" s="11"/>
      <c r="E12" s="3">
        <f t="shared" si="31"/>
        <v>0</v>
      </c>
      <c r="F12" s="11"/>
      <c r="G12" s="3">
        <f t="shared" si="32"/>
        <v>0</v>
      </c>
      <c r="H12" s="45"/>
      <c r="I12" s="3">
        <f t="shared" si="33"/>
        <v>0</v>
      </c>
      <c r="J12" s="45"/>
      <c r="K12" s="3">
        <f t="shared" si="34"/>
        <v>0</v>
      </c>
      <c r="L12" s="45"/>
      <c r="M12" s="3">
        <f t="shared" si="35"/>
        <v>0</v>
      </c>
      <c r="N12" s="45"/>
      <c r="O12" s="3">
        <f t="shared" si="36"/>
        <v>0</v>
      </c>
      <c r="P12" s="45">
        <v>7</v>
      </c>
      <c r="Q12" s="3">
        <v>343</v>
      </c>
      <c r="R12" s="45"/>
      <c r="S12" s="3">
        <f t="shared" si="38"/>
        <v>0</v>
      </c>
      <c r="T12" s="45"/>
      <c r="U12" s="3">
        <f t="shared" si="39"/>
        <v>0</v>
      </c>
      <c r="V12" s="45"/>
      <c r="W12" s="3">
        <f t="shared" si="40"/>
        <v>0</v>
      </c>
      <c r="X12" s="45"/>
      <c r="Y12" s="3">
        <f>+X12*C12</f>
        <v>0</v>
      </c>
      <c r="Z12" s="45">
        <v>1</v>
      </c>
      <c r="AA12" s="3">
        <v>49</v>
      </c>
      <c r="AB12" s="45"/>
      <c r="AC12" s="3">
        <f t="shared" si="43"/>
        <v>0</v>
      </c>
      <c r="AD12" s="45"/>
      <c r="AE12" s="3">
        <f t="shared" si="44"/>
        <v>0</v>
      </c>
      <c r="AF12" s="45"/>
      <c r="AG12" s="3">
        <f t="shared" si="45"/>
        <v>0</v>
      </c>
      <c r="AH12" s="45"/>
      <c r="AI12" s="3">
        <f t="shared" si="46"/>
        <v>0</v>
      </c>
      <c r="AJ12" s="11"/>
      <c r="AK12" s="3">
        <f t="shared" si="47"/>
        <v>0</v>
      </c>
      <c r="AL12" s="45"/>
      <c r="AM12" s="3">
        <f t="shared" si="54"/>
        <v>0</v>
      </c>
      <c r="AN12" s="45"/>
      <c r="AO12" s="3">
        <f t="shared" si="48"/>
        <v>0</v>
      </c>
      <c r="AP12" s="45"/>
      <c r="AQ12" s="3">
        <f t="shared" si="49"/>
        <v>0</v>
      </c>
      <c r="AR12" s="45">
        <v>4</v>
      </c>
      <c r="AS12" s="3">
        <f t="shared" si="50"/>
        <v>192</v>
      </c>
      <c r="AT12" s="45"/>
      <c r="AU12" s="3">
        <f t="shared" si="51"/>
        <v>0</v>
      </c>
      <c r="AV12" s="45"/>
      <c r="AW12" s="3">
        <f t="shared" si="52"/>
        <v>0</v>
      </c>
      <c r="AX12" s="45"/>
      <c r="AY12" s="3"/>
      <c r="AZ12" s="45"/>
      <c r="BA12" s="3"/>
      <c r="BB12" s="45"/>
      <c r="BC12" s="3"/>
      <c r="BD12" s="45"/>
      <c r="BE12" s="3"/>
      <c r="BF12" s="45"/>
      <c r="BG12" s="3"/>
      <c r="BH12" s="45"/>
      <c r="BI12" s="74"/>
      <c r="BJ12" s="45"/>
      <c r="BK12" s="74"/>
      <c r="BL12" s="45"/>
      <c r="BM12" s="74"/>
      <c r="BN12" s="45">
        <f t="shared" si="28"/>
        <v>12</v>
      </c>
      <c r="BO12" s="88">
        <f t="shared" si="28"/>
        <v>584</v>
      </c>
      <c r="BP12" s="124"/>
      <c r="BQ12" s="61"/>
      <c r="BR12" s="4">
        <f t="shared" si="53"/>
        <v>584</v>
      </c>
      <c r="BS12" s="61"/>
      <c r="BT12" s="1">
        <f t="shared" si="29"/>
        <v>584</v>
      </c>
      <c r="BU12" s="5"/>
      <c r="BV12" s="149">
        <f t="shared" si="30"/>
        <v>584</v>
      </c>
      <c r="BW12" s="160">
        <f>SUM(BT11:BT12)</f>
        <v>26630.6</v>
      </c>
      <c r="BX12" s="158">
        <f>+BW12-BU11</f>
        <v>26630.6</v>
      </c>
    </row>
    <row r="13" spans="1:114" ht="16.5" customHeight="1" thickBot="1" x14ac:dyDescent="0.3">
      <c r="A13" s="305" t="s">
        <v>11</v>
      </c>
      <c r="B13" s="290"/>
      <c r="C13" s="43"/>
      <c r="D13" s="132"/>
      <c r="E13" s="28"/>
      <c r="F13" s="132"/>
      <c r="G13" s="28"/>
      <c r="H13" s="47"/>
      <c r="I13" s="28"/>
      <c r="J13" s="47"/>
      <c r="K13" s="28"/>
      <c r="L13" s="47"/>
      <c r="M13" s="28"/>
      <c r="N13" s="47"/>
      <c r="O13" s="28"/>
      <c r="P13" s="47"/>
      <c r="Q13" s="28"/>
      <c r="R13" s="47"/>
      <c r="S13" s="28"/>
      <c r="T13" s="47"/>
      <c r="U13" s="28"/>
      <c r="V13" s="47"/>
      <c r="W13" s="28"/>
      <c r="X13" s="47"/>
      <c r="Y13" s="28"/>
      <c r="Z13" s="47"/>
      <c r="AA13" s="28"/>
      <c r="AB13" s="47"/>
      <c r="AC13" s="28"/>
      <c r="AD13" s="47"/>
      <c r="AE13" s="28"/>
      <c r="AF13" s="47"/>
      <c r="AG13" s="28"/>
      <c r="AH13" s="47"/>
      <c r="AI13" s="28"/>
      <c r="AJ13" s="106"/>
      <c r="AK13" s="28"/>
      <c r="AL13" s="47"/>
      <c r="AM13" s="28"/>
      <c r="AN13" s="47"/>
      <c r="AO13" s="28"/>
      <c r="AP13" s="47"/>
      <c r="AQ13" s="28"/>
      <c r="AR13" s="47"/>
      <c r="AS13" s="28"/>
      <c r="AT13" s="47"/>
      <c r="AU13" s="28"/>
      <c r="AV13" s="47"/>
      <c r="AW13" s="28"/>
      <c r="AX13" s="47"/>
      <c r="AY13" s="28"/>
      <c r="AZ13" s="47"/>
      <c r="BA13" s="28"/>
      <c r="BB13" s="47"/>
      <c r="BC13" s="28"/>
      <c r="BD13" s="47"/>
      <c r="BE13" s="28"/>
      <c r="BF13" s="47"/>
      <c r="BG13" s="28"/>
      <c r="BH13" s="47"/>
      <c r="BI13" s="28"/>
      <c r="BJ13" s="47"/>
      <c r="BK13" s="28"/>
      <c r="BL13" s="47"/>
      <c r="BM13" s="28"/>
      <c r="BN13" s="28"/>
      <c r="BO13" s="28"/>
      <c r="BP13" s="125"/>
      <c r="BQ13" s="33"/>
      <c r="BR13" s="35"/>
      <c r="BS13" s="33"/>
      <c r="BT13" s="36"/>
      <c r="BU13" s="36"/>
      <c r="BV13" s="155"/>
      <c r="BW13" s="156">
        <f>+BW11+W12</f>
        <v>30703</v>
      </c>
      <c r="BX13" s="159">
        <f>SUM(BX11:BX12)</f>
        <v>57333.599999999999</v>
      </c>
    </row>
    <row r="14" spans="1:114" ht="16.5" customHeight="1" x14ac:dyDescent="0.25">
      <c r="A14" s="133" t="s">
        <v>32</v>
      </c>
      <c r="B14" s="80">
        <v>168</v>
      </c>
      <c r="C14" s="81">
        <v>54</v>
      </c>
      <c r="D14" s="93"/>
      <c r="E14" s="3">
        <f t="shared" ref="E14:E18" si="55">+D14*C14</f>
        <v>0</v>
      </c>
      <c r="F14" s="93"/>
      <c r="G14" s="3">
        <f t="shared" ref="G14:G18" si="56">+F14*C14</f>
        <v>0</v>
      </c>
      <c r="H14" s="45">
        <v>25</v>
      </c>
      <c r="I14" s="3">
        <f t="shared" ref="I14:I18" si="57">+H14*C14</f>
        <v>1350</v>
      </c>
      <c r="J14" s="45"/>
      <c r="K14" s="3">
        <f t="shared" ref="K14:K18" si="58">+J14*C14</f>
        <v>0</v>
      </c>
      <c r="L14" s="45">
        <v>16</v>
      </c>
      <c r="M14" s="3">
        <f t="shared" si="35"/>
        <v>864</v>
      </c>
      <c r="N14" s="45"/>
      <c r="O14" s="3">
        <f t="shared" si="36"/>
        <v>0</v>
      </c>
      <c r="P14" s="45">
        <v>4</v>
      </c>
      <c r="Q14" s="3">
        <f t="shared" si="37"/>
        <v>216</v>
      </c>
      <c r="R14" s="45">
        <v>1</v>
      </c>
      <c r="S14" s="3">
        <f t="shared" si="38"/>
        <v>54</v>
      </c>
      <c r="T14" s="45">
        <v>4</v>
      </c>
      <c r="U14" s="3">
        <f>162+26.5</f>
        <v>188.5</v>
      </c>
      <c r="V14" s="45"/>
      <c r="W14" s="3">
        <f t="shared" ref="W14:W18" si="59">+V14*C14</f>
        <v>0</v>
      </c>
      <c r="X14" s="45"/>
      <c r="Y14" s="3">
        <f t="shared" ref="Y14:Y29" si="60">+X14*C14</f>
        <v>0</v>
      </c>
      <c r="Z14" s="45"/>
      <c r="AA14" s="3">
        <f t="shared" ref="AA14:AA18" si="61">+Z14*C14</f>
        <v>0</v>
      </c>
      <c r="AB14" s="45"/>
      <c r="AC14" s="3">
        <f t="shared" ref="AC14:AC18" si="62">+AB14*C14</f>
        <v>0</v>
      </c>
      <c r="AD14" s="45">
        <v>2</v>
      </c>
      <c r="AE14" s="3">
        <f t="shared" ref="AE14:AE18" si="63">+AD14*C14</f>
        <v>108</v>
      </c>
      <c r="AF14" s="45">
        <v>7</v>
      </c>
      <c r="AG14" s="3">
        <f t="shared" ref="AG14:AG18" si="64">+AF14*C14</f>
        <v>378</v>
      </c>
      <c r="AH14" s="45"/>
      <c r="AI14" s="3">
        <f t="shared" ref="AI14:AI18" si="65">+AH14*C14</f>
        <v>0</v>
      </c>
      <c r="AJ14" s="93">
        <v>6</v>
      </c>
      <c r="AK14" s="3">
        <f t="shared" ref="AK14:AK18" si="66">+AJ14*C14</f>
        <v>324</v>
      </c>
      <c r="AL14" s="45">
        <v>5</v>
      </c>
      <c r="AM14" s="3">
        <f t="shared" ref="AM14:AM17" si="67">+AL14*C14</f>
        <v>270</v>
      </c>
      <c r="AN14" s="45">
        <v>5</v>
      </c>
      <c r="AO14" s="3">
        <f t="shared" ref="AO14:AO18" si="68">+AN14*C14</f>
        <v>270</v>
      </c>
      <c r="AP14" s="45">
        <v>1</v>
      </c>
      <c r="AQ14" s="3">
        <f t="shared" si="49"/>
        <v>54</v>
      </c>
      <c r="AR14" s="45">
        <v>13</v>
      </c>
      <c r="AS14" s="3">
        <f t="shared" ref="AS14:AS18" si="69">+AR14*C14</f>
        <v>702</v>
      </c>
      <c r="AT14" s="45"/>
      <c r="AU14" s="3">
        <f t="shared" ref="AU14:AU18" si="70">+AT14*C14</f>
        <v>0</v>
      </c>
      <c r="AV14" s="45"/>
      <c r="AW14" s="3">
        <f t="shared" ref="AW14:AW18" si="71">+AV14*C14</f>
        <v>0</v>
      </c>
      <c r="AX14" s="45"/>
      <c r="AY14" s="3"/>
      <c r="AZ14" s="45"/>
      <c r="BA14" s="3"/>
      <c r="BB14" s="45"/>
      <c r="BC14" s="3"/>
      <c r="BD14" s="45"/>
      <c r="BE14" s="3"/>
      <c r="BF14" s="45"/>
      <c r="BG14" s="3"/>
      <c r="BH14" s="45"/>
      <c r="BI14" s="74"/>
      <c r="BJ14" s="45"/>
      <c r="BK14" s="74"/>
      <c r="BL14" s="45"/>
      <c r="BM14" s="74"/>
      <c r="BN14" s="45">
        <f>+D14+F14+H14+J14+L14+N14+P14+R14+T14+V14+X14+Z14+AB14+AD14+AF14+AH14+AJ14+AL14+AN14+AP14+AR14+AT14+AV14+AX14+AZ14+BB14+BD14+BF14+BH14+BJ14+BL14</f>
        <v>89</v>
      </c>
      <c r="BO14" s="88">
        <f t="shared" ref="BO14:BO18" si="72">+E14+G14+I14+K14+M14+O14+Q14+S14+U14+W14+Y14+AA14+AC14+AE14+AG14+AI14+AK14+AM14+AO14+AQ14+AS14+AU14+AW14+AY14+BA14+BC14+BE14+BG14+BI14+BK14+BM14</f>
        <v>4778.5</v>
      </c>
      <c r="BP14" s="124"/>
      <c r="BQ14" s="61">
        <v>914.68</v>
      </c>
      <c r="BR14" s="4">
        <f t="shared" ref="BR14:BR17" si="73">BO14</f>
        <v>4778.5</v>
      </c>
      <c r="BS14" s="61"/>
      <c r="BT14" s="1">
        <f t="shared" ref="BT14:BT17" si="74">BR14+BS14-BQ14</f>
        <v>3863.82</v>
      </c>
      <c r="BU14" s="5"/>
      <c r="BV14" s="1">
        <f t="shared" ref="BV14" si="75">BT14-BU14</f>
        <v>3863.82</v>
      </c>
    </row>
    <row r="15" spans="1:114" ht="16.5" customHeight="1" x14ac:dyDescent="0.25">
      <c r="A15" s="133" t="s">
        <v>32</v>
      </c>
      <c r="B15" s="80" t="s">
        <v>67</v>
      </c>
      <c r="C15" s="81">
        <v>54</v>
      </c>
      <c r="D15" s="93"/>
      <c r="E15" s="3">
        <f t="shared" si="55"/>
        <v>0</v>
      </c>
      <c r="F15" s="93"/>
      <c r="G15" s="3">
        <f t="shared" si="56"/>
        <v>0</v>
      </c>
      <c r="H15" s="45">
        <v>4</v>
      </c>
      <c r="I15" s="3">
        <f>162+48</f>
        <v>210</v>
      </c>
      <c r="J15" s="45">
        <v>6</v>
      </c>
      <c r="K15" s="3">
        <f t="shared" si="58"/>
        <v>324</v>
      </c>
      <c r="L15" s="45">
        <v>10</v>
      </c>
      <c r="M15" s="3">
        <f>48+486</f>
        <v>534</v>
      </c>
      <c r="N15" s="45">
        <v>15</v>
      </c>
      <c r="O15" s="3">
        <f t="shared" si="36"/>
        <v>810</v>
      </c>
      <c r="P15" s="45">
        <v>10</v>
      </c>
      <c r="Q15" s="3">
        <f t="shared" si="37"/>
        <v>540</v>
      </c>
      <c r="R15" s="45">
        <v>6</v>
      </c>
      <c r="S15" s="3">
        <f t="shared" si="38"/>
        <v>324</v>
      </c>
      <c r="T15" s="45">
        <v>9</v>
      </c>
      <c r="U15" s="3">
        <f t="shared" ref="U15:U18" si="76">+T15*C15</f>
        <v>486</v>
      </c>
      <c r="V15" s="45">
        <v>9</v>
      </c>
      <c r="W15" s="3">
        <f t="shared" si="59"/>
        <v>486</v>
      </c>
      <c r="X15" s="45"/>
      <c r="Y15" s="3">
        <f t="shared" si="60"/>
        <v>0</v>
      </c>
      <c r="Z15" s="45">
        <v>2</v>
      </c>
      <c r="AA15" s="3">
        <v>96</v>
      </c>
      <c r="AB15" s="45"/>
      <c r="AC15" s="3">
        <f t="shared" si="62"/>
        <v>0</v>
      </c>
      <c r="AD15" s="45"/>
      <c r="AE15" s="3">
        <f t="shared" si="63"/>
        <v>0</v>
      </c>
      <c r="AF15" s="45"/>
      <c r="AG15" s="3">
        <f t="shared" si="64"/>
        <v>0</v>
      </c>
      <c r="AH15" s="45"/>
      <c r="AI15" s="3">
        <f t="shared" si="65"/>
        <v>0</v>
      </c>
      <c r="AJ15" s="93">
        <v>2</v>
      </c>
      <c r="AK15" s="3">
        <f t="shared" si="66"/>
        <v>108</v>
      </c>
      <c r="AL15" s="45">
        <f>3+1</f>
        <v>4</v>
      </c>
      <c r="AM15" s="3">
        <f>144+17</f>
        <v>161</v>
      </c>
      <c r="AN15" s="45"/>
      <c r="AO15" s="3">
        <f t="shared" si="68"/>
        <v>0</v>
      </c>
      <c r="AP15" s="45"/>
      <c r="AQ15" s="3">
        <f t="shared" si="49"/>
        <v>0</v>
      </c>
      <c r="AR15" s="45"/>
      <c r="AS15" s="3">
        <f t="shared" si="69"/>
        <v>0</v>
      </c>
      <c r="AT15" s="45"/>
      <c r="AU15" s="3">
        <f t="shared" si="70"/>
        <v>0</v>
      </c>
      <c r="AV15" s="45"/>
      <c r="AW15" s="3">
        <f t="shared" si="71"/>
        <v>0</v>
      </c>
      <c r="AX15" s="45"/>
      <c r="AY15" s="3"/>
      <c r="AZ15" s="45"/>
      <c r="BA15" s="3"/>
      <c r="BB15" s="45"/>
      <c r="BC15" s="3"/>
      <c r="BD15" s="45"/>
      <c r="BE15" s="3"/>
      <c r="BF15" s="45"/>
      <c r="BG15" s="3"/>
      <c r="BH15" s="45"/>
      <c r="BI15" s="74"/>
      <c r="BJ15" s="45"/>
      <c r="BK15" s="74"/>
      <c r="BL15" s="45"/>
      <c r="BM15" s="74"/>
      <c r="BN15" s="45">
        <f t="shared" ref="BN15:BN17" si="77">+D15+F15+H15+J15+L15+N15+P15+R15+T15+V15+X15+Z15+AB15+AD15+AF15+AH15+AJ15+AL15+AN15+AP15+AR15+AT15+AV15+AX15+AZ15+BB15+BD15+BF15+BH15+BJ15+BL15</f>
        <v>77</v>
      </c>
      <c r="BO15" s="88">
        <f t="shared" si="72"/>
        <v>4079</v>
      </c>
      <c r="BP15" s="124"/>
      <c r="BQ15" s="61"/>
      <c r="BR15" s="4">
        <f t="shared" si="73"/>
        <v>4079</v>
      </c>
      <c r="BS15" s="61"/>
      <c r="BT15" s="1">
        <f t="shared" si="74"/>
        <v>4079</v>
      </c>
      <c r="BU15" s="5"/>
      <c r="BV15" s="1">
        <f>BT15-BU15</f>
        <v>4079</v>
      </c>
    </row>
    <row r="16" spans="1:114" ht="16.5" customHeight="1" x14ac:dyDescent="0.25">
      <c r="A16" s="133" t="s">
        <v>74</v>
      </c>
      <c r="B16" s="80">
        <v>124</v>
      </c>
      <c r="C16" s="81">
        <v>54</v>
      </c>
      <c r="D16" s="93"/>
      <c r="E16" s="3"/>
      <c r="F16" s="93"/>
      <c r="G16" s="3"/>
      <c r="H16" s="45"/>
      <c r="I16" s="3"/>
      <c r="J16" s="45"/>
      <c r="K16" s="3"/>
      <c r="L16" s="45"/>
      <c r="M16" s="3"/>
      <c r="N16" s="45"/>
      <c r="O16" s="3"/>
      <c r="P16" s="45"/>
      <c r="Q16" s="3"/>
      <c r="R16" s="45">
        <v>5</v>
      </c>
      <c r="S16" s="3">
        <f t="shared" si="38"/>
        <v>270</v>
      </c>
      <c r="T16" s="45">
        <v>5</v>
      </c>
      <c r="U16" s="3">
        <f t="shared" si="76"/>
        <v>270</v>
      </c>
      <c r="V16" s="45">
        <v>13</v>
      </c>
      <c r="W16" s="3">
        <f t="shared" si="59"/>
        <v>702</v>
      </c>
      <c r="X16" s="45">
        <v>10</v>
      </c>
      <c r="Y16" s="3">
        <f t="shared" si="60"/>
        <v>540</v>
      </c>
      <c r="Z16" s="45">
        <v>6</v>
      </c>
      <c r="AA16" s="3">
        <f t="shared" si="61"/>
        <v>324</v>
      </c>
      <c r="AB16" s="45">
        <v>9</v>
      </c>
      <c r="AC16" s="3">
        <f t="shared" si="62"/>
        <v>486</v>
      </c>
      <c r="AD16" s="45">
        <v>9</v>
      </c>
      <c r="AE16" s="3">
        <f t="shared" si="63"/>
        <v>486</v>
      </c>
      <c r="AF16" s="45"/>
      <c r="AG16" s="3">
        <f t="shared" si="64"/>
        <v>0</v>
      </c>
      <c r="AH16" s="45"/>
      <c r="AI16" s="3">
        <f t="shared" si="65"/>
        <v>0</v>
      </c>
      <c r="AJ16" s="93">
        <v>22</v>
      </c>
      <c r="AK16" s="3">
        <f t="shared" si="66"/>
        <v>1188</v>
      </c>
      <c r="AL16" s="45">
        <v>10</v>
      </c>
      <c r="AM16" s="3">
        <f t="shared" si="67"/>
        <v>540</v>
      </c>
      <c r="AN16" s="45">
        <v>19</v>
      </c>
      <c r="AO16" s="3">
        <f t="shared" si="68"/>
        <v>1026</v>
      </c>
      <c r="AP16" s="45">
        <v>15</v>
      </c>
      <c r="AQ16" s="3">
        <f t="shared" si="49"/>
        <v>810</v>
      </c>
      <c r="AR16" s="45">
        <v>15</v>
      </c>
      <c r="AS16" s="3">
        <f t="shared" si="69"/>
        <v>810</v>
      </c>
      <c r="AT16" s="45"/>
      <c r="AU16" s="3">
        <f t="shared" si="70"/>
        <v>0</v>
      </c>
      <c r="AV16" s="45"/>
      <c r="AW16" s="3">
        <f t="shared" si="71"/>
        <v>0</v>
      </c>
      <c r="AX16" s="45"/>
      <c r="AY16" s="3"/>
      <c r="AZ16" s="45"/>
      <c r="BA16" s="3"/>
      <c r="BB16" s="45"/>
      <c r="BC16" s="3"/>
      <c r="BD16" s="45"/>
      <c r="BE16" s="3"/>
      <c r="BF16" s="45"/>
      <c r="BG16" s="3"/>
      <c r="BH16" s="45"/>
      <c r="BI16" s="74"/>
      <c r="BJ16" s="45"/>
      <c r="BK16" s="74"/>
      <c r="BL16" s="45"/>
      <c r="BM16" s="74"/>
      <c r="BN16" s="45">
        <f t="shared" si="77"/>
        <v>138</v>
      </c>
      <c r="BO16" s="88">
        <f t="shared" si="72"/>
        <v>7452</v>
      </c>
      <c r="BP16" s="124"/>
      <c r="BQ16" s="61"/>
      <c r="BR16" s="4">
        <f t="shared" si="73"/>
        <v>7452</v>
      </c>
      <c r="BS16" s="61"/>
      <c r="BT16" s="1">
        <f t="shared" si="74"/>
        <v>7452</v>
      </c>
      <c r="BU16" s="5"/>
      <c r="BV16" s="1">
        <f t="shared" ref="BV16:BV18" si="78">BT16-BU16</f>
        <v>7452</v>
      </c>
    </row>
    <row r="17" spans="1:114" ht="16.5" customHeight="1" x14ac:dyDescent="0.25">
      <c r="A17" s="133" t="s">
        <v>31</v>
      </c>
      <c r="B17" s="80">
        <v>36</v>
      </c>
      <c r="C17" s="81">
        <v>45</v>
      </c>
      <c r="D17" s="93"/>
      <c r="E17" s="3"/>
      <c r="F17" s="93"/>
      <c r="G17" s="3"/>
      <c r="H17" s="45"/>
      <c r="I17" s="3"/>
      <c r="J17" s="45"/>
      <c r="K17" s="3"/>
      <c r="L17" s="45"/>
      <c r="M17" s="3"/>
      <c r="N17" s="45"/>
      <c r="O17" s="3"/>
      <c r="P17" s="45"/>
      <c r="Q17" s="3"/>
      <c r="R17" s="45"/>
      <c r="S17" s="3"/>
      <c r="T17" s="45"/>
      <c r="U17" s="3"/>
      <c r="V17" s="45">
        <v>11</v>
      </c>
      <c r="W17" s="3">
        <f t="shared" si="59"/>
        <v>495</v>
      </c>
      <c r="X17" s="45">
        <v>10</v>
      </c>
      <c r="Y17" s="3">
        <f t="shared" si="60"/>
        <v>450</v>
      </c>
      <c r="Z17" s="45">
        <v>13</v>
      </c>
      <c r="AA17" s="3">
        <f t="shared" si="61"/>
        <v>585</v>
      </c>
      <c r="AB17" s="45">
        <v>5</v>
      </c>
      <c r="AC17" s="3">
        <f t="shared" si="62"/>
        <v>225</v>
      </c>
      <c r="AD17" s="45">
        <v>11</v>
      </c>
      <c r="AE17" s="3">
        <f t="shared" si="63"/>
        <v>495</v>
      </c>
      <c r="AF17" s="45">
        <v>1</v>
      </c>
      <c r="AG17" s="3">
        <f t="shared" si="64"/>
        <v>45</v>
      </c>
      <c r="AH17" s="45"/>
      <c r="AI17" s="3">
        <f t="shared" si="65"/>
        <v>0</v>
      </c>
      <c r="AJ17" s="93">
        <v>10</v>
      </c>
      <c r="AK17" s="3">
        <f t="shared" si="66"/>
        <v>450</v>
      </c>
      <c r="AL17" s="45"/>
      <c r="AM17" s="3">
        <f t="shared" si="67"/>
        <v>0</v>
      </c>
      <c r="AN17" s="45">
        <v>4</v>
      </c>
      <c r="AO17" s="3">
        <f t="shared" si="68"/>
        <v>180</v>
      </c>
      <c r="AP17" s="45">
        <v>12</v>
      </c>
      <c r="AQ17" s="3">
        <f t="shared" si="49"/>
        <v>540</v>
      </c>
      <c r="AR17" s="45">
        <v>21</v>
      </c>
      <c r="AS17" s="3">
        <f t="shared" si="69"/>
        <v>945</v>
      </c>
      <c r="AT17" s="45"/>
      <c r="AU17" s="3">
        <f t="shared" si="70"/>
        <v>0</v>
      </c>
      <c r="AV17" s="45"/>
      <c r="AW17" s="3">
        <f t="shared" si="71"/>
        <v>0</v>
      </c>
      <c r="AX17" s="45"/>
      <c r="AY17" s="3"/>
      <c r="AZ17" s="45"/>
      <c r="BA17" s="3"/>
      <c r="BB17" s="45"/>
      <c r="BC17" s="3"/>
      <c r="BD17" s="45"/>
      <c r="BE17" s="3"/>
      <c r="BF17" s="45"/>
      <c r="BG17" s="3"/>
      <c r="BH17" s="45"/>
      <c r="BI17" s="74"/>
      <c r="BJ17" s="45"/>
      <c r="BK17" s="74"/>
      <c r="BL17" s="45"/>
      <c r="BM17" s="74"/>
      <c r="BN17" s="45">
        <f t="shared" si="77"/>
        <v>98</v>
      </c>
      <c r="BO17" s="88">
        <f t="shared" si="72"/>
        <v>4410</v>
      </c>
      <c r="BP17" s="124"/>
      <c r="BQ17" s="61"/>
      <c r="BR17" s="4">
        <f t="shared" si="73"/>
        <v>4410</v>
      </c>
      <c r="BS17" s="61"/>
      <c r="BT17" s="1">
        <f t="shared" si="74"/>
        <v>4410</v>
      </c>
      <c r="BU17" s="5"/>
      <c r="BV17" s="1">
        <f t="shared" si="78"/>
        <v>4410</v>
      </c>
    </row>
    <row r="18" spans="1:114" ht="16.5" customHeight="1" x14ac:dyDescent="0.25">
      <c r="A18" s="133" t="s">
        <v>34</v>
      </c>
      <c r="B18" s="80" t="s">
        <v>35</v>
      </c>
      <c r="C18" s="81">
        <v>48</v>
      </c>
      <c r="D18" s="93">
        <v>12</v>
      </c>
      <c r="E18" s="3">
        <f t="shared" si="55"/>
        <v>576</v>
      </c>
      <c r="F18" s="93">
        <v>3</v>
      </c>
      <c r="G18" s="3">
        <f t="shared" si="56"/>
        <v>144</v>
      </c>
      <c r="H18" s="45">
        <v>10</v>
      </c>
      <c r="I18" s="3">
        <f t="shared" si="57"/>
        <v>480</v>
      </c>
      <c r="J18" s="45"/>
      <c r="K18" s="3">
        <f t="shared" si="58"/>
        <v>0</v>
      </c>
      <c r="L18" s="45">
        <v>5</v>
      </c>
      <c r="M18" s="3">
        <f t="shared" si="35"/>
        <v>240</v>
      </c>
      <c r="N18" s="45">
        <v>5</v>
      </c>
      <c r="O18" s="3">
        <f t="shared" si="36"/>
        <v>240</v>
      </c>
      <c r="P18" s="45">
        <v>6</v>
      </c>
      <c r="Q18" s="3">
        <f t="shared" si="37"/>
        <v>288</v>
      </c>
      <c r="R18" s="45">
        <v>8</v>
      </c>
      <c r="S18" s="3">
        <f t="shared" si="38"/>
        <v>384</v>
      </c>
      <c r="T18" s="45">
        <v>8</v>
      </c>
      <c r="U18" s="3">
        <f t="shared" si="76"/>
        <v>384</v>
      </c>
      <c r="V18" s="45">
        <v>9</v>
      </c>
      <c r="W18" s="3">
        <f t="shared" si="59"/>
        <v>432</v>
      </c>
      <c r="X18" s="45"/>
      <c r="Y18" s="3">
        <f t="shared" si="60"/>
        <v>0</v>
      </c>
      <c r="Z18" s="45">
        <v>7</v>
      </c>
      <c r="AA18" s="3">
        <f t="shared" si="61"/>
        <v>336</v>
      </c>
      <c r="AB18" s="45">
        <v>4</v>
      </c>
      <c r="AC18" s="3">
        <f t="shared" si="62"/>
        <v>192</v>
      </c>
      <c r="AD18" s="45"/>
      <c r="AE18" s="3">
        <f t="shared" si="63"/>
        <v>0</v>
      </c>
      <c r="AF18" s="45"/>
      <c r="AG18" s="3">
        <f t="shared" si="64"/>
        <v>0</v>
      </c>
      <c r="AH18" s="45"/>
      <c r="AI18" s="3">
        <f t="shared" si="65"/>
        <v>0</v>
      </c>
      <c r="AJ18" s="93"/>
      <c r="AK18" s="3">
        <f t="shared" si="66"/>
        <v>0</v>
      </c>
      <c r="AL18" s="45">
        <f>2+1</f>
        <v>3</v>
      </c>
      <c r="AM18" s="3">
        <f>96+13.5</f>
        <v>109.5</v>
      </c>
      <c r="AN18" s="45"/>
      <c r="AO18" s="3">
        <f t="shared" si="68"/>
        <v>0</v>
      </c>
      <c r="AP18" s="45"/>
      <c r="AQ18" s="3">
        <f t="shared" si="49"/>
        <v>0</v>
      </c>
      <c r="AR18" s="45"/>
      <c r="AS18" s="3">
        <f t="shared" si="69"/>
        <v>0</v>
      </c>
      <c r="AT18" s="45"/>
      <c r="AU18" s="3">
        <f t="shared" si="70"/>
        <v>0</v>
      </c>
      <c r="AV18" s="45"/>
      <c r="AW18" s="3">
        <f t="shared" si="71"/>
        <v>0</v>
      </c>
      <c r="AX18" s="45"/>
      <c r="AY18" s="3"/>
      <c r="AZ18" s="45"/>
      <c r="BA18" s="3"/>
      <c r="BB18" s="45"/>
      <c r="BC18" s="3"/>
      <c r="BD18" s="45"/>
      <c r="BE18" s="3"/>
      <c r="BF18" s="45"/>
      <c r="BG18" s="3"/>
      <c r="BH18" s="45"/>
      <c r="BI18" s="74"/>
      <c r="BJ18" s="45"/>
      <c r="BK18" s="74"/>
      <c r="BL18" s="45"/>
      <c r="BM18" s="74"/>
      <c r="BN18" s="45">
        <f>+D18+F18+H18+J18+L18+N18+P18+R18+T18+V18+X18+Z18+AB18+AD18+AF18+AH18+AJ18+AL18+AN18+AP18+AR18+AT18+AV18+AX18+AZ18+BB18+BD18+BF18+BH18+BJ18+BL18</f>
        <v>80</v>
      </c>
      <c r="BO18" s="88">
        <f t="shared" si="72"/>
        <v>3805.5</v>
      </c>
      <c r="BP18" s="124"/>
      <c r="BQ18" s="61">
        <v>440.2</v>
      </c>
      <c r="BR18" s="4">
        <f t="shared" si="53"/>
        <v>3805.5</v>
      </c>
      <c r="BS18" s="61"/>
      <c r="BT18" s="1">
        <f>BR18+BS18-BQ18</f>
        <v>3365.3</v>
      </c>
      <c r="BU18" s="5"/>
      <c r="BV18" s="1">
        <f t="shared" si="78"/>
        <v>3365.3</v>
      </c>
    </row>
    <row r="19" spans="1:114" s="59" customFormat="1" ht="16.5" customHeight="1" x14ac:dyDescent="0.3">
      <c r="A19" s="305" t="s">
        <v>61</v>
      </c>
      <c r="B19" s="290"/>
      <c r="C19" s="43"/>
      <c r="D19" s="132"/>
      <c r="E19" s="68"/>
      <c r="F19" s="132" t="s">
        <v>30</v>
      </c>
      <c r="G19" s="28"/>
      <c r="H19" s="47"/>
      <c r="I19" s="28"/>
      <c r="J19" s="47"/>
      <c r="K19" s="28"/>
      <c r="L19" s="47"/>
      <c r="M19" s="28"/>
      <c r="N19" s="47"/>
      <c r="O19" s="28"/>
      <c r="P19" s="47"/>
      <c r="Q19" s="28"/>
      <c r="R19" s="47"/>
      <c r="S19" s="28"/>
      <c r="T19" s="47"/>
      <c r="U19" s="28"/>
      <c r="V19" s="47"/>
      <c r="W19" s="28"/>
      <c r="X19" s="47"/>
      <c r="Y19" s="28"/>
      <c r="Z19" s="47"/>
      <c r="AA19" s="28"/>
      <c r="AB19" s="47"/>
      <c r="AC19" s="28"/>
      <c r="AD19" s="47"/>
      <c r="AE19" s="28"/>
      <c r="AF19" s="47"/>
      <c r="AG19" s="28"/>
      <c r="AH19" s="47"/>
      <c r="AI19" s="28"/>
      <c r="AJ19" s="132"/>
      <c r="AK19" s="68"/>
      <c r="AL19" s="47"/>
      <c r="AM19" s="28"/>
      <c r="AN19" s="47"/>
      <c r="AO19" s="28"/>
      <c r="AP19" s="47"/>
      <c r="AQ19" s="28"/>
      <c r="AR19" s="47"/>
      <c r="AS19" s="28"/>
      <c r="AT19" s="47"/>
      <c r="AU19" s="28"/>
      <c r="AV19" s="47"/>
      <c r="AW19" s="28"/>
      <c r="AX19" s="47"/>
      <c r="AY19" s="28"/>
      <c r="AZ19" s="47"/>
      <c r="BA19" s="28"/>
      <c r="BB19" s="47"/>
      <c r="BC19" s="28"/>
      <c r="BD19" s="47"/>
      <c r="BE19" s="28"/>
      <c r="BF19" s="47"/>
      <c r="BG19" s="28"/>
      <c r="BH19" s="47"/>
      <c r="BI19" s="28"/>
      <c r="BJ19" s="47"/>
      <c r="BK19" s="28"/>
      <c r="BL19" s="47"/>
      <c r="BM19" s="28"/>
      <c r="BN19" s="28"/>
      <c r="BO19" s="28"/>
      <c r="BP19" s="125"/>
      <c r="BQ19" s="33"/>
      <c r="BR19" s="35"/>
      <c r="BS19" s="33"/>
      <c r="BT19" s="37"/>
      <c r="BU19" s="37"/>
      <c r="BV19" s="37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</row>
    <row r="20" spans="1:114" s="14" customFormat="1" ht="16.5" customHeight="1" x14ac:dyDescent="0.3">
      <c r="A20" s="94" t="s">
        <v>88</v>
      </c>
      <c r="B20" s="80">
        <v>2</v>
      </c>
      <c r="C20" s="81">
        <v>60</v>
      </c>
      <c r="D20" s="93"/>
      <c r="E20" s="212"/>
      <c r="F20" s="93"/>
      <c r="G20" s="3"/>
      <c r="H20" s="45"/>
      <c r="I20" s="3"/>
      <c r="J20" s="45"/>
      <c r="K20" s="3"/>
      <c r="L20" s="45"/>
      <c r="M20" s="3"/>
      <c r="N20" s="45"/>
      <c r="O20" s="3"/>
      <c r="P20" s="45"/>
      <c r="Q20" s="3"/>
      <c r="R20" s="45"/>
      <c r="S20" s="3"/>
      <c r="T20" s="45"/>
      <c r="U20" s="3"/>
      <c r="V20" s="45"/>
      <c r="W20" s="3"/>
      <c r="X20" s="45"/>
      <c r="Y20" s="3"/>
      <c r="Z20" s="45"/>
      <c r="AA20" s="3"/>
      <c r="AB20" s="45"/>
      <c r="AC20" s="3"/>
      <c r="AD20" s="45">
        <v>16</v>
      </c>
      <c r="AE20" s="3">
        <f t="shared" ref="AE20:AE29" si="79">+AD20*C20</f>
        <v>960</v>
      </c>
      <c r="AF20" s="45">
        <v>19</v>
      </c>
      <c r="AG20" s="3">
        <f t="shared" ref="AG20:AG29" si="80">+AF20*C20</f>
        <v>1140</v>
      </c>
      <c r="AH20" s="45">
        <v>8</v>
      </c>
      <c r="AI20" s="3">
        <f t="shared" ref="AI20:AI29" si="81">+AH20*C20</f>
        <v>480</v>
      </c>
      <c r="AJ20" s="93">
        <v>16</v>
      </c>
      <c r="AK20" s="3">
        <f t="shared" ref="AK20:AK29" si="82">+AJ20*C20</f>
        <v>960</v>
      </c>
      <c r="AL20" s="45">
        <v>21</v>
      </c>
      <c r="AM20" s="3">
        <f t="shared" ref="AM20:AM29" si="83">+AL20*C20</f>
        <v>1260</v>
      </c>
      <c r="AN20" s="45"/>
      <c r="AO20" s="3">
        <f t="shared" ref="AO20:AO29" si="84">+AN20*C20</f>
        <v>0</v>
      </c>
      <c r="AP20" s="45"/>
      <c r="AQ20" s="3">
        <f t="shared" si="49"/>
        <v>0</v>
      </c>
      <c r="AR20" s="45"/>
      <c r="AS20" s="3">
        <f t="shared" ref="AS20:AS29" si="85">+AR20*C20</f>
        <v>0</v>
      </c>
      <c r="AT20" s="45"/>
      <c r="AU20" s="3">
        <f t="shared" ref="AU20:AU29" si="86">+AT20*C20</f>
        <v>0</v>
      </c>
      <c r="AV20" s="45"/>
      <c r="AW20" s="3">
        <f t="shared" ref="AW20:AW29" si="87">+AV20*C20</f>
        <v>0</v>
      </c>
      <c r="AX20" s="45"/>
      <c r="AY20" s="3"/>
      <c r="AZ20" s="45"/>
      <c r="BA20" s="3"/>
      <c r="BB20" s="45"/>
      <c r="BC20" s="3"/>
      <c r="BD20" s="45"/>
      <c r="BE20" s="3"/>
      <c r="BF20" s="45"/>
      <c r="BG20" s="3"/>
      <c r="BH20" s="45"/>
      <c r="BI20" s="3"/>
      <c r="BJ20" s="45"/>
      <c r="BK20" s="3"/>
      <c r="BL20" s="45"/>
      <c r="BM20" s="3"/>
      <c r="BN20" s="45">
        <f t="shared" ref="BN20:BO23" si="88">+D20+F20+H20+J20+L20+N20+P20+R20+T20+V20+X20+Z20+AB20+AD20+AF20+AH20+AJ20+AL20+AN20+AP20+AR20+AT20+AV20+AX20+AZ20+BB20+BD20+BF20+BH20+BJ20+BL20</f>
        <v>80</v>
      </c>
      <c r="BO20" s="88">
        <f t="shared" si="88"/>
        <v>4800</v>
      </c>
      <c r="BP20" s="124"/>
      <c r="BQ20" s="61"/>
      <c r="BR20" s="4">
        <f t="shared" ref="BR20:BR23" si="89">BO20</f>
        <v>4800</v>
      </c>
      <c r="BS20" s="61"/>
      <c r="BT20" s="1">
        <f t="shared" ref="BT20:BT23" si="90">BR20+BS20-BQ20</f>
        <v>4800</v>
      </c>
      <c r="BU20" s="5"/>
      <c r="BV20" s="1">
        <f t="shared" ref="BV20:BV23" si="91">BT20-BU20</f>
        <v>4800</v>
      </c>
    </row>
    <row r="21" spans="1:114" s="14" customFormat="1" ht="16.5" customHeight="1" x14ac:dyDescent="0.3">
      <c r="A21" s="94" t="s">
        <v>32</v>
      </c>
      <c r="B21" s="80">
        <v>170</v>
      </c>
      <c r="C21" s="81">
        <v>60</v>
      </c>
      <c r="D21" s="93"/>
      <c r="E21" s="212"/>
      <c r="F21" s="93"/>
      <c r="G21" s="3"/>
      <c r="H21" s="45"/>
      <c r="I21" s="3"/>
      <c r="J21" s="45"/>
      <c r="K21" s="3"/>
      <c r="L21" s="45"/>
      <c r="M21" s="3"/>
      <c r="N21" s="45"/>
      <c r="O21" s="3"/>
      <c r="P21" s="45"/>
      <c r="Q21" s="3"/>
      <c r="R21" s="45"/>
      <c r="S21" s="3"/>
      <c r="T21" s="45">
        <v>5</v>
      </c>
      <c r="U21" s="3">
        <f>5*48</f>
        <v>240</v>
      </c>
      <c r="V21" s="45">
        <v>12</v>
      </c>
      <c r="W21" s="3">
        <f t="shared" ref="W21:W29" si="92">+V21*C21</f>
        <v>720</v>
      </c>
      <c r="X21" s="45"/>
      <c r="Y21" s="3">
        <f t="shared" si="60"/>
        <v>0</v>
      </c>
      <c r="Z21" s="45">
        <v>15</v>
      </c>
      <c r="AA21" s="3">
        <f t="shared" ref="AA21:AA29" si="93">+Z21*C21</f>
        <v>900</v>
      </c>
      <c r="AB21" s="45">
        <v>8</v>
      </c>
      <c r="AC21" s="3">
        <f t="shared" ref="AC21:AC29" si="94">+AB21*C21</f>
        <v>480</v>
      </c>
      <c r="AD21" s="45"/>
      <c r="AE21" s="3">
        <f t="shared" si="79"/>
        <v>0</v>
      </c>
      <c r="AF21" s="45"/>
      <c r="AG21" s="3">
        <f t="shared" si="80"/>
        <v>0</v>
      </c>
      <c r="AH21" s="45"/>
      <c r="AI21" s="3">
        <f t="shared" si="81"/>
        <v>0</v>
      </c>
      <c r="AJ21" s="93"/>
      <c r="AK21" s="3">
        <f t="shared" si="82"/>
        <v>0</v>
      </c>
      <c r="AL21" s="45">
        <v>5</v>
      </c>
      <c r="AM21" s="3">
        <f t="shared" si="83"/>
        <v>300</v>
      </c>
      <c r="AN21" s="45"/>
      <c r="AO21" s="3">
        <f t="shared" si="84"/>
        <v>0</v>
      </c>
      <c r="AP21" s="45"/>
      <c r="AQ21" s="3">
        <f t="shared" si="49"/>
        <v>0</v>
      </c>
      <c r="AR21" s="45">
        <v>8</v>
      </c>
      <c r="AS21" s="3">
        <f t="shared" si="85"/>
        <v>480</v>
      </c>
      <c r="AT21" s="45"/>
      <c r="AU21" s="3">
        <f t="shared" si="86"/>
        <v>0</v>
      </c>
      <c r="AV21" s="45"/>
      <c r="AW21" s="3">
        <f t="shared" si="87"/>
        <v>0</v>
      </c>
      <c r="AX21" s="45"/>
      <c r="AY21" s="3"/>
      <c r="AZ21" s="45"/>
      <c r="BA21" s="3"/>
      <c r="BB21" s="45"/>
      <c r="BC21" s="3"/>
      <c r="BD21" s="45"/>
      <c r="BE21" s="3"/>
      <c r="BF21" s="45"/>
      <c r="BG21" s="3"/>
      <c r="BH21" s="45"/>
      <c r="BI21" s="3"/>
      <c r="BJ21" s="45"/>
      <c r="BK21" s="3"/>
      <c r="BL21" s="45"/>
      <c r="BM21" s="3"/>
      <c r="BN21" s="45">
        <f t="shared" si="88"/>
        <v>53</v>
      </c>
      <c r="BO21" s="88">
        <f t="shared" si="88"/>
        <v>3120</v>
      </c>
      <c r="BP21" s="124"/>
      <c r="BQ21" s="61"/>
      <c r="BR21" s="4">
        <f t="shared" si="89"/>
        <v>3120</v>
      </c>
      <c r="BS21" s="61"/>
      <c r="BT21" s="1">
        <f t="shared" si="90"/>
        <v>3120</v>
      </c>
      <c r="BU21" s="5"/>
      <c r="BV21" s="1">
        <f t="shared" si="91"/>
        <v>3120</v>
      </c>
    </row>
    <row r="22" spans="1:114" s="14" customFormat="1" ht="16.5" customHeight="1" x14ac:dyDescent="0.3">
      <c r="A22" s="94" t="s">
        <v>77</v>
      </c>
      <c r="B22" s="121">
        <v>88</v>
      </c>
      <c r="C22" s="81">
        <v>48</v>
      </c>
      <c r="D22" s="93"/>
      <c r="E22" s="212"/>
      <c r="F22" s="93"/>
      <c r="G22" s="3"/>
      <c r="H22" s="45"/>
      <c r="I22" s="3"/>
      <c r="J22" s="45"/>
      <c r="K22" s="3"/>
      <c r="L22" s="45"/>
      <c r="M22" s="3"/>
      <c r="N22" s="45"/>
      <c r="O22" s="3"/>
      <c r="P22" s="45"/>
      <c r="Q22" s="3"/>
      <c r="R22" s="45"/>
      <c r="S22" s="3"/>
      <c r="T22" s="45"/>
      <c r="U22" s="3"/>
      <c r="V22" s="45"/>
      <c r="W22" s="3"/>
      <c r="X22" s="45"/>
      <c r="Y22" s="3"/>
      <c r="Z22" s="45"/>
      <c r="AA22" s="3"/>
      <c r="AB22" s="45"/>
      <c r="AC22" s="3"/>
      <c r="AD22" s="45"/>
      <c r="AE22" s="3">
        <f t="shared" si="79"/>
        <v>0</v>
      </c>
      <c r="AF22" s="45"/>
      <c r="AG22" s="3">
        <f t="shared" si="80"/>
        <v>0</v>
      </c>
      <c r="AH22" s="45"/>
      <c r="AI22" s="3">
        <f t="shared" si="81"/>
        <v>0</v>
      </c>
      <c r="AJ22" s="93"/>
      <c r="AK22" s="3">
        <f t="shared" si="82"/>
        <v>0</v>
      </c>
      <c r="AL22" s="45"/>
      <c r="AM22" s="3"/>
      <c r="AN22" s="45">
        <v>13</v>
      </c>
      <c r="AO22" s="3">
        <f t="shared" si="84"/>
        <v>624</v>
      </c>
      <c r="AP22" s="45">
        <v>29</v>
      </c>
      <c r="AQ22" s="3">
        <f t="shared" si="49"/>
        <v>1392</v>
      </c>
      <c r="AR22" s="45">
        <v>33</v>
      </c>
      <c r="AS22" s="3">
        <f t="shared" si="85"/>
        <v>1584</v>
      </c>
      <c r="AT22" s="45"/>
      <c r="AU22" s="3">
        <f t="shared" si="86"/>
        <v>0</v>
      </c>
      <c r="AV22" s="45"/>
      <c r="AW22" s="3">
        <f t="shared" si="87"/>
        <v>0</v>
      </c>
      <c r="AX22" s="45"/>
      <c r="AY22" s="3"/>
      <c r="AZ22" s="45"/>
      <c r="BA22" s="3"/>
      <c r="BB22" s="45"/>
      <c r="BC22" s="3"/>
      <c r="BD22" s="45"/>
      <c r="BE22" s="3"/>
      <c r="BF22" s="45"/>
      <c r="BG22" s="3"/>
      <c r="BH22" s="45"/>
      <c r="BI22" s="3"/>
      <c r="BJ22" s="45"/>
      <c r="BK22" s="3"/>
      <c r="BL22" s="45"/>
      <c r="BM22" s="3"/>
      <c r="BN22" s="45"/>
      <c r="BO22" s="88"/>
      <c r="BP22" s="124"/>
      <c r="BQ22" s="61"/>
      <c r="BR22" s="4"/>
      <c r="BS22" s="61"/>
      <c r="BT22" s="1"/>
      <c r="BU22" s="5"/>
      <c r="BV22" s="1"/>
    </row>
    <row r="23" spans="1:114" s="14" customFormat="1" ht="16.5" customHeight="1" x14ac:dyDescent="0.3">
      <c r="A23" s="94" t="s">
        <v>86</v>
      </c>
      <c r="B23" s="121">
        <v>11</v>
      </c>
      <c r="C23" s="81">
        <v>48</v>
      </c>
      <c r="D23" s="93"/>
      <c r="E23" s="212"/>
      <c r="F23" s="93"/>
      <c r="G23" s="3"/>
      <c r="H23" s="45"/>
      <c r="I23" s="3"/>
      <c r="J23" s="45"/>
      <c r="K23" s="3"/>
      <c r="L23" s="45"/>
      <c r="M23" s="3"/>
      <c r="N23" s="45"/>
      <c r="O23" s="3"/>
      <c r="P23" s="45"/>
      <c r="Q23" s="3"/>
      <c r="R23" s="45"/>
      <c r="S23" s="3"/>
      <c r="T23" s="45"/>
      <c r="U23" s="3"/>
      <c r="V23" s="45">
        <v>18</v>
      </c>
      <c r="W23" s="3">
        <f t="shared" si="92"/>
        <v>864</v>
      </c>
      <c r="X23" s="45"/>
      <c r="Y23" s="3">
        <f t="shared" si="60"/>
        <v>0</v>
      </c>
      <c r="Z23" s="45">
        <v>7</v>
      </c>
      <c r="AA23" s="3">
        <f t="shared" si="93"/>
        <v>336</v>
      </c>
      <c r="AB23" s="45">
        <v>9</v>
      </c>
      <c r="AC23" s="3">
        <f t="shared" si="94"/>
        <v>432</v>
      </c>
      <c r="AD23" s="45">
        <v>4</v>
      </c>
      <c r="AE23" s="3">
        <f>144+40</f>
        <v>184</v>
      </c>
      <c r="AF23" s="45"/>
      <c r="AG23" s="3">
        <f t="shared" si="80"/>
        <v>0</v>
      </c>
      <c r="AH23" s="45"/>
      <c r="AI23" s="3">
        <f t="shared" si="81"/>
        <v>0</v>
      </c>
      <c r="AJ23" s="93"/>
      <c r="AK23" s="3">
        <f t="shared" si="82"/>
        <v>0</v>
      </c>
      <c r="AL23" s="45"/>
      <c r="AM23" s="3">
        <f t="shared" si="83"/>
        <v>0</v>
      </c>
      <c r="AN23" s="45"/>
      <c r="AO23" s="3">
        <f t="shared" si="84"/>
        <v>0</v>
      </c>
      <c r="AP23" s="45"/>
      <c r="AQ23" s="3">
        <f t="shared" si="49"/>
        <v>0</v>
      </c>
      <c r="AR23" s="45"/>
      <c r="AS23" s="3">
        <f t="shared" si="85"/>
        <v>0</v>
      </c>
      <c r="AT23" s="45"/>
      <c r="AU23" s="3">
        <f t="shared" si="86"/>
        <v>0</v>
      </c>
      <c r="AV23" s="45"/>
      <c r="AW23" s="3">
        <f t="shared" si="87"/>
        <v>0</v>
      </c>
      <c r="AX23" s="45"/>
      <c r="AY23" s="3"/>
      <c r="AZ23" s="45"/>
      <c r="BA23" s="3"/>
      <c r="BB23" s="45"/>
      <c r="BC23" s="3"/>
      <c r="BD23" s="45"/>
      <c r="BE23" s="3"/>
      <c r="BF23" s="45"/>
      <c r="BG23" s="3"/>
      <c r="BH23" s="45"/>
      <c r="BI23" s="3"/>
      <c r="BJ23" s="45"/>
      <c r="BK23" s="3"/>
      <c r="BL23" s="45"/>
      <c r="BM23" s="3"/>
      <c r="BN23" s="45">
        <f t="shared" si="88"/>
        <v>38</v>
      </c>
      <c r="BO23" s="88">
        <f t="shared" si="88"/>
        <v>1816</v>
      </c>
      <c r="BP23" s="124"/>
      <c r="BQ23" s="61"/>
      <c r="BR23" s="4">
        <f t="shared" si="89"/>
        <v>1816</v>
      </c>
      <c r="BS23" s="61"/>
      <c r="BT23" s="1">
        <f t="shared" si="90"/>
        <v>1816</v>
      </c>
      <c r="BU23" s="5"/>
      <c r="BV23" s="1">
        <f t="shared" si="91"/>
        <v>1816</v>
      </c>
    </row>
    <row r="24" spans="1:114" s="14" customFormat="1" ht="16.5" customHeight="1" x14ac:dyDescent="0.3">
      <c r="A24" s="94" t="s">
        <v>80</v>
      </c>
      <c r="B24" s="121">
        <v>53</v>
      </c>
      <c r="C24" s="81">
        <v>48</v>
      </c>
      <c r="D24" s="93"/>
      <c r="E24" s="212"/>
      <c r="F24" s="93"/>
      <c r="G24" s="3"/>
      <c r="H24" s="45"/>
      <c r="I24" s="3"/>
      <c r="J24" s="45"/>
      <c r="K24" s="3"/>
      <c r="L24" s="45"/>
      <c r="M24" s="3"/>
      <c r="N24" s="45"/>
      <c r="O24" s="3"/>
      <c r="P24" s="45"/>
      <c r="Q24" s="3"/>
      <c r="R24" s="45"/>
      <c r="S24" s="3"/>
      <c r="T24" s="45"/>
      <c r="U24" s="3"/>
      <c r="V24" s="45"/>
      <c r="W24" s="3"/>
      <c r="X24" s="45"/>
      <c r="Y24" s="3"/>
      <c r="Z24" s="45"/>
      <c r="AA24" s="3"/>
      <c r="AB24" s="45"/>
      <c r="AC24" s="3"/>
      <c r="AD24" s="45"/>
      <c r="AE24" s="3"/>
      <c r="AF24" s="45"/>
      <c r="AG24" s="3">
        <f t="shared" si="80"/>
        <v>0</v>
      </c>
      <c r="AH24" s="45"/>
      <c r="AI24" s="3">
        <f t="shared" si="81"/>
        <v>0</v>
      </c>
      <c r="AJ24" s="93"/>
      <c r="AK24" s="3">
        <f t="shared" si="82"/>
        <v>0</v>
      </c>
      <c r="AL24" s="45"/>
      <c r="AM24" s="3"/>
      <c r="AN24" s="45"/>
      <c r="AO24" s="3">
        <f t="shared" si="84"/>
        <v>0</v>
      </c>
      <c r="AP24" s="45"/>
      <c r="AQ24" s="3">
        <f t="shared" si="49"/>
        <v>0</v>
      </c>
      <c r="AR24" s="45">
        <v>8</v>
      </c>
      <c r="AS24" s="3">
        <f t="shared" si="85"/>
        <v>384</v>
      </c>
      <c r="AT24" s="45"/>
      <c r="AU24" s="3">
        <f t="shared" si="86"/>
        <v>0</v>
      </c>
      <c r="AV24" s="45"/>
      <c r="AW24" s="3">
        <f t="shared" si="87"/>
        <v>0</v>
      </c>
      <c r="AX24" s="45"/>
      <c r="AY24" s="3"/>
      <c r="AZ24" s="45"/>
      <c r="BA24" s="3"/>
      <c r="BB24" s="45"/>
      <c r="BC24" s="3"/>
      <c r="BD24" s="45"/>
      <c r="BE24" s="3"/>
      <c r="BF24" s="45"/>
      <c r="BG24" s="3"/>
      <c r="BH24" s="45"/>
      <c r="BI24" s="3"/>
      <c r="BJ24" s="45"/>
      <c r="BK24" s="3"/>
      <c r="BL24" s="45"/>
      <c r="BM24" s="3"/>
      <c r="BN24" s="45"/>
      <c r="BO24" s="88"/>
      <c r="BP24" s="124"/>
      <c r="BQ24" s="61"/>
      <c r="BR24" s="4"/>
      <c r="BS24" s="61"/>
      <c r="BT24" s="1"/>
      <c r="BU24" s="5"/>
      <c r="BV24" s="1"/>
    </row>
    <row r="25" spans="1:114" s="14" customFormat="1" ht="16.5" customHeight="1" x14ac:dyDescent="0.3">
      <c r="A25" s="94" t="s">
        <v>87</v>
      </c>
      <c r="B25" s="121">
        <v>184</v>
      </c>
      <c r="C25" s="81">
        <v>48</v>
      </c>
      <c r="D25" s="93"/>
      <c r="E25" s="212"/>
      <c r="F25" s="93"/>
      <c r="G25" s="3"/>
      <c r="H25" s="45"/>
      <c r="I25" s="3"/>
      <c r="J25" s="45"/>
      <c r="K25" s="3"/>
      <c r="L25" s="45"/>
      <c r="M25" s="3"/>
      <c r="N25" s="45"/>
      <c r="O25" s="3"/>
      <c r="P25" s="45"/>
      <c r="Q25" s="3"/>
      <c r="R25" s="45"/>
      <c r="S25" s="3"/>
      <c r="T25" s="45"/>
      <c r="U25" s="3"/>
      <c r="V25" s="45"/>
      <c r="W25" s="3"/>
      <c r="X25" s="45"/>
      <c r="Y25" s="3">
        <f t="shared" si="60"/>
        <v>0</v>
      </c>
      <c r="Z25" s="45"/>
      <c r="AA25" s="3"/>
      <c r="AB25" s="45">
        <v>12</v>
      </c>
      <c r="AC25" s="3">
        <f t="shared" si="94"/>
        <v>576</v>
      </c>
      <c r="AD25" s="45">
        <v>15</v>
      </c>
      <c r="AE25" s="3">
        <f t="shared" si="79"/>
        <v>720</v>
      </c>
      <c r="AF25" s="45">
        <v>24</v>
      </c>
      <c r="AG25" s="3">
        <f t="shared" si="80"/>
        <v>1152</v>
      </c>
      <c r="AH25" s="45">
        <v>10</v>
      </c>
      <c r="AI25" s="3">
        <f t="shared" si="81"/>
        <v>480</v>
      </c>
      <c r="AJ25" s="93">
        <v>19</v>
      </c>
      <c r="AK25" s="3">
        <f t="shared" si="82"/>
        <v>912</v>
      </c>
      <c r="AL25" s="45">
        <v>7</v>
      </c>
      <c r="AM25" s="3">
        <f t="shared" si="83"/>
        <v>336</v>
      </c>
      <c r="AN25" s="45">
        <v>12</v>
      </c>
      <c r="AO25" s="3">
        <f t="shared" si="84"/>
        <v>576</v>
      </c>
      <c r="AP25" s="45"/>
      <c r="AQ25" s="3">
        <f t="shared" si="49"/>
        <v>0</v>
      </c>
      <c r="AR25" s="45"/>
      <c r="AS25" s="3">
        <f t="shared" si="85"/>
        <v>0</v>
      </c>
      <c r="AT25" s="45"/>
      <c r="AU25" s="3">
        <f t="shared" si="86"/>
        <v>0</v>
      </c>
      <c r="AV25" s="45"/>
      <c r="AW25" s="3">
        <f t="shared" si="87"/>
        <v>0</v>
      </c>
      <c r="AX25" s="45"/>
      <c r="AY25" s="3"/>
      <c r="AZ25" s="45"/>
      <c r="BA25" s="3"/>
      <c r="BB25" s="45"/>
      <c r="BC25" s="3"/>
      <c r="BD25" s="45"/>
      <c r="BE25" s="3"/>
      <c r="BF25" s="45"/>
      <c r="BG25" s="3"/>
      <c r="BH25" s="45"/>
      <c r="BI25" s="3"/>
      <c r="BJ25" s="45"/>
      <c r="BK25" s="3"/>
      <c r="BL25" s="45"/>
      <c r="BM25" s="3"/>
      <c r="BN25" s="45">
        <f t="shared" ref="BN25:BO29" si="95">+D25+F25+H25+J25+L25+N25+P25+R25+T25+V25+X25+Z25+AB25+AD25+AF25+AH25+AJ25+AL25+AN25+AP25+AR25+AT25+AV25+AX25+AZ25+BB25+BD25+BF25+BH25+BJ25+BL25</f>
        <v>99</v>
      </c>
      <c r="BO25" s="88">
        <f t="shared" si="95"/>
        <v>4752</v>
      </c>
      <c r="BP25" s="124"/>
      <c r="BQ25" s="61"/>
      <c r="BR25" s="4">
        <f t="shared" ref="BR25" si="96">BO25</f>
        <v>4752</v>
      </c>
      <c r="BS25" s="61"/>
      <c r="BT25" s="1">
        <f t="shared" ref="BT25:BT29" si="97">BR25+BS25-BQ25</f>
        <v>4752</v>
      </c>
      <c r="BU25" s="5"/>
      <c r="BV25" s="1">
        <f t="shared" ref="BV25" si="98">BT25-BU25</f>
        <v>4752</v>
      </c>
    </row>
    <row r="26" spans="1:114" ht="16.5" customHeight="1" x14ac:dyDescent="0.25">
      <c r="A26" s="94" t="s">
        <v>51</v>
      </c>
      <c r="B26" s="121" t="s">
        <v>52</v>
      </c>
      <c r="C26" s="81">
        <v>48</v>
      </c>
      <c r="D26" s="93"/>
      <c r="E26" s="3">
        <f t="shared" ref="E26:E28" si="99">+D26*C26</f>
        <v>0</v>
      </c>
      <c r="F26" s="93"/>
      <c r="G26" s="3">
        <f t="shared" ref="G26:G28" si="100">+F26*C26</f>
        <v>0</v>
      </c>
      <c r="H26" s="45"/>
      <c r="I26" s="3">
        <f t="shared" ref="I26:I28" si="101">+H26*C26</f>
        <v>0</v>
      </c>
      <c r="J26" s="45"/>
      <c r="K26" s="3">
        <f t="shared" ref="K26:K28" si="102">+J26*C26</f>
        <v>0</v>
      </c>
      <c r="L26" s="45"/>
      <c r="M26" s="3">
        <f t="shared" si="35"/>
        <v>0</v>
      </c>
      <c r="N26" s="45"/>
      <c r="O26" s="3">
        <f t="shared" si="36"/>
        <v>0</v>
      </c>
      <c r="P26" s="45"/>
      <c r="Q26" s="3">
        <f t="shared" si="37"/>
        <v>0</v>
      </c>
      <c r="R26" s="45"/>
      <c r="S26" s="3">
        <f t="shared" si="38"/>
        <v>0</v>
      </c>
      <c r="T26" s="45"/>
      <c r="U26" s="3">
        <f t="shared" ref="U26:U28" si="103">+T26*C26</f>
        <v>0</v>
      </c>
      <c r="V26" s="45"/>
      <c r="W26" s="3">
        <f t="shared" si="92"/>
        <v>0</v>
      </c>
      <c r="X26" s="45"/>
      <c r="Y26" s="3">
        <f t="shared" si="60"/>
        <v>0</v>
      </c>
      <c r="Z26" s="45">
        <v>2</v>
      </c>
      <c r="AA26" s="3">
        <f t="shared" si="93"/>
        <v>96</v>
      </c>
      <c r="AB26" s="45"/>
      <c r="AC26" s="3">
        <f t="shared" si="94"/>
        <v>0</v>
      </c>
      <c r="AD26" s="45">
        <v>3</v>
      </c>
      <c r="AE26" s="3">
        <f>94+101</f>
        <v>195</v>
      </c>
      <c r="AF26" s="45"/>
      <c r="AG26" s="3">
        <f t="shared" si="80"/>
        <v>0</v>
      </c>
      <c r="AH26" s="45"/>
      <c r="AI26" s="3">
        <f t="shared" si="81"/>
        <v>0</v>
      </c>
      <c r="AJ26" s="93"/>
      <c r="AK26" s="3">
        <f t="shared" si="82"/>
        <v>0</v>
      </c>
      <c r="AL26" s="45"/>
      <c r="AM26" s="3">
        <f t="shared" si="83"/>
        <v>0</v>
      </c>
      <c r="AN26" s="45"/>
      <c r="AO26" s="3">
        <f t="shared" si="84"/>
        <v>0</v>
      </c>
      <c r="AP26" s="45"/>
      <c r="AQ26" s="3">
        <f t="shared" si="49"/>
        <v>0</v>
      </c>
      <c r="AR26" s="45"/>
      <c r="AS26" s="3">
        <f t="shared" si="85"/>
        <v>0</v>
      </c>
      <c r="AT26" s="45"/>
      <c r="AU26" s="3">
        <f t="shared" si="86"/>
        <v>0</v>
      </c>
      <c r="AV26" s="45"/>
      <c r="AW26" s="3">
        <f t="shared" si="87"/>
        <v>0</v>
      </c>
      <c r="AX26" s="45"/>
      <c r="AY26" s="3"/>
      <c r="AZ26" s="45"/>
      <c r="BA26" s="3"/>
      <c r="BB26" s="45"/>
      <c r="BC26" s="3"/>
      <c r="BD26" s="45"/>
      <c r="BE26" s="3"/>
      <c r="BF26" s="45"/>
      <c r="BG26" s="3"/>
      <c r="BH26" s="45"/>
      <c r="BI26" s="74"/>
      <c r="BJ26" s="45"/>
      <c r="BK26" s="74"/>
      <c r="BL26" s="45"/>
      <c r="BM26" s="74"/>
      <c r="BN26" s="45">
        <f t="shared" si="95"/>
        <v>5</v>
      </c>
      <c r="BO26" s="88">
        <f t="shared" si="95"/>
        <v>291</v>
      </c>
      <c r="BP26" s="124"/>
      <c r="BQ26" s="61">
        <v>12</v>
      </c>
      <c r="BR26" s="4">
        <f t="shared" si="53"/>
        <v>291</v>
      </c>
      <c r="BS26" s="61"/>
      <c r="BT26" s="1">
        <f t="shared" si="97"/>
        <v>279</v>
      </c>
      <c r="BU26" s="5"/>
      <c r="BV26" s="1">
        <f>BT26-BU26</f>
        <v>279</v>
      </c>
    </row>
    <row r="27" spans="1:114" ht="16.5" customHeight="1" x14ac:dyDescent="0.25">
      <c r="A27" s="133" t="s">
        <v>68</v>
      </c>
      <c r="B27" s="80">
        <v>47</v>
      </c>
      <c r="C27" s="81">
        <v>48</v>
      </c>
      <c r="D27" s="93"/>
      <c r="E27" s="3">
        <f t="shared" si="99"/>
        <v>0</v>
      </c>
      <c r="F27" s="93"/>
      <c r="G27" s="3">
        <f t="shared" si="100"/>
        <v>0</v>
      </c>
      <c r="H27" s="45">
        <v>4</v>
      </c>
      <c r="I27" s="3">
        <f t="shared" si="101"/>
        <v>192</v>
      </c>
      <c r="J27" s="45"/>
      <c r="K27" s="3">
        <f t="shared" si="102"/>
        <v>0</v>
      </c>
      <c r="L27" s="45"/>
      <c r="M27" s="3">
        <f t="shared" si="35"/>
        <v>0</v>
      </c>
      <c r="N27" s="45">
        <v>10</v>
      </c>
      <c r="O27" s="3">
        <f t="shared" si="36"/>
        <v>480</v>
      </c>
      <c r="P27" s="45">
        <v>20</v>
      </c>
      <c r="Q27" s="3">
        <f t="shared" si="37"/>
        <v>960</v>
      </c>
      <c r="R27" s="45">
        <v>10</v>
      </c>
      <c r="S27" s="3">
        <f t="shared" si="38"/>
        <v>480</v>
      </c>
      <c r="T27" s="45">
        <v>12</v>
      </c>
      <c r="U27" s="3">
        <f t="shared" si="103"/>
        <v>576</v>
      </c>
      <c r="V27" s="45">
        <v>11</v>
      </c>
      <c r="W27" s="3">
        <f t="shared" si="92"/>
        <v>528</v>
      </c>
      <c r="X27" s="45"/>
      <c r="Y27" s="3">
        <f t="shared" si="60"/>
        <v>0</v>
      </c>
      <c r="Z27" s="45">
        <v>9</v>
      </c>
      <c r="AA27" s="3">
        <f t="shared" si="93"/>
        <v>432</v>
      </c>
      <c r="AB27" s="45">
        <v>10</v>
      </c>
      <c r="AC27" s="3">
        <f t="shared" si="94"/>
        <v>480</v>
      </c>
      <c r="AD27" s="45">
        <v>17</v>
      </c>
      <c r="AE27" s="3">
        <f t="shared" si="79"/>
        <v>816</v>
      </c>
      <c r="AF27" s="45">
        <v>3</v>
      </c>
      <c r="AG27" s="3">
        <f>96+20</f>
        <v>116</v>
      </c>
      <c r="AH27" s="45"/>
      <c r="AI27" s="3">
        <f t="shared" si="81"/>
        <v>0</v>
      </c>
      <c r="AJ27" s="93"/>
      <c r="AK27" s="3">
        <f t="shared" si="82"/>
        <v>0</v>
      </c>
      <c r="AL27" s="45"/>
      <c r="AM27" s="3">
        <f t="shared" si="83"/>
        <v>0</v>
      </c>
      <c r="AN27" s="45"/>
      <c r="AO27" s="3">
        <f t="shared" si="84"/>
        <v>0</v>
      </c>
      <c r="AP27" s="45"/>
      <c r="AQ27" s="3">
        <f t="shared" si="49"/>
        <v>0</v>
      </c>
      <c r="AR27" s="45"/>
      <c r="AS27" s="3">
        <f t="shared" si="85"/>
        <v>0</v>
      </c>
      <c r="AT27" s="45"/>
      <c r="AU27" s="3">
        <f t="shared" si="86"/>
        <v>0</v>
      </c>
      <c r="AV27" s="45"/>
      <c r="AW27" s="3">
        <f t="shared" si="87"/>
        <v>0</v>
      </c>
      <c r="AX27" s="45"/>
      <c r="AY27" s="3"/>
      <c r="AZ27" s="45"/>
      <c r="BA27" s="3"/>
      <c r="BB27" s="45"/>
      <c r="BC27" s="3"/>
      <c r="BD27" s="45"/>
      <c r="BE27" s="3"/>
      <c r="BF27" s="45"/>
      <c r="BG27" s="3"/>
      <c r="BH27" s="45"/>
      <c r="BI27" s="74"/>
      <c r="BJ27" s="45"/>
      <c r="BK27" s="74"/>
      <c r="BL27" s="45"/>
      <c r="BM27" s="74"/>
      <c r="BN27" s="45">
        <f t="shared" si="95"/>
        <v>106</v>
      </c>
      <c r="BO27" s="88">
        <f t="shared" si="95"/>
        <v>5060</v>
      </c>
      <c r="BP27" s="124"/>
      <c r="BQ27" s="61"/>
      <c r="BR27" s="4">
        <f t="shared" si="53"/>
        <v>5060</v>
      </c>
      <c r="BS27" s="61"/>
      <c r="BT27" s="1">
        <f t="shared" si="97"/>
        <v>5060</v>
      </c>
      <c r="BU27" s="5"/>
      <c r="BV27" s="1">
        <f>BT27-BU27</f>
        <v>5060</v>
      </c>
    </row>
    <row r="28" spans="1:114" ht="16.5" customHeight="1" x14ac:dyDescent="0.25">
      <c r="A28" s="133" t="s">
        <v>56</v>
      </c>
      <c r="B28" s="80">
        <v>6</v>
      </c>
      <c r="C28" s="81">
        <v>48</v>
      </c>
      <c r="D28" s="93"/>
      <c r="E28" s="3">
        <f t="shared" si="99"/>
        <v>0</v>
      </c>
      <c r="F28" s="93"/>
      <c r="G28" s="3">
        <f t="shared" si="100"/>
        <v>0</v>
      </c>
      <c r="H28" s="45"/>
      <c r="I28" s="3">
        <f t="shared" si="101"/>
        <v>0</v>
      </c>
      <c r="J28" s="45">
        <v>12</v>
      </c>
      <c r="K28" s="3">
        <f t="shared" si="102"/>
        <v>576</v>
      </c>
      <c r="L28" s="45"/>
      <c r="M28" s="3">
        <f t="shared" si="35"/>
        <v>0</v>
      </c>
      <c r="N28" s="45">
        <v>12</v>
      </c>
      <c r="O28" s="3">
        <f t="shared" si="36"/>
        <v>576</v>
      </c>
      <c r="P28" s="45"/>
      <c r="Q28" s="3">
        <f t="shared" si="37"/>
        <v>0</v>
      </c>
      <c r="R28" s="45">
        <v>12</v>
      </c>
      <c r="S28" s="3">
        <f t="shared" si="38"/>
        <v>576</v>
      </c>
      <c r="T28" s="45"/>
      <c r="U28" s="3">
        <f t="shared" si="103"/>
        <v>0</v>
      </c>
      <c r="V28" s="45"/>
      <c r="W28" s="3">
        <f t="shared" si="92"/>
        <v>0</v>
      </c>
      <c r="X28" s="45"/>
      <c r="Y28" s="3">
        <f t="shared" si="60"/>
        <v>0</v>
      </c>
      <c r="Z28" s="45">
        <v>12</v>
      </c>
      <c r="AA28" s="3">
        <f t="shared" si="93"/>
        <v>576</v>
      </c>
      <c r="AB28" s="45"/>
      <c r="AC28" s="3">
        <f t="shared" si="94"/>
        <v>0</v>
      </c>
      <c r="AD28" s="45"/>
      <c r="AE28" s="3">
        <f t="shared" si="79"/>
        <v>0</v>
      </c>
      <c r="AF28" s="45"/>
      <c r="AG28" s="3">
        <f t="shared" si="80"/>
        <v>0</v>
      </c>
      <c r="AH28" s="45"/>
      <c r="AI28" s="3">
        <f t="shared" si="81"/>
        <v>0</v>
      </c>
      <c r="AJ28" s="93">
        <v>7</v>
      </c>
      <c r="AK28" s="3">
        <f t="shared" si="82"/>
        <v>336</v>
      </c>
      <c r="AL28" s="45"/>
      <c r="AM28" s="3">
        <f t="shared" si="83"/>
        <v>0</v>
      </c>
      <c r="AN28" s="45"/>
      <c r="AO28" s="3">
        <f t="shared" si="84"/>
        <v>0</v>
      </c>
      <c r="AP28" s="45"/>
      <c r="AQ28" s="3">
        <f t="shared" si="49"/>
        <v>0</v>
      </c>
      <c r="AR28" s="45">
        <v>5</v>
      </c>
      <c r="AS28" s="3">
        <f t="shared" si="85"/>
        <v>240</v>
      </c>
      <c r="AT28" s="45"/>
      <c r="AU28" s="3">
        <f t="shared" si="86"/>
        <v>0</v>
      </c>
      <c r="AV28" s="45"/>
      <c r="AW28" s="3">
        <f t="shared" si="87"/>
        <v>0</v>
      </c>
      <c r="AX28" s="45"/>
      <c r="AY28" s="3"/>
      <c r="AZ28" s="45"/>
      <c r="BA28" s="3"/>
      <c r="BB28" s="45"/>
      <c r="BC28" s="3"/>
      <c r="BD28" s="45"/>
      <c r="BE28" s="3"/>
      <c r="BF28" s="45"/>
      <c r="BG28" s="3"/>
      <c r="BH28" s="45"/>
      <c r="BI28" s="74"/>
      <c r="BJ28" s="45"/>
      <c r="BK28" s="74"/>
      <c r="BL28" s="45"/>
      <c r="BM28" s="74"/>
      <c r="BN28" s="45">
        <f t="shared" si="95"/>
        <v>60</v>
      </c>
      <c r="BO28" s="88">
        <f t="shared" si="95"/>
        <v>2880</v>
      </c>
      <c r="BP28" s="124"/>
      <c r="BQ28" s="61">
        <v>371.68</v>
      </c>
      <c r="BR28" s="4">
        <f t="shared" si="53"/>
        <v>2880</v>
      </c>
      <c r="BS28" s="61"/>
      <c r="BT28" s="1">
        <f t="shared" si="97"/>
        <v>2508.3200000000002</v>
      </c>
      <c r="BU28" s="5"/>
      <c r="BV28" s="1">
        <f t="shared" ref="BV28" si="104">BT28-BU28</f>
        <v>2508.3200000000002</v>
      </c>
    </row>
    <row r="29" spans="1:114" ht="16.5" customHeight="1" x14ac:dyDescent="0.25">
      <c r="A29" s="94" t="s">
        <v>78</v>
      </c>
      <c r="B29" s="80">
        <v>1</v>
      </c>
      <c r="C29" s="81">
        <v>48</v>
      </c>
      <c r="D29" s="93"/>
      <c r="E29" s="3"/>
      <c r="F29" s="93"/>
      <c r="G29" s="3"/>
      <c r="H29" s="45"/>
      <c r="I29" s="3"/>
      <c r="J29" s="45"/>
      <c r="K29" s="3"/>
      <c r="L29" s="45"/>
      <c r="M29" s="3"/>
      <c r="N29" s="45"/>
      <c r="O29" s="3"/>
      <c r="P29" s="45"/>
      <c r="Q29" s="3"/>
      <c r="R29" s="45"/>
      <c r="S29" s="3"/>
      <c r="T29" s="45"/>
      <c r="U29" s="3"/>
      <c r="V29" s="45">
        <v>12</v>
      </c>
      <c r="W29" s="3">
        <f t="shared" si="92"/>
        <v>576</v>
      </c>
      <c r="X29" s="45"/>
      <c r="Y29" s="3">
        <f t="shared" si="60"/>
        <v>0</v>
      </c>
      <c r="Z29" s="45"/>
      <c r="AA29" s="3">
        <f t="shared" si="93"/>
        <v>0</v>
      </c>
      <c r="AB29" s="45"/>
      <c r="AC29" s="3">
        <f t="shared" si="94"/>
        <v>0</v>
      </c>
      <c r="AD29" s="45"/>
      <c r="AE29" s="3">
        <f t="shared" si="79"/>
        <v>0</v>
      </c>
      <c r="AF29" s="45">
        <v>10</v>
      </c>
      <c r="AG29" s="3">
        <f t="shared" si="80"/>
        <v>480</v>
      </c>
      <c r="AH29" s="45"/>
      <c r="AI29" s="3">
        <f t="shared" si="81"/>
        <v>0</v>
      </c>
      <c r="AJ29" s="93"/>
      <c r="AK29" s="3">
        <f t="shared" si="82"/>
        <v>0</v>
      </c>
      <c r="AL29" s="45"/>
      <c r="AM29" s="3">
        <f t="shared" si="83"/>
        <v>0</v>
      </c>
      <c r="AN29" s="45"/>
      <c r="AO29" s="3">
        <f t="shared" si="84"/>
        <v>0</v>
      </c>
      <c r="AP29" s="45"/>
      <c r="AQ29" s="3">
        <f t="shared" si="49"/>
        <v>0</v>
      </c>
      <c r="AR29" s="45"/>
      <c r="AS29" s="3">
        <f t="shared" si="85"/>
        <v>0</v>
      </c>
      <c r="AT29" s="45"/>
      <c r="AU29" s="3">
        <f t="shared" si="86"/>
        <v>0</v>
      </c>
      <c r="AV29" s="45"/>
      <c r="AW29" s="3">
        <f t="shared" si="87"/>
        <v>0</v>
      </c>
      <c r="AX29" s="45"/>
      <c r="AY29" s="3"/>
      <c r="AZ29" s="45"/>
      <c r="BA29" s="3"/>
      <c r="BB29" s="45"/>
      <c r="BC29" s="3"/>
      <c r="BD29" s="45"/>
      <c r="BE29" s="3"/>
      <c r="BF29" s="45"/>
      <c r="BG29" s="3"/>
      <c r="BH29" s="45"/>
      <c r="BI29" s="74"/>
      <c r="BJ29" s="45"/>
      <c r="BK29" s="74"/>
      <c r="BL29" s="45"/>
      <c r="BM29" s="74"/>
      <c r="BN29" s="45">
        <f t="shared" si="95"/>
        <v>22</v>
      </c>
      <c r="BO29" s="88">
        <f t="shared" si="95"/>
        <v>1056</v>
      </c>
      <c r="BP29" s="124"/>
      <c r="BQ29" s="61"/>
      <c r="BR29" s="4">
        <f t="shared" si="53"/>
        <v>1056</v>
      </c>
      <c r="BS29" s="61"/>
      <c r="BT29" s="1">
        <f t="shared" si="97"/>
        <v>1056</v>
      </c>
      <c r="BU29" s="5"/>
      <c r="BV29" s="1">
        <f>BT29-BU29</f>
        <v>1056</v>
      </c>
    </row>
    <row r="30" spans="1:114" s="71" customFormat="1" ht="16.5" customHeight="1" x14ac:dyDescent="0.25">
      <c r="A30" s="305" t="s">
        <v>12</v>
      </c>
      <c r="B30" s="290"/>
      <c r="C30" s="43"/>
      <c r="D30" s="132"/>
      <c r="E30" s="69"/>
      <c r="F30" s="132"/>
      <c r="G30" s="28"/>
      <c r="H30" s="70"/>
      <c r="I30" s="69"/>
      <c r="J30" s="70"/>
      <c r="K30" s="69"/>
      <c r="L30" s="70"/>
      <c r="M30" s="69"/>
      <c r="N30" s="70"/>
      <c r="O30" s="69"/>
      <c r="P30" s="70"/>
      <c r="Q30" s="69"/>
      <c r="R30" s="70"/>
      <c r="S30" s="69"/>
      <c r="T30" s="70"/>
      <c r="U30" s="69"/>
      <c r="V30" s="70"/>
      <c r="W30" s="69"/>
      <c r="X30" s="70"/>
      <c r="Y30" s="69"/>
      <c r="Z30" s="70"/>
      <c r="AA30" s="69"/>
      <c r="AB30" s="70"/>
      <c r="AC30" s="69"/>
      <c r="AD30" s="70"/>
      <c r="AE30" s="69"/>
      <c r="AF30" s="70"/>
      <c r="AG30" s="69"/>
      <c r="AH30" s="70"/>
      <c r="AI30" s="70"/>
      <c r="AJ30" s="106"/>
      <c r="AK30" s="69"/>
      <c r="AL30" s="70"/>
      <c r="AM30" s="69"/>
      <c r="AN30" s="70"/>
      <c r="AO30" s="69"/>
      <c r="AP30" s="70"/>
      <c r="AQ30" s="69"/>
      <c r="AR30" s="70"/>
      <c r="AS30" s="69"/>
      <c r="AT30" s="70"/>
      <c r="AU30" s="69"/>
      <c r="AV30" s="70"/>
      <c r="AW30" s="69"/>
      <c r="AX30" s="70"/>
      <c r="AY30" s="69"/>
      <c r="AZ30" s="70"/>
      <c r="BA30" s="69"/>
      <c r="BB30" s="70"/>
      <c r="BC30" s="69"/>
      <c r="BD30" s="70"/>
      <c r="BE30" s="69"/>
      <c r="BF30" s="70"/>
      <c r="BG30" s="69"/>
      <c r="BH30" s="70"/>
      <c r="BI30" s="69"/>
      <c r="BJ30" s="70"/>
      <c r="BK30" s="69"/>
      <c r="BL30" s="70"/>
      <c r="BM30" s="69"/>
      <c r="BN30" s="69"/>
      <c r="BO30" s="69"/>
      <c r="BP30" s="126"/>
      <c r="BQ30" s="35"/>
      <c r="BR30" s="38"/>
      <c r="BS30" s="35"/>
      <c r="BT30" s="39"/>
      <c r="BU30" s="39"/>
      <c r="BV30" s="39"/>
      <c r="BW30" s="62"/>
      <c r="BX30" s="62"/>
      <c r="BY30" s="62"/>
      <c r="BZ30" s="62"/>
      <c r="CA30" s="62"/>
      <c r="CB30" s="62"/>
      <c r="CC30" s="62"/>
      <c r="CD30" s="62"/>
      <c r="CE30" s="62"/>
      <c r="CF30" s="62"/>
      <c r="CG30" s="62"/>
      <c r="CH30" s="62"/>
      <c r="CI30" s="62"/>
      <c r="CJ30" s="62"/>
      <c r="CK30" s="62"/>
      <c r="CL30" s="62"/>
      <c r="CM30" s="62"/>
      <c r="CN30" s="62"/>
      <c r="CO30" s="62"/>
      <c r="CP30" s="62"/>
      <c r="CQ30" s="62"/>
      <c r="CR30" s="62"/>
      <c r="CS30" s="62"/>
      <c r="CT30" s="62"/>
      <c r="CU30" s="62"/>
      <c r="CV30" s="62"/>
      <c r="CW30" s="62"/>
      <c r="CX30" s="62"/>
      <c r="CY30" s="62"/>
      <c r="CZ30" s="62"/>
      <c r="DA30" s="62"/>
      <c r="DB30" s="62"/>
      <c r="DC30" s="62"/>
      <c r="DD30" s="62"/>
      <c r="DE30" s="62"/>
      <c r="DF30" s="62"/>
      <c r="DG30" s="62"/>
      <c r="DH30" s="62"/>
      <c r="DI30" s="62"/>
      <c r="DJ30" s="62"/>
    </row>
    <row r="31" spans="1:114" s="62" customFormat="1" ht="16.5" customHeight="1" x14ac:dyDescent="0.25">
      <c r="A31" s="94" t="s">
        <v>92</v>
      </c>
      <c r="B31" s="80">
        <v>55</v>
      </c>
      <c r="C31" s="81">
        <v>42</v>
      </c>
      <c r="D31" s="93"/>
      <c r="E31" s="227"/>
      <c r="F31" s="93"/>
      <c r="G31" s="3"/>
      <c r="H31" s="228"/>
      <c r="I31" s="227"/>
      <c r="J31" s="228"/>
      <c r="K31" s="227"/>
      <c r="L31" s="228"/>
      <c r="M31" s="227"/>
      <c r="N31" s="228"/>
      <c r="O31" s="227"/>
      <c r="P31" s="228"/>
      <c r="Q31" s="227"/>
      <c r="R31" s="228"/>
      <c r="S31" s="227"/>
      <c r="T31" s="228"/>
      <c r="U31" s="227"/>
      <c r="V31" s="228"/>
      <c r="W31" s="227"/>
      <c r="X31" s="228"/>
      <c r="Y31" s="227"/>
      <c r="Z31" s="228"/>
      <c r="AA31" s="227"/>
      <c r="AB31" s="228"/>
      <c r="AC31" s="227"/>
      <c r="AD31" s="228"/>
      <c r="AE31" s="227"/>
      <c r="AF31" s="228"/>
      <c r="AG31" s="227"/>
      <c r="AH31" s="228"/>
      <c r="AI31" s="228"/>
      <c r="AJ31" s="79"/>
      <c r="AK31" s="227"/>
      <c r="AL31" s="228"/>
      <c r="AM31" s="227"/>
      <c r="AN31" s="45">
        <v>35</v>
      </c>
      <c r="AO31" s="3">
        <f>+AN31*C31</f>
        <v>1470</v>
      </c>
      <c r="AP31" s="228"/>
      <c r="AQ31" s="3">
        <f t="shared" si="49"/>
        <v>0</v>
      </c>
      <c r="AR31" s="45">
        <v>44</v>
      </c>
      <c r="AS31" s="3">
        <f t="shared" ref="AS31:AS32" si="105">+AR31*C31</f>
        <v>1848</v>
      </c>
      <c r="AT31" s="228"/>
      <c r="AU31" s="3">
        <f t="shared" ref="AU31:AU32" si="106">+AT31*C31</f>
        <v>0</v>
      </c>
      <c r="AV31" s="228"/>
      <c r="AW31" s="3">
        <f t="shared" ref="AW31:AW32" si="107">+AV31*C31</f>
        <v>0</v>
      </c>
      <c r="AX31" s="228"/>
      <c r="AY31" s="227"/>
      <c r="AZ31" s="228"/>
      <c r="BA31" s="227"/>
      <c r="BB31" s="228"/>
      <c r="BC31" s="227"/>
      <c r="BD31" s="228"/>
      <c r="BE31" s="227"/>
      <c r="BF31" s="228"/>
      <c r="BG31" s="227"/>
      <c r="BH31" s="228"/>
      <c r="BI31" s="227"/>
      <c r="BJ31" s="228"/>
      <c r="BK31" s="227"/>
      <c r="BL31" s="228"/>
      <c r="BM31" s="227"/>
      <c r="BN31" s="227"/>
      <c r="BO31" s="227"/>
      <c r="BP31" s="229"/>
      <c r="BQ31" s="4"/>
      <c r="BR31" s="230"/>
      <c r="BS31" s="4"/>
      <c r="BT31" s="231"/>
      <c r="BU31" s="231"/>
      <c r="BV31" s="231"/>
    </row>
    <row r="32" spans="1:114" s="150" customFormat="1" ht="16.5" customHeight="1" x14ac:dyDescent="0.25">
      <c r="A32" s="133" t="s">
        <v>54</v>
      </c>
      <c r="B32" s="80">
        <v>18</v>
      </c>
      <c r="C32" s="81">
        <v>45.36</v>
      </c>
      <c r="D32" s="93"/>
      <c r="E32" s="3">
        <f>+D32*C32</f>
        <v>0</v>
      </c>
      <c r="F32" s="93"/>
      <c r="G32" s="3">
        <f>+F32*C32</f>
        <v>0</v>
      </c>
      <c r="H32" s="45"/>
      <c r="I32" s="3">
        <f>+H32*C32</f>
        <v>0</v>
      </c>
      <c r="J32" s="45"/>
      <c r="K32" s="3">
        <f>+J32*C32</f>
        <v>0</v>
      </c>
      <c r="L32" s="45">
        <v>48</v>
      </c>
      <c r="M32" s="3">
        <f t="shared" si="35"/>
        <v>2177.2799999999997</v>
      </c>
      <c r="N32" s="45">
        <v>13</v>
      </c>
      <c r="O32" s="3">
        <f t="shared" si="36"/>
        <v>589.67999999999995</v>
      </c>
      <c r="P32" s="45">
        <v>14</v>
      </c>
      <c r="Q32" s="3">
        <f t="shared" si="37"/>
        <v>635.04</v>
      </c>
      <c r="R32" s="45">
        <v>10</v>
      </c>
      <c r="S32" s="3">
        <f t="shared" si="38"/>
        <v>453.6</v>
      </c>
      <c r="T32" s="45">
        <v>7</v>
      </c>
      <c r="U32" s="3">
        <f>+T32*C32</f>
        <v>317.52</v>
      </c>
      <c r="V32" s="45"/>
      <c r="W32" s="3">
        <f>+V32*C32</f>
        <v>0</v>
      </c>
      <c r="X32" s="45"/>
      <c r="Y32" s="3">
        <f>+X32*C32</f>
        <v>0</v>
      </c>
      <c r="Z32" s="45">
        <v>16</v>
      </c>
      <c r="AA32" s="3">
        <f>+Z32*C32</f>
        <v>725.76</v>
      </c>
      <c r="AB32" s="45"/>
      <c r="AC32" s="3">
        <f>+AB32*C32</f>
        <v>0</v>
      </c>
      <c r="AD32" s="45"/>
      <c r="AE32" s="3">
        <f>+AD32*C32</f>
        <v>0</v>
      </c>
      <c r="AF32" s="45">
        <v>17</v>
      </c>
      <c r="AG32" s="3">
        <f>+AF32*C32</f>
        <v>771.12</v>
      </c>
      <c r="AH32" s="45"/>
      <c r="AI32" s="3">
        <f>+AH32*C32</f>
        <v>0</v>
      </c>
      <c r="AJ32" s="93"/>
      <c r="AK32" s="3">
        <f>+AJ32*C32</f>
        <v>0</v>
      </c>
      <c r="AL32" s="45"/>
      <c r="AM32" s="3">
        <f>+AL32*C32</f>
        <v>0</v>
      </c>
      <c r="AN32" s="45">
        <v>6</v>
      </c>
      <c r="AO32" s="3">
        <f>226.8+35.91</f>
        <v>262.71000000000004</v>
      </c>
      <c r="AP32" s="45"/>
      <c r="AQ32" s="3">
        <f t="shared" si="49"/>
        <v>0</v>
      </c>
      <c r="AR32" s="45"/>
      <c r="AS32" s="3">
        <f t="shared" si="105"/>
        <v>0</v>
      </c>
      <c r="AT32" s="45"/>
      <c r="AU32" s="3">
        <f t="shared" si="106"/>
        <v>0</v>
      </c>
      <c r="AV32" s="45"/>
      <c r="AW32" s="3">
        <f t="shared" si="107"/>
        <v>0</v>
      </c>
      <c r="AX32" s="45"/>
      <c r="AY32" s="3"/>
      <c r="AZ32" s="45"/>
      <c r="BA32" s="3"/>
      <c r="BB32" s="45"/>
      <c r="BC32" s="3"/>
      <c r="BD32" s="45"/>
      <c r="BE32" s="3"/>
      <c r="BF32" s="45"/>
      <c r="BG32" s="3"/>
      <c r="BH32" s="45"/>
      <c r="BI32" s="74"/>
      <c r="BJ32" s="45"/>
      <c r="BK32" s="74"/>
      <c r="BL32" s="45"/>
      <c r="BM32" s="74"/>
      <c r="BN32" s="45">
        <f>+D32+F32+H32+J32+L32+N32+P32+R32+T32+V32+X32+Z32+AB32+AD32+AF32+AH32+AJ32+AL32+AN32+AP32+AR32+AT32+AV32+AX32+AZ32+BB32+BD32+BF32+BH32+BJ32+BL32</f>
        <v>131</v>
      </c>
      <c r="BO32" s="88">
        <f t="shared" ref="BO32" si="108">+E32+G32+I32+K32+M32+O32+Q32+S32+U32+W32+Y32+AA32+AC32+AE32+AG32+AI32+AK32+AM32+AO32+AQ32+AS32+AU32+AW32+AY32+BA32+BC32+BE32+BG32+BI32+BK32+BM32</f>
        <v>5932.7099999999991</v>
      </c>
      <c r="BP32" s="149"/>
      <c r="BQ32" s="61">
        <v>405.24</v>
      </c>
      <c r="BR32" s="4">
        <f t="shared" si="53"/>
        <v>5932.7099999999991</v>
      </c>
      <c r="BS32" s="61"/>
      <c r="BT32" s="1">
        <f>BR32+BS32-BQ32</f>
        <v>5527.4699999999993</v>
      </c>
      <c r="BU32" s="5"/>
      <c r="BV32" s="1">
        <f t="shared" ref="BV32" si="109">BT32-BU32</f>
        <v>5527.4699999999993</v>
      </c>
    </row>
    <row r="33" spans="1:120" ht="16.5" customHeight="1" x14ac:dyDescent="0.25">
      <c r="A33" s="301" t="s">
        <v>13</v>
      </c>
      <c r="B33" s="292"/>
      <c r="C33" s="95"/>
      <c r="D33" s="132"/>
      <c r="E33" s="28"/>
      <c r="F33" s="132"/>
      <c r="G33" s="28"/>
      <c r="H33" s="47"/>
      <c r="I33" s="28"/>
      <c r="J33" s="47"/>
      <c r="K33" s="28"/>
      <c r="L33" s="47"/>
      <c r="M33" s="28"/>
      <c r="N33" s="47"/>
      <c r="O33" s="28"/>
      <c r="P33" s="47"/>
      <c r="Q33" s="28"/>
      <c r="R33" s="47"/>
      <c r="S33" s="28"/>
      <c r="T33" s="47"/>
      <c r="U33" s="28"/>
      <c r="V33" s="47"/>
      <c r="W33" s="28"/>
      <c r="X33" s="47"/>
      <c r="Y33" s="28"/>
      <c r="Z33" s="47"/>
      <c r="AA33" s="28"/>
      <c r="AB33" s="47"/>
      <c r="AC33" s="28"/>
      <c r="AD33" s="47"/>
      <c r="AE33" s="28"/>
      <c r="AF33" s="47"/>
      <c r="AG33" s="28"/>
      <c r="AH33" s="47"/>
      <c r="AI33" s="28"/>
      <c r="AJ33" s="96"/>
      <c r="AK33" s="28"/>
      <c r="AL33" s="47"/>
      <c r="AM33" s="28"/>
      <c r="AN33" s="47"/>
      <c r="AO33" s="28"/>
      <c r="AP33" s="28"/>
      <c r="AQ33" s="28"/>
      <c r="AR33" s="47"/>
      <c r="AS33" s="28"/>
      <c r="AT33" s="47"/>
      <c r="AU33" s="28"/>
      <c r="AV33" s="47"/>
      <c r="AW33" s="28"/>
      <c r="AX33" s="47"/>
      <c r="AY33" s="28"/>
      <c r="AZ33" s="47"/>
      <c r="BA33" s="28"/>
      <c r="BB33" s="47"/>
      <c r="BC33" s="28"/>
      <c r="BD33" s="47"/>
      <c r="BE33" s="28"/>
      <c r="BF33" s="47"/>
      <c r="BG33" s="28"/>
      <c r="BH33" s="47"/>
      <c r="BI33" s="28"/>
      <c r="BJ33" s="47"/>
      <c r="BK33" s="28"/>
      <c r="BL33" s="47"/>
      <c r="BM33" s="28"/>
      <c r="BN33" s="28"/>
      <c r="BO33" s="28"/>
      <c r="BP33" s="125"/>
      <c r="BQ33" s="35"/>
      <c r="BR33" s="35"/>
      <c r="BS33" s="35"/>
      <c r="BT33" s="37"/>
      <c r="BU33" s="37"/>
      <c r="BV33" s="37"/>
    </row>
    <row r="34" spans="1:120" ht="16.5" customHeight="1" x14ac:dyDescent="0.25">
      <c r="A34" s="94" t="s">
        <v>57</v>
      </c>
      <c r="B34" s="80" t="s">
        <v>83</v>
      </c>
      <c r="C34" s="81">
        <v>48</v>
      </c>
      <c r="D34" s="93"/>
      <c r="E34" s="3"/>
      <c r="F34" s="93"/>
      <c r="G34" s="3"/>
      <c r="H34" s="45"/>
      <c r="I34" s="3"/>
      <c r="J34" s="45"/>
      <c r="K34" s="3"/>
      <c r="L34" s="45"/>
      <c r="M34" s="3"/>
      <c r="N34" s="45"/>
      <c r="O34" s="3"/>
      <c r="P34" s="45">
        <v>13</v>
      </c>
      <c r="Q34" s="3">
        <f t="shared" si="37"/>
        <v>624</v>
      </c>
      <c r="R34" s="45">
        <v>8</v>
      </c>
      <c r="S34" s="3">
        <f t="shared" si="38"/>
        <v>384</v>
      </c>
      <c r="T34" s="45"/>
      <c r="U34" s="3">
        <f t="shared" ref="U34:U41" si="110">+T34*C34</f>
        <v>0</v>
      </c>
      <c r="V34" s="45">
        <v>4</v>
      </c>
      <c r="W34" s="3">
        <f>144+8</f>
        <v>152</v>
      </c>
      <c r="X34" s="45"/>
      <c r="Y34" s="3">
        <f t="shared" ref="Y34:Y41" si="111">+X34*C34</f>
        <v>0</v>
      </c>
      <c r="Z34" s="45"/>
      <c r="AA34" s="3">
        <f t="shared" ref="AA34:AA41" si="112">+Z34*C34</f>
        <v>0</v>
      </c>
      <c r="AB34" s="45"/>
      <c r="AC34" s="3">
        <f t="shared" ref="AC34:AC41" si="113">+AB34*C34</f>
        <v>0</v>
      </c>
      <c r="AD34" s="45"/>
      <c r="AE34" s="3">
        <f t="shared" ref="AE34:AE41" si="114">+AD34*C34</f>
        <v>0</v>
      </c>
      <c r="AF34" s="45"/>
      <c r="AG34" s="3">
        <f t="shared" ref="AG34:AG40" si="115">+AF34*C34</f>
        <v>0</v>
      </c>
      <c r="AH34" s="45"/>
      <c r="AI34" s="3">
        <f t="shared" ref="AI34:AI41" si="116">+AH34*C34</f>
        <v>0</v>
      </c>
      <c r="AJ34" s="151"/>
      <c r="AK34" s="3">
        <f t="shared" ref="AK34:AK41" si="117">+AJ34*C34</f>
        <v>0</v>
      </c>
      <c r="AL34" s="45">
        <v>15</v>
      </c>
      <c r="AM34" s="3">
        <f t="shared" ref="AM34:AM41" si="118">+AL34*C34</f>
        <v>720</v>
      </c>
      <c r="AN34" s="45">
        <v>2</v>
      </c>
      <c r="AO34" s="3">
        <f>48+20</f>
        <v>68</v>
      </c>
      <c r="AP34" s="3"/>
      <c r="AQ34" s="3">
        <f t="shared" si="49"/>
        <v>0</v>
      </c>
      <c r="AR34" s="45"/>
      <c r="AS34" s="3">
        <f t="shared" ref="AS34:AS41" si="119">+AR34*C34</f>
        <v>0</v>
      </c>
      <c r="AT34" s="45"/>
      <c r="AU34" s="3">
        <f t="shared" ref="AU34:AU41" si="120">+AT34*C34</f>
        <v>0</v>
      </c>
      <c r="AV34" s="45"/>
      <c r="AW34" s="3">
        <f t="shared" ref="AW34:AW41" si="121">+AV34*C34</f>
        <v>0</v>
      </c>
      <c r="AX34" s="45"/>
      <c r="AY34" s="3"/>
      <c r="AZ34" s="45"/>
      <c r="BA34" s="3"/>
      <c r="BB34" s="45"/>
      <c r="BC34" s="3"/>
      <c r="BD34" s="45"/>
      <c r="BE34" s="3"/>
      <c r="BF34" s="45"/>
      <c r="BG34" s="3"/>
      <c r="BH34" s="45"/>
      <c r="BI34" s="3"/>
      <c r="BJ34" s="45"/>
      <c r="BK34" s="3"/>
      <c r="BL34" s="45"/>
      <c r="BM34" s="3"/>
      <c r="BN34" s="45">
        <f t="shared" ref="BN34:BO41" si="122">+D34+F34+H34+J34+L34+N34+P34+R34+T34+V34+X34+Z34+AB34+AD34+AF34+AH34+AJ34+AL34+AN34+AP34+AR34+AT34+AV34+AX34+AZ34+BB34+BD34+BF34+BH34+BJ34+BL34</f>
        <v>42</v>
      </c>
      <c r="BO34" s="88">
        <f t="shared" si="122"/>
        <v>1948</v>
      </c>
      <c r="BP34" s="124"/>
      <c r="BQ34" s="61"/>
      <c r="BR34" s="4">
        <f t="shared" ref="BR34" si="123">BO34</f>
        <v>1948</v>
      </c>
      <c r="BS34" s="61"/>
      <c r="BT34" s="1">
        <f t="shared" ref="BT34" si="124">BR34+BS34-BQ34</f>
        <v>1948</v>
      </c>
      <c r="BU34" s="5"/>
      <c r="BV34" s="1">
        <f t="shared" ref="BV34:BV39" si="125">BT34-BU34</f>
        <v>1948</v>
      </c>
    </row>
    <row r="35" spans="1:120" ht="16.5" customHeight="1" x14ac:dyDescent="0.25">
      <c r="A35" s="133" t="s">
        <v>57</v>
      </c>
      <c r="B35" s="80">
        <v>16</v>
      </c>
      <c r="C35" s="46">
        <v>48</v>
      </c>
      <c r="D35" s="93">
        <v>2</v>
      </c>
      <c r="E35" s="3">
        <f t="shared" ref="E35:E41" si="126">+D35*C35</f>
        <v>96</v>
      </c>
      <c r="F35" s="93">
        <v>11</v>
      </c>
      <c r="G35" s="3">
        <f t="shared" ref="G35:G41" si="127">+F35*C35</f>
        <v>528</v>
      </c>
      <c r="H35" s="45">
        <v>3</v>
      </c>
      <c r="I35" s="3">
        <f t="shared" ref="I35:I41" si="128">+H35*C35</f>
        <v>144</v>
      </c>
      <c r="J35" s="45">
        <v>1</v>
      </c>
      <c r="K35" s="3">
        <f t="shared" ref="K35:K41" si="129">+J35*C35</f>
        <v>48</v>
      </c>
      <c r="L35" s="45">
        <v>2</v>
      </c>
      <c r="M35" s="3">
        <f>48+47.5</f>
        <v>95.5</v>
      </c>
      <c r="N35" s="45"/>
      <c r="O35" s="3">
        <f t="shared" si="36"/>
        <v>0</v>
      </c>
      <c r="P35" s="45"/>
      <c r="Q35" s="3">
        <f t="shared" si="37"/>
        <v>0</v>
      </c>
      <c r="R35" s="45"/>
      <c r="S35" s="3">
        <f t="shared" si="38"/>
        <v>0</v>
      </c>
      <c r="T35" s="45"/>
      <c r="U35" s="3">
        <f t="shared" si="110"/>
        <v>0</v>
      </c>
      <c r="V35" s="45"/>
      <c r="W35" s="3">
        <f t="shared" ref="W35:W41" si="130">+V35*C35</f>
        <v>0</v>
      </c>
      <c r="X35" s="45"/>
      <c r="Y35" s="3">
        <f t="shared" si="111"/>
        <v>0</v>
      </c>
      <c r="Z35" s="45"/>
      <c r="AA35" s="3">
        <f t="shared" si="112"/>
        <v>0</v>
      </c>
      <c r="AB35" s="45"/>
      <c r="AC35" s="3">
        <f t="shared" si="113"/>
        <v>0</v>
      </c>
      <c r="AD35" s="45"/>
      <c r="AE35" s="3">
        <f t="shared" si="114"/>
        <v>0</v>
      </c>
      <c r="AF35" s="45"/>
      <c r="AG35" s="3">
        <f t="shared" si="115"/>
        <v>0</v>
      </c>
      <c r="AH35" s="45"/>
      <c r="AI35" s="3">
        <f t="shared" si="116"/>
        <v>0</v>
      </c>
      <c r="AJ35" s="151"/>
      <c r="AK35" s="3">
        <f t="shared" si="117"/>
        <v>0</v>
      </c>
      <c r="AL35" s="45"/>
      <c r="AM35" s="3">
        <f t="shared" si="118"/>
        <v>0</v>
      </c>
      <c r="AN35" s="45"/>
      <c r="AO35" s="3">
        <f t="shared" ref="AO35:AO40" si="131">+AN35*C35</f>
        <v>0</v>
      </c>
      <c r="AP35" s="45"/>
      <c r="AQ35" s="3">
        <f t="shared" si="49"/>
        <v>0</v>
      </c>
      <c r="AR35" s="45"/>
      <c r="AS35" s="3">
        <f t="shared" si="119"/>
        <v>0</v>
      </c>
      <c r="AT35" s="45"/>
      <c r="AU35" s="3">
        <f t="shared" si="120"/>
        <v>0</v>
      </c>
      <c r="AV35" s="45"/>
      <c r="AW35" s="3">
        <f t="shared" si="121"/>
        <v>0</v>
      </c>
      <c r="AX35" s="45"/>
      <c r="AY35" s="3"/>
      <c r="AZ35" s="45"/>
      <c r="BA35" s="3"/>
      <c r="BB35" s="45"/>
      <c r="BC35" s="3"/>
      <c r="BD35" s="45"/>
      <c r="BE35" s="3"/>
      <c r="BF35" s="45"/>
      <c r="BG35" s="3"/>
      <c r="BH35" s="45"/>
      <c r="BI35" s="74"/>
      <c r="BJ35" s="45"/>
      <c r="BK35" s="74"/>
      <c r="BL35" s="45"/>
      <c r="BM35" s="74"/>
      <c r="BN35" s="45">
        <f t="shared" si="122"/>
        <v>19</v>
      </c>
      <c r="BO35" s="88">
        <f t="shared" si="122"/>
        <v>911.5</v>
      </c>
      <c r="BP35" s="124"/>
      <c r="BQ35" s="61">
        <v>295.58</v>
      </c>
      <c r="BR35" s="4">
        <f t="shared" si="53"/>
        <v>911.5</v>
      </c>
      <c r="BS35" s="61"/>
      <c r="BT35" s="1">
        <f>BR35+BS35-BQ35</f>
        <v>615.92000000000007</v>
      </c>
      <c r="BU35" s="5"/>
      <c r="BV35" s="1">
        <f t="shared" si="125"/>
        <v>615.92000000000007</v>
      </c>
    </row>
    <row r="36" spans="1:120" ht="16.5" customHeight="1" x14ac:dyDescent="0.25">
      <c r="A36" s="133" t="s">
        <v>80</v>
      </c>
      <c r="B36" s="80">
        <v>51</v>
      </c>
      <c r="C36" s="46">
        <v>28.38</v>
      </c>
      <c r="D36" s="93"/>
      <c r="E36" s="3"/>
      <c r="F36" s="93"/>
      <c r="G36" s="3"/>
      <c r="H36" s="45"/>
      <c r="I36" s="3"/>
      <c r="J36" s="45"/>
      <c r="K36" s="3"/>
      <c r="L36" s="45"/>
      <c r="M36" s="3"/>
      <c r="N36" s="45"/>
      <c r="O36" s="3"/>
      <c r="P36" s="45"/>
      <c r="Q36" s="3"/>
      <c r="R36" s="45"/>
      <c r="S36" s="3"/>
      <c r="T36" s="45"/>
      <c r="U36" s="3"/>
      <c r="V36" s="45"/>
      <c r="W36" s="3"/>
      <c r="X36" s="45"/>
      <c r="Y36" s="3"/>
      <c r="Z36" s="45">
        <v>1</v>
      </c>
      <c r="AA36" s="3">
        <f t="shared" si="112"/>
        <v>28.38</v>
      </c>
      <c r="AB36" s="45"/>
      <c r="AC36" s="3">
        <f t="shared" si="113"/>
        <v>0</v>
      </c>
      <c r="AD36" s="45"/>
      <c r="AE36" s="3">
        <f t="shared" si="114"/>
        <v>0</v>
      </c>
      <c r="AF36" s="45"/>
      <c r="AG36" s="3">
        <f t="shared" si="115"/>
        <v>0</v>
      </c>
      <c r="AH36" s="45"/>
      <c r="AI36" s="3">
        <f t="shared" si="116"/>
        <v>0</v>
      </c>
      <c r="AJ36" s="151"/>
      <c r="AK36" s="3">
        <f t="shared" si="117"/>
        <v>0</v>
      </c>
      <c r="AL36" s="45"/>
      <c r="AM36" s="3">
        <f t="shared" si="118"/>
        <v>0</v>
      </c>
      <c r="AN36" s="45"/>
      <c r="AO36" s="3">
        <f t="shared" si="131"/>
        <v>0</v>
      </c>
      <c r="AP36" s="45"/>
      <c r="AQ36" s="3">
        <f t="shared" si="49"/>
        <v>0</v>
      </c>
      <c r="AR36" s="45"/>
      <c r="AS36" s="3">
        <f t="shared" si="119"/>
        <v>0</v>
      </c>
      <c r="AT36" s="45"/>
      <c r="AU36" s="3">
        <f t="shared" si="120"/>
        <v>0</v>
      </c>
      <c r="AV36" s="45"/>
      <c r="AW36" s="3">
        <f t="shared" si="121"/>
        <v>0</v>
      </c>
      <c r="AX36" s="45"/>
      <c r="AY36" s="3"/>
      <c r="AZ36" s="45"/>
      <c r="BA36" s="3"/>
      <c r="BB36" s="45"/>
      <c r="BC36" s="3"/>
      <c r="BD36" s="45"/>
      <c r="BE36" s="3"/>
      <c r="BF36" s="45"/>
      <c r="BG36" s="3"/>
      <c r="BH36" s="45"/>
      <c r="BI36" s="74"/>
      <c r="BJ36" s="45"/>
      <c r="BK36" s="74"/>
      <c r="BL36" s="45"/>
      <c r="BM36" s="74"/>
      <c r="BN36" s="45">
        <f t="shared" si="122"/>
        <v>1</v>
      </c>
      <c r="BO36" s="88">
        <f t="shared" si="122"/>
        <v>28.38</v>
      </c>
      <c r="BP36" s="124"/>
      <c r="BQ36" s="61"/>
      <c r="BR36" s="4">
        <f t="shared" si="53"/>
        <v>28.38</v>
      </c>
      <c r="BS36" s="61"/>
      <c r="BT36" s="1">
        <f t="shared" ref="BT36:BT39" si="132">BR36+BS36-BQ36</f>
        <v>28.38</v>
      </c>
      <c r="BU36" s="5"/>
      <c r="BV36" s="1">
        <f t="shared" si="125"/>
        <v>28.38</v>
      </c>
    </row>
    <row r="37" spans="1:120" ht="16.5" customHeight="1" x14ac:dyDescent="0.25">
      <c r="A37" s="133" t="s">
        <v>80</v>
      </c>
      <c r="B37" s="80">
        <v>52</v>
      </c>
      <c r="C37" s="46">
        <v>60</v>
      </c>
      <c r="D37" s="93"/>
      <c r="E37" s="3"/>
      <c r="F37" s="93"/>
      <c r="G37" s="3"/>
      <c r="H37" s="45"/>
      <c r="I37" s="3"/>
      <c r="J37" s="45"/>
      <c r="K37" s="3"/>
      <c r="L37" s="45"/>
      <c r="M37" s="3"/>
      <c r="N37" s="45"/>
      <c r="O37" s="3"/>
      <c r="P37" s="45"/>
      <c r="Q37" s="3"/>
      <c r="R37" s="45"/>
      <c r="S37" s="3"/>
      <c r="T37" s="45"/>
      <c r="U37" s="3"/>
      <c r="V37" s="45"/>
      <c r="W37" s="3"/>
      <c r="X37" s="45"/>
      <c r="Y37" s="3"/>
      <c r="Z37" s="45">
        <v>2</v>
      </c>
      <c r="AA37" s="3">
        <f>60+6.5</f>
        <v>66.5</v>
      </c>
      <c r="AB37" s="45"/>
      <c r="AC37" s="3">
        <f t="shared" si="113"/>
        <v>0</v>
      </c>
      <c r="AD37" s="45"/>
      <c r="AE37" s="3">
        <f t="shared" si="114"/>
        <v>0</v>
      </c>
      <c r="AF37" s="45"/>
      <c r="AG37" s="3">
        <f t="shared" si="115"/>
        <v>0</v>
      </c>
      <c r="AH37" s="45"/>
      <c r="AI37" s="3">
        <f t="shared" si="116"/>
        <v>0</v>
      </c>
      <c r="AJ37" s="151"/>
      <c r="AK37" s="3">
        <f t="shared" si="117"/>
        <v>0</v>
      </c>
      <c r="AL37" s="45"/>
      <c r="AM37" s="3">
        <f t="shared" si="118"/>
        <v>0</v>
      </c>
      <c r="AN37" s="45"/>
      <c r="AO37" s="3">
        <f t="shared" si="131"/>
        <v>0</v>
      </c>
      <c r="AP37" s="45"/>
      <c r="AQ37" s="3">
        <f t="shared" si="49"/>
        <v>0</v>
      </c>
      <c r="AR37" s="45"/>
      <c r="AS37" s="3">
        <f t="shared" si="119"/>
        <v>0</v>
      </c>
      <c r="AT37" s="45"/>
      <c r="AU37" s="3">
        <f t="shared" si="120"/>
        <v>0</v>
      </c>
      <c r="AV37" s="45"/>
      <c r="AW37" s="3">
        <f t="shared" si="121"/>
        <v>0</v>
      </c>
      <c r="AX37" s="45"/>
      <c r="AY37" s="3"/>
      <c r="AZ37" s="45"/>
      <c r="BA37" s="3"/>
      <c r="BB37" s="45"/>
      <c r="BC37" s="3"/>
      <c r="BD37" s="45"/>
      <c r="BE37" s="3"/>
      <c r="BF37" s="45"/>
      <c r="BG37" s="3"/>
      <c r="BH37" s="45"/>
      <c r="BI37" s="74"/>
      <c r="BJ37" s="45"/>
      <c r="BK37" s="74"/>
      <c r="BL37" s="45"/>
      <c r="BM37" s="74"/>
      <c r="BN37" s="45">
        <f t="shared" si="122"/>
        <v>2</v>
      </c>
      <c r="BO37" s="88">
        <f t="shared" si="122"/>
        <v>66.5</v>
      </c>
      <c r="BP37" s="124"/>
      <c r="BQ37" s="61"/>
      <c r="BR37" s="4">
        <f t="shared" si="53"/>
        <v>66.5</v>
      </c>
      <c r="BS37" s="61"/>
      <c r="BT37" s="1">
        <f t="shared" si="132"/>
        <v>66.5</v>
      </c>
      <c r="BU37" s="5"/>
      <c r="BV37" s="1">
        <f t="shared" si="125"/>
        <v>66.5</v>
      </c>
    </row>
    <row r="38" spans="1:120" ht="16.5" customHeight="1" x14ac:dyDescent="0.25">
      <c r="A38" s="133" t="s">
        <v>66</v>
      </c>
      <c r="B38" s="80">
        <v>34</v>
      </c>
      <c r="C38" s="46">
        <v>48</v>
      </c>
      <c r="D38" s="93">
        <v>3</v>
      </c>
      <c r="E38" s="3">
        <f t="shared" si="126"/>
        <v>144</v>
      </c>
      <c r="F38" s="93">
        <v>2</v>
      </c>
      <c r="G38" s="3">
        <f t="shared" si="127"/>
        <v>96</v>
      </c>
      <c r="H38" s="45"/>
      <c r="I38" s="3">
        <f t="shared" si="128"/>
        <v>0</v>
      </c>
      <c r="J38" s="45">
        <v>6</v>
      </c>
      <c r="K38" s="3">
        <f t="shared" si="129"/>
        <v>288</v>
      </c>
      <c r="L38" s="45"/>
      <c r="M38" s="3">
        <f t="shared" si="35"/>
        <v>0</v>
      </c>
      <c r="N38" s="45">
        <v>3</v>
      </c>
      <c r="O38" s="3">
        <f t="shared" si="36"/>
        <v>144</v>
      </c>
      <c r="P38" s="45"/>
      <c r="Q38" s="3">
        <f t="shared" si="37"/>
        <v>0</v>
      </c>
      <c r="R38" s="45">
        <v>3</v>
      </c>
      <c r="S38" s="3">
        <f t="shared" si="38"/>
        <v>144</v>
      </c>
      <c r="T38" s="45"/>
      <c r="U38" s="3">
        <f t="shared" si="110"/>
        <v>0</v>
      </c>
      <c r="V38" s="45">
        <v>1</v>
      </c>
      <c r="W38" s="3">
        <v>7.5</v>
      </c>
      <c r="X38" s="45"/>
      <c r="Y38" s="3">
        <f t="shared" si="111"/>
        <v>0</v>
      </c>
      <c r="Z38" s="45"/>
      <c r="AA38" s="3">
        <f t="shared" si="112"/>
        <v>0</v>
      </c>
      <c r="AB38" s="45"/>
      <c r="AC38" s="3">
        <f t="shared" si="113"/>
        <v>0</v>
      </c>
      <c r="AD38" s="45"/>
      <c r="AE38" s="3">
        <f t="shared" si="114"/>
        <v>0</v>
      </c>
      <c r="AF38" s="45"/>
      <c r="AG38" s="3">
        <f t="shared" si="115"/>
        <v>0</v>
      </c>
      <c r="AH38" s="45"/>
      <c r="AI38" s="3">
        <f t="shared" si="116"/>
        <v>0</v>
      </c>
      <c r="AJ38" s="151"/>
      <c r="AK38" s="3">
        <f t="shared" si="117"/>
        <v>0</v>
      </c>
      <c r="AL38" s="45"/>
      <c r="AM38" s="3">
        <f t="shared" si="118"/>
        <v>0</v>
      </c>
      <c r="AN38" s="45"/>
      <c r="AO38" s="3">
        <f t="shared" si="131"/>
        <v>0</v>
      </c>
      <c r="AP38" s="45"/>
      <c r="AQ38" s="3">
        <f t="shared" si="49"/>
        <v>0</v>
      </c>
      <c r="AR38" s="45">
        <v>3</v>
      </c>
      <c r="AS38" s="3">
        <f t="shared" si="119"/>
        <v>144</v>
      </c>
      <c r="AT38" s="45"/>
      <c r="AU38" s="3">
        <f t="shared" si="120"/>
        <v>0</v>
      </c>
      <c r="AV38" s="45"/>
      <c r="AW38" s="3">
        <f t="shared" si="121"/>
        <v>0</v>
      </c>
      <c r="AX38" s="45"/>
      <c r="AY38" s="3"/>
      <c r="AZ38" s="45"/>
      <c r="BA38" s="3"/>
      <c r="BB38" s="45"/>
      <c r="BC38" s="3"/>
      <c r="BD38" s="45"/>
      <c r="BE38" s="3"/>
      <c r="BF38" s="45"/>
      <c r="BG38" s="3"/>
      <c r="BH38" s="45"/>
      <c r="BI38" s="74"/>
      <c r="BJ38" s="45"/>
      <c r="BK38" s="74"/>
      <c r="BL38" s="45"/>
      <c r="BM38" s="74"/>
      <c r="BN38" s="45">
        <f t="shared" si="122"/>
        <v>21</v>
      </c>
      <c r="BO38" s="88">
        <f t="shared" si="122"/>
        <v>967.5</v>
      </c>
      <c r="BP38" s="124"/>
      <c r="BQ38" s="61">
        <v>140.78</v>
      </c>
      <c r="BR38" s="4">
        <f t="shared" si="53"/>
        <v>967.5</v>
      </c>
      <c r="BS38" s="61"/>
      <c r="BT38" s="1">
        <f t="shared" si="132"/>
        <v>826.72</v>
      </c>
      <c r="BU38" s="5"/>
      <c r="BV38" s="1">
        <f t="shared" si="125"/>
        <v>826.72</v>
      </c>
    </row>
    <row r="39" spans="1:120" ht="16.5" customHeight="1" x14ac:dyDescent="0.25">
      <c r="A39" s="133" t="s">
        <v>84</v>
      </c>
      <c r="B39" s="80" t="s">
        <v>85</v>
      </c>
      <c r="C39" s="46">
        <v>50</v>
      </c>
      <c r="D39" s="93"/>
      <c r="E39" s="3"/>
      <c r="F39" s="93"/>
      <c r="G39" s="3"/>
      <c r="H39" s="45"/>
      <c r="I39" s="3"/>
      <c r="J39" s="45"/>
      <c r="K39" s="3"/>
      <c r="L39" s="45"/>
      <c r="M39" s="3"/>
      <c r="N39" s="45"/>
      <c r="O39" s="3"/>
      <c r="P39" s="45"/>
      <c r="Q39" s="3"/>
      <c r="R39" s="45">
        <v>3</v>
      </c>
      <c r="S39" s="3">
        <f>50+21.4</f>
        <v>71.400000000000006</v>
      </c>
      <c r="T39" s="45"/>
      <c r="U39" s="3"/>
      <c r="V39" s="45"/>
      <c r="W39" s="3"/>
      <c r="X39" s="45"/>
      <c r="Y39" s="3"/>
      <c r="Z39" s="45"/>
      <c r="AA39" s="3">
        <f t="shared" si="112"/>
        <v>0</v>
      </c>
      <c r="AB39" s="45"/>
      <c r="AC39" s="3">
        <f t="shared" si="113"/>
        <v>0</v>
      </c>
      <c r="AD39" s="45"/>
      <c r="AE39" s="3">
        <f t="shared" si="114"/>
        <v>0</v>
      </c>
      <c r="AF39" s="45"/>
      <c r="AG39" s="3">
        <f t="shared" si="115"/>
        <v>0</v>
      </c>
      <c r="AH39" s="45"/>
      <c r="AI39" s="3">
        <f t="shared" si="116"/>
        <v>0</v>
      </c>
      <c r="AJ39" s="151"/>
      <c r="AK39" s="3">
        <f t="shared" si="117"/>
        <v>0</v>
      </c>
      <c r="AL39" s="45"/>
      <c r="AM39" s="3">
        <f t="shared" si="118"/>
        <v>0</v>
      </c>
      <c r="AN39" s="45"/>
      <c r="AO39" s="3">
        <f t="shared" si="131"/>
        <v>0</v>
      </c>
      <c r="AP39" s="45"/>
      <c r="AQ39" s="3">
        <f t="shared" si="49"/>
        <v>0</v>
      </c>
      <c r="AR39" s="45"/>
      <c r="AS39" s="3">
        <f t="shared" si="119"/>
        <v>0</v>
      </c>
      <c r="AT39" s="45"/>
      <c r="AU39" s="3">
        <f t="shared" si="120"/>
        <v>0</v>
      </c>
      <c r="AV39" s="45"/>
      <c r="AW39" s="3">
        <f t="shared" si="121"/>
        <v>0</v>
      </c>
      <c r="AX39" s="45"/>
      <c r="AY39" s="3"/>
      <c r="AZ39" s="45"/>
      <c r="BA39" s="3"/>
      <c r="BB39" s="45"/>
      <c r="BC39" s="3"/>
      <c r="BD39" s="45"/>
      <c r="BE39" s="3"/>
      <c r="BF39" s="45"/>
      <c r="BG39" s="3"/>
      <c r="BH39" s="45"/>
      <c r="BI39" s="74"/>
      <c r="BJ39" s="45"/>
      <c r="BK39" s="74"/>
      <c r="BL39" s="45"/>
      <c r="BM39" s="74"/>
      <c r="BN39" s="45">
        <f t="shared" si="122"/>
        <v>3</v>
      </c>
      <c r="BO39" s="88">
        <f t="shared" si="122"/>
        <v>71.400000000000006</v>
      </c>
      <c r="BP39" s="124"/>
      <c r="BQ39" s="61"/>
      <c r="BR39" s="213">
        <f t="shared" si="53"/>
        <v>71.400000000000006</v>
      </c>
      <c r="BS39" s="61"/>
      <c r="BT39" s="1">
        <f t="shared" si="132"/>
        <v>71.400000000000006</v>
      </c>
      <c r="BU39" s="5"/>
      <c r="BV39" s="1">
        <f t="shared" si="125"/>
        <v>71.400000000000006</v>
      </c>
    </row>
    <row r="40" spans="1:120" ht="16.5" customHeight="1" x14ac:dyDescent="0.25">
      <c r="A40" s="60" t="s">
        <v>51</v>
      </c>
      <c r="B40" s="6">
        <v>46</v>
      </c>
      <c r="C40" s="46">
        <v>48</v>
      </c>
      <c r="D40" s="11"/>
      <c r="E40" s="3">
        <f t="shared" si="126"/>
        <v>0</v>
      </c>
      <c r="F40" s="45"/>
      <c r="G40" s="3">
        <f t="shared" si="127"/>
        <v>0</v>
      </c>
      <c r="H40" s="45"/>
      <c r="I40" s="3">
        <f t="shared" si="128"/>
        <v>0</v>
      </c>
      <c r="J40" s="45"/>
      <c r="K40" s="3">
        <f t="shared" si="129"/>
        <v>0</v>
      </c>
      <c r="L40" s="45">
        <v>37</v>
      </c>
      <c r="M40" s="3">
        <f t="shared" si="35"/>
        <v>1776</v>
      </c>
      <c r="N40" s="45"/>
      <c r="O40" s="3">
        <f t="shared" si="36"/>
        <v>0</v>
      </c>
      <c r="P40" s="45">
        <v>35</v>
      </c>
      <c r="Q40" s="3">
        <f t="shared" si="37"/>
        <v>1680</v>
      </c>
      <c r="R40" s="45">
        <v>17</v>
      </c>
      <c r="S40" s="3">
        <f t="shared" si="38"/>
        <v>816</v>
      </c>
      <c r="T40" s="45"/>
      <c r="U40" s="3">
        <f t="shared" si="110"/>
        <v>0</v>
      </c>
      <c r="V40" s="45"/>
      <c r="W40" s="3">
        <f t="shared" si="130"/>
        <v>0</v>
      </c>
      <c r="X40" s="45">
        <v>15</v>
      </c>
      <c r="Y40" s="3">
        <f t="shared" si="111"/>
        <v>720</v>
      </c>
      <c r="Z40" s="45">
        <v>16</v>
      </c>
      <c r="AA40" s="3">
        <f t="shared" si="112"/>
        <v>768</v>
      </c>
      <c r="AB40" s="45"/>
      <c r="AC40" s="3">
        <f t="shared" si="113"/>
        <v>0</v>
      </c>
      <c r="AD40" s="45"/>
      <c r="AE40" s="3">
        <f t="shared" si="114"/>
        <v>0</v>
      </c>
      <c r="AF40" s="45"/>
      <c r="AG40" s="3">
        <f t="shared" si="115"/>
        <v>0</v>
      </c>
      <c r="AH40" s="45"/>
      <c r="AI40" s="3">
        <f t="shared" si="116"/>
        <v>0</v>
      </c>
      <c r="AJ40" s="11">
        <v>17</v>
      </c>
      <c r="AK40" s="3">
        <f t="shared" si="117"/>
        <v>816</v>
      </c>
      <c r="AL40" s="45">
        <v>1</v>
      </c>
      <c r="AM40" s="3">
        <f t="shared" si="118"/>
        <v>48</v>
      </c>
      <c r="AN40" s="45"/>
      <c r="AO40" s="3">
        <f t="shared" si="131"/>
        <v>0</v>
      </c>
      <c r="AP40" s="45"/>
      <c r="AQ40" s="3">
        <f t="shared" si="49"/>
        <v>0</v>
      </c>
      <c r="AR40" s="45"/>
      <c r="AS40" s="3">
        <f t="shared" si="119"/>
        <v>0</v>
      </c>
      <c r="AT40" s="45"/>
      <c r="AU40" s="3">
        <f t="shared" si="120"/>
        <v>0</v>
      </c>
      <c r="AV40" s="45"/>
      <c r="AW40" s="3">
        <f t="shared" si="121"/>
        <v>0</v>
      </c>
      <c r="AX40" s="45"/>
      <c r="AY40" s="3"/>
      <c r="AZ40" s="45"/>
      <c r="BA40" s="3"/>
      <c r="BB40" s="45"/>
      <c r="BC40" s="3"/>
      <c r="BD40" s="45"/>
      <c r="BE40" s="3"/>
      <c r="BF40" s="45"/>
      <c r="BG40" s="3"/>
      <c r="BH40" s="45"/>
      <c r="BI40" s="74"/>
      <c r="BJ40" s="45"/>
      <c r="BK40" s="74"/>
      <c r="BL40" s="45"/>
      <c r="BM40" s="74"/>
      <c r="BN40" s="45">
        <f t="shared" si="122"/>
        <v>138</v>
      </c>
      <c r="BO40" s="88">
        <f t="shared" si="122"/>
        <v>6624</v>
      </c>
      <c r="BP40" s="124"/>
      <c r="BQ40" s="61">
        <v>672</v>
      </c>
      <c r="BR40" s="4">
        <f t="shared" si="53"/>
        <v>6624</v>
      </c>
      <c r="BS40" s="61"/>
      <c r="BT40" s="1">
        <f>BR40+BS40-BQ40</f>
        <v>5952</v>
      </c>
      <c r="BU40" s="5"/>
      <c r="BV40" s="1">
        <f>BT40-BU40</f>
        <v>5952</v>
      </c>
    </row>
    <row r="41" spans="1:120" ht="16.5" customHeight="1" x14ac:dyDescent="0.25">
      <c r="A41" s="60" t="s">
        <v>26</v>
      </c>
      <c r="B41" s="6" t="s">
        <v>27</v>
      </c>
      <c r="C41" s="46"/>
      <c r="D41" s="11"/>
      <c r="E41" s="3">
        <f t="shared" si="126"/>
        <v>0</v>
      </c>
      <c r="F41" s="45"/>
      <c r="G41" s="3">
        <f t="shared" si="127"/>
        <v>0</v>
      </c>
      <c r="H41" s="45"/>
      <c r="I41" s="3">
        <f t="shared" si="128"/>
        <v>0</v>
      </c>
      <c r="J41" s="45"/>
      <c r="K41" s="3">
        <f t="shared" si="129"/>
        <v>0</v>
      </c>
      <c r="L41" s="45"/>
      <c r="M41" s="3">
        <f t="shared" si="35"/>
        <v>0</v>
      </c>
      <c r="N41" s="45"/>
      <c r="O41" s="3">
        <f t="shared" si="36"/>
        <v>0</v>
      </c>
      <c r="P41" s="45"/>
      <c r="Q41" s="3">
        <f t="shared" si="37"/>
        <v>0</v>
      </c>
      <c r="R41" s="45"/>
      <c r="S41" s="3">
        <f t="shared" si="38"/>
        <v>0</v>
      </c>
      <c r="T41" s="45"/>
      <c r="U41" s="3">
        <f t="shared" si="110"/>
        <v>0</v>
      </c>
      <c r="V41" s="45"/>
      <c r="W41" s="3">
        <f t="shared" si="130"/>
        <v>0</v>
      </c>
      <c r="X41" s="45"/>
      <c r="Y41" s="3">
        <f t="shared" si="111"/>
        <v>0</v>
      </c>
      <c r="Z41" s="45"/>
      <c r="AA41" s="3">
        <f t="shared" si="112"/>
        <v>0</v>
      </c>
      <c r="AB41" s="45"/>
      <c r="AC41" s="3">
        <f t="shared" si="113"/>
        <v>0</v>
      </c>
      <c r="AD41" s="45"/>
      <c r="AE41" s="3">
        <f t="shared" si="114"/>
        <v>0</v>
      </c>
      <c r="AF41" s="45"/>
      <c r="AG41" s="3"/>
      <c r="AH41" s="45"/>
      <c r="AI41" s="3">
        <f t="shared" si="116"/>
        <v>0</v>
      </c>
      <c r="AJ41" s="11"/>
      <c r="AK41" s="3">
        <f t="shared" si="117"/>
        <v>0</v>
      </c>
      <c r="AL41" s="45"/>
      <c r="AM41" s="3">
        <f t="shared" si="118"/>
        <v>0</v>
      </c>
      <c r="AN41" s="45"/>
      <c r="AO41" s="3"/>
      <c r="AP41" s="45"/>
      <c r="AQ41" s="3">
        <f t="shared" si="49"/>
        <v>0</v>
      </c>
      <c r="AR41" s="45"/>
      <c r="AS41" s="3">
        <f t="shared" si="119"/>
        <v>0</v>
      </c>
      <c r="AT41" s="45"/>
      <c r="AU41" s="3">
        <f t="shared" si="120"/>
        <v>0</v>
      </c>
      <c r="AV41" s="45"/>
      <c r="AW41" s="3">
        <f t="shared" si="121"/>
        <v>0</v>
      </c>
      <c r="AX41" s="45"/>
      <c r="AY41" s="3"/>
      <c r="AZ41" s="45"/>
      <c r="BA41" s="3"/>
      <c r="BB41" s="45"/>
      <c r="BC41" s="3"/>
      <c r="BD41" s="45"/>
      <c r="BE41" s="3"/>
      <c r="BF41" s="45"/>
      <c r="BG41" s="3"/>
      <c r="BH41" s="45"/>
      <c r="BI41" s="74"/>
      <c r="BJ41" s="45"/>
      <c r="BK41" s="74"/>
      <c r="BL41" s="45"/>
      <c r="BM41" s="74"/>
      <c r="BN41" s="45">
        <f t="shared" si="122"/>
        <v>0</v>
      </c>
      <c r="BO41" s="88">
        <f t="shared" si="122"/>
        <v>0</v>
      </c>
      <c r="BP41" s="124"/>
      <c r="BQ41" s="61"/>
      <c r="BR41" s="4">
        <f t="shared" si="53"/>
        <v>0</v>
      </c>
      <c r="BS41" s="61"/>
      <c r="BT41" s="1">
        <f t="shared" ref="BT41" si="133">BR41+BS41-BQ41</f>
        <v>0</v>
      </c>
      <c r="BU41" s="5"/>
      <c r="BV41" s="1">
        <f t="shared" ref="BV41" si="134">BT41-BU41</f>
        <v>0</v>
      </c>
    </row>
    <row r="42" spans="1:120" s="22" customFormat="1" ht="20.25" customHeight="1" thickBot="1" x14ac:dyDescent="0.3">
      <c r="A42" s="40" t="s">
        <v>2</v>
      </c>
      <c r="B42" s="41"/>
      <c r="C42" s="41"/>
      <c r="D42" s="50">
        <f t="shared" ref="D42:BO42" si="135">SUM(D7:D41)</f>
        <v>19</v>
      </c>
      <c r="E42" s="42">
        <f t="shared" si="135"/>
        <v>924</v>
      </c>
      <c r="F42" s="42">
        <f t="shared" si="135"/>
        <v>90</v>
      </c>
      <c r="G42" s="42">
        <f t="shared" si="135"/>
        <v>4764</v>
      </c>
      <c r="H42" s="42">
        <f t="shared" si="135"/>
        <v>107</v>
      </c>
      <c r="I42" s="42">
        <f t="shared" si="135"/>
        <v>5670</v>
      </c>
      <c r="J42" s="42">
        <f t="shared" si="135"/>
        <v>73</v>
      </c>
      <c r="K42" s="42">
        <f t="shared" si="135"/>
        <v>3828</v>
      </c>
      <c r="L42" s="50">
        <f t="shared" si="135"/>
        <v>169</v>
      </c>
      <c r="M42" s="42">
        <f t="shared" si="135"/>
        <v>8440.7799999999988</v>
      </c>
      <c r="N42" s="50">
        <f t="shared" si="135"/>
        <v>114</v>
      </c>
      <c r="O42" s="42">
        <f t="shared" si="135"/>
        <v>5863.68</v>
      </c>
      <c r="P42" s="42">
        <f t="shared" si="135"/>
        <v>177</v>
      </c>
      <c r="Q42" s="42">
        <f t="shared" si="135"/>
        <v>8958.0400000000009</v>
      </c>
      <c r="R42" s="50">
        <f t="shared" si="135"/>
        <v>147</v>
      </c>
      <c r="S42" s="42">
        <f t="shared" si="135"/>
        <v>7377</v>
      </c>
      <c r="T42" s="42">
        <f t="shared" si="135"/>
        <v>96</v>
      </c>
      <c r="U42" s="42">
        <f t="shared" si="135"/>
        <v>4946.0200000000004</v>
      </c>
      <c r="V42" s="42">
        <f t="shared" si="135"/>
        <v>172</v>
      </c>
      <c r="W42" s="42">
        <f t="shared" si="135"/>
        <v>8850.5</v>
      </c>
      <c r="X42" s="42">
        <f t="shared" si="135"/>
        <v>87</v>
      </c>
      <c r="Y42" s="42">
        <f t="shared" si="135"/>
        <v>4518</v>
      </c>
      <c r="Z42" s="42">
        <f t="shared" si="135"/>
        <v>141</v>
      </c>
      <c r="AA42" s="42">
        <f t="shared" si="135"/>
        <v>7046.64</v>
      </c>
      <c r="AB42" s="42">
        <f t="shared" si="135"/>
        <v>122</v>
      </c>
      <c r="AC42" s="42">
        <f t="shared" si="135"/>
        <v>6381</v>
      </c>
      <c r="AD42" s="42">
        <f t="shared" si="135"/>
        <v>131</v>
      </c>
      <c r="AE42" s="42">
        <f t="shared" si="135"/>
        <v>6880</v>
      </c>
      <c r="AF42" s="42">
        <f t="shared" si="135"/>
        <v>123</v>
      </c>
      <c r="AG42" s="42">
        <f t="shared" si="135"/>
        <v>6350.12</v>
      </c>
      <c r="AH42" s="42">
        <f t="shared" si="135"/>
        <v>56</v>
      </c>
      <c r="AI42" s="42">
        <f t="shared" si="135"/>
        <v>3012</v>
      </c>
      <c r="AJ42" s="42">
        <f t="shared" si="135"/>
        <v>111</v>
      </c>
      <c r="AK42" s="42">
        <f t="shared" si="135"/>
        <v>5742</v>
      </c>
      <c r="AL42" s="42">
        <f t="shared" si="135"/>
        <v>139</v>
      </c>
      <c r="AM42" s="42">
        <f t="shared" si="135"/>
        <v>7416.5</v>
      </c>
      <c r="AN42" s="42">
        <f t="shared" si="135"/>
        <v>143</v>
      </c>
      <c r="AO42" s="42">
        <f t="shared" si="135"/>
        <v>7014.71</v>
      </c>
      <c r="AP42" s="50">
        <f t="shared" si="135"/>
        <v>140</v>
      </c>
      <c r="AQ42" s="42">
        <f t="shared" si="135"/>
        <v>7278</v>
      </c>
      <c r="AR42" s="50">
        <f t="shared" si="135"/>
        <v>207</v>
      </c>
      <c r="AS42" s="42">
        <f t="shared" si="135"/>
        <v>10173</v>
      </c>
      <c r="AT42" s="50">
        <f t="shared" si="135"/>
        <v>0</v>
      </c>
      <c r="AU42" s="42">
        <f t="shared" si="135"/>
        <v>0</v>
      </c>
      <c r="AV42" s="50">
        <f t="shared" si="135"/>
        <v>0</v>
      </c>
      <c r="AW42" s="42">
        <f t="shared" si="135"/>
        <v>0</v>
      </c>
      <c r="AX42" s="50">
        <f t="shared" si="135"/>
        <v>0</v>
      </c>
      <c r="AY42" s="42">
        <f t="shared" si="135"/>
        <v>0</v>
      </c>
      <c r="AZ42" s="50">
        <f t="shared" si="135"/>
        <v>0</v>
      </c>
      <c r="BA42" s="42">
        <f t="shared" si="135"/>
        <v>0</v>
      </c>
      <c r="BB42" s="50">
        <f t="shared" si="135"/>
        <v>0</v>
      </c>
      <c r="BC42" s="42">
        <f t="shared" si="135"/>
        <v>0</v>
      </c>
      <c r="BD42" s="50">
        <f t="shared" si="135"/>
        <v>0</v>
      </c>
      <c r="BE42" s="42">
        <f t="shared" si="135"/>
        <v>0</v>
      </c>
      <c r="BF42" s="50">
        <f t="shared" si="135"/>
        <v>0</v>
      </c>
      <c r="BG42" s="42">
        <f t="shared" si="135"/>
        <v>0</v>
      </c>
      <c r="BH42" s="50">
        <f t="shared" si="135"/>
        <v>0</v>
      </c>
      <c r="BI42" s="42">
        <f t="shared" si="135"/>
        <v>0</v>
      </c>
      <c r="BJ42" s="50">
        <f t="shared" si="135"/>
        <v>0</v>
      </c>
      <c r="BK42" s="42">
        <f t="shared" si="135"/>
        <v>0</v>
      </c>
      <c r="BL42" s="50">
        <f t="shared" si="135"/>
        <v>0</v>
      </c>
      <c r="BM42" s="42">
        <f t="shared" si="135"/>
        <v>0</v>
      </c>
      <c r="BN42" s="50">
        <f t="shared" si="135"/>
        <v>2402</v>
      </c>
      <c r="BO42" s="50">
        <f t="shared" si="135"/>
        <v>124131.98999999999</v>
      </c>
      <c r="BP42" s="98"/>
      <c r="BQ42" s="99">
        <f t="shared" ref="BQ42:BV42" si="136">SUM(BQ7:BQ41)</f>
        <v>5200.5599999999995</v>
      </c>
      <c r="BR42" s="99">
        <f t="shared" si="136"/>
        <v>124131.98999999999</v>
      </c>
      <c r="BS42" s="99">
        <f t="shared" si="136"/>
        <v>0</v>
      </c>
      <c r="BT42" s="99">
        <f t="shared" si="136"/>
        <v>118931.43000000001</v>
      </c>
      <c r="BU42" s="99">
        <f t="shared" si="136"/>
        <v>0</v>
      </c>
      <c r="BV42" s="99">
        <f t="shared" si="136"/>
        <v>118931.43000000001</v>
      </c>
      <c r="BW42" s="56"/>
      <c r="BX42" s="56"/>
      <c r="BY42" s="56"/>
      <c r="BZ42" s="56"/>
      <c r="CA42" s="56"/>
      <c r="CB42" s="56"/>
      <c r="CC42" s="56"/>
      <c r="CD42" s="56"/>
      <c r="CE42" s="56"/>
      <c r="CF42" s="56"/>
      <c r="CG42" s="56"/>
      <c r="CH42" s="56"/>
      <c r="CI42" s="56"/>
      <c r="CJ42" s="56"/>
      <c r="CK42" s="56"/>
      <c r="CL42" s="56"/>
      <c r="CM42" s="56"/>
      <c r="CN42" s="56"/>
      <c r="CO42" s="56"/>
      <c r="CP42" s="56"/>
      <c r="CQ42" s="56"/>
      <c r="CR42" s="56"/>
      <c r="CS42" s="56"/>
      <c r="CT42" s="56"/>
      <c r="CU42" s="56"/>
      <c r="CV42" s="56"/>
      <c r="CW42" s="56"/>
      <c r="CX42" s="56"/>
      <c r="CY42" s="56"/>
      <c r="CZ42" s="56"/>
      <c r="DA42" s="56"/>
      <c r="DB42" s="56"/>
      <c r="DC42" s="56"/>
      <c r="DD42" s="56"/>
      <c r="DE42" s="56"/>
      <c r="DF42" s="56"/>
      <c r="DG42" s="56"/>
      <c r="DH42" s="56"/>
      <c r="DI42" s="56"/>
      <c r="DJ42" s="56"/>
    </row>
    <row r="43" spans="1:120" ht="16.5" customHeight="1" x14ac:dyDescent="0.25">
      <c r="A43" s="23"/>
      <c r="B43" s="23"/>
      <c r="C43" s="23"/>
      <c r="D43" s="23"/>
      <c r="E43" s="18"/>
      <c r="F43" s="18"/>
      <c r="G43" s="18"/>
      <c r="H43" s="19"/>
      <c r="I43" s="18"/>
      <c r="J43" s="51" t="s">
        <v>14</v>
      </c>
      <c r="K43" s="18"/>
      <c r="L43" s="58"/>
      <c r="M43" s="20"/>
      <c r="N43" s="58"/>
      <c r="O43" s="20"/>
      <c r="P43" s="55"/>
      <c r="Q43" s="20"/>
      <c r="R43" s="58"/>
      <c r="S43" s="20"/>
      <c r="T43" s="58"/>
      <c r="U43" s="20"/>
      <c r="V43" s="58"/>
      <c r="W43" s="19"/>
      <c r="X43" s="58"/>
      <c r="Y43" s="20"/>
      <c r="Z43" s="58"/>
      <c r="AA43" s="20"/>
      <c r="AB43" s="58"/>
      <c r="AC43" s="20"/>
      <c r="AD43" s="58"/>
      <c r="AE43" s="20"/>
      <c r="AF43" s="58"/>
      <c r="AG43" s="20"/>
      <c r="AH43" s="58"/>
      <c r="AI43" s="20"/>
      <c r="AJ43" s="23"/>
      <c r="AK43" s="18"/>
      <c r="AL43" s="51"/>
      <c r="AM43" s="18"/>
      <c r="AN43" s="55"/>
      <c r="AO43" s="18"/>
      <c r="AP43" s="51" t="s">
        <v>14</v>
      </c>
      <c r="AQ43" s="18"/>
      <c r="AR43" s="58"/>
      <c r="AS43" s="20"/>
      <c r="AT43" s="58"/>
      <c r="AU43" s="20"/>
      <c r="AV43" s="55"/>
      <c r="AW43" s="20"/>
      <c r="AX43" s="58"/>
      <c r="AY43" s="20"/>
      <c r="AZ43" s="58"/>
      <c r="BA43" s="20"/>
      <c r="BB43" s="58"/>
      <c r="BC43" s="19"/>
      <c r="BD43" s="58"/>
      <c r="BE43" s="20"/>
      <c r="BF43" s="58"/>
      <c r="BG43" s="20"/>
      <c r="BH43" s="58"/>
      <c r="BI43" s="20"/>
      <c r="BJ43" s="58"/>
      <c r="BK43" s="20"/>
      <c r="BL43" s="58"/>
      <c r="BM43" s="20"/>
      <c r="BN43" s="20"/>
      <c r="BO43" s="20"/>
      <c r="BP43" s="25"/>
      <c r="BQ43" s="17">
        <f>+BQ42-BQ44</f>
        <v>0</v>
      </c>
      <c r="BR43" s="17">
        <f>+BR42-BR44</f>
        <v>0</v>
      </c>
      <c r="BS43" s="17">
        <f t="shared" ref="BS43:BV43" si="137">+BS42-BS44</f>
        <v>0</v>
      </c>
      <c r="BT43" s="17">
        <f t="shared" si="137"/>
        <v>0</v>
      </c>
      <c r="BU43" s="17" t="s">
        <v>30</v>
      </c>
      <c r="BV43" s="17">
        <f t="shared" si="137"/>
        <v>0</v>
      </c>
    </row>
    <row r="44" spans="1:120" ht="16.5" customHeight="1" x14ac:dyDescent="0.25">
      <c r="A44" s="23"/>
      <c r="B44" s="23"/>
      <c r="C44" s="23"/>
      <c r="D44" s="23"/>
      <c r="E44" s="18"/>
      <c r="F44" s="18"/>
      <c r="G44" s="18"/>
      <c r="H44" s="18"/>
      <c r="I44" s="18"/>
      <c r="J44" s="51"/>
      <c r="K44" s="18"/>
      <c r="L44" s="58"/>
      <c r="M44" s="20"/>
      <c r="N44" s="58"/>
      <c r="O44" s="20"/>
      <c r="P44" s="58"/>
      <c r="Q44" s="20"/>
      <c r="R44" s="58"/>
      <c r="S44" s="21"/>
      <c r="T44" s="58"/>
      <c r="U44" s="20"/>
      <c r="V44" s="58"/>
      <c r="W44" s="20"/>
      <c r="X44" s="58"/>
      <c r="Y44" s="20"/>
      <c r="Z44" s="58"/>
      <c r="AA44" s="20"/>
      <c r="AB44" s="58"/>
      <c r="AC44" s="20"/>
      <c r="AD44" s="58"/>
      <c r="AE44" s="20"/>
      <c r="AF44" s="58"/>
      <c r="AG44" s="20"/>
      <c r="AH44" s="58"/>
      <c r="AI44" s="20"/>
      <c r="AJ44" s="23"/>
      <c r="AK44" s="18"/>
      <c r="AL44" s="51"/>
      <c r="AM44" s="18"/>
      <c r="AN44" s="51"/>
      <c r="AO44" s="18"/>
      <c r="AP44" s="51"/>
      <c r="AQ44" s="18"/>
      <c r="AR44" s="58"/>
      <c r="AS44" s="20"/>
      <c r="AT44" s="58"/>
      <c r="AU44" s="20"/>
      <c r="AV44" s="58"/>
      <c r="AW44" s="20"/>
      <c r="AX44" s="58"/>
      <c r="AY44" s="21"/>
      <c r="AZ44" s="58"/>
      <c r="BA44" s="20"/>
      <c r="BB44" s="58"/>
      <c r="BC44" s="20"/>
      <c r="BD44" s="58"/>
      <c r="BE44" s="20"/>
      <c r="BF44" s="58"/>
      <c r="BG44" s="20"/>
      <c r="BH44" s="58"/>
      <c r="BI44" s="20"/>
      <c r="BJ44" s="58"/>
      <c r="BK44" s="20"/>
      <c r="BL44" s="58"/>
      <c r="BM44" s="20"/>
      <c r="BN44" s="20"/>
      <c r="BO44" s="20"/>
      <c r="BP44" s="25"/>
      <c r="BQ44" s="24">
        <f t="shared" ref="BQ44:BV44" si="138">SUM(BQ7:BQ41)</f>
        <v>5200.5599999999995</v>
      </c>
      <c r="BR44" s="120">
        <f t="shared" si="138"/>
        <v>124131.98999999999</v>
      </c>
      <c r="BS44" s="24">
        <f t="shared" si="138"/>
        <v>0</v>
      </c>
      <c r="BT44" s="24">
        <f t="shared" si="138"/>
        <v>118931.43000000001</v>
      </c>
      <c r="BU44" s="24">
        <f t="shared" si="138"/>
        <v>0</v>
      </c>
      <c r="BV44" s="24">
        <f t="shared" si="138"/>
        <v>118931.43000000001</v>
      </c>
    </row>
    <row r="45" spans="1:120" ht="16.5" customHeight="1" thickBot="1" x14ac:dyDescent="0.3">
      <c r="A45" s="23"/>
      <c r="B45" s="23"/>
      <c r="C45" s="23"/>
      <c r="D45" s="23"/>
      <c r="E45" s="18"/>
      <c r="F45" s="18"/>
      <c r="G45" s="18"/>
      <c r="H45" s="18"/>
      <c r="I45" s="18"/>
      <c r="J45" s="51"/>
      <c r="K45" s="18"/>
      <c r="L45" s="58"/>
      <c r="M45" s="20"/>
      <c r="N45" s="58"/>
      <c r="O45" s="20"/>
      <c r="P45" s="58"/>
      <c r="Q45" s="20"/>
      <c r="R45" s="58"/>
      <c r="S45" s="21"/>
      <c r="T45" s="58"/>
      <c r="U45" s="20"/>
      <c r="V45" s="58"/>
      <c r="W45" s="20"/>
      <c r="X45" s="58"/>
      <c r="Y45" s="20"/>
      <c r="Z45" s="58"/>
      <c r="AA45" s="20"/>
      <c r="AB45" s="58"/>
      <c r="AC45" s="20"/>
      <c r="AD45" s="58"/>
      <c r="AE45" s="20"/>
      <c r="AF45" s="58"/>
      <c r="AG45" s="20"/>
      <c r="AH45" s="58"/>
      <c r="AI45" s="20"/>
      <c r="AJ45" s="23"/>
      <c r="AK45" s="18"/>
      <c r="AL45" s="51"/>
      <c r="AM45" s="18"/>
      <c r="AN45" s="51"/>
      <c r="AO45" s="18"/>
      <c r="AP45" s="51"/>
      <c r="AQ45" s="18"/>
      <c r="AR45" s="58"/>
      <c r="AS45" s="20"/>
      <c r="AT45" s="58"/>
      <c r="AU45" s="20"/>
      <c r="AV45" s="58"/>
      <c r="AW45" s="20"/>
      <c r="AX45" s="58"/>
      <c r="AY45" s="21"/>
      <c r="AZ45" s="58"/>
      <c r="BA45" s="20"/>
      <c r="BB45" s="58"/>
      <c r="BC45" s="20"/>
      <c r="BD45" s="58"/>
      <c r="BE45" s="20"/>
      <c r="BF45" s="58"/>
      <c r="BG45" s="20"/>
      <c r="BH45" s="58"/>
      <c r="BI45" s="20"/>
      <c r="BJ45" s="58"/>
      <c r="BK45" s="20"/>
      <c r="BL45" s="58"/>
      <c r="BM45" s="20"/>
      <c r="BN45" s="20"/>
      <c r="BO45" s="20"/>
      <c r="BP45" s="25"/>
      <c r="BQ45" s="29"/>
      <c r="BR45" s="30"/>
      <c r="BS45" s="30"/>
      <c r="BT45" s="29"/>
      <c r="BU45" s="30"/>
      <c r="BV45" s="30"/>
    </row>
    <row r="46" spans="1:120" s="63" customFormat="1" ht="16.5" hidden="1" customHeight="1" x14ac:dyDescent="0.25">
      <c r="A46" s="283" t="s">
        <v>25</v>
      </c>
      <c r="B46" s="284"/>
      <c r="C46" s="285"/>
      <c r="D46" s="85"/>
      <c r="E46" s="28"/>
      <c r="F46" s="28"/>
      <c r="G46" s="28"/>
      <c r="H46" s="28"/>
      <c r="I46" s="28"/>
      <c r="J46" s="47"/>
      <c r="K46" s="28"/>
      <c r="L46" s="65"/>
      <c r="M46" s="66"/>
      <c r="N46" s="65"/>
      <c r="O46" s="66"/>
      <c r="P46" s="65"/>
      <c r="Q46" s="66"/>
      <c r="R46" s="65"/>
      <c r="S46" s="67"/>
      <c r="T46" s="65"/>
      <c r="U46" s="66"/>
      <c r="V46" s="65"/>
      <c r="W46" s="66"/>
      <c r="X46" s="65"/>
      <c r="Y46" s="66"/>
      <c r="Z46" s="65"/>
      <c r="AA46" s="66"/>
      <c r="AB46" s="65"/>
      <c r="AC46" s="66"/>
      <c r="AD46" s="65"/>
      <c r="AE46" s="66"/>
      <c r="AF46" s="65"/>
      <c r="AG46" s="66"/>
      <c r="AH46" s="65"/>
      <c r="AI46" s="66"/>
      <c r="AJ46" s="72"/>
      <c r="AK46" s="28"/>
      <c r="AL46" s="47"/>
      <c r="AM46" s="28"/>
      <c r="AN46" s="47"/>
      <c r="AO46" s="28"/>
      <c r="AP46" s="47"/>
      <c r="AQ46" s="28"/>
      <c r="AR46" s="65"/>
      <c r="AS46" s="66"/>
      <c r="AT46" s="65"/>
      <c r="AU46" s="66"/>
      <c r="AV46" s="65"/>
      <c r="AW46" s="66"/>
      <c r="AX46" s="65"/>
      <c r="AY46" s="67"/>
      <c r="AZ46" s="65"/>
      <c r="BA46" s="66"/>
      <c r="BB46" s="65"/>
      <c r="BC46" s="66"/>
      <c r="BD46" s="65"/>
      <c r="BE46" s="66"/>
      <c r="BF46" s="65"/>
      <c r="BG46" s="66"/>
      <c r="BH46" s="65"/>
      <c r="BI46" s="66"/>
      <c r="BJ46" s="65"/>
      <c r="BK46" s="66"/>
      <c r="BL46" s="65"/>
      <c r="BM46" s="66"/>
      <c r="BN46" s="66"/>
      <c r="BO46" s="66"/>
      <c r="BP46" s="25"/>
      <c r="BQ46" s="29"/>
      <c r="BR46" s="30"/>
      <c r="BS46" s="30"/>
      <c r="BT46" s="29"/>
      <c r="BU46" s="30"/>
      <c r="BV46" s="30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7"/>
      <c r="DL46" s="7"/>
      <c r="DM46" s="7"/>
      <c r="DN46" s="7"/>
      <c r="DO46" s="7"/>
      <c r="DP46" s="7"/>
    </row>
    <row r="47" spans="1:120" ht="16.5" hidden="1" customHeight="1" x14ac:dyDescent="0.25">
      <c r="A47" s="129" t="s">
        <v>9</v>
      </c>
      <c r="B47" s="84" t="s">
        <v>28</v>
      </c>
      <c r="C47" s="76">
        <v>48</v>
      </c>
      <c r="D47" s="82"/>
      <c r="E47" s="3"/>
      <c r="F47" s="3"/>
      <c r="G47" s="3"/>
      <c r="H47" s="3"/>
      <c r="I47" s="3"/>
      <c r="J47" s="45"/>
      <c r="K47" s="3"/>
      <c r="L47" s="83"/>
      <c r="M47" s="57"/>
      <c r="N47" s="45"/>
      <c r="O47" s="3"/>
      <c r="P47" s="83"/>
      <c r="Q47" s="57"/>
      <c r="R47" s="83"/>
      <c r="S47" s="238"/>
      <c r="T47" s="83"/>
      <c r="U47" s="97"/>
      <c r="V47" s="97"/>
      <c r="W47" s="57"/>
      <c r="X47" s="83"/>
      <c r="Y47" s="97"/>
      <c r="Z47" s="83"/>
      <c r="AA47" s="97"/>
      <c r="AB47" s="45"/>
      <c r="AC47" s="3"/>
      <c r="AD47" s="83"/>
      <c r="AE47" s="57"/>
      <c r="AF47" s="83"/>
      <c r="AG47" s="57"/>
      <c r="AH47" s="45"/>
      <c r="AI47" s="97"/>
      <c r="AJ47" s="82"/>
      <c r="AK47" s="3"/>
      <c r="AL47" s="45"/>
      <c r="AM47" s="3"/>
      <c r="AN47" s="45"/>
      <c r="AO47" s="3"/>
      <c r="AP47" s="45"/>
      <c r="AQ47" s="97"/>
      <c r="AR47" s="83"/>
      <c r="AS47" s="97"/>
      <c r="AT47" s="83"/>
      <c r="AU47" s="97"/>
      <c r="AV47" s="83"/>
      <c r="AW47" s="97"/>
      <c r="AX47" s="83"/>
      <c r="AY47" s="97"/>
      <c r="AZ47" s="83"/>
      <c r="BA47" s="57"/>
      <c r="BB47" s="83"/>
      <c r="BC47" s="97"/>
      <c r="BD47" s="83"/>
      <c r="BE47" s="97"/>
      <c r="BF47" s="83"/>
      <c r="BG47" s="97"/>
      <c r="BH47" s="83"/>
      <c r="BI47" s="57"/>
      <c r="BJ47" s="45"/>
      <c r="BK47" s="97"/>
      <c r="BL47" s="83"/>
      <c r="BM47" s="57"/>
      <c r="BN47" s="44">
        <f t="shared" ref="BN47:BO48" si="139">+D47+F47+H47+J47+L47+N47+P47+R47+T47+V47+X47+Z47+AB47+AD47+AF47+AH47+AJ47+AL47+AN47+AP47+AR47+AT47+AV47+AX47+AZ47+BB47+BD47+BF47+BH47+BJ47+BL47</f>
        <v>0</v>
      </c>
      <c r="BO47" s="87">
        <f t="shared" si="139"/>
        <v>0</v>
      </c>
      <c r="BP47" s="25"/>
      <c r="BQ47" s="29"/>
      <c r="BR47" s="30"/>
      <c r="BS47" s="30"/>
      <c r="BT47" s="29"/>
      <c r="BU47" s="30"/>
      <c r="BV47" s="30"/>
    </row>
    <row r="48" spans="1:120" ht="16.5" hidden="1" customHeight="1" x14ac:dyDescent="0.25">
      <c r="A48" s="130" t="s">
        <v>31</v>
      </c>
      <c r="B48" s="131"/>
      <c r="C48" s="128">
        <v>47.5</v>
      </c>
      <c r="D48" s="82"/>
      <c r="E48" s="3"/>
      <c r="F48" s="3"/>
      <c r="G48" s="3"/>
      <c r="H48" s="3"/>
      <c r="I48" s="3"/>
      <c r="J48" s="45"/>
      <c r="K48" s="3"/>
      <c r="L48" s="83"/>
      <c r="M48" s="57"/>
      <c r="N48" s="45"/>
      <c r="O48" s="3"/>
      <c r="P48" s="83"/>
      <c r="Q48" s="57"/>
      <c r="R48" s="83"/>
      <c r="S48" s="238"/>
      <c r="T48" s="83"/>
      <c r="U48" s="97"/>
      <c r="V48" s="97"/>
      <c r="W48" s="57"/>
      <c r="X48" s="45"/>
      <c r="Y48" s="97"/>
      <c r="Z48" s="83"/>
      <c r="AA48" s="97"/>
      <c r="AB48" s="45"/>
      <c r="AC48" s="3"/>
      <c r="AD48" s="83"/>
      <c r="AE48" s="57"/>
      <c r="AF48" s="83"/>
      <c r="AG48" s="57"/>
      <c r="AH48" s="45"/>
      <c r="AI48" s="97"/>
      <c r="AJ48" s="82"/>
      <c r="AK48" s="3"/>
      <c r="AL48" s="45"/>
      <c r="AM48" s="3"/>
      <c r="AN48" s="45"/>
      <c r="AO48" s="3"/>
      <c r="AP48" s="45"/>
      <c r="AQ48" s="97"/>
      <c r="AR48" s="83"/>
      <c r="AS48" s="97"/>
      <c r="AT48" s="83"/>
      <c r="AU48" s="97"/>
      <c r="AV48" s="83"/>
      <c r="AW48" s="97"/>
      <c r="AX48" s="83"/>
      <c r="AY48" s="97"/>
      <c r="AZ48" s="83"/>
      <c r="BA48" s="57"/>
      <c r="BB48" s="83"/>
      <c r="BC48" s="97"/>
      <c r="BD48" s="83"/>
      <c r="BE48" s="97"/>
      <c r="BF48" s="83"/>
      <c r="BG48" s="97"/>
      <c r="BH48" s="83"/>
      <c r="BI48" s="57"/>
      <c r="BJ48" s="45"/>
      <c r="BK48" s="97"/>
      <c r="BL48" s="83"/>
      <c r="BM48" s="57"/>
      <c r="BN48" s="44">
        <f t="shared" si="139"/>
        <v>0</v>
      </c>
      <c r="BO48" s="87">
        <f t="shared" si="139"/>
        <v>0</v>
      </c>
      <c r="BP48" s="25"/>
      <c r="BQ48" s="29"/>
      <c r="BR48" s="30"/>
      <c r="BS48" s="30"/>
      <c r="BT48" s="29"/>
      <c r="BU48" s="30"/>
      <c r="BV48" s="30"/>
    </row>
    <row r="49" spans="1:120" s="63" customFormat="1" ht="16.5" customHeight="1" thickBot="1" x14ac:dyDescent="0.3">
      <c r="A49" s="283" t="s">
        <v>15</v>
      </c>
      <c r="B49" s="285"/>
      <c r="C49" s="86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110"/>
      <c r="V49" s="110"/>
      <c r="W49" s="64"/>
      <c r="X49" s="64"/>
      <c r="Y49" s="110"/>
      <c r="Z49" s="64"/>
      <c r="AA49" s="64"/>
      <c r="AB49" s="64"/>
      <c r="AC49" s="64"/>
      <c r="AD49" s="64"/>
      <c r="AE49" s="64"/>
      <c r="AF49" s="64"/>
      <c r="AG49" s="64"/>
      <c r="AH49" s="108"/>
      <c r="AI49" s="110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108"/>
      <c r="AX49" s="64"/>
      <c r="AY49" s="109"/>
      <c r="AZ49" s="64"/>
      <c r="BA49" s="64"/>
      <c r="BB49" s="64"/>
      <c r="BC49" s="64"/>
      <c r="BD49" s="64"/>
      <c r="BE49" s="110"/>
      <c r="BF49" s="64"/>
      <c r="BG49" s="64"/>
      <c r="BH49" s="64"/>
      <c r="BI49" s="64"/>
      <c r="BJ49" s="108"/>
      <c r="BK49" s="110"/>
      <c r="BL49" s="64"/>
      <c r="BM49" s="64"/>
      <c r="BN49" s="240"/>
      <c r="BO49" s="240"/>
      <c r="BP49" s="122"/>
      <c r="BQ49" s="9"/>
      <c r="BR49" s="9"/>
      <c r="BS49" s="9"/>
      <c r="BT49" s="9"/>
      <c r="BU49" s="25"/>
      <c r="BV49" s="9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7"/>
      <c r="DL49" s="7"/>
      <c r="DM49" s="7"/>
      <c r="DN49" s="7"/>
      <c r="DO49" s="7"/>
      <c r="DP49" s="7"/>
    </row>
    <row r="50" spans="1:120" ht="16.5" customHeight="1" x14ac:dyDescent="0.25">
      <c r="A50" s="172" t="s">
        <v>64</v>
      </c>
      <c r="B50" s="173" t="s">
        <v>65</v>
      </c>
      <c r="C50" s="169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97"/>
      <c r="V50" s="97"/>
      <c r="W50" s="100"/>
      <c r="X50" s="100"/>
      <c r="Y50" s="97"/>
      <c r="Z50" s="100"/>
      <c r="AA50" s="100"/>
      <c r="AB50" s="100"/>
      <c r="AC50" s="100"/>
      <c r="AD50" s="100"/>
      <c r="AE50" s="100"/>
      <c r="AF50" s="238">
        <v>40</v>
      </c>
      <c r="AG50" s="238">
        <v>2040</v>
      </c>
      <c r="AH50" s="238"/>
      <c r="AI50" s="97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238"/>
      <c r="AX50" s="100"/>
      <c r="AY50" s="31"/>
      <c r="AZ50" s="100"/>
      <c r="BA50" s="100"/>
      <c r="BB50" s="100"/>
      <c r="BC50" s="100"/>
      <c r="BD50" s="100"/>
      <c r="BE50" s="97"/>
      <c r="BF50" s="100"/>
      <c r="BG50" s="100"/>
      <c r="BH50" s="100"/>
      <c r="BI50" s="100"/>
      <c r="BJ50" s="238"/>
      <c r="BK50" s="97"/>
      <c r="BL50" s="100"/>
      <c r="BM50" s="100"/>
      <c r="BN50" s="170"/>
      <c r="BO50" s="171"/>
      <c r="BP50" s="122"/>
      <c r="BQ50" s="9"/>
      <c r="BR50" s="9"/>
      <c r="BS50" s="9"/>
      <c r="BT50" s="9"/>
      <c r="BU50" s="25"/>
      <c r="BV50" s="9"/>
    </row>
    <row r="51" spans="1:120" ht="16.5" customHeight="1" x14ac:dyDescent="0.25">
      <c r="A51" s="129" t="s">
        <v>59</v>
      </c>
      <c r="B51" s="84" t="s">
        <v>60</v>
      </c>
      <c r="C51" s="101">
        <v>45</v>
      </c>
      <c r="D51" s="100"/>
      <c r="E51" s="100"/>
      <c r="F51" s="100"/>
      <c r="G51" s="100"/>
      <c r="H51" s="100"/>
      <c r="I51" s="100"/>
      <c r="J51" s="238">
        <v>18</v>
      </c>
      <c r="K51" s="238">
        <f>+J51*C51</f>
        <v>810</v>
      </c>
      <c r="L51" s="100"/>
      <c r="M51" s="100"/>
      <c r="N51" s="100"/>
      <c r="O51" s="100"/>
      <c r="P51" s="238">
        <v>6</v>
      </c>
      <c r="Q51" s="238">
        <f>+P51*C51</f>
        <v>270</v>
      </c>
      <c r="R51" s="100"/>
      <c r="S51" s="100"/>
      <c r="T51" s="100"/>
      <c r="U51" s="97"/>
      <c r="V51" s="97"/>
      <c r="W51" s="100"/>
      <c r="X51" s="100"/>
      <c r="Y51" s="97"/>
      <c r="Z51" s="238"/>
      <c r="AA51" s="97">
        <f>+Z51*C51</f>
        <v>0</v>
      </c>
      <c r="AB51" s="238"/>
      <c r="AC51" s="238">
        <f>+AB51*C51</f>
        <v>0</v>
      </c>
      <c r="AD51" s="100"/>
      <c r="AE51" s="100"/>
      <c r="AF51" s="238">
        <v>3</v>
      </c>
      <c r="AG51" s="238">
        <f>+AF51*C51</f>
        <v>135</v>
      </c>
      <c r="AH51" s="238"/>
      <c r="AI51" s="97"/>
      <c r="AJ51" s="100"/>
      <c r="AK51" s="100"/>
      <c r="AL51" s="100"/>
      <c r="AM51" s="100"/>
      <c r="AN51" s="100"/>
      <c r="AO51" s="100"/>
      <c r="AP51" s="100"/>
      <c r="AQ51" s="100"/>
      <c r="AR51" s="100"/>
      <c r="AS51" s="100"/>
      <c r="AT51" s="100"/>
      <c r="AU51" s="100"/>
      <c r="AV51" s="100"/>
      <c r="AW51" s="238"/>
      <c r="AX51" s="100"/>
      <c r="AY51" s="31"/>
      <c r="AZ51" s="238"/>
      <c r="BA51" s="107"/>
      <c r="BB51" s="238"/>
      <c r="BC51" s="97"/>
      <c r="BD51" s="100"/>
      <c r="BE51" s="97"/>
      <c r="BF51" s="238"/>
      <c r="BG51" s="97"/>
      <c r="BH51" s="238">
        <v>36</v>
      </c>
      <c r="BI51" s="238">
        <f>+BH51*C51</f>
        <v>1620</v>
      </c>
      <c r="BJ51" s="238"/>
      <c r="BK51" s="97"/>
      <c r="BL51" s="100"/>
      <c r="BM51" s="100"/>
      <c r="BN51" s="44">
        <f>+D51+F51+H51+J51+L51+N51+P51+R51+T51+V51+X51+Z51+AB51+AD51+AF51+AH51+AJ51+AL51+AN51+AP51+AR51+AT51+AV51+AX51+AZ51+BB51+BD51+BF51+BH51+BJ51+BL51</f>
        <v>63</v>
      </c>
      <c r="BO51" s="87">
        <f t="shared" ref="BO51:BO52" si="140">+E51+G51+I51+K51+M51+O51+Q51+S51+U51+W51+Y51+AA51+AC51+AE51+AG51+AI51+AK51+AM51+AO51+AQ51+AS51+AU51+AW51+AY51+BA51+BC51+BE51+BG51+BI51+BK51+BM51</f>
        <v>2835</v>
      </c>
      <c r="BP51" s="122"/>
      <c r="BQ51" s="9"/>
      <c r="BR51" s="9"/>
      <c r="BS51" s="9"/>
      <c r="BT51" s="9"/>
      <c r="BU51" s="25"/>
      <c r="BV51" s="9"/>
    </row>
    <row r="52" spans="1:120" ht="16.5" customHeight="1" x14ac:dyDescent="0.25">
      <c r="A52" s="129" t="s">
        <v>62</v>
      </c>
      <c r="B52" s="84" t="s">
        <v>63</v>
      </c>
      <c r="C52" s="101">
        <v>60</v>
      </c>
      <c r="D52" s="100"/>
      <c r="E52" s="100"/>
      <c r="F52" s="100"/>
      <c r="G52" s="100"/>
      <c r="H52" s="100"/>
      <c r="I52" s="100"/>
      <c r="J52" s="238"/>
      <c r="K52" s="238"/>
      <c r="L52" s="100"/>
      <c r="M52" s="100"/>
      <c r="N52" s="100"/>
      <c r="O52" s="100"/>
      <c r="P52" s="238"/>
      <c r="Q52" s="238"/>
      <c r="R52" s="100"/>
      <c r="S52" s="100"/>
      <c r="T52" s="100"/>
      <c r="U52" s="97"/>
      <c r="V52" s="97"/>
      <c r="W52" s="100"/>
      <c r="X52" s="238">
        <v>18</v>
      </c>
      <c r="Y52" s="97">
        <f>+X52*C52</f>
        <v>1080</v>
      </c>
      <c r="Z52" s="238"/>
      <c r="AA52" s="97"/>
      <c r="AB52" s="238"/>
      <c r="AC52" s="238"/>
      <c r="AD52" s="100"/>
      <c r="AE52" s="100"/>
      <c r="AF52" s="100"/>
      <c r="AG52" s="100"/>
      <c r="AH52" s="238"/>
      <c r="AI52" s="97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238"/>
      <c r="AX52" s="100"/>
      <c r="AY52" s="31"/>
      <c r="AZ52" s="238"/>
      <c r="BA52" s="107"/>
      <c r="BB52" s="238"/>
      <c r="BC52" s="97"/>
      <c r="BD52" s="100"/>
      <c r="BE52" s="97"/>
      <c r="BF52" s="238"/>
      <c r="BG52" s="97"/>
      <c r="BH52" s="100"/>
      <c r="BI52" s="100"/>
      <c r="BJ52" s="238"/>
      <c r="BK52" s="97"/>
      <c r="BL52" s="100"/>
      <c r="BM52" s="100"/>
      <c r="BN52" s="44">
        <f>+D52+F52+H52+J52+L52+N52+P52+R52+T52+V52+X52+Z52+AB52+AD52+AF52+AH52+AJ52+AL52+AN52+AP52+AR52+AT52+AV52+AX52+AZ52+BB52+BD52+BF52+BH52+BJ52+BL52</f>
        <v>18</v>
      </c>
      <c r="BO52" s="87">
        <f t="shared" si="140"/>
        <v>1080</v>
      </c>
      <c r="BP52" s="122"/>
      <c r="BQ52" s="9"/>
      <c r="BR52" s="9"/>
      <c r="BS52" s="9"/>
      <c r="BT52" s="9"/>
      <c r="BU52" s="25"/>
      <c r="BV52" s="9"/>
    </row>
    <row r="53" spans="1:120" ht="16.5" customHeight="1" x14ac:dyDescent="0.25">
      <c r="A53" s="102" t="s">
        <v>2</v>
      </c>
      <c r="B53" s="102"/>
      <c r="C53" s="103"/>
      <c r="D53" s="104">
        <f t="shared" ref="D53:W53" si="141">SUM(D47:D51)</f>
        <v>0</v>
      </c>
      <c r="E53" s="104">
        <f t="shared" si="141"/>
        <v>0</v>
      </c>
      <c r="F53" s="104">
        <f t="shared" si="141"/>
        <v>0</v>
      </c>
      <c r="G53" s="104">
        <f t="shared" si="141"/>
        <v>0</v>
      </c>
      <c r="H53" s="104">
        <f t="shared" si="141"/>
        <v>0</v>
      </c>
      <c r="I53" s="104">
        <f t="shared" si="141"/>
        <v>0</v>
      </c>
      <c r="J53" s="104">
        <f t="shared" si="141"/>
        <v>18</v>
      </c>
      <c r="K53" s="104">
        <f t="shared" si="141"/>
        <v>810</v>
      </c>
      <c r="L53" s="104">
        <f t="shared" si="141"/>
        <v>0</v>
      </c>
      <c r="M53" s="104">
        <f t="shared" si="141"/>
        <v>0</v>
      </c>
      <c r="N53" s="104">
        <f t="shared" si="141"/>
        <v>0</v>
      </c>
      <c r="O53" s="104">
        <f t="shared" si="141"/>
        <v>0</v>
      </c>
      <c r="P53" s="104">
        <f t="shared" si="141"/>
        <v>6</v>
      </c>
      <c r="Q53" s="104">
        <f t="shared" si="141"/>
        <v>270</v>
      </c>
      <c r="R53" s="105">
        <f t="shared" si="141"/>
        <v>0</v>
      </c>
      <c r="S53" s="104">
        <f t="shared" si="141"/>
        <v>0</v>
      </c>
      <c r="T53" s="104">
        <f t="shared" si="141"/>
        <v>0</v>
      </c>
      <c r="U53" s="104">
        <f t="shared" si="141"/>
        <v>0</v>
      </c>
      <c r="V53" s="104">
        <f t="shared" si="141"/>
        <v>0</v>
      </c>
      <c r="W53" s="104">
        <f t="shared" si="141"/>
        <v>0</v>
      </c>
      <c r="X53" s="104">
        <f>SUM(X49:X52)</f>
        <v>18</v>
      </c>
      <c r="Y53" s="104">
        <f>SUM(Y49:Y52)</f>
        <v>1080</v>
      </c>
      <c r="Z53" s="105">
        <f>SUM(Z49:Z51)</f>
        <v>0</v>
      </c>
      <c r="AA53" s="104">
        <f>SUM(AA49:AA51)</f>
        <v>0</v>
      </c>
      <c r="AB53" s="105">
        <f>SUM(AB49:AB51)</f>
        <v>0</v>
      </c>
      <c r="AC53" s="104">
        <f>SUM(AC47:AC51)</f>
        <v>0</v>
      </c>
      <c r="AD53" s="105">
        <f t="shared" ref="AD53:BM53" si="142">SUM(AD49:AD51)</f>
        <v>0</v>
      </c>
      <c r="AE53" s="104">
        <f t="shared" si="142"/>
        <v>0</v>
      </c>
      <c r="AF53" s="105">
        <f t="shared" si="142"/>
        <v>43</v>
      </c>
      <c r="AG53" s="104">
        <f t="shared" si="142"/>
        <v>2175</v>
      </c>
      <c r="AH53" s="105">
        <f t="shared" si="142"/>
        <v>0</v>
      </c>
      <c r="AI53" s="104">
        <f t="shared" si="142"/>
        <v>0</v>
      </c>
      <c r="AJ53" s="105">
        <f t="shared" si="142"/>
        <v>0</v>
      </c>
      <c r="AK53" s="104">
        <f t="shared" si="142"/>
        <v>0</v>
      </c>
      <c r="AL53" s="105">
        <f t="shared" si="142"/>
        <v>0</v>
      </c>
      <c r="AM53" s="104">
        <f t="shared" si="142"/>
        <v>0</v>
      </c>
      <c r="AN53" s="105">
        <f t="shared" si="142"/>
        <v>0</v>
      </c>
      <c r="AO53" s="154">
        <f t="shared" si="142"/>
        <v>0</v>
      </c>
      <c r="AP53" s="105">
        <f t="shared" si="142"/>
        <v>0</v>
      </c>
      <c r="AQ53" s="104">
        <f t="shared" si="142"/>
        <v>0</v>
      </c>
      <c r="AR53" s="105">
        <f t="shared" si="142"/>
        <v>0</v>
      </c>
      <c r="AS53" s="104">
        <f t="shared" si="142"/>
        <v>0</v>
      </c>
      <c r="AT53" s="105">
        <f t="shared" si="142"/>
        <v>0</v>
      </c>
      <c r="AU53" s="104">
        <f t="shared" si="142"/>
        <v>0</v>
      </c>
      <c r="AV53" s="105">
        <f t="shared" si="142"/>
        <v>0</v>
      </c>
      <c r="AW53" s="105">
        <f t="shared" si="142"/>
        <v>0</v>
      </c>
      <c r="AX53" s="105">
        <f t="shared" si="142"/>
        <v>0</v>
      </c>
      <c r="AY53" s="105">
        <f t="shared" si="142"/>
        <v>0</v>
      </c>
      <c r="AZ53" s="105">
        <f t="shared" si="142"/>
        <v>0</v>
      </c>
      <c r="BA53" s="105">
        <f t="shared" si="142"/>
        <v>0</v>
      </c>
      <c r="BB53" s="105">
        <f t="shared" si="142"/>
        <v>0</v>
      </c>
      <c r="BC53" s="105">
        <f t="shared" si="142"/>
        <v>0</v>
      </c>
      <c r="BD53" s="105">
        <f t="shared" si="142"/>
        <v>0</v>
      </c>
      <c r="BE53" s="105">
        <f t="shared" si="142"/>
        <v>0</v>
      </c>
      <c r="BF53" s="105">
        <f t="shared" si="142"/>
        <v>0</v>
      </c>
      <c r="BG53" s="105">
        <f t="shared" si="142"/>
        <v>0</v>
      </c>
      <c r="BH53" s="105">
        <f t="shared" si="142"/>
        <v>36</v>
      </c>
      <c r="BI53" s="105">
        <f t="shared" si="142"/>
        <v>1620</v>
      </c>
      <c r="BJ53" s="105">
        <f t="shared" si="142"/>
        <v>0</v>
      </c>
      <c r="BK53" s="105">
        <f t="shared" si="142"/>
        <v>0</v>
      </c>
      <c r="BL53" s="105">
        <f t="shared" si="142"/>
        <v>0</v>
      </c>
      <c r="BM53" s="105">
        <f t="shared" si="142"/>
        <v>0</v>
      </c>
      <c r="BN53" s="105">
        <f>SUM(BN49:BN52)</f>
        <v>81</v>
      </c>
      <c r="BO53" s="105">
        <f>SUM(BO49:BO52)</f>
        <v>3915</v>
      </c>
      <c r="BP53" s="19"/>
    </row>
    <row r="54" spans="1:120" ht="16.5" customHeight="1" x14ac:dyDescent="0.25">
      <c r="A54" s="73"/>
      <c r="B54" s="73"/>
      <c r="C54" s="73"/>
      <c r="D54" s="73"/>
      <c r="E54" s="3"/>
      <c r="F54" s="3"/>
      <c r="G54" s="3"/>
      <c r="H54" s="3"/>
      <c r="I54" s="3"/>
      <c r="J54" s="45"/>
      <c r="K54" s="3"/>
      <c r="L54" s="53"/>
      <c r="M54" s="2"/>
      <c r="N54" s="53"/>
      <c r="O54" s="2"/>
      <c r="P54" s="53"/>
      <c r="Q54" s="2"/>
      <c r="R54" s="53"/>
      <c r="S54" s="2"/>
      <c r="T54" s="53"/>
      <c r="U54" s="2"/>
      <c r="V54" s="53"/>
      <c r="W54" s="2"/>
      <c r="X54" s="53"/>
      <c r="Y54" s="2"/>
      <c r="Z54" s="53"/>
      <c r="AA54" s="2"/>
      <c r="AB54" s="53"/>
      <c r="AC54" s="2"/>
      <c r="AD54" s="53"/>
      <c r="AE54" s="2"/>
      <c r="AF54" s="53"/>
      <c r="AG54" s="2"/>
      <c r="AH54" s="53"/>
      <c r="AI54" s="2"/>
      <c r="AJ54" s="73"/>
      <c r="AK54" s="8"/>
      <c r="AL54" s="52"/>
      <c r="AM54" s="8"/>
      <c r="AN54" s="52"/>
      <c r="AO54" s="8"/>
      <c r="AP54" s="52"/>
      <c r="AQ54" s="8"/>
      <c r="AR54" s="53"/>
      <c r="AS54" s="2"/>
      <c r="AT54" s="53"/>
      <c r="AU54" s="2"/>
      <c r="AV54" s="53"/>
      <c r="AW54" s="2"/>
      <c r="AX54" s="53"/>
      <c r="AY54" s="2"/>
      <c r="AZ54" s="53"/>
      <c r="BA54" s="2"/>
      <c r="BB54" s="53"/>
      <c r="BC54" s="2"/>
      <c r="BD54" s="53"/>
      <c r="BE54" s="2"/>
      <c r="BF54" s="53"/>
      <c r="BG54" s="2"/>
      <c r="BH54" s="53"/>
      <c r="BI54" s="57"/>
      <c r="BJ54" s="53"/>
      <c r="BK54" s="57"/>
      <c r="BL54" s="53"/>
      <c r="BM54" s="57"/>
      <c r="BN54" s="2"/>
      <c r="BO54" s="3"/>
      <c r="BP54" s="122"/>
    </row>
    <row r="55" spans="1:120" ht="16.5" customHeight="1" x14ac:dyDescent="0.25">
      <c r="A55" s="73"/>
      <c r="B55" s="73"/>
      <c r="C55" s="73"/>
      <c r="D55" s="73"/>
      <c r="E55" s="3"/>
      <c r="F55" s="3"/>
      <c r="G55" s="3"/>
      <c r="H55" s="3"/>
      <c r="I55" s="3"/>
      <c r="J55" s="45"/>
      <c r="K55" s="3"/>
      <c r="L55" s="53"/>
      <c r="M55" s="2"/>
      <c r="N55" s="53"/>
      <c r="O55" s="2"/>
      <c r="P55" s="53"/>
      <c r="Q55" s="2"/>
      <c r="R55" s="53"/>
      <c r="S55" s="2"/>
      <c r="T55" s="53"/>
      <c r="U55" s="2"/>
      <c r="V55" s="53"/>
      <c r="W55" s="2"/>
      <c r="X55" s="53"/>
      <c r="Y55" s="2"/>
      <c r="Z55" s="53"/>
      <c r="AA55" s="2"/>
      <c r="AB55" s="53"/>
      <c r="AC55" s="2"/>
      <c r="AD55" s="53"/>
      <c r="AE55" s="2"/>
      <c r="AF55" s="53"/>
      <c r="AG55" s="2"/>
      <c r="AH55" s="53"/>
      <c r="AI55" s="2"/>
      <c r="AJ55" s="73"/>
      <c r="AK55" s="8"/>
      <c r="AL55" s="52"/>
      <c r="AM55" s="8"/>
      <c r="AN55" s="52"/>
      <c r="AO55" s="8"/>
      <c r="AP55" s="52"/>
      <c r="AQ55" s="8"/>
      <c r="AR55" s="53"/>
      <c r="AS55" s="2"/>
      <c r="AT55" s="53"/>
      <c r="AU55" s="2"/>
      <c r="AV55" s="53"/>
      <c r="AW55" s="2"/>
      <c r="AX55" s="53"/>
      <c r="AY55" s="2"/>
      <c r="AZ55" s="53"/>
      <c r="BA55" s="2"/>
      <c r="BB55" s="53"/>
      <c r="BC55" s="2"/>
      <c r="BD55" s="53"/>
      <c r="BE55" s="2"/>
      <c r="BF55" s="53"/>
      <c r="BG55" s="2"/>
      <c r="BH55" s="53"/>
      <c r="BI55" s="57"/>
      <c r="BJ55" s="53"/>
      <c r="BK55" s="57"/>
      <c r="BL55" s="53"/>
      <c r="BM55" s="57"/>
      <c r="BN55" s="2"/>
      <c r="BO55" s="8"/>
      <c r="BP55" s="122"/>
    </row>
    <row r="56" spans="1:120" ht="16.5" customHeight="1" x14ac:dyDescent="0.25">
      <c r="A56" s="89" t="s">
        <v>16</v>
      </c>
      <c r="B56" s="89"/>
      <c r="C56" s="89"/>
      <c r="D56" s="90">
        <f t="shared" ref="D56:BO56" si="143">D53+D42</f>
        <v>19</v>
      </c>
      <c r="E56" s="91">
        <f t="shared" si="143"/>
        <v>924</v>
      </c>
      <c r="F56" s="91">
        <f t="shared" si="143"/>
        <v>90</v>
      </c>
      <c r="G56" s="91">
        <f t="shared" si="143"/>
        <v>4764</v>
      </c>
      <c r="H56" s="91">
        <f t="shared" si="143"/>
        <v>107</v>
      </c>
      <c r="I56" s="91">
        <f t="shared" si="143"/>
        <v>5670</v>
      </c>
      <c r="J56" s="90">
        <f t="shared" si="143"/>
        <v>91</v>
      </c>
      <c r="K56" s="90">
        <f t="shared" si="143"/>
        <v>4638</v>
      </c>
      <c r="L56" s="92">
        <f t="shared" si="143"/>
        <v>169</v>
      </c>
      <c r="M56" s="90">
        <f t="shared" si="143"/>
        <v>8440.7799999999988</v>
      </c>
      <c r="N56" s="92">
        <f t="shared" si="143"/>
        <v>114</v>
      </c>
      <c r="O56" s="90">
        <f t="shared" si="143"/>
        <v>5863.68</v>
      </c>
      <c r="P56" s="92">
        <f t="shared" si="143"/>
        <v>183</v>
      </c>
      <c r="Q56" s="90">
        <f t="shared" si="143"/>
        <v>9228.0400000000009</v>
      </c>
      <c r="R56" s="92">
        <f t="shared" si="143"/>
        <v>147</v>
      </c>
      <c r="S56" s="90">
        <f t="shared" si="143"/>
        <v>7377</v>
      </c>
      <c r="T56" s="92">
        <f t="shared" si="143"/>
        <v>96</v>
      </c>
      <c r="U56" s="90">
        <f t="shared" si="143"/>
        <v>4946.0200000000004</v>
      </c>
      <c r="V56" s="92">
        <f t="shared" si="143"/>
        <v>172</v>
      </c>
      <c r="W56" s="90">
        <f t="shared" si="143"/>
        <v>8850.5</v>
      </c>
      <c r="X56" s="92">
        <f t="shared" si="143"/>
        <v>105</v>
      </c>
      <c r="Y56" s="90">
        <f t="shared" si="143"/>
        <v>5598</v>
      </c>
      <c r="Z56" s="92">
        <f t="shared" si="143"/>
        <v>141</v>
      </c>
      <c r="AA56" s="90">
        <f t="shared" si="143"/>
        <v>7046.64</v>
      </c>
      <c r="AB56" s="92">
        <f t="shared" si="143"/>
        <v>122</v>
      </c>
      <c r="AC56" s="90">
        <f t="shared" si="143"/>
        <v>6381</v>
      </c>
      <c r="AD56" s="92">
        <f t="shared" si="143"/>
        <v>131</v>
      </c>
      <c r="AE56" s="90">
        <f t="shared" si="143"/>
        <v>6880</v>
      </c>
      <c r="AF56" s="92">
        <f t="shared" si="143"/>
        <v>166</v>
      </c>
      <c r="AG56" s="90">
        <f t="shared" si="143"/>
        <v>8525.119999999999</v>
      </c>
      <c r="AH56" s="92">
        <f t="shared" si="143"/>
        <v>56</v>
      </c>
      <c r="AI56" s="90">
        <f t="shared" si="143"/>
        <v>3012</v>
      </c>
      <c r="AJ56" s="90">
        <f t="shared" si="143"/>
        <v>111</v>
      </c>
      <c r="AK56" s="90">
        <f t="shared" si="143"/>
        <v>5742</v>
      </c>
      <c r="AL56" s="92">
        <f t="shared" si="143"/>
        <v>139</v>
      </c>
      <c r="AM56" s="90">
        <f t="shared" si="143"/>
        <v>7416.5</v>
      </c>
      <c r="AN56" s="92">
        <f t="shared" si="143"/>
        <v>143</v>
      </c>
      <c r="AO56" s="90">
        <f t="shared" si="143"/>
        <v>7014.71</v>
      </c>
      <c r="AP56" s="92">
        <f t="shared" si="143"/>
        <v>140</v>
      </c>
      <c r="AQ56" s="90">
        <f t="shared" si="143"/>
        <v>7278</v>
      </c>
      <c r="AR56" s="92">
        <f t="shared" si="143"/>
        <v>207</v>
      </c>
      <c r="AS56" s="90">
        <f t="shared" si="143"/>
        <v>10173</v>
      </c>
      <c r="AT56" s="92">
        <f t="shared" si="143"/>
        <v>0</v>
      </c>
      <c r="AU56" s="90">
        <f t="shared" si="143"/>
        <v>0</v>
      </c>
      <c r="AV56" s="92">
        <f t="shared" si="143"/>
        <v>0</v>
      </c>
      <c r="AW56" s="90">
        <f t="shared" si="143"/>
        <v>0</v>
      </c>
      <c r="AX56" s="92">
        <f t="shared" si="143"/>
        <v>0</v>
      </c>
      <c r="AY56" s="90">
        <f t="shared" si="143"/>
        <v>0</v>
      </c>
      <c r="AZ56" s="92">
        <f t="shared" si="143"/>
        <v>0</v>
      </c>
      <c r="BA56" s="90">
        <f t="shared" si="143"/>
        <v>0</v>
      </c>
      <c r="BB56" s="92">
        <f t="shared" si="143"/>
        <v>0</v>
      </c>
      <c r="BC56" s="90">
        <f t="shared" si="143"/>
        <v>0</v>
      </c>
      <c r="BD56" s="92">
        <f t="shared" si="143"/>
        <v>0</v>
      </c>
      <c r="BE56" s="90">
        <f t="shared" si="143"/>
        <v>0</v>
      </c>
      <c r="BF56" s="92">
        <f t="shared" si="143"/>
        <v>0</v>
      </c>
      <c r="BG56" s="90">
        <f t="shared" si="143"/>
        <v>0</v>
      </c>
      <c r="BH56" s="92">
        <f t="shared" si="143"/>
        <v>36</v>
      </c>
      <c r="BI56" s="90">
        <f t="shared" si="143"/>
        <v>1620</v>
      </c>
      <c r="BJ56" s="92">
        <f t="shared" si="143"/>
        <v>0</v>
      </c>
      <c r="BK56" s="90">
        <f t="shared" si="143"/>
        <v>0</v>
      </c>
      <c r="BL56" s="92">
        <f t="shared" si="143"/>
        <v>0</v>
      </c>
      <c r="BM56" s="90">
        <f t="shared" si="143"/>
        <v>0</v>
      </c>
      <c r="BN56" s="92">
        <f t="shared" si="143"/>
        <v>2483</v>
      </c>
      <c r="BO56" s="90">
        <f t="shared" si="143"/>
        <v>128046.98999999999</v>
      </c>
      <c r="BP56" s="122"/>
    </row>
    <row r="60" spans="1:120" ht="16.5" customHeight="1" thickBot="1" x14ac:dyDescent="0.3"/>
    <row r="61" spans="1:120" ht="16.5" customHeight="1" x14ac:dyDescent="0.25">
      <c r="D61" s="139" t="s">
        <v>36</v>
      </c>
      <c r="E61" s="146" t="s">
        <v>37</v>
      </c>
      <c r="F61" s="146" t="s">
        <v>38</v>
      </c>
      <c r="G61" s="146" t="s">
        <v>49</v>
      </c>
      <c r="H61" s="146" t="s">
        <v>39</v>
      </c>
      <c r="I61" s="147" t="s">
        <v>40</v>
      </c>
    </row>
    <row r="62" spans="1:120" ht="16.5" customHeight="1" x14ac:dyDescent="0.25">
      <c r="D62" s="140">
        <v>1</v>
      </c>
      <c r="E62" s="137" t="s">
        <v>41</v>
      </c>
      <c r="F62" s="138">
        <v>1</v>
      </c>
      <c r="G62" s="137">
        <v>2188.91</v>
      </c>
      <c r="H62" s="137">
        <f>1029+32</f>
        <v>1061</v>
      </c>
      <c r="I62" s="141">
        <f>+H62-G62</f>
        <v>-1127.9099999999999</v>
      </c>
    </row>
    <row r="63" spans="1:120" ht="16.5" customHeight="1" x14ac:dyDescent="0.25">
      <c r="D63" s="140">
        <v>2</v>
      </c>
      <c r="E63" s="137" t="s">
        <v>43</v>
      </c>
      <c r="F63" s="138" t="s">
        <v>33</v>
      </c>
      <c r="G63" s="137">
        <v>704.25</v>
      </c>
      <c r="H63" s="137"/>
      <c r="I63" s="141">
        <f t="shared" ref="I63:I67" si="144">+H63-G63</f>
        <v>-704.25</v>
      </c>
    </row>
    <row r="64" spans="1:120" ht="16.5" customHeight="1" x14ac:dyDescent="0.25">
      <c r="D64" s="140">
        <v>3</v>
      </c>
      <c r="E64" s="137" t="s">
        <v>42</v>
      </c>
      <c r="F64" s="138" t="s">
        <v>48</v>
      </c>
      <c r="G64" s="137">
        <v>2474.75</v>
      </c>
      <c r="H64" s="137">
        <f>1200+542.4</f>
        <v>1742.4</v>
      </c>
      <c r="I64" s="141">
        <f t="shared" si="144"/>
        <v>-732.34999999999991</v>
      </c>
    </row>
    <row r="65" spans="4:9" ht="16.5" customHeight="1" x14ac:dyDescent="0.25">
      <c r="D65" s="140">
        <v>4</v>
      </c>
      <c r="E65" s="137" t="s">
        <v>44</v>
      </c>
      <c r="F65" s="138">
        <v>2</v>
      </c>
      <c r="G65" s="137">
        <v>2</v>
      </c>
      <c r="H65" s="137"/>
      <c r="I65" s="141">
        <f t="shared" si="144"/>
        <v>-2</v>
      </c>
    </row>
    <row r="66" spans="4:9" ht="16.5" customHeight="1" x14ac:dyDescent="0.25">
      <c r="D66" s="140">
        <v>5</v>
      </c>
      <c r="E66" s="137" t="s">
        <v>45</v>
      </c>
      <c r="F66" s="138">
        <v>2</v>
      </c>
      <c r="G66" s="137">
        <v>45.7</v>
      </c>
      <c r="H66" s="137"/>
      <c r="I66" s="141">
        <f t="shared" si="144"/>
        <v>-45.7</v>
      </c>
    </row>
    <row r="67" spans="4:9" ht="16.5" customHeight="1" x14ac:dyDescent="0.25">
      <c r="D67" s="140">
        <v>6</v>
      </c>
      <c r="E67" s="137" t="s">
        <v>46</v>
      </c>
      <c r="F67" s="138" t="s">
        <v>47</v>
      </c>
      <c r="G67" s="137">
        <v>95.5</v>
      </c>
      <c r="H67" s="137">
        <v>94.5</v>
      </c>
      <c r="I67" s="141">
        <f t="shared" si="144"/>
        <v>-1</v>
      </c>
    </row>
    <row r="68" spans="4:9" ht="16.5" customHeight="1" thickBot="1" x14ac:dyDescent="0.3">
      <c r="D68" s="142"/>
      <c r="E68" s="295" t="s">
        <v>50</v>
      </c>
      <c r="F68" s="296"/>
      <c r="G68" s="143">
        <f>SUM(G62:G67)</f>
        <v>5511.11</v>
      </c>
      <c r="H68" s="143"/>
      <c r="I68" s="144">
        <f>SUM(I62:I67)</f>
        <v>-2613.2099999999996</v>
      </c>
    </row>
    <row r="69" spans="4:9" ht="16.5" customHeight="1" x14ac:dyDescent="0.25">
      <c r="D69" s="145"/>
      <c r="E69" s="13"/>
      <c r="F69" s="13"/>
      <c r="G69" s="13"/>
      <c r="H69" s="13"/>
      <c r="I69" s="13"/>
    </row>
    <row r="70" spans="4:9" ht="16.5" customHeight="1" x14ac:dyDescent="0.25">
      <c r="D70" s="12"/>
      <c r="E70" s="13"/>
      <c r="F70" s="13"/>
      <c r="G70" s="13"/>
      <c r="H70" s="13"/>
      <c r="I70" s="13"/>
    </row>
    <row r="71" spans="4:9" ht="16.5" customHeight="1" x14ac:dyDescent="0.25">
      <c r="D71" s="12"/>
      <c r="E71" s="13"/>
      <c r="F71" s="13"/>
      <c r="G71" s="13"/>
      <c r="H71" s="13"/>
      <c r="I71" s="13"/>
    </row>
  </sheetData>
  <mergeCells count="44">
    <mergeCell ref="BQ4:BV4"/>
    <mergeCell ref="C5:C6"/>
    <mergeCell ref="D5:E5"/>
    <mergeCell ref="F5:G5"/>
    <mergeCell ref="H5:I5"/>
    <mergeCell ref="J5:K5"/>
    <mergeCell ref="L5:M5"/>
    <mergeCell ref="N5:O5"/>
    <mergeCell ref="P5:Q5"/>
    <mergeCell ref="R5:S5"/>
    <mergeCell ref="BP5:BP6"/>
    <mergeCell ref="BF5:BG5"/>
    <mergeCell ref="BH5:BI5"/>
    <mergeCell ref="BJ5:BK5"/>
    <mergeCell ref="BL5:BM5"/>
    <mergeCell ref="BN5:BN6"/>
    <mergeCell ref="A6:B6"/>
    <mergeCell ref="A13:B13"/>
    <mergeCell ref="A19:B19"/>
    <mergeCell ref="A30:B30"/>
    <mergeCell ref="BD5:BE5"/>
    <mergeCell ref="AB5:AC5"/>
    <mergeCell ref="AD5:AE5"/>
    <mergeCell ref="AR5:AS5"/>
    <mergeCell ref="AT5:AU5"/>
    <mergeCell ref="AV5:AW5"/>
    <mergeCell ref="AX5:AY5"/>
    <mergeCell ref="AZ5:BA5"/>
    <mergeCell ref="A33:B33"/>
    <mergeCell ref="A46:C46"/>
    <mergeCell ref="A49:B49"/>
    <mergeCell ref="E68:F68"/>
    <mergeCell ref="BO5:BO6"/>
    <mergeCell ref="BB5:BC5"/>
    <mergeCell ref="AF5:AG5"/>
    <mergeCell ref="AH5:AI5"/>
    <mergeCell ref="AJ5:AK5"/>
    <mergeCell ref="AL5:AM5"/>
    <mergeCell ref="AN5:AO5"/>
    <mergeCell ref="AP5:AQ5"/>
    <mergeCell ref="T5:U5"/>
    <mergeCell ref="V5:W5"/>
    <mergeCell ref="X5:Y5"/>
    <mergeCell ref="Z5:A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</vt:i4>
      </vt:variant>
    </vt:vector>
  </HeadingPairs>
  <TitlesOfParts>
    <vt:vector size="23" baseType="lpstr">
      <vt:lpstr>UP TO DATE</vt:lpstr>
      <vt:lpstr>JULY 31</vt:lpstr>
      <vt:lpstr>JULY 29</vt:lpstr>
      <vt:lpstr>JULY 28</vt:lpstr>
      <vt:lpstr>JULY 25</vt:lpstr>
      <vt:lpstr>JULY 24</vt:lpstr>
      <vt:lpstr>JULY 23</vt:lpstr>
      <vt:lpstr>JULY 22</vt:lpstr>
      <vt:lpstr>JULY 21</vt:lpstr>
      <vt:lpstr>JULY 20</vt:lpstr>
      <vt:lpstr>JULY 19</vt:lpstr>
      <vt:lpstr>Sheet1</vt:lpstr>
      <vt:lpstr>JULY 18</vt:lpstr>
      <vt:lpstr>JULY 15</vt:lpstr>
      <vt:lpstr>JULY 14</vt:lpstr>
      <vt:lpstr>JULY 13</vt:lpstr>
      <vt:lpstr>JULY 12</vt:lpstr>
      <vt:lpstr>JULY 11</vt:lpstr>
      <vt:lpstr>JULY 10</vt:lpstr>
      <vt:lpstr>JULY 9</vt:lpstr>
      <vt:lpstr>JULY 8</vt:lpstr>
      <vt:lpstr>JULY 7</vt:lpstr>
      <vt:lpstr>'UP TO DATE'!Print_Area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2021-08-05T05:16:33Z</dcterms:modified>
</cp:coreProperties>
</file>