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460016801.STERLING\Desktop\Rajshekar\"/>
    </mc:Choice>
  </mc:AlternateContent>
  <xr:revisionPtr revIDLastSave="0" documentId="13_ncr:1_{05023E1F-076A-4B7C-9D45-129CC7513B4F}" xr6:coauthVersionLast="47" xr6:coauthVersionMax="47" xr10:uidLastSave="{00000000-0000-0000-0000-000000000000}"/>
  <bookViews>
    <workbookView xWindow="0" yWindow="165" windowWidth="20040" windowHeight="10755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3" i="11" l="1"/>
  <c r="I33" i="11"/>
  <c r="J33" i="11"/>
  <c r="K33" i="11" s="1"/>
  <c r="M33" i="11"/>
  <c r="P33" i="11"/>
  <c r="W33" i="11"/>
  <c r="X33" i="11"/>
  <c r="Y33" i="11"/>
  <c r="AB33" i="11" s="1"/>
  <c r="AD33" i="11"/>
  <c r="AD1007" i="4"/>
  <c r="AI1007" i="4" s="1"/>
  <c r="AC1009" i="4"/>
  <c r="AD1010" i="4"/>
  <c r="AI1010" i="4" s="1"/>
  <c r="AC1011" i="4"/>
  <c r="AC1012" i="4"/>
  <c r="AD1013" i="4"/>
  <c r="AI1013" i="4" s="1"/>
  <c r="AD1014" i="4"/>
  <c r="AI1014" i="4" s="1"/>
  <c r="AD1015" i="4"/>
  <c r="AI1015" i="4" s="1"/>
  <c r="AD1016" i="4"/>
  <c r="AD1017" i="4"/>
  <c r="AI1017" i="4" s="1"/>
  <c r="AA1007" i="4"/>
  <c r="AA1009" i="4"/>
  <c r="AA1010" i="4"/>
  <c r="AA1011" i="4"/>
  <c r="AA1012" i="4"/>
  <c r="AA1013" i="4"/>
  <c r="AA1016" i="4"/>
  <c r="AA1017" i="4"/>
  <c r="AH1018" i="4"/>
  <c r="AD1018" i="4"/>
  <c r="AI1018" i="4" s="1"/>
  <c r="AC1018" i="4"/>
  <c r="X1018" i="4"/>
  <c r="AA1018" i="4" s="1"/>
  <c r="W1018" i="4"/>
  <c r="AB1018" i="4" s="1"/>
  <c r="M1018" i="4"/>
  <c r="J1018" i="4"/>
  <c r="K1018" i="4" s="1"/>
  <c r="I1018" i="4"/>
  <c r="G1018" i="4"/>
  <c r="C1018" i="4"/>
  <c r="B1018" i="4"/>
  <c r="AH1017" i="4"/>
  <c r="M1017" i="4"/>
  <c r="J1017" i="4"/>
  <c r="K1017" i="4" s="1"/>
  <c r="I1017" i="4"/>
  <c r="G1017" i="4"/>
  <c r="C1017" i="4"/>
  <c r="B1017" i="4"/>
  <c r="AH1016" i="4"/>
  <c r="M1016" i="4"/>
  <c r="J1016" i="4"/>
  <c r="K1016" i="4" s="1"/>
  <c r="I1016" i="4"/>
  <c r="G1016" i="4"/>
  <c r="C1016" i="4"/>
  <c r="B1016" i="4"/>
  <c r="AH1015" i="4"/>
  <c r="M1015" i="4"/>
  <c r="J1015" i="4"/>
  <c r="K1015" i="4" s="1"/>
  <c r="I1015" i="4"/>
  <c r="G1015" i="4"/>
  <c r="C1015" i="4"/>
  <c r="B1015" i="4"/>
  <c r="AH1014" i="4"/>
  <c r="M1014" i="4"/>
  <c r="J1014" i="4"/>
  <c r="K1014" i="4" s="1"/>
  <c r="I1014" i="4"/>
  <c r="G1014" i="4"/>
  <c r="C1014" i="4"/>
  <c r="B1014" i="4"/>
  <c r="AH1013" i="4"/>
  <c r="M1013" i="4"/>
  <c r="J1013" i="4"/>
  <c r="I1013" i="4"/>
  <c r="G1013" i="4"/>
  <c r="C1013" i="4"/>
  <c r="B1013" i="4"/>
  <c r="AH1012" i="4"/>
  <c r="AD1012" i="4"/>
  <c r="M1012" i="4"/>
  <c r="J1012" i="4"/>
  <c r="K1012" i="4" s="1"/>
  <c r="I1012" i="4"/>
  <c r="G1012" i="4"/>
  <c r="C1012" i="4"/>
  <c r="B1012" i="4"/>
  <c r="AH1011" i="4"/>
  <c r="AB1011" i="4"/>
  <c r="M1011" i="4"/>
  <c r="J1011" i="4"/>
  <c r="K1011" i="4" s="1"/>
  <c r="I1011" i="4"/>
  <c r="G1011" i="4"/>
  <c r="C1011" i="4"/>
  <c r="B1011" i="4"/>
  <c r="AH1010" i="4"/>
  <c r="M1010" i="4"/>
  <c r="J1010" i="4"/>
  <c r="K1010" i="4" s="1"/>
  <c r="I1010" i="4"/>
  <c r="G1010" i="4"/>
  <c r="C1010" i="4"/>
  <c r="B1010" i="4"/>
  <c r="AH1009" i="4"/>
  <c r="AD1009" i="4"/>
  <c r="AI1009" i="4" s="1"/>
  <c r="M1009" i="4"/>
  <c r="J1009" i="4"/>
  <c r="I1009" i="4"/>
  <c r="K1009" i="4" s="1"/>
  <c r="G1009" i="4"/>
  <c r="C1009" i="4"/>
  <c r="B1009" i="4"/>
  <c r="AH1008" i="4"/>
  <c r="X1008" i="4"/>
  <c r="AA1008" i="4" s="1"/>
  <c r="W1008" i="4"/>
  <c r="AD1008" i="4" s="1"/>
  <c r="AI1008" i="4" s="1"/>
  <c r="M1008" i="4"/>
  <c r="J1008" i="4"/>
  <c r="I1008" i="4"/>
  <c r="K1008" i="4" s="1"/>
  <c r="G1008" i="4"/>
  <c r="C1008" i="4"/>
  <c r="B1008" i="4"/>
  <c r="AH1007" i="4"/>
  <c r="M1007" i="4"/>
  <c r="J1007" i="4"/>
  <c r="K1007" i="4" s="1"/>
  <c r="I1007" i="4"/>
  <c r="G1007" i="4"/>
  <c r="C1007" i="4"/>
  <c r="B1007" i="4"/>
  <c r="A1007" i="4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C77" i="7"/>
  <c r="F77" i="7"/>
  <c r="G77" i="7" s="1"/>
  <c r="H77" i="7"/>
  <c r="A77" i="7" s="1"/>
  <c r="J77" i="7"/>
  <c r="K77" i="7"/>
  <c r="L77" i="7"/>
  <c r="M77" i="7"/>
  <c r="N77" i="7"/>
  <c r="O77" i="7"/>
  <c r="P77" i="7"/>
  <c r="Q77" i="7"/>
  <c r="R77" i="7"/>
  <c r="S77" i="7"/>
  <c r="T77" i="7"/>
  <c r="U77" i="7"/>
  <c r="G78" i="6"/>
  <c r="H78" i="6"/>
  <c r="A78" i="6" s="1"/>
  <c r="I78" i="6"/>
  <c r="J78" i="6"/>
  <c r="P78" i="6" s="1"/>
  <c r="K78" i="6"/>
  <c r="L78" i="6"/>
  <c r="M78" i="6"/>
  <c r="N78" i="6"/>
  <c r="O78" i="6"/>
  <c r="Q78" i="6"/>
  <c r="F79" i="1"/>
  <c r="AB79" i="1"/>
  <c r="AC79" i="1"/>
  <c r="AD79" i="1"/>
  <c r="AF79" i="1"/>
  <c r="AG79" i="1" s="1"/>
  <c r="AH79" i="1"/>
  <c r="AD32" i="11"/>
  <c r="AD31" i="11"/>
  <c r="AD30" i="11"/>
  <c r="AD29" i="11"/>
  <c r="G32" i="11"/>
  <c r="M32" i="11"/>
  <c r="P32" i="11"/>
  <c r="W32" i="11"/>
  <c r="X32" i="11"/>
  <c r="Y32" i="11"/>
  <c r="AE78" i="1"/>
  <c r="AD78" i="1"/>
  <c r="AC78" i="1"/>
  <c r="AB995" i="4"/>
  <c r="AA997" i="4"/>
  <c r="AD998" i="4"/>
  <c r="AI998" i="4" s="1"/>
  <c r="AD999" i="4"/>
  <c r="AI999" i="4" s="1"/>
  <c r="AD1000" i="4"/>
  <c r="AB1001" i="4"/>
  <c r="AD1002" i="4"/>
  <c r="AD1003" i="4"/>
  <c r="AD1004" i="4"/>
  <c r="AB1005" i="4"/>
  <c r="AA995" i="4"/>
  <c r="AA998" i="4"/>
  <c r="AA999" i="4"/>
  <c r="AA1000" i="4"/>
  <c r="AA1001" i="4"/>
  <c r="AA1002" i="4"/>
  <c r="AA1003" i="4"/>
  <c r="AA1004" i="4"/>
  <c r="AA1005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AC1002" i="4"/>
  <c r="M1002" i="4"/>
  <c r="G1002" i="4"/>
  <c r="C1002" i="4"/>
  <c r="B1002" i="4"/>
  <c r="AH1001" i="4"/>
  <c r="AD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AB997" i="4"/>
  <c r="M997" i="4"/>
  <c r="G997" i="4"/>
  <c r="C997" i="4"/>
  <c r="B997" i="4"/>
  <c r="AH996" i="4"/>
  <c r="M996" i="4"/>
  <c r="G996" i="4"/>
  <c r="C996" i="4"/>
  <c r="B996" i="4"/>
  <c r="A996" i="4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H995" i="4"/>
  <c r="AC995" i="4"/>
  <c r="M995" i="4"/>
  <c r="G995" i="4"/>
  <c r="C995" i="4"/>
  <c r="B995" i="4"/>
  <c r="A995" i="4"/>
  <c r="H76" i="7"/>
  <c r="A76" i="7" s="1"/>
  <c r="G77" i="6"/>
  <c r="H77" i="6"/>
  <c r="A77" i="6" s="1"/>
  <c r="I77" i="6"/>
  <c r="J77" i="6"/>
  <c r="J76" i="7" s="1"/>
  <c r="K77" i="6"/>
  <c r="L77" i="6"/>
  <c r="R76" i="7" s="1"/>
  <c r="M77" i="6"/>
  <c r="S76" i="7" s="1"/>
  <c r="N77" i="6"/>
  <c r="N76" i="7" s="1"/>
  <c r="O77" i="6"/>
  <c r="P77" i="6"/>
  <c r="O76" i="7" s="1"/>
  <c r="Q77" i="6"/>
  <c r="Q76" i="7" s="1"/>
  <c r="F78" i="1"/>
  <c r="AB78" i="1"/>
  <c r="AF78" i="1"/>
  <c r="AG78" i="1" s="1"/>
  <c r="AH78" i="1"/>
  <c r="AC1017" i="4" l="1"/>
  <c r="AB1017" i="4"/>
  <c r="AI1016" i="4"/>
  <c r="AB1016" i="4"/>
  <c r="AC1016" i="4"/>
  <c r="AB1013" i="4"/>
  <c r="AC1013" i="4"/>
  <c r="K1013" i="4"/>
  <c r="AI1012" i="4"/>
  <c r="AB1012" i="4"/>
  <c r="AD1011" i="4"/>
  <c r="AI1011" i="4" s="1"/>
  <c r="AB1010" i="4"/>
  <c r="AC1010" i="4"/>
  <c r="AB1009" i="4"/>
  <c r="AB1008" i="4"/>
  <c r="AB1007" i="4"/>
  <c r="AC1007" i="4"/>
  <c r="AC1008" i="4"/>
  <c r="AA1015" i="4"/>
  <c r="AB1015" i="4"/>
  <c r="AI1003" i="4"/>
  <c r="AA1014" i="4"/>
  <c r="AC1015" i="4"/>
  <c r="AI1001" i="4"/>
  <c r="AI1002" i="4"/>
  <c r="AB1014" i="4"/>
  <c r="AC1014" i="4"/>
  <c r="AI1000" i="4"/>
  <c r="B77" i="7"/>
  <c r="C78" i="6"/>
  <c r="B78" i="6"/>
  <c r="AE79" i="1"/>
  <c r="P76" i="7"/>
  <c r="U76" i="7"/>
  <c r="M76" i="7"/>
  <c r="L76" i="7"/>
  <c r="K76" i="7"/>
  <c r="T76" i="7"/>
  <c r="AB32" i="11"/>
  <c r="AC1005" i="4"/>
  <c r="AD1005" i="4"/>
  <c r="AI1005" i="4" s="1"/>
  <c r="AI1004" i="4"/>
  <c r="AB1004" i="4"/>
  <c r="AC1004" i="4"/>
  <c r="AC1003" i="4"/>
  <c r="AB1003" i="4"/>
  <c r="AC1001" i="4"/>
  <c r="AB1000" i="4"/>
  <c r="AC1000" i="4"/>
  <c r="AB999" i="4"/>
  <c r="AC999" i="4"/>
  <c r="AB998" i="4"/>
  <c r="AC998" i="4"/>
  <c r="AC997" i="4"/>
  <c r="AD997" i="4"/>
  <c r="AI997" i="4" s="1"/>
  <c r="AD995" i="4"/>
  <c r="AI995" i="4" s="1"/>
  <c r="AB1002" i="4"/>
  <c r="F76" i="7"/>
  <c r="G76" i="7" s="1"/>
  <c r="C76" i="7"/>
  <c r="B76" i="7"/>
  <c r="C77" i="6"/>
  <c r="B77" i="6"/>
  <c r="AD983" i="4"/>
  <c r="AD985" i="4"/>
  <c r="AB986" i="4"/>
  <c r="AC987" i="4"/>
  <c r="AD988" i="4"/>
  <c r="AD989" i="4"/>
  <c r="AD990" i="4"/>
  <c r="AD991" i="4"/>
  <c r="AD992" i="4"/>
  <c r="AC993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AB988" i="4"/>
  <c r="M988" i="4"/>
  <c r="G988" i="4"/>
  <c r="C988" i="4"/>
  <c r="B988" i="4"/>
  <c r="AH987" i="4"/>
  <c r="M987" i="4"/>
  <c r="G987" i="4"/>
  <c r="C987" i="4"/>
  <c r="B987" i="4"/>
  <c r="AH986" i="4"/>
  <c r="AC986" i="4"/>
  <c r="M986" i="4"/>
  <c r="G986" i="4"/>
  <c r="C986" i="4"/>
  <c r="B986" i="4"/>
  <c r="AH985" i="4"/>
  <c r="AC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983" i="4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75" i="7"/>
  <c r="C75" i="7"/>
  <c r="F75" i="7"/>
  <c r="G75" i="7" s="1"/>
  <c r="H75" i="7"/>
  <c r="B75" i="7" s="1"/>
  <c r="C76" i="6"/>
  <c r="G76" i="6"/>
  <c r="H76" i="6"/>
  <c r="A76" i="6" s="1"/>
  <c r="I76" i="6"/>
  <c r="J76" i="6"/>
  <c r="K76" i="6"/>
  <c r="L76" i="6"/>
  <c r="M76" i="6"/>
  <c r="N76" i="6"/>
  <c r="O76" i="6"/>
  <c r="F77" i="1"/>
  <c r="AB77" i="1"/>
  <c r="AC77" i="1"/>
  <c r="AD77" i="1"/>
  <c r="AF77" i="1"/>
  <c r="AG77" i="1" s="1"/>
  <c r="AH77" i="1"/>
  <c r="AD971" i="4"/>
  <c r="AD974" i="4"/>
  <c r="AB975" i="4"/>
  <c r="AB976" i="4"/>
  <c r="AB977" i="4"/>
  <c r="AD978" i="4"/>
  <c r="AB979" i="4"/>
  <c r="AD980" i="4"/>
  <c r="AA973" i="4"/>
  <c r="AA974" i="4"/>
  <c r="AA975" i="4"/>
  <c r="AA978" i="4"/>
  <c r="AA980" i="4"/>
  <c r="AH982" i="4"/>
  <c r="M982" i="4"/>
  <c r="G982" i="4"/>
  <c r="C982" i="4"/>
  <c r="B982" i="4"/>
  <c r="AH981" i="4"/>
  <c r="AD981" i="4"/>
  <c r="AC981" i="4"/>
  <c r="AB981" i="4"/>
  <c r="AA981" i="4"/>
  <c r="M981" i="4"/>
  <c r="G981" i="4"/>
  <c r="C981" i="4"/>
  <c r="B981" i="4"/>
  <c r="AH980" i="4"/>
  <c r="M980" i="4"/>
  <c r="G980" i="4"/>
  <c r="C980" i="4"/>
  <c r="B980" i="4"/>
  <c r="AH979" i="4"/>
  <c r="AC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AD976" i="4"/>
  <c r="M976" i="4"/>
  <c r="G976" i="4"/>
  <c r="C976" i="4"/>
  <c r="B976" i="4"/>
  <c r="AH975" i="4"/>
  <c r="AC975" i="4"/>
  <c r="M975" i="4"/>
  <c r="G975" i="4"/>
  <c r="C975" i="4"/>
  <c r="B975" i="4"/>
  <c r="AH974" i="4"/>
  <c r="AC974" i="4"/>
  <c r="M974" i="4"/>
  <c r="G974" i="4"/>
  <c r="C974" i="4"/>
  <c r="B974" i="4"/>
  <c r="AH973" i="4"/>
  <c r="AD973" i="4"/>
  <c r="AC973" i="4"/>
  <c r="AB973" i="4"/>
  <c r="M973" i="4"/>
  <c r="G973" i="4"/>
  <c r="C973" i="4"/>
  <c r="B973" i="4"/>
  <c r="AH972" i="4"/>
  <c r="M972" i="4"/>
  <c r="G972" i="4"/>
  <c r="C972" i="4"/>
  <c r="B972" i="4"/>
  <c r="A972" i="4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H971" i="4"/>
  <c r="AC971" i="4"/>
  <c r="AA971" i="4"/>
  <c r="M971" i="4"/>
  <c r="G971" i="4"/>
  <c r="C971" i="4"/>
  <c r="B971" i="4"/>
  <c r="A971" i="4"/>
  <c r="A74" i="7"/>
  <c r="C74" i="7"/>
  <c r="F74" i="7"/>
  <c r="G74" i="7" s="1"/>
  <c r="H74" i="7"/>
  <c r="B74" i="7" s="1"/>
  <c r="C75" i="6"/>
  <c r="G75" i="6"/>
  <c r="H75" i="6"/>
  <c r="A75" i="6" s="1"/>
  <c r="I75" i="6"/>
  <c r="J75" i="6"/>
  <c r="K75" i="6"/>
  <c r="L75" i="6"/>
  <c r="M75" i="6"/>
  <c r="N75" i="6"/>
  <c r="O75" i="6"/>
  <c r="F76" i="1"/>
  <c r="AB76" i="1"/>
  <c r="AC76" i="1"/>
  <c r="AD76" i="1"/>
  <c r="AF76" i="1"/>
  <c r="AG76" i="1" s="1"/>
  <c r="AH76" i="1"/>
  <c r="B74" i="15"/>
  <c r="A74" i="15"/>
  <c r="H74" i="15"/>
  <c r="Q74" i="15"/>
  <c r="A74" i="14"/>
  <c r="G74" i="14"/>
  <c r="Q74" i="14"/>
  <c r="B73" i="7"/>
  <c r="A73" i="7"/>
  <c r="H73" i="7"/>
  <c r="C73" i="7"/>
  <c r="F73" i="7"/>
  <c r="G73" i="7" s="1"/>
  <c r="J74" i="6"/>
  <c r="K74" i="6"/>
  <c r="L74" i="6"/>
  <c r="M74" i="6"/>
  <c r="N74" i="6"/>
  <c r="O74" i="6"/>
  <c r="A74" i="6"/>
  <c r="H74" i="6"/>
  <c r="C74" i="6"/>
  <c r="G74" i="6"/>
  <c r="I74" i="6"/>
  <c r="AD75" i="1"/>
  <c r="AC75" i="1"/>
  <c r="F75" i="1"/>
  <c r="AB75" i="1"/>
  <c r="AF75" i="1"/>
  <c r="AG75" i="1" s="1"/>
  <c r="AH75" i="1"/>
  <c r="B73" i="15"/>
  <c r="A73" i="15"/>
  <c r="H73" i="15"/>
  <c r="Q73" i="15"/>
  <c r="G73" i="14"/>
  <c r="Q73" i="14"/>
  <c r="Y31" i="11"/>
  <c r="X31" i="11"/>
  <c r="W31" i="11"/>
  <c r="G31" i="11"/>
  <c r="B72" i="7"/>
  <c r="A72" i="7"/>
  <c r="H72" i="7"/>
  <c r="C72" i="7"/>
  <c r="F72" i="7"/>
  <c r="G72" i="7" s="1"/>
  <c r="J73" i="6"/>
  <c r="K73" i="6"/>
  <c r="L73" i="6"/>
  <c r="M73" i="6"/>
  <c r="N73" i="6"/>
  <c r="O73" i="6"/>
  <c r="A73" i="6"/>
  <c r="C73" i="6"/>
  <c r="H73" i="6"/>
  <c r="G73" i="6"/>
  <c r="I73" i="6"/>
  <c r="AD74" i="1"/>
  <c r="AC74" i="1"/>
  <c r="F74" i="1"/>
  <c r="AB74" i="1"/>
  <c r="AF74" i="1"/>
  <c r="AG74" i="1" s="1"/>
  <c r="AH74" i="1"/>
  <c r="A72" i="15"/>
  <c r="B72" i="15"/>
  <c r="H72" i="15"/>
  <c r="Q72" i="15"/>
  <c r="G72" i="14"/>
  <c r="Q72" i="14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AD374" i="11"/>
  <c r="AD375" i="11"/>
  <c r="AD376" i="11"/>
  <c r="AD377" i="11"/>
  <c r="AD378" i="11"/>
  <c r="AD379" i="11"/>
  <c r="AD380" i="11"/>
  <c r="AD381" i="11"/>
  <c r="AD382" i="11"/>
  <c r="AD383" i="11"/>
  <c r="AD384" i="11"/>
  <c r="AD385" i="11"/>
  <c r="AD386" i="11"/>
  <c r="AD387" i="11"/>
  <c r="AD388" i="11"/>
  <c r="AD389" i="11"/>
  <c r="AD390" i="11"/>
  <c r="AD391" i="11"/>
  <c r="AD392" i="11"/>
  <c r="AD393" i="11"/>
  <c r="AD394" i="11"/>
  <c r="AD395" i="11"/>
  <c r="AD396" i="11"/>
  <c r="AD397" i="11"/>
  <c r="AD398" i="11"/>
  <c r="AD399" i="11"/>
  <c r="AD400" i="11"/>
  <c r="AD401" i="11"/>
  <c r="AD402" i="11"/>
  <c r="AD403" i="11"/>
  <c r="AD404" i="11"/>
  <c r="AD405" i="11"/>
  <c r="AD406" i="11"/>
  <c r="AD407" i="11"/>
  <c r="AD408" i="11"/>
  <c r="AD409" i="11"/>
  <c r="AD410" i="11"/>
  <c r="AD411" i="11"/>
  <c r="AD412" i="11"/>
  <c r="AD413" i="11"/>
  <c r="AD414" i="11"/>
  <c r="AD415" i="11"/>
  <c r="AD416" i="11"/>
  <c r="AD417" i="11"/>
  <c r="AD418" i="11"/>
  <c r="AD419" i="11"/>
  <c r="AD420" i="11"/>
  <c r="AD421" i="11"/>
  <c r="AD422" i="11"/>
  <c r="AD423" i="11"/>
  <c r="AD424" i="11"/>
  <c r="AD425" i="11"/>
  <c r="AD426" i="11"/>
  <c r="AD427" i="11"/>
  <c r="AD428" i="11"/>
  <c r="AD429" i="11"/>
  <c r="AD430" i="11"/>
  <c r="AD431" i="11"/>
  <c r="AD432" i="11"/>
  <c r="AD433" i="11"/>
  <c r="AD434" i="11"/>
  <c r="AD435" i="11"/>
  <c r="AD436" i="11"/>
  <c r="AD437" i="11"/>
  <c r="AD438" i="11"/>
  <c r="AD439" i="11"/>
  <c r="AD440" i="11"/>
  <c r="AD441" i="11"/>
  <c r="AD442" i="11"/>
  <c r="AD443" i="11"/>
  <c r="AD444" i="11"/>
  <c r="AD445" i="11"/>
  <c r="AD446" i="11"/>
  <c r="AD447" i="11"/>
  <c r="AD448" i="11"/>
  <c r="AD449" i="11"/>
  <c r="AD450" i="11"/>
  <c r="AD451" i="11"/>
  <c r="AD452" i="11"/>
  <c r="AD453" i="11"/>
  <c r="AD454" i="11"/>
  <c r="AD455" i="11"/>
  <c r="AD456" i="11"/>
  <c r="AD457" i="11"/>
  <c r="AD458" i="11"/>
  <c r="AD459" i="11"/>
  <c r="AD460" i="11"/>
  <c r="AD461" i="11"/>
  <c r="AD462" i="11"/>
  <c r="AD463" i="11"/>
  <c r="AD464" i="11"/>
  <c r="AD465" i="11"/>
  <c r="AD466" i="11"/>
  <c r="AD467" i="11"/>
  <c r="AD468" i="11"/>
  <c r="AD469" i="11"/>
  <c r="AD470" i="11"/>
  <c r="AD471" i="11"/>
  <c r="AD472" i="11"/>
  <c r="AD473" i="11"/>
  <c r="AD474" i="11"/>
  <c r="AD475" i="11"/>
  <c r="AD476" i="11"/>
  <c r="AD477" i="11"/>
  <c r="AD478" i="11"/>
  <c r="AD479" i="11"/>
  <c r="AD480" i="11"/>
  <c r="AD481" i="11"/>
  <c r="AD482" i="11"/>
  <c r="AD483" i="11"/>
  <c r="AD484" i="11"/>
  <c r="AD485" i="11"/>
  <c r="AD486" i="11"/>
  <c r="AD487" i="11"/>
  <c r="AD488" i="11"/>
  <c r="AD489" i="11"/>
  <c r="AD490" i="11"/>
  <c r="AD491" i="11"/>
  <c r="AD492" i="11"/>
  <c r="AD493" i="11"/>
  <c r="AD494" i="11"/>
  <c r="AD495" i="11"/>
  <c r="AD496" i="11"/>
  <c r="AD497" i="11"/>
  <c r="AD498" i="11"/>
  <c r="AD499" i="11"/>
  <c r="AD500" i="11"/>
  <c r="AD501" i="11"/>
  <c r="AD502" i="11"/>
  <c r="AD503" i="11"/>
  <c r="AD504" i="11"/>
  <c r="AD505" i="11"/>
  <c r="AD506" i="11"/>
  <c r="AD507" i="11"/>
  <c r="AD508" i="11"/>
  <c r="AD509" i="11"/>
  <c r="AD510" i="11"/>
  <c r="AD511" i="11"/>
  <c r="AD512" i="11"/>
  <c r="AD513" i="11"/>
  <c r="X30" i="11"/>
  <c r="X29" i="11"/>
  <c r="X28" i="11"/>
  <c r="X27" i="11"/>
  <c r="W30" i="11"/>
  <c r="W29" i="11"/>
  <c r="W28" i="11"/>
  <c r="W27" i="11"/>
  <c r="Y30" i="11"/>
  <c r="G30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B30" i="11"/>
  <c r="B71" i="7"/>
  <c r="A71" i="7"/>
  <c r="H71" i="7"/>
  <c r="C71" i="7"/>
  <c r="F71" i="7"/>
  <c r="G71" i="7" s="1"/>
  <c r="J72" i="6"/>
  <c r="K72" i="6"/>
  <c r="L72" i="6"/>
  <c r="M72" i="6"/>
  <c r="N72" i="6"/>
  <c r="O72" i="6"/>
  <c r="A72" i="6"/>
  <c r="H72" i="6"/>
  <c r="C72" i="6"/>
  <c r="G72" i="6"/>
  <c r="I72" i="6"/>
  <c r="AB72" i="1"/>
  <c r="AD73" i="1"/>
  <c r="AC72" i="1"/>
  <c r="AC73" i="1"/>
  <c r="F73" i="1"/>
  <c r="AB73" i="1"/>
  <c r="AF73" i="1"/>
  <c r="AG73" i="1" s="1"/>
  <c r="AH73" i="1"/>
  <c r="B71" i="15"/>
  <c r="A71" i="15"/>
  <c r="H71" i="15"/>
  <c r="C71" i="15" s="1"/>
  <c r="Q71" i="15"/>
  <c r="G71" i="14"/>
  <c r="Q71" i="14"/>
  <c r="A70" i="7"/>
  <c r="B70" i="7"/>
  <c r="F70" i="7"/>
  <c r="G70" i="7" s="1"/>
  <c r="C70" i="7"/>
  <c r="H70" i="7"/>
  <c r="K71" i="6"/>
  <c r="L71" i="6"/>
  <c r="M71" i="6"/>
  <c r="N71" i="6"/>
  <c r="O71" i="6"/>
  <c r="J71" i="6"/>
  <c r="A71" i="6"/>
  <c r="H71" i="6"/>
  <c r="B71" i="6" s="1"/>
  <c r="C71" i="6"/>
  <c r="G71" i="6"/>
  <c r="I71" i="6"/>
  <c r="AD72" i="1"/>
  <c r="F72" i="1"/>
  <c r="AF72" i="1"/>
  <c r="AG72" i="1" s="1"/>
  <c r="AH72" i="1"/>
  <c r="AD71" i="1"/>
  <c r="AC71" i="1"/>
  <c r="AI980" i="4" l="1"/>
  <c r="AI989" i="4"/>
  <c r="AI988" i="4"/>
  <c r="P71" i="6"/>
  <c r="P70" i="7" s="1"/>
  <c r="P74" i="6"/>
  <c r="P73" i="7" s="1"/>
  <c r="P76" i="6"/>
  <c r="K75" i="7" s="1"/>
  <c r="P72" i="6"/>
  <c r="L71" i="7" s="1"/>
  <c r="AI978" i="4"/>
  <c r="AI973" i="4"/>
  <c r="AI985" i="4"/>
  <c r="AI983" i="4"/>
  <c r="AI991" i="4"/>
  <c r="AI990" i="4"/>
  <c r="AE77" i="1"/>
  <c r="AD986" i="4"/>
  <c r="AI986" i="4" s="1"/>
  <c r="AA986" i="4"/>
  <c r="AA987" i="4"/>
  <c r="AB993" i="4"/>
  <c r="AA988" i="4"/>
  <c r="AA985" i="4"/>
  <c r="AD993" i="4"/>
  <c r="AI993" i="4" s="1"/>
  <c r="AC988" i="4"/>
  <c r="P75" i="7"/>
  <c r="O75" i="7"/>
  <c r="N75" i="7"/>
  <c r="J75" i="7"/>
  <c r="M75" i="7"/>
  <c r="L75" i="7"/>
  <c r="AA990" i="4"/>
  <c r="AA989" i="4"/>
  <c r="AA993" i="4"/>
  <c r="AB983" i="4"/>
  <c r="AA992" i="4"/>
  <c r="AA983" i="4"/>
  <c r="AB992" i="4"/>
  <c r="AC992" i="4"/>
  <c r="AI992" i="4"/>
  <c r="AC991" i="4"/>
  <c r="AA991" i="4"/>
  <c r="AC990" i="4"/>
  <c r="AB989" i="4"/>
  <c r="AC989" i="4"/>
  <c r="AD987" i="4"/>
  <c r="AI987" i="4" s="1"/>
  <c r="AB987" i="4"/>
  <c r="AB985" i="4"/>
  <c r="AC983" i="4"/>
  <c r="AB991" i="4"/>
  <c r="AI981" i="4"/>
  <c r="AB990" i="4"/>
  <c r="AI976" i="4"/>
  <c r="AI971" i="4"/>
  <c r="Q76" i="6"/>
  <c r="B76" i="6"/>
  <c r="P73" i="6"/>
  <c r="K72" i="7" s="1"/>
  <c r="AE76" i="1"/>
  <c r="Q74" i="6"/>
  <c r="S73" i="7" s="1"/>
  <c r="P75" i="6"/>
  <c r="L74" i="7" s="1"/>
  <c r="AB980" i="4"/>
  <c r="AC980" i="4"/>
  <c r="AD979" i="4"/>
  <c r="AI979" i="4" s="1"/>
  <c r="AA979" i="4"/>
  <c r="AB978" i="4"/>
  <c r="AC978" i="4"/>
  <c r="AC976" i="4"/>
  <c r="AD975" i="4"/>
  <c r="AI975" i="4" s="1"/>
  <c r="AI974" i="4"/>
  <c r="AB974" i="4"/>
  <c r="AB971" i="4"/>
  <c r="AA976" i="4"/>
  <c r="AC977" i="4"/>
  <c r="AA977" i="4"/>
  <c r="AD977" i="4"/>
  <c r="AI977" i="4" s="1"/>
  <c r="Q75" i="6"/>
  <c r="B75" i="6"/>
  <c r="O73" i="7"/>
  <c r="N73" i="7"/>
  <c r="M73" i="7"/>
  <c r="L73" i="7"/>
  <c r="K73" i="7"/>
  <c r="J73" i="7"/>
  <c r="O72" i="7"/>
  <c r="C74" i="15"/>
  <c r="B74" i="6"/>
  <c r="AE75" i="1"/>
  <c r="O71" i="7"/>
  <c r="Q73" i="6"/>
  <c r="P72" i="7"/>
  <c r="K71" i="7"/>
  <c r="J71" i="7"/>
  <c r="N71" i="7"/>
  <c r="J72" i="7"/>
  <c r="C73" i="15"/>
  <c r="B73" i="6"/>
  <c r="AE74" i="1"/>
  <c r="L70" i="7"/>
  <c r="J70" i="7"/>
  <c r="P71" i="7"/>
  <c r="O70" i="7"/>
  <c r="Q72" i="6"/>
  <c r="R71" i="7" s="1"/>
  <c r="M71" i="7"/>
  <c r="Q71" i="6"/>
  <c r="T70" i="7" s="1"/>
  <c r="C72" i="15"/>
  <c r="B72" i="6"/>
  <c r="AE73" i="1"/>
  <c r="N70" i="7"/>
  <c r="M70" i="7"/>
  <c r="K70" i="7"/>
  <c r="AE72" i="1"/>
  <c r="A70" i="15"/>
  <c r="H70" i="15"/>
  <c r="B70" i="15" s="1"/>
  <c r="Q70" i="15"/>
  <c r="A64" i="15"/>
  <c r="C64" i="15"/>
  <c r="H64" i="15"/>
  <c r="B64" i="15" s="1"/>
  <c r="Q64" i="15"/>
  <c r="A65" i="15"/>
  <c r="A66" i="15" s="1"/>
  <c r="A67" i="15" s="1"/>
  <c r="A68" i="15" s="1"/>
  <c r="A69" i="15" s="1"/>
  <c r="C65" i="15"/>
  <c r="H65" i="15"/>
  <c r="B65" i="15" s="1"/>
  <c r="Q65" i="15"/>
  <c r="H66" i="15"/>
  <c r="H67" i="15" s="1"/>
  <c r="Q66" i="15"/>
  <c r="Q67" i="15"/>
  <c r="Q68" i="15"/>
  <c r="Q69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C44" i="15"/>
  <c r="H44" i="15"/>
  <c r="B44" i="15" s="1"/>
  <c r="Q44" i="15"/>
  <c r="H45" i="15"/>
  <c r="H46" i="15" s="1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G70" i="14"/>
  <c r="Q70" i="14"/>
  <c r="G69" i="14"/>
  <c r="Q69" i="14"/>
  <c r="G68" i="14"/>
  <c r="Q68" i="14"/>
  <c r="B69" i="7"/>
  <c r="C69" i="7"/>
  <c r="F69" i="7"/>
  <c r="G69" i="7" s="1"/>
  <c r="H69" i="7"/>
  <c r="A69" i="7" s="1"/>
  <c r="O70" i="6"/>
  <c r="N70" i="6"/>
  <c r="M70" i="6"/>
  <c r="L70" i="6"/>
  <c r="K70" i="6"/>
  <c r="J70" i="6"/>
  <c r="A70" i="6"/>
  <c r="H70" i="6"/>
  <c r="B70" i="6" s="1"/>
  <c r="C70" i="6"/>
  <c r="G70" i="6"/>
  <c r="I70" i="6"/>
  <c r="F71" i="1"/>
  <c r="AB71" i="1"/>
  <c r="AF71" i="1"/>
  <c r="AG71" i="1" s="1"/>
  <c r="AH71" i="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958" i="4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U73" i="7" l="1"/>
  <c r="L72" i="7"/>
  <c r="M72" i="7"/>
  <c r="N72" i="7"/>
  <c r="AI959" i="4"/>
  <c r="AI963" i="4"/>
  <c r="R75" i="7"/>
  <c r="S75" i="7"/>
  <c r="U75" i="7"/>
  <c r="Q75" i="7"/>
  <c r="T75" i="7"/>
  <c r="AI964" i="4"/>
  <c r="Q73" i="7"/>
  <c r="R73" i="7"/>
  <c r="T73" i="7"/>
  <c r="J74" i="7"/>
  <c r="N74" i="7"/>
  <c r="O74" i="7"/>
  <c r="P74" i="7"/>
  <c r="M74" i="7"/>
  <c r="K74" i="7"/>
  <c r="R74" i="7"/>
  <c r="S74" i="7"/>
  <c r="Q74" i="7"/>
  <c r="T74" i="7"/>
  <c r="U74" i="7"/>
  <c r="AI961" i="4"/>
  <c r="AI966" i="4"/>
  <c r="AI962" i="4"/>
  <c r="AI965" i="4"/>
  <c r="AI968" i="4"/>
  <c r="S72" i="7"/>
  <c r="T72" i="7"/>
  <c r="U72" i="7"/>
  <c r="Q72" i="7"/>
  <c r="R72" i="7"/>
  <c r="U70" i="7"/>
  <c r="Q70" i="7"/>
  <c r="T71" i="7"/>
  <c r="U71" i="7"/>
  <c r="S71" i="7"/>
  <c r="Q71" i="7"/>
  <c r="S70" i="7"/>
  <c r="R70" i="7"/>
  <c r="P70" i="6"/>
  <c r="P69" i="7" s="1"/>
  <c r="Q70" i="6"/>
  <c r="C70" i="15"/>
  <c r="B67" i="15"/>
  <c r="C67" i="15"/>
  <c r="H68" i="15"/>
  <c r="C66" i="15"/>
  <c r="B66" i="15"/>
  <c r="H47" i="15"/>
  <c r="B46" i="15"/>
  <c r="C46" i="15"/>
  <c r="B45" i="15"/>
  <c r="C45" i="15"/>
  <c r="AE71" i="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M69" i="7" l="1"/>
  <c r="N69" i="7"/>
  <c r="J69" i="7"/>
  <c r="K69" i="7"/>
  <c r="O69" i="7"/>
  <c r="L69" i="7"/>
  <c r="R69" i="7"/>
  <c r="U69" i="7"/>
  <c r="Q69" i="7"/>
  <c r="T69" i="7"/>
  <c r="S69" i="7"/>
  <c r="B68" i="15"/>
  <c r="H69" i="15"/>
  <c r="C68" i="15"/>
  <c r="C47" i="15"/>
  <c r="B47" i="15"/>
  <c r="H48" i="15"/>
  <c r="F70" i="1"/>
  <c r="AB70" i="1"/>
  <c r="AC70" i="1"/>
  <c r="AD70" i="1"/>
  <c r="AF70" i="1"/>
  <c r="AG70" i="1" s="1"/>
  <c r="AH70" i="1"/>
  <c r="G29" i="11"/>
  <c r="M29" i="11"/>
  <c r="P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945" i="4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AF69" i="1"/>
  <c r="AG69" i="1" s="1"/>
  <c r="AH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AI943" i="4" s="1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B69" i="15" l="1"/>
  <c r="C69" i="15"/>
  <c r="H49" i="15"/>
  <c r="B48" i="15"/>
  <c r="C48" i="15"/>
  <c r="AE69" i="1"/>
  <c r="AE70" i="1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H50" i="15" l="1"/>
  <c r="C49" i="15"/>
  <c r="B49" i="15"/>
  <c r="AD919" i="4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G67" i="14"/>
  <c r="Q67" i="14"/>
  <c r="G66" i="14"/>
  <c r="Q66" i="14"/>
  <c r="G65" i="14"/>
  <c r="Q65" i="14"/>
  <c r="G64" i="14"/>
  <c r="Q64" i="14"/>
  <c r="G63" i="14"/>
  <c r="Q63" i="14"/>
  <c r="G62" i="14"/>
  <c r="Q62" i="14"/>
  <c r="G61" i="14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G60" i="14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G59" i="14"/>
  <c r="Q59" i="14"/>
  <c r="G58" i="14"/>
  <c r="Q58" i="14"/>
  <c r="G57" i="14"/>
  <c r="Q57" i="14"/>
  <c r="G56" i="14"/>
  <c r="Q56" i="14"/>
  <c r="G55" i="14"/>
  <c r="G54" i="14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G53" i="14"/>
  <c r="Q53" i="14"/>
  <c r="G52" i="14"/>
  <c r="Q52" i="14"/>
  <c r="G51" i="14"/>
  <c r="Q51" i="14"/>
  <c r="G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G49" i="14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B50" i="15" l="1"/>
  <c r="C50" i="15"/>
  <c r="H51" i="15"/>
  <c r="AI928" i="4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AI678" i="4"/>
  <c r="AC676" i="4"/>
  <c r="AB676" i="4"/>
  <c r="H52" i="15" l="1"/>
  <c r="B51" i="15"/>
  <c r="C51" i="15"/>
  <c r="G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G47" i="14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G46" i="14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G45" i="14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G44" i="14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G43" i="14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G42" i="14"/>
  <c r="Q42" i="14"/>
  <c r="G41" i="14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B52" i="15" l="1"/>
  <c r="H53" i="15"/>
  <c r="C52" i="15"/>
  <c r="AE48" i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H54" i="15" l="1"/>
  <c r="C53" i="15"/>
  <c r="B53" i="15"/>
  <c r="F26" i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H55" i="15" l="1"/>
  <c r="B54" i="15"/>
  <c r="C54" i="15"/>
  <c r="AI288" i="4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C55" i="15" l="1"/>
  <c r="B55" i="15"/>
  <c r="H56" i="15"/>
  <c r="G21" i="14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H57" i="15" l="1"/>
  <c r="B56" i="15"/>
  <c r="C56" i="15"/>
  <c r="AI222" i="4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8" i="15" l="1"/>
  <c r="B57" i="15"/>
  <c r="C57" i="15"/>
  <c r="H5" i="15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B58" i="15" l="1"/>
  <c r="C58" i="15"/>
  <c r="H59" i="15"/>
  <c r="H6" i="15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60" i="15" l="1"/>
  <c r="B59" i="15"/>
  <c r="C59" i="15"/>
  <c r="H7" i="15"/>
  <c r="B6" i="15"/>
  <c r="C6" i="15"/>
  <c r="F7" i="1"/>
  <c r="AB7" i="1"/>
  <c r="AG7" i="1"/>
  <c r="AH7" i="1"/>
  <c r="B60" i="15" l="1"/>
  <c r="C60" i="15"/>
  <c r="H61" i="15"/>
  <c r="H8" i="15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62" i="15" l="1"/>
  <c r="B61" i="15"/>
  <c r="C61" i="15"/>
  <c r="H9" i="15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G1" i="12"/>
  <c r="O4" i="12" s="1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63" i="15" l="1"/>
  <c r="B62" i="15"/>
  <c r="C62" i="15"/>
  <c r="H10" i="15"/>
  <c r="B9" i="15"/>
  <c r="C9" i="15"/>
  <c r="H5" i="7"/>
  <c r="H6" i="7"/>
  <c r="C5" i="7"/>
  <c r="F5" i="7"/>
  <c r="G5" i="7" s="1"/>
  <c r="K4" i="12"/>
  <c r="AE5" i="1"/>
  <c r="AE6" i="1"/>
  <c r="M4" i="12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C63" i="15" l="1"/>
  <c r="B63" i="15"/>
  <c r="B10" i="15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P512" i="11"/>
  <c r="AB512" i="11" s="1"/>
  <c r="M512" i="11"/>
  <c r="P511" i="11"/>
  <c r="AB511" i="11" s="1"/>
  <c r="M511" i="11"/>
  <c r="P510" i="11"/>
  <c r="AB510" i="11" s="1"/>
  <c r="M510" i="11"/>
  <c r="P509" i="11"/>
  <c r="AB509" i="11" s="1"/>
  <c r="M509" i="11"/>
  <c r="P508" i="11"/>
  <c r="AB508" i="11" s="1"/>
  <c r="M508" i="11"/>
  <c r="P507" i="11"/>
  <c r="AB507" i="11" s="1"/>
  <c r="M507" i="11"/>
  <c r="P506" i="11"/>
  <c r="AB506" i="11" s="1"/>
  <c r="M506" i="11"/>
  <c r="P505" i="11"/>
  <c r="AB505" i="11" s="1"/>
  <c r="M505" i="11"/>
  <c r="P504" i="11"/>
  <c r="AB504" i="11" s="1"/>
  <c r="M504" i="11"/>
  <c r="P503" i="11"/>
  <c r="AB503" i="11" s="1"/>
  <c r="M503" i="11"/>
  <c r="P502" i="11"/>
  <c r="AB502" i="11" s="1"/>
  <c r="M502" i="11"/>
  <c r="P501" i="11"/>
  <c r="AB501" i="11" s="1"/>
  <c r="M501" i="11"/>
  <c r="P500" i="11"/>
  <c r="AB500" i="11" s="1"/>
  <c r="M500" i="11"/>
  <c r="P499" i="11"/>
  <c r="AB499" i="11" s="1"/>
  <c r="M499" i="11"/>
  <c r="P498" i="11"/>
  <c r="AB498" i="11" s="1"/>
  <c r="M498" i="11"/>
  <c r="P497" i="11"/>
  <c r="AB497" i="11" s="1"/>
  <c r="M497" i="11"/>
  <c r="P496" i="11"/>
  <c r="AB496" i="11" s="1"/>
  <c r="M496" i="11"/>
  <c r="P495" i="11"/>
  <c r="AB495" i="11" s="1"/>
  <c r="M495" i="11"/>
  <c r="P494" i="11"/>
  <c r="AB494" i="11" s="1"/>
  <c r="M494" i="11"/>
  <c r="P493" i="11"/>
  <c r="AB493" i="11" s="1"/>
  <c r="M493" i="11"/>
  <c r="P492" i="11"/>
  <c r="AB492" i="11" s="1"/>
  <c r="M492" i="11"/>
  <c r="P491" i="11"/>
  <c r="AB491" i="11" s="1"/>
  <c r="M491" i="11"/>
  <c r="P490" i="11"/>
  <c r="AB490" i="11" s="1"/>
  <c r="M490" i="11"/>
  <c r="P489" i="11"/>
  <c r="AB489" i="11" s="1"/>
  <c r="M489" i="11"/>
  <c r="P488" i="11"/>
  <c r="AB488" i="11" s="1"/>
  <c r="M488" i="11"/>
  <c r="P487" i="11"/>
  <c r="AB487" i="11" s="1"/>
  <c r="M487" i="11"/>
  <c r="P486" i="11"/>
  <c r="AB486" i="11" s="1"/>
  <c r="M486" i="11"/>
  <c r="P485" i="11"/>
  <c r="AB485" i="11" s="1"/>
  <c r="M485" i="11"/>
  <c r="P484" i="11"/>
  <c r="AB484" i="11" s="1"/>
  <c r="M484" i="11"/>
  <c r="P483" i="11"/>
  <c r="AB483" i="11" s="1"/>
  <c r="M483" i="11"/>
  <c r="P482" i="11"/>
  <c r="AB482" i="11" s="1"/>
  <c r="M482" i="11"/>
  <c r="P481" i="11"/>
  <c r="AB481" i="11" s="1"/>
  <c r="M481" i="11"/>
  <c r="P480" i="11"/>
  <c r="AB480" i="11" s="1"/>
  <c r="M480" i="11"/>
  <c r="P479" i="11"/>
  <c r="AB479" i="11" s="1"/>
  <c r="M479" i="11"/>
  <c r="P478" i="11"/>
  <c r="AB478" i="11" s="1"/>
  <c r="M478" i="11"/>
  <c r="P477" i="11"/>
  <c r="AB477" i="11" s="1"/>
  <c r="M477" i="11"/>
  <c r="P476" i="11"/>
  <c r="AB476" i="11" s="1"/>
  <c r="M476" i="11"/>
  <c r="P475" i="11"/>
  <c r="AB475" i="11" s="1"/>
  <c r="M475" i="11"/>
  <c r="P474" i="11"/>
  <c r="AB474" i="11" s="1"/>
  <c r="M474" i="11"/>
  <c r="P473" i="11"/>
  <c r="AB473" i="11" s="1"/>
  <c r="M473" i="11"/>
  <c r="P472" i="11"/>
  <c r="AB472" i="11" s="1"/>
  <c r="M472" i="11"/>
  <c r="P471" i="11"/>
  <c r="AB471" i="11" s="1"/>
  <c r="M471" i="11"/>
  <c r="P470" i="11"/>
  <c r="AB470" i="11" s="1"/>
  <c r="M470" i="11"/>
  <c r="P469" i="11"/>
  <c r="AB469" i="11" s="1"/>
  <c r="M469" i="11"/>
  <c r="P468" i="11"/>
  <c r="AB468" i="11" s="1"/>
  <c r="M468" i="11"/>
  <c r="P467" i="11"/>
  <c r="AB467" i="11" s="1"/>
  <c r="M467" i="11"/>
  <c r="P466" i="11"/>
  <c r="AB466" i="11" s="1"/>
  <c r="M466" i="11"/>
  <c r="P465" i="11"/>
  <c r="AB465" i="11" s="1"/>
  <c r="M465" i="11"/>
  <c r="P464" i="11"/>
  <c r="AB464" i="11" s="1"/>
  <c r="M464" i="11"/>
  <c r="P463" i="11"/>
  <c r="AB463" i="11" s="1"/>
  <c r="M463" i="11"/>
  <c r="P462" i="11"/>
  <c r="AB462" i="11" s="1"/>
  <c r="M462" i="11"/>
  <c r="P461" i="11"/>
  <c r="AB461" i="11" s="1"/>
  <c r="M461" i="11"/>
  <c r="P460" i="11"/>
  <c r="AB460" i="11" s="1"/>
  <c r="M460" i="11"/>
  <c r="P459" i="11"/>
  <c r="AB459" i="11" s="1"/>
  <c r="M459" i="11"/>
  <c r="P458" i="11"/>
  <c r="AB458" i="11" s="1"/>
  <c r="M458" i="11"/>
  <c r="P457" i="11"/>
  <c r="AB457" i="11" s="1"/>
  <c r="M457" i="11"/>
  <c r="P456" i="11"/>
  <c r="AB456" i="11" s="1"/>
  <c r="M456" i="11"/>
  <c r="P455" i="11"/>
  <c r="AB455" i="11" s="1"/>
  <c r="M455" i="11"/>
  <c r="P454" i="11"/>
  <c r="AB454" i="11" s="1"/>
  <c r="M454" i="11"/>
  <c r="P453" i="11"/>
  <c r="AB453" i="11" s="1"/>
  <c r="M453" i="11"/>
  <c r="P452" i="11"/>
  <c r="AB452" i="11" s="1"/>
  <c r="M452" i="11"/>
  <c r="P451" i="11"/>
  <c r="AB451" i="11" s="1"/>
  <c r="M451" i="11"/>
  <c r="P450" i="11"/>
  <c r="AB450" i="11" s="1"/>
  <c r="M450" i="11"/>
  <c r="P449" i="11"/>
  <c r="AB449" i="11" s="1"/>
  <c r="M449" i="11"/>
  <c r="P448" i="11"/>
  <c r="AB448" i="11" s="1"/>
  <c r="M448" i="11"/>
  <c r="P447" i="11"/>
  <c r="AB447" i="11" s="1"/>
  <c r="M447" i="11"/>
  <c r="P446" i="11"/>
  <c r="AB446" i="11" s="1"/>
  <c r="M446" i="11"/>
  <c r="P445" i="11"/>
  <c r="AB445" i="11" s="1"/>
  <c r="M445" i="11"/>
  <c r="P444" i="11"/>
  <c r="AB444" i="11" s="1"/>
  <c r="M444" i="11"/>
  <c r="P443" i="11"/>
  <c r="AB443" i="11" s="1"/>
  <c r="M443" i="11"/>
  <c r="P442" i="11"/>
  <c r="AB442" i="11" s="1"/>
  <c r="M442" i="11"/>
  <c r="P441" i="11"/>
  <c r="AB441" i="11" s="1"/>
  <c r="M441" i="11"/>
  <c r="P440" i="11"/>
  <c r="AB440" i="11" s="1"/>
  <c r="M440" i="11"/>
  <c r="P439" i="11"/>
  <c r="AB439" i="11" s="1"/>
  <c r="M439" i="11"/>
  <c r="P438" i="11"/>
  <c r="AB438" i="11" s="1"/>
  <c r="M438" i="11"/>
  <c r="P437" i="11"/>
  <c r="AB437" i="11" s="1"/>
  <c r="M437" i="11"/>
  <c r="P436" i="11"/>
  <c r="AB436" i="11" s="1"/>
  <c r="M436" i="11"/>
  <c r="P435" i="11"/>
  <c r="AB435" i="11" s="1"/>
  <c r="M435" i="11"/>
  <c r="P434" i="11"/>
  <c r="AB434" i="11" s="1"/>
  <c r="M434" i="11"/>
  <c r="P433" i="11"/>
  <c r="AB433" i="11" s="1"/>
  <c r="M433" i="11"/>
  <c r="P432" i="11"/>
  <c r="AB432" i="11" s="1"/>
  <c r="M432" i="11"/>
  <c r="P431" i="11"/>
  <c r="AB431" i="11" s="1"/>
  <c r="M431" i="11"/>
  <c r="P430" i="11"/>
  <c r="AB430" i="11" s="1"/>
  <c r="M430" i="11"/>
  <c r="P429" i="11"/>
  <c r="AB429" i="11" s="1"/>
  <c r="M429" i="11"/>
  <c r="P428" i="11"/>
  <c r="AB428" i="11" s="1"/>
  <c r="M428" i="11"/>
  <c r="P427" i="11"/>
  <c r="AB427" i="11" s="1"/>
  <c r="M427" i="11"/>
  <c r="P426" i="11"/>
  <c r="AB426" i="11" s="1"/>
  <c r="M426" i="11"/>
  <c r="P425" i="11"/>
  <c r="AB425" i="11" s="1"/>
  <c r="M425" i="11"/>
  <c r="P424" i="11"/>
  <c r="AB424" i="11" s="1"/>
  <c r="M424" i="11"/>
  <c r="P423" i="11"/>
  <c r="AB423" i="11" s="1"/>
  <c r="M423" i="11"/>
  <c r="P422" i="11"/>
  <c r="AB422" i="11" s="1"/>
  <c r="M422" i="11"/>
  <c r="P421" i="11"/>
  <c r="AB421" i="11" s="1"/>
  <c r="M421" i="11"/>
  <c r="P420" i="11"/>
  <c r="AB420" i="11" s="1"/>
  <c r="M420" i="11"/>
  <c r="P419" i="11"/>
  <c r="AB419" i="11" s="1"/>
  <c r="M419" i="11"/>
  <c r="P418" i="11"/>
  <c r="AB418" i="11" s="1"/>
  <c r="M418" i="11"/>
  <c r="P417" i="11"/>
  <c r="AB417" i="11" s="1"/>
  <c r="M417" i="11"/>
  <c r="P416" i="11"/>
  <c r="AB416" i="11" s="1"/>
  <c r="M416" i="11"/>
  <c r="P415" i="11"/>
  <c r="AB415" i="11" s="1"/>
  <c r="M415" i="11"/>
  <c r="P414" i="11"/>
  <c r="AB414" i="11" s="1"/>
  <c r="M414" i="11"/>
  <c r="P413" i="11"/>
  <c r="AB413" i="11" s="1"/>
  <c r="M413" i="11"/>
  <c r="P412" i="11"/>
  <c r="AB412" i="11" s="1"/>
  <c r="M412" i="11"/>
  <c r="P411" i="11"/>
  <c r="AB411" i="11" s="1"/>
  <c r="M411" i="11"/>
  <c r="P410" i="11"/>
  <c r="AB410" i="11" s="1"/>
  <c r="M410" i="11"/>
  <c r="P409" i="11"/>
  <c r="AB409" i="11" s="1"/>
  <c r="M409" i="11"/>
  <c r="P408" i="11"/>
  <c r="AB408" i="11" s="1"/>
  <c r="M408" i="11"/>
  <c r="P407" i="11"/>
  <c r="AB407" i="11" s="1"/>
  <c r="M407" i="11"/>
  <c r="P406" i="11"/>
  <c r="AB406" i="11" s="1"/>
  <c r="M406" i="11"/>
  <c r="P405" i="11"/>
  <c r="AB405" i="11" s="1"/>
  <c r="M405" i="11"/>
  <c r="P404" i="11"/>
  <c r="AB404" i="11" s="1"/>
  <c r="M404" i="11"/>
  <c r="P403" i="11"/>
  <c r="AB403" i="11" s="1"/>
  <c r="M403" i="11"/>
  <c r="P402" i="11"/>
  <c r="AB402" i="11" s="1"/>
  <c r="M402" i="11"/>
  <c r="P401" i="11"/>
  <c r="AB401" i="11" s="1"/>
  <c r="M401" i="11"/>
  <c r="P400" i="11"/>
  <c r="AB400" i="11" s="1"/>
  <c r="M400" i="11"/>
  <c r="P399" i="11"/>
  <c r="AB399" i="11" s="1"/>
  <c r="M399" i="11"/>
  <c r="P398" i="11"/>
  <c r="AB398" i="11" s="1"/>
  <c r="M398" i="11"/>
  <c r="P397" i="11"/>
  <c r="AB397" i="11" s="1"/>
  <c r="M397" i="11"/>
  <c r="P396" i="11"/>
  <c r="AB396" i="11" s="1"/>
  <c r="M396" i="11"/>
  <c r="P395" i="11"/>
  <c r="AB395" i="11" s="1"/>
  <c r="M395" i="11"/>
  <c r="P394" i="11"/>
  <c r="AB394" i="11" s="1"/>
  <c r="M394" i="11"/>
  <c r="P393" i="11"/>
  <c r="AB393" i="11" s="1"/>
  <c r="M393" i="11"/>
  <c r="P392" i="11"/>
  <c r="AB392" i="11" s="1"/>
  <c r="M392" i="11"/>
  <c r="P391" i="11"/>
  <c r="AB391" i="11" s="1"/>
  <c r="M391" i="11"/>
  <c r="P390" i="11"/>
  <c r="AB390" i="11" s="1"/>
  <c r="M390" i="11"/>
  <c r="P389" i="11"/>
  <c r="AB389" i="11" s="1"/>
  <c r="M389" i="11"/>
  <c r="P388" i="11"/>
  <c r="AB388" i="11" s="1"/>
  <c r="M388" i="11"/>
  <c r="P387" i="11"/>
  <c r="AB387" i="11" s="1"/>
  <c r="M387" i="11"/>
  <c r="P386" i="11"/>
  <c r="AB386" i="11" s="1"/>
  <c r="M386" i="11"/>
  <c r="P385" i="11"/>
  <c r="AB385" i="11" s="1"/>
  <c r="M385" i="11"/>
  <c r="P384" i="11"/>
  <c r="AB384" i="11" s="1"/>
  <c r="M384" i="11"/>
  <c r="P383" i="11"/>
  <c r="AB383" i="11" s="1"/>
  <c r="M383" i="11"/>
  <c r="P382" i="11"/>
  <c r="AB382" i="11" s="1"/>
  <c r="M382" i="11"/>
  <c r="P381" i="11"/>
  <c r="AB381" i="11" s="1"/>
  <c r="M381" i="11"/>
  <c r="P380" i="11"/>
  <c r="AB380" i="11" s="1"/>
  <c r="M380" i="11"/>
  <c r="P379" i="11"/>
  <c r="AB379" i="11" s="1"/>
  <c r="M379" i="11"/>
  <c r="P378" i="11"/>
  <c r="AB378" i="11" s="1"/>
  <c r="M378" i="11"/>
  <c r="P377" i="11"/>
  <c r="AB377" i="11" s="1"/>
  <c r="M377" i="11"/>
  <c r="P376" i="11"/>
  <c r="AB376" i="11" s="1"/>
  <c r="M376" i="11"/>
  <c r="P375" i="11"/>
  <c r="AB375" i="11" s="1"/>
  <c r="M375" i="11"/>
  <c r="P374" i="11"/>
  <c r="AB374" i="11" s="1"/>
  <c r="M374" i="11"/>
  <c r="P373" i="11"/>
  <c r="AB373" i="11" s="1"/>
  <c r="M373" i="11"/>
  <c r="P372" i="11"/>
  <c r="AB372" i="11" s="1"/>
  <c r="M372" i="11"/>
  <c r="P371" i="11"/>
  <c r="AB371" i="11" s="1"/>
  <c r="M371" i="11"/>
  <c r="P370" i="11"/>
  <c r="AB370" i="11" s="1"/>
  <c r="M370" i="11"/>
  <c r="P369" i="11"/>
  <c r="AB369" i="11" s="1"/>
  <c r="M369" i="11"/>
  <c r="P368" i="11"/>
  <c r="AB368" i="11" s="1"/>
  <c r="M368" i="11"/>
  <c r="P367" i="11"/>
  <c r="AB367" i="11" s="1"/>
  <c r="M367" i="11"/>
  <c r="P366" i="11"/>
  <c r="AB366" i="11" s="1"/>
  <c r="M366" i="11"/>
  <c r="P365" i="11"/>
  <c r="AB365" i="11" s="1"/>
  <c r="M365" i="11"/>
  <c r="P364" i="11"/>
  <c r="AB364" i="11" s="1"/>
  <c r="M364" i="11"/>
  <c r="P363" i="11"/>
  <c r="AB363" i="11" s="1"/>
  <c r="M363" i="11"/>
  <c r="P362" i="11"/>
  <c r="AB362" i="11" s="1"/>
  <c r="M362" i="11"/>
  <c r="P361" i="11"/>
  <c r="AB361" i="11" s="1"/>
  <c r="M361" i="11"/>
  <c r="P360" i="11"/>
  <c r="AB360" i="11" s="1"/>
  <c r="M360" i="11"/>
  <c r="P359" i="11"/>
  <c r="AB359" i="11" s="1"/>
  <c r="M359" i="11"/>
  <c r="P358" i="11"/>
  <c r="AB358" i="11" s="1"/>
  <c r="M358" i="11"/>
  <c r="P357" i="11"/>
  <c r="AB357" i="11" s="1"/>
  <c r="M357" i="11"/>
  <c r="P356" i="11"/>
  <c r="AB356" i="11" s="1"/>
  <c r="M356" i="11"/>
  <c r="P355" i="11"/>
  <c r="AB355" i="11" s="1"/>
  <c r="M355" i="11"/>
  <c r="P354" i="11"/>
  <c r="AB354" i="11" s="1"/>
  <c r="M354" i="11"/>
  <c r="P353" i="11"/>
  <c r="AB353" i="11" s="1"/>
  <c r="M353" i="11"/>
  <c r="P352" i="11"/>
  <c r="AB352" i="11" s="1"/>
  <c r="M352" i="11"/>
  <c r="P351" i="11"/>
  <c r="AB351" i="11" s="1"/>
  <c r="M351" i="11"/>
  <c r="P350" i="11"/>
  <c r="AB350" i="11" s="1"/>
  <c r="M350" i="11"/>
  <c r="P349" i="11"/>
  <c r="AB349" i="11" s="1"/>
  <c r="M349" i="11"/>
  <c r="P348" i="11"/>
  <c r="AB348" i="11" s="1"/>
  <c r="M348" i="11"/>
  <c r="P347" i="11"/>
  <c r="AB347" i="11" s="1"/>
  <c r="M347" i="11"/>
  <c r="P346" i="11"/>
  <c r="AB346" i="11" s="1"/>
  <c r="M346" i="11"/>
  <c r="P345" i="11"/>
  <c r="AB345" i="11" s="1"/>
  <c r="M345" i="11"/>
  <c r="P344" i="11"/>
  <c r="AB344" i="11" s="1"/>
  <c r="M344" i="11"/>
  <c r="P343" i="11"/>
  <c r="AB343" i="11" s="1"/>
  <c r="M343" i="11"/>
  <c r="P342" i="11"/>
  <c r="AB342" i="11" s="1"/>
  <c r="M342" i="11"/>
  <c r="P341" i="11"/>
  <c r="AB341" i="11" s="1"/>
  <c r="M341" i="11"/>
  <c r="P340" i="11"/>
  <c r="AB340" i="11" s="1"/>
  <c r="M340" i="11"/>
  <c r="P339" i="11"/>
  <c r="AB339" i="11" s="1"/>
  <c r="M339" i="11"/>
  <c r="P338" i="11"/>
  <c r="AB338" i="11" s="1"/>
  <c r="M338" i="11"/>
  <c r="P337" i="11"/>
  <c r="AB337" i="11" s="1"/>
  <c r="M337" i="11"/>
  <c r="P336" i="11"/>
  <c r="AB336" i="11" s="1"/>
  <c r="M336" i="11"/>
  <c r="P335" i="11"/>
  <c r="AB335" i="11" s="1"/>
  <c r="M335" i="11"/>
  <c r="P334" i="11"/>
  <c r="AB334" i="11" s="1"/>
  <c r="M334" i="11"/>
  <c r="P333" i="11"/>
  <c r="AB333" i="11" s="1"/>
  <c r="M333" i="11"/>
  <c r="P332" i="11"/>
  <c r="AB332" i="11" s="1"/>
  <c r="M332" i="11"/>
  <c r="P331" i="11"/>
  <c r="AB331" i="11" s="1"/>
  <c r="M331" i="11"/>
  <c r="P330" i="11"/>
  <c r="AB330" i="11" s="1"/>
  <c r="M330" i="11"/>
  <c r="P329" i="11"/>
  <c r="AB329" i="11" s="1"/>
  <c r="M329" i="11"/>
  <c r="P328" i="11"/>
  <c r="AB328" i="11" s="1"/>
  <c r="M328" i="11"/>
  <c r="P327" i="11"/>
  <c r="AB327" i="11" s="1"/>
  <c r="M327" i="11"/>
  <c r="P326" i="11"/>
  <c r="AB326" i="11" s="1"/>
  <c r="M326" i="11"/>
  <c r="P325" i="11"/>
  <c r="AB325" i="11" s="1"/>
  <c r="M325" i="11"/>
  <c r="P324" i="11"/>
  <c r="AB324" i="11" s="1"/>
  <c r="M324" i="11"/>
  <c r="P323" i="11"/>
  <c r="AB323" i="11" s="1"/>
  <c r="M323" i="11"/>
  <c r="P322" i="11"/>
  <c r="AB322" i="11" s="1"/>
  <c r="M322" i="11"/>
  <c r="P321" i="11"/>
  <c r="AB321" i="11" s="1"/>
  <c r="M321" i="11"/>
  <c r="P320" i="11"/>
  <c r="AB320" i="11" s="1"/>
  <c r="M320" i="11"/>
  <c r="P319" i="11"/>
  <c r="AB319" i="11" s="1"/>
  <c r="M319" i="11"/>
  <c r="P318" i="11"/>
  <c r="AB318" i="11" s="1"/>
  <c r="M318" i="11"/>
  <c r="P317" i="11"/>
  <c r="AB317" i="11" s="1"/>
  <c r="M317" i="11"/>
  <c r="P316" i="11"/>
  <c r="AB316" i="11" s="1"/>
  <c r="M316" i="11"/>
  <c r="P315" i="11"/>
  <c r="AB315" i="11" s="1"/>
  <c r="M315" i="11"/>
  <c r="P314" i="11"/>
  <c r="AB314" i="11" s="1"/>
  <c r="M314" i="11"/>
  <c r="P313" i="11"/>
  <c r="AB313" i="11" s="1"/>
  <c r="M313" i="11"/>
  <c r="P312" i="11"/>
  <c r="AB312" i="11" s="1"/>
  <c r="M312" i="11"/>
  <c r="P311" i="11"/>
  <c r="AB311" i="11" s="1"/>
  <c r="M311" i="11"/>
  <c r="P310" i="11"/>
  <c r="AB310" i="11" s="1"/>
  <c r="M310" i="11"/>
  <c r="P309" i="11"/>
  <c r="AB309" i="11" s="1"/>
  <c r="M309" i="11"/>
  <c r="P308" i="11"/>
  <c r="AB308" i="11" s="1"/>
  <c r="M308" i="11"/>
  <c r="P307" i="11"/>
  <c r="AB307" i="11" s="1"/>
  <c r="M307" i="11"/>
  <c r="P306" i="11"/>
  <c r="AB306" i="11" s="1"/>
  <c r="M306" i="11"/>
  <c r="P305" i="11"/>
  <c r="AB305" i="11" s="1"/>
  <c r="M305" i="11"/>
  <c r="P304" i="11"/>
  <c r="AB304" i="11" s="1"/>
  <c r="M304" i="11"/>
  <c r="P303" i="11"/>
  <c r="AB303" i="11" s="1"/>
  <c r="M303" i="11"/>
  <c r="P302" i="11"/>
  <c r="AB302" i="11" s="1"/>
  <c r="M302" i="11"/>
  <c r="P301" i="11"/>
  <c r="AB301" i="11" s="1"/>
  <c r="M301" i="11"/>
  <c r="P300" i="11"/>
  <c r="AB300" i="11" s="1"/>
  <c r="M300" i="11"/>
  <c r="P299" i="11"/>
  <c r="AB299" i="11" s="1"/>
  <c r="M299" i="11"/>
  <c r="P298" i="11"/>
  <c r="AB298" i="11" s="1"/>
  <c r="M298" i="11"/>
  <c r="P297" i="11"/>
  <c r="AB297" i="11" s="1"/>
  <c r="M297" i="11"/>
  <c r="P296" i="11"/>
  <c r="AB296" i="11" s="1"/>
  <c r="M296" i="11"/>
  <c r="P295" i="11"/>
  <c r="AB295" i="11" s="1"/>
  <c r="M295" i="11"/>
  <c r="P294" i="11"/>
  <c r="AB294" i="11" s="1"/>
  <c r="M294" i="11"/>
  <c r="P293" i="11"/>
  <c r="AB293" i="11" s="1"/>
  <c r="M293" i="11"/>
  <c r="P292" i="11"/>
  <c r="AB292" i="11" s="1"/>
  <c r="M292" i="11"/>
  <c r="P291" i="11"/>
  <c r="AB291" i="11" s="1"/>
  <c r="M291" i="11"/>
  <c r="P290" i="11"/>
  <c r="AB290" i="11" s="1"/>
  <c r="M290" i="11"/>
  <c r="P289" i="11"/>
  <c r="AB289" i="11" s="1"/>
  <c r="M289" i="11"/>
  <c r="P288" i="11"/>
  <c r="AB288" i="11" s="1"/>
  <c r="M288" i="11"/>
  <c r="P287" i="11"/>
  <c r="AB287" i="11" s="1"/>
  <c r="M287" i="11"/>
  <c r="P286" i="11"/>
  <c r="AB286" i="11" s="1"/>
  <c r="M286" i="11"/>
  <c r="P285" i="11"/>
  <c r="AB285" i="11" s="1"/>
  <c r="M285" i="11"/>
  <c r="P284" i="11"/>
  <c r="AB284" i="11" s="1"/>
  <c r="M284" i="11"/>
  <c r="P283" i="11"/>
  <c r="AB283" i="11" s="1"/>
  <c r="M283" i="11"/>
  <c r="P282" i="11"/>
  <c r="AB282" i="11" s="1"/>
  <c r="M282" i="11"/>
  <c r="P281" i="11"/>
  <c r="AB281" i="11" s="1"/>
  <c r="M281" i="11"/>
  <c r="P280" i="11"/>
  <c r="AB280" i="11" s="1"/>
  <c r="M280" i="11"/>
  <c r="P279" i="11"/>
  <c r="AB279" i="11" s="1"/>
  <c r="M279" i="11"/>
  <c r="P278" i="11"/>
  <c r="AB278" i="11" s="1"/>
  <c r="M278" i="11"/>
  <c r="P277" i="11"/>
  <c r="AB277" i="11" s="1"/>
  <c r="M277" i="11"/>
  <c r="P276" i="11"/>
  <c r="AB276" i="11" s="1"/>
  <c r="M276" i="11"/>
  <c r="P275" i="11"/>
  <c r="AB275" i="11" s="1"/>
  <c r="M275" i="11"/>
  <c r="P274" i="11"/>
  <c r="AB274" i="11" s="1"/>
  <c r="M274" i="11"/>
  <c r="P273" i="11"/>
  <c r="AB273" i="11" s="1"/>
  <c r="M273" i="11"/>
  <c r="P272" i="11"/>
  <c r="AB272" i="11" s="1"/>
  <c r="M272" i="11"/>
  <c r="P271" i="11"/>
  <c r="AB271" i="11" s="1"/>
  <c r="M271" i="11"/>
  <c r="P270" i="11"/>
  <c r="AB270" i="11" s="1"/>
  <c r="M270" i="11"/>
  <c r="P269" i="11"/>
  <c r="AB269" i="11" s="1"/>
  <c r="M269" i="11"/>
  <c r="P268" i="11"/>
  <c r="AB268" i="11" s="1"/>
  <c r="M268" i="11"/>
  <c r="P267" i="11"/>
  <c r="AB267" i="11" s="1"/>
  <c r="M267" i="11"/>
  <c r="P266" i="11"/>
  <c r="AB266" i="11" s="1"/>
  <c r="M266" i="11"/>
  <c r="P265" i="11"/>
  <c r="AB265" i="11" s="1"/>
  <c r="M265" i="11"/>
  <c r="P264" i="11"/>
  <c r="AB264" i="11" s="1"/>
  <c r="M264" i="11"/>
  <c r="P263" i="11"/>
  <c r="AB263" i="11" s="1"/>
  <c r="M263" i="11"/>
  <c r="P262" i="11"/>
  <c r="AB262" i="11" s="1"/>
  <c r="M262" i="11"/>
  <c r="P261" i="11"/>
  <c r="AB261" i="11" s="1"/>
  <c r="M261" i="11"/>
  <c r="P260" i="11"/>
  <c r="AB260" i="11" s="1"/>
  <c r="M260" i="11"/>
  <c r="P259" i="11"/>
  <c r="AB259" i="11" s="1"/>
  <c r="M259" i="11"/>
  <c r="P258" i="11"/>
  <c r="AB258" i="11" s="1"/>
  <c r="M258" i="11"/>
  <c r="P257" i="11"/>
  <c r="AB257" i="11" s="1"/>
  <c r="M257" i="11"/>
  <c r="P256" i="11"/>
  <c r="AB256" i="11" s="1"/>
  <c r="M256" i="11"/>
  <c r="P255" i="11"/>
  <c r="AB255" i="11" s="1"/>
  <c r="M255" i="11"/>
  <c r="P254" i="11"/>
  <c r="AB254" i="11" s="1"/>
  <c r="M254" i="11"/>
  <c r="P253" i="11"/>
  <c r="AB253" i="11" s="1"/>
  <c r="M253" i="11"/>
  <c r="P252" i="11"/>
  <c r="AB252" i="11" s="1"/>
  <c r="M252" i="11"/>
  <c r="P251" i="11"/>
  <c r="AB251" i="11" s="1"/>
  <c r="M251" i="11"/>
  <c r="P250" i="11"/>
  <c r="AB250" i="11" s="1"/>
  <c r="M250" i="11"/>
  <c r="P249" i="11"/>
  <c r="AB249" i="11" s="1"/>
  <c r="M249" i="11"/>
  <c r="P248" i="11"/>
  <c r="AB248" i="11" s="1"/>
  <c r="M248" i="11"/>
  <c r="P247" i="11"/>
  <c r="AB247" i="11" s="1"/>
  <c r="M247" i="11"/>
  <c r="P246" i="11"/>
  <c r="AB246" i="11" s="1"/>
  <c r="M246" i="11"/>
  <c r="P245" i="11"/>
  <c r="AB245" i="11" s="1"/>
  <c r="M245" i="11"/>
  <c r="P244" i="11"/>
  <c r="AB244" i="11" s="1"/>
  <c r="M244" i="11"/>
  <c r="P243" i="11"/>
  <c r="AB243" i="11" s="1"/>
  <c r="M243" i="11"/>
  <c r="P242" i="11"/>
  <c r="AB242" i="11" s="1"/>
  <c r="M242" i="11"/>
  <c r="P241" i="11"/>
  <c r="AB241" i="11" s="1"/>
  <c r="M241" i="11"/>
  <c r="P240" i="11"/>
  <c r="AB240" i="11" s="1"/>
  <c r="M240" i="11"/>
  <c r="P239" i="11"/>
  <c r="AB239" i="11" s="1"/>
  <c r="M239" i="11"/>
  <c r="P238" i="11"/>
  <c r="AB238" i="11" s="1"/>
  <c r="M238" i="11"/>
  <c r="P237" i="11"/>
  <c r="AB237" i="11" s="1"/>
  <c r="M237" i="11"/>
  <c r="P236" i="11"/>
  <c r="AB236" i="11" s="1"/>
  <c r="M236" i="11"/>
  <c r="P235" i="11"/>
  <c r="AB235" i="11" s="1"/>
  <c r="M235" i="11"/>
  <c r="P234" i="11"/>
  <c r="AB234" i="11" s="1"/>
  <c r="M234" i="11"/>
  <c r="P233" i="11"/>
  <c r="AB233" i="11" s="1"/>
  <c r="M233" i="11"/>
  <c r="P232" i="11"/>
  <c r="AB232" i="11" s="1"/>
  <c r="M232" i="11"/>
  <c r="P231" i="11"/>
  <c r="AB231" i="11" s="1"/>
  <c r="M231" i="11"/>
  <c r="P230" i="11"/>
  <c r="AB230" i="11" s="1"/>
  <c r="M230" i="11"/>
  <c r="P229" i="11"/>
  <c r="AB229" i="11" s="1"/>
  <c r="M229" i="11"/>
  <c r="P228" i="11"/>
  <c r="AB228" i="11" s="1"/>
  <c r="M228" i="11"/>
  <c r="P227" i="11"/>
  <c r="AB227" i="11" s="1"/>
  <c r="M227" i="11"/>
  <c r="P226" i="11"/>
  <c r="AB226" i="11" s="1"/>
  <c r="M226" i="11"/>
  <c r="P225" i="11"/>
  <c r="AB225" i="11" s="1"/>
  <c r="M225" i="11"/>
  <c r="P224" i="11"/>
  <c r="AB224" i="11" s="1"/>
  <c r="M224" i="11"/>
  <c r="P223" i="11"/>
  <c r="AB223" i="11" s="1"/>
  <c r="M223" i="11"/>
  <c r="P222" i="11"/>
  <c r="AB222" i="11" s="1"/>
  <c r="M222" i="11"/>
  <c r="P221" i="11"/>
  <c r="AB221" i="11" s="1"/>
  <c r="M221" i="11"/>
  <c r="P220" i="11"/>
  <c r="AB220" i="11" s="1"/>
  <c r="M220" i="11"/>
  <c r="P219" i="11"/>
  <c r="AB219" i="11" s="1"/>
  <c r="M219" i="11"/>
  <c r="P218" i="11"/>
  <c r="AB218" i="11" s="1"/>
  <c r="M218" i="11"/>
  <c r="P217" i="11"/>
  <c r="AB217" i="11" s="1"/>
  <c r="M217" i="11"/>
  <c r="P216" i="11"/>
  <c r="AB216" i="11" s="1"/>
  <c r="M216" i="11"/>
  <c r="P215" i="11"/>
  <c r="AB215" i="11" s="1"/>
  <c r="M215" i="11"/>
  <c r="P214" i="11"/>
  <c r="AB214" i="11" s="1"/>
  <c r="M214" i="11"/>
  <c r="P213" i="11"/>
  <c r="AB213" i="11" s="1"/>
  <c r="M213" i="11"/>
  <c r="P212" i="11"/>
  <c r="AB212" i="11" s="1"/>
  <c r="M212" i="11"/>
  <c r="P211" i="11"/>
  <c r="AB211" i="11" s="1"/>
  <c r="M211" i="11"/>
  <c r="P210" i="11"/>
  <c r="AB210" i="11" s="1"/>
  <c r="M210" i="11"/>
  <c r="P209" i="11"/>
  <c r="AB209" i="11" s="1"/>
  <c r="M209" i="11"/>
  <c r="P208" i="11"/>
  <c r="AB208" i="11" s="1"/>
  <c r="M208" i="11"/>
  <c r="P207" i="11"/>
  <c r="AB207" i="11" s="1"/>
  <c r="M207" i="11"/>
  <c r="P206" i="11"/>
  <c r="AB206" i="11" s="1"/>
  <c r="M206" i="11"/>
  <c r="P205" i="11"/>
  <c r="AB205" i="11" s="1"/>
  <c r="M205" i="11"/>
  <c r="P204" i="11"/>
  <c r="AB204" i="11" s="1"/>
  <c r="M204" i="11"/>
  <c r="P203" i="11"/>
  <c r="AB203" i="11" s="1"/>
  <c r="M203" i="11"/>
  <c r="P202" i="11"/>
  <c r="AB202" i="11" s="1"/>
  <c r="M202" i="11"/>
  <c r="P201" i="11"/>
  <c r="AB201" i="11" s="1"/>
  <c r="M201" i="11"/>
  <c r="P200" i="11"/>
  <c r="AB200" i="11" s="1"/>
  <c r="M200" i="11"/>
  <c r="P199" i="11"/>
  <c r="AB199" i="11" s="1"/>
  <c r="M199" i="11"/>
  <c r="P198" i="11"/>
  <c r="AB198" i="11" s="1"/>
  <c r="M198" i="11"/>
  <c r="P197" i="11"/>
  <c r="AB197" i="11" s="1"/>
  <c r="M197" i="11"/>
  <c r="P196" i="11"/>
  <c r="AB196" i="11" s="1"/>
  <c r="M196" i="11"/>
  <c r="P195" i="11"/>
  <c r="AB195" i="11" s="1"/>
  <c r="M195" i="11"/>
  <c r="P194" i="11"/>
  <c r="AB194" i="11" s="1"/>
  <c r="M194" i="11"/>
  <c r="P193" i="11"/>
  <c r="AB193" i="11" s="1"/>
  <c r="M193" i="11"/>
  <c r="P192" i="11"/>
  <c r="AB192" i="11" s="1"/>
  <c r="M192" i="11"/>
  <c r="P191" i="11"/>
  <c r="AB191" i="11" s="1"/>
  <c r="M191" i="11"/>
  <c r="P190" i="11"/>
  <c r="AB190" i="11" s="1"/>
  <c r="M190" i="11"/>
  <c r="P189" i="11"/>
  <c r="AB189" i="11" s="1"/>
  <c r="M189" i="11"/>
  <c r="P188" i="11"/>
  <c r="AB188" i="11" s="1"/>
  <c r="M188" i="11"/>
  <c r="P187" i="11"/>
  <c r="AB187" i="11" s="1"/>
  <c r="M187" i="11"/>
  <c r="P186" i="11"/>
  <c r="AB186" i="11" s="1"/>
  <c r="M186" i="11"/>
  <c r="P185" i="11"/>
  <c r="AB185" i="11" s="1"/>
  <c r="M185" i="11"/>
  <c r="P184" i="11"/>
  <c r="AB184" i="11" s="1"/>
  <c r="M184" i="11"/>
  <c r="P183" i="11"/>
  <c r="AB183" i="11" s="1"/>
  <c r="M183" i="11"/>
  <c r="P182" i="11"/>
  <c r="AB182" i="11" s="1"/>
  <c r="M182" i="11"/>
  <c r="P181" i="11"/>
  <c r="AB181" i="11" s="1"/>
  <c r="M181" i="11"/>
  <c r="P180" i="11"/>
  <c r="AB180" i="11" s="1"/>
  <c r="M180" i="11"/>
  <c r="P179" i="11"/>
  <c r="AB179" i="11" s="1"/>
  <c r="M179" i="11"/>
  <c r="P178" i="11"/>
  <c r="AB178" i="11" s="1"/>
  <c r="M178" i="11"/>
  <c r="P177" i="11"/>
  <c r="AB177" i="11" s="1"/>
  <c r="M177" i="11"/>
  <c r="P176" i="11"/>
  <c r="AB176" i="11" s="1"/>
  <c r="M176" i="11"/>
  <c r="P175" i="11"/>
  <c r="AB175" i="11" s="1"/>
  <c r="M175" i="11"/>
  <c r="P174" i="11"/>
  <c r="AB174" i="11" s="1"/>
  <c r="M174" i="11"/>
  <c r="P173" i="11"/>
  <c r="AB173" i="11" s="1"/>
  <c r="M173" i="11"/>
  <c r="P172" i="11"/>
  <c r="AB172" i="11" s="1"/>
  <c r="M172" i="11"/>
  <c r="P171" i="11"/>
  <c r="AB171" i="11" s="1"/>
  <c r="M171" i="11"/>
  <c r="P170" i="11"/>
  <c r="AB170" i="11" s="1"/>
  <c r="M170" i="11"/>
  <c r="P169" i="11"/>
  <c r="AB169" i="11" s="1"/>
  <c r="M169" i="11"/>
  <c r="P168" i="11"/>
  <c r="AB168" i="11" s="1"/>
  <c r="M168" i="11"/>
  <c r="P167" i="11"/>
  <c r="AB167" i="11" s="1"/>
  <c r="M167" i="11"/>
  <c r="P166" i="11"/>
  <c r="AB166" i="11" s="1"/>
  <c r="M166" i="11"/>
  <c r="P165" i="11"/>
  <c r="AB165" i="11" s="1"/>
  <c r="M165" i="11"/>
  <c r="P164" i="11"/>
  <c r="AB164" i="11" s="1"/>
  <c r="M164" i="11"/>
  <c r="P163" i="11"/>
  <c r="AB163" i="11" s="1"/>
  <c r="M163" i="11"/>
  <c r="P162" i="11"/>
  <c r="AB162" i="11" s="1"/>
  <c r="M162" i="11"/>
  <c r="P161" i="11"/>
  <c r="AB161" i="11" s="1"/>
  <c r="M161" i="11"/>
  <c r="P160" i="11"/>
  <c r="AB160" i="11" s="1"/>
  <c r="M160" i="11"/>
  <c r="P159" i="11"/>
  <c r="AB159" i="11" s="1"/>
  <c r="M159" i="11"/>
  <c r="P158" i="11"/>
  <c r="AB158" i="11" s="1"/>
  <c r="M158" i="11"/>
  <c r="P157" i="11"/>
  <c r="AB157" i="11" s="1"/>
  <c r="M157" i="11"/>
  <c r="P156" i="11"/>
  <c r="AB156" i="11" s="1"/>
  <c r="M156" i="11"/>
  <c r="P155" i="11"/>
  <c r="AB155" i="11" s="1"/>
  <c r="M155" i="11"/>
  <c r="P154" i="11"/>
  <c r="AB154" i="11" s="1"/>
  <c r="M154" i="11"/>
  <c r="P153" i="11"/>
  <c r="AB153" i="11" s="1"/>
  <c r="M153" i="11"/>
  <c r="P152" i="11"/>
  <c r="AB152" i="11" s="1"/>
  <c r="M152" i="11"/>
  <c r="P151" i="11"/>
  <c r="AB151" i="11" s="1"/>
  <c r="M151" i="11"/>
  <c r="P150" i="11"/>
  <c r="AB150" i="11" s="1"/>
  <c r="M150" i="11"/>
  <c r="P149" i="11"/>
  <c r="AB149" i="11" s="1"/>
  <c r="M149" i="11"/>
  <c r="P148" i="11"/>
  <c r="AB148" i="11" s="1"/>
  <c r="M148" i="11"/>
  <c r="P147" i="11"/>
  <c r="AB147" i="11" s="1"/>
  <c r="M147" i="11"/>
  <c r="P146" i="11"/>
  <c r="AB146" i="11" s="1"/>
  <c r="M146" i="11"/>
  <c r="P145" i="11"/>
  <c r="AB145" i="11" s="1"/>
  <c r="M145" i="11"/>
  <c r="P144" i="11"/>
  <c r="AB144" i="11" s="1"/>
  <c r="M144" i="11"/>
  <c r="P143" i="11"/>
  <c r="AB143" i="11" s="1"/>
  <c r="M143" i="11"/>
  <c r="P142" i="11"/>
  <c r="AB142" i="11" s="1"/>
  <c r="M142" i="11"/>
  <c r="P141" i="11"/>
  <c r="AB141" i="11" s="1"/>
  <c r="M141" i="11"/>
  <c r="P140" i="11"/>
  <c r="AB140" i="11" s="1"/>
  <c r="M140" i="11"/>
  <c r="P139" i="11"/>
  <c r="AB139" i="11" s="1"/>
  <c r="M139" i="11"/>
  <c r="P138" i="11"/>
  <c r="AB138" i="11" s="1"/>
  <c r="M138" i="11"/>
  <c r="P137" i="11"/>
  <c r="AB137" i="11" s="1"/>
  <c r="M137" i="11"/>
  <c r="P136" i="11"/>
  <c r="AB136" i="11" s="1"/>
  <c r="M136" i="11"/>
  <c r="P135" i="11"/>
  <c r="AB135" i="11" s="1"/>
  <c r="M135" i="11"/>
  <c r="P134" i="11"/>
  <c r="AB134" i="11" s="1"/>
  <c r="M134" i="11"/>
  <c r="P133" i="11"/>
  <c r="AB133" i="11" s="1"/>
  <c r="M133" i="11"/>
  <c r="P132" i="11"/>
  <c r="AB132" i="11" s="1"/>
  <c r="M132" i="11"/>
  <c r="P131" i="11"/>
  <c r="AB131" i="11" s="1"/>
  <c r="M131" i="11"/>
  <c r="P130" i="11"/>
  <c r="AB130" i="11" s="1"/>
  <c r="M130" i="11"/>
  <c r="P129" i="11"/>
  <c r="AB129" i="11" s="1"/>
  <c r="M129" i="11"/>
  <c r="P128" i="11"/>
  <c r="AB128" i="11" s="1"/>
  <c r="M128" i="11"/>
  <c r="P127" i="11"/>
  <c r="AB127" i="11" s="1"/>
  <c r="M127" i="11"/>
  <c r="P126" i="11"/>
  <c r="AB126" i="11" s="1"/>
  <c r="M126" i="11"/>
  <c r="P125" i="11"/>
  <c r="AB125" i="11" s="1"/>
  <c r="M125" i="11"/>
  <c r="P124" i="11"/>
  <c r="AB124" i="11" s="1"/>
  <c r="M124" i="11"/>
  <c r="P123" i="11"/>
  <c r="AB123" i="11" s="1"/>
  <c r="M123" i="11"/>
  <c r="P122" i="11"/>
  <c r="AB122" i="11" s="1"/>
  <c r="M122" i="11"/>
  <c r="P121" i="11"/>
  <c r="AB121" i="11" s="1"/>
  <c r="M121" i="11"/>
  <c r="P120" i="11"/>
  <c r="AB120" i="11" s="1"/>
  <c r="M120" i="11"/>
  <c r="P119" i="11"/>
  <c r="AB119" i="11" s="1"/>
  <c r="M119" i="11"/>
  <c r="P118" i="11"/>
  <c r="AB118" i="11" s="1"/>
  <c r="M118" i="11"/>
  <c r="P117" i="11"/>
  <c r="AB117" i="11" s="1"/>
  <c r="M117" i="11"/>
  <c r="P116" i="11"/>
  <c r="AB116" i="11" s="1"/>
  <c r="M116" i="11"/>
  <c r="P115" i="11"/>
  <c r="AB115" i="11" s="1"/>
  <c r="M115" i="11"/>
  <c r="P114" i="11"/>
  <c r="AB114" i="11" s="1"/>
  <c r="M114" i="11"/>
  <c r="P113" i="11"/>
  <c r="AB113" i="11" s="1"/>
  <c r="M113" i="11"/>
  <c r="P112" i="11"/>
  <c r="AB112" i="11" s="1"/>
  <c r="M112" i="11"/>
  <c r="P111" i="11"/>
  <c r="AB111" i="11" s="1"/>
  <c r="M111" i="11"/>
  <c r="P110" i="11"/>
  <c r="AB110" i="11" s="1"/>
  <c r="M110" i="11"/>
  <c r="P109" i="11"/>
  <c r="AB109" i="11" s="1"/>
  <c r="M109" i="11"/>
  <c r="P108" i="11"/>
  <c r="AB108" i="11" s="1"/>
  <c r="M108" i="11"/>
  <c r="P107" i="11"/>
  <c r="AB107" i="11" s="1"/>
  <c r="M107" i="11"/>
  <c r="P106" i="11"/>
  <c r="AB106" i="11" s="1"/>
  <c r="M106" i="11"/>
  <c r="P105" i="11"/>
  <c r="AB105" i="11" s="1"/>
  <c r="M105" i="11"/>
  <c r="P104" i="11"/>
  <c r="AB104" i="11" s="1"/>
  <c r="M104" i="11"/>
  <c r="P103" i="11"/>
  <c r="AB103" i="11" s="1"/>
  <c r="M103" i="11"/>
  <c r="P102" i="11"/>
  <c r="AB102" i="11" s="1"/>
  <c r="M102" i="11"/>
  <c r="P101" i="11"/>
  <c r="AB101" i="11" s="1"/>
  <c r="M101" i="11"/>
  <c r="P100" i="11"/>
  <c r="AB100" i="11" s="1"/>
  <c r="M100" i="11"/>
  <c r="AB99" i="11"/>
  <c r="P99" i="11"/>
  <c r="M99" i="11"/>
  <c r="P98" i="11"/>
  <c r="AB98" i="11" s="1"/>
  <c r="M98" i="11"/>
  <c r="P97" i="11"/>
  <c r="AB97" i="11" s="1"/>
  <c r="M97" i="11"/>
  <c r="P96" i="11"/>
  <c r="AB96" i="11" s="1"/>
  <c r="M96" i="11"/>
  <c r="P95" i="11"/>
  <c r="AB95" i="11" s="1"/>
  <c r="M95" i="11"/>
  <c r="P94" i="11"/>
  <c r="AB94" i="11" s="1"/>
  <c r="M94" i="11"/>
  <c r="P93" i="11"/>
  <c r="AB93" i="11" s="1"/>
  <c r="M93" i="11"/>
  <c r="P92" i="11"/>
  <c r="AB92" i="11" s="1"/>
  <c r="M92" i="11"/>
  <c r="P91" i="11"/>
  <c r="AB91" i="11" s="1"/>
  <c r="M91" i="11"/>
  <c r="P90" i="11"/>
  <c r="AB90" i="11" s="1"/>
  <c r="M90" i="11"/>
  <c r="P89" i="11"/>
  <c r="AB89" i="11" s="1"/>
  <c r="M89" i="11"/>
  <c r="P88" i="11"/>
  <c r="AB88" i="11" s="1"/>
  <c r="M88" i="11"/>
  <c r="P87" i="11"/>
  <c r="AB87" i="11" s="1"/>
  <c r="M87" i="11"/>
  <c r="P86" i="11"/>
  <c r="AB86" i="11" s="1"/>
  <c r="M86" i="11"/>
  <c r="P85" i="11"/>
  <c r="AB85" i="11" s="1"/>
  <c r="M85" i="11"/>
  <c r="P84" i="11"/>
  <c r="AB84" i="11" s="1"/>
  <c r="M84" i="11"/>
  <c r="P83" i="11"/>
  <c r="AB83" i="11" s="1"/>
  <c r="M83" i="11"/>
  <c r="P82" i="11"/>
  <c r="AB82" i="11" s="1"/>
  <c r="M82" i="11"/>
  <c r="P81" i="11"/>
  <c r="AB81" i="11" s="1"/>
  <c r="M81" i="11"/>
  <c r="P80" i="11"/>
  <c r="AB80" i="11" s="1"/>
  <c r="M80" i="11"/>
  <c r="P79" i="11"/>
  <c r="AB79" i="11" s="1"/>
  <c r="M79" i="11"/>
  <c r="P78" i="11"/>
  <c r="AB78" i="11" s="1"/>
  <c r="M78" i="11"/>
  <c r="P77" i="11"/>
  <c r="AB77" i="11" s="1"/>
  <c r="M77" i="11"/>
  <c r="P76" i="11"/>
  <c r="AB76" i="11" s="1"/>
  <c r="M76" i="11"/>
  <c r="AB75" i="11"/>
  <c r="P75" i="11"/>
  <c r="M75" i="11"/>
  <c r="P74" i="11"/>
  <c r="AB74" i="11" s="1"/>
  <c r="M74" i="11"/>
  <c r="P73" i="11"/>
  <c r="AB73" i="11" s="1"/>
  <c r="M73" i="11"/>
  <c r="P72" i="11"/>
  <c r="AB72" i="11" s="1"/>
  <c r="M72" i="11"/>
  <c r="P71" i="11"/>
  <c r="AB71" i="11" s="1"/>
  <c r="M71" i="11"/>
  <c r="P70" i="11"/>
  <c r="AB70" i="11" s="1"/>
  <c r="M70" i="11"/>
  <c r="P69" i="11"/>
  <c r="AB69" i="11" s="1"/>
  <c r="M69" i="11"/>
  <c r="P68" i="11"/>
  <c r="AB68" i="11" s="1"/>
  <c r="M68" i="11"/>
  <c r="P67" i="11"/>
  <c r="AB67" i="11" s="1"/>
  <c r="M67" i="11"/>
  <c r="P66" i="11"/>
  <c r="AB66" i="11" s="1"/>
  <c r="M66" i="11"/>
  <c r="P65" i="11"/>
  <c r="AB65" i="11" s="1"/>
  <c r="M65" i="11"/>
  <c r="P64" i="11"/>
  <c r="AB64" i="11" s="1"/>
  <c r="M64" i="11"/>
  <c r="AB63" i="11"/>
  <c r="P63" i="11"/>
  <c r="M63" i="11"/>
  <c r="P62" i="11"/>
  <c r="AB62" i="11" s="1"/>
  <c r="M62" i="11"/>
  <c r="P61" i="11"/>
  <c r="AB61" i="11" s="1"/>
  <c r="M61" i="11"/>
  <c r="P60" i="11"/>
  <c r="AB60" i="11" s="1"/>
  <c r="M60" i="11"/>
  <c r="P59" i="11"/>
  <c r="AB59" i="11" s="1"/>
  <c r="M59" i="11"/>
  <c r="P58" i="11"/>
  <c r="AB58" i="11" s="1"/>
  <c r="M58" i="11"/>
  <c r="P57" i="11"/>
  <c r="AB57" i="11" s="1"/>
  <c r="M57" i="11"/>
  <c r="P56" i="11"/>
  <c r="AB56" i="11" s="1"/>
  <c r="M56" i="11"/>
  <c r="P55" i="11"/>
  <c r="AB55" i="11" s="1"/>
  <c r="M55" i="11"/>
  <c r="P54" i="11"/>
  <c r="AB54" i="11" s="1"/>
  <c r="M54" i="11"/>
  <c r="P53" i="11"/>
  <c r="AB53" i="11" s="1"/>
  <c r="M53" i="11"/>
  <c r="P52" i="11"/>
  <c r="AB52" i="11" s="1"/>
  <c r="M52" i="11"/>
  <c r="P51" i="11"/>
  <c r="AB51" i="11" s="1"/>
  <c r="M51" i="11"/>
  <c r="P50" i="11"/>
  <c r="AB50" i="11" s="1"/>
  <c r="M50" i="11"/>
  <c r="P49" i="11"/>
  <c r="AB49" i="11" s="1"/>
  <c r="M49" i="11"/>
  <c r="P48" i="11"/>
  <c r="AB48" i="11" s="1"/>
  <c r="M48" i="11"/>
  <c r="P47" i="11"/>
  <c r="AB47" i="11" s="1"/>
  <c r="M47" i="11"/>
  <c r="P46" i="11"/>
  <c r="AB46" i="11" s="1"/>
  <c r="M46" i="11"/>
  <c r="P45" i="11"/>
  <c r="AB45" i="11" s="1"/>
  <c r="M45" i="11"/>
  <c r="P44" i="11"/>
  <c r="AB44" i="11" s="1"/>
  <c r="M44" i="11"/>
  <c r="P43" i="11"/>
  <c r="AB43" i="11" s="1"/>
  <c r="M43" i="11"/>
  <c r="P42" i="11"/>
  <c r="AB42" i="11" s="1"/>
  <c r="M42" i="11"/>
  <c r="P41" i="11"/>
  <c r="AB41" i="11" s="1"/>
  <c r="M41" i="11"/>
  <c r="P40" i="11"/>
  <c r="AB40" i="11" s="1"/>
  <c r="M40" i="11"/>
  <c r="P39" i="11"/>
  <c r="AB39" i="11" s="1"/>
  <c r="M39" i="11"/>
  <c r="P38" i="11"/>
  <c r="AB38" i="11" s="1"/>
  <c r="M38" i="11"/>
  <c r="P37" i="11"/>
  <c r="AB37" i="11" s="1"/>
  <c r="M37" i="11"/>
  <c r="P36" i="11"/>
  <c r="AB36" i="11" s="1"/>
  <c r="M36" i="11"/>
  <c r="P35" i="11"/>
  <c r="AB35" i="11" s="1"/>
  <c r="M35" i="11"/>
  <c r="P34" i="11"/>
  <c r="AB34" i="11" s="1"/>
  <c r="M34" i="11"/>
  <c r="P31" i="11"/>
  <c r="AB31" i="11" s="1"/>
  <c r="M31" i="11"/>
  <c r="P30" i="11"/>
  <c r="AB30" i="11" s="1"/>
  <c r="M30" i="1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5" i="3"/>
  <c r="Y25" i="3"/>
  <c r="X25" i="3"/>
  <c r="W25" i="3"/>
  <c r="N25" i="3"/>
  <c r="M25" i="3"/>
  <c r="AE25" i="3" s="1"/>
  <c r="Z24" i="3"/>
  <c r="Y24" i="3"/>
  <c r="X24" i="3"/>
  <c r="W24" i="3"/>
  <c r="N24" i="3"/>
  <c r="M24" i="3"/>
  <c r="AE24" i="3" s="1"/>
  <c r="Z23" i="3"/>
  <c r="AC23" i="3" s="1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F1" i="10"/>
  <c r="E1" i="10"/>
  <c r="D1" i="10"/>
  <c r="C1" i="10"/>
  <c r="B1" i="10" a="1"/>
  <c r="B1" i="10"/>
  <c r="B8" i="10" s="1"/>
  <c r="B21" i="12"/>
  <c r="B20" i="12"/>
  <c r="B19" i="12"/>
  <c r="B18" i="12"/>
  <c r="B17" i="12"/>
  <c r="B16" i="12"/>
  <c r="B15" i="12"/>
  <c r="B14" i="12"/>
  <c r="B13" i="12"/>
  <c r="B12" i="12"/>
  <c r="B11" i="12"/>
  <c r="B10" i="12"/>
  <c r="B1" i="12" a="1"/>
  <c r="D1" i="12" s="1"/>
  <c r="D23" i="17"/>
  <c r="C7" i="17"/>
  <c r="C29" i="17" s="1"/>
  <c r="O69" i="6" l="1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C1" i="12"/>
  <c r="B1" i="12"/>
  <c r="B4" i="12" s="1"/>
  <c r="F1" i="12"/>
  <c r="E1" i="12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25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26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24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B7" i="10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B4" i="10"/>
  <c r="C8" i="17"/>
  <c r="C16" i="17"/>
  <c r="P68" i="6" l="1"/>
  <c r="P67" i="7" s="1"/>
  <c r="Q68" i="6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P41" i="6"/>
  <c r="K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U45" i="7"/>
  <c r="A4" i="12"/>
  <c r="P37" i="6"/>
  <c r="P36" i="7" s="1"/>
  <c r="AD312" i="18"/>
  <c r="AR312" i="18"/>
  <c r="Q37" i="6"/>
  <c r="R36" i="7" s="1"/>
  <c r="J40" i="7"/>
  <c r="M40" i="7"/>
  <c r="N40" i="7"/>
  <c r="O40" i="7"/>
  <c r="L40" i="7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T41" i="7" l="1"/>
  <c r="P40" i="7"/>
  <c r="R61" i="7"/>
  <c r="N61" i="7"/>
  <c r="N41" i="7"/>
  <c r="Q68" i="7"/>
  <c r="Q67" i="7"/>
  <c r="O67" i="7"/>
  <c r="N67" i="7"/>
  <c r="U67" i="7"/>
  <c r="T67" i="7"/>
  <c r="T66" i="7"/>
  <c r="L67" i="7"/>
  <c r="M67" i="7"/>
  <c r="M63" i="7"/>
  <c r="R67" i="7"/>
  <c r="S67" i="7"/>
  <c r="K41" i="7"/>
  <c r="U68" i="7"/>
  <c r="T68" i="7"/>
  <c r="J68" i="7"/>
  <c r="K63" i="7"/>
  <c r="O68" i="7"/>
  <c r="N68" i="7"/>
  <c r="J67" i="7"/>
  <c r="U56" i="7"/>
  <c r="O65" i="7"/>
  <c r="L68" i="7"/>
  <c r="S68" i="7"/>
  <c r="K68" i="7"/>
  <c r="R68" i="7"/>
  <c r="M68" i="7"/>
  <c r="K67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G4" i="18"/>
  <c r="I2" i="18"/>
  <c r="G2" i="18"/>
  <c r="I4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J35" i="4"/>
  <c r="X14" i="4"/>
  <c r="I9" i="4"/>
  <c r="I37" i="4"/>
  <c r="W29" i="4"/>
  <c r="I35" i="4"/>
  <c r="X33" i="4"/>
  <c r="J32" i="4"/>
  <c r="J20" i="4"/>
  <c r="J4" i="4"/>
  <c r="W15" i="4"/>
  <c r="J46" i="4"/>
  <c r="J43" i="4"/>
  <c r="J13" i="4"/>
  <c r="W45" i="4"/>
  <c r="W28" i="4"/>
  <c r="I26" i="4"/>
  <c r="J40" i="4"/>
  <c r="AA51" i="4"/>
  <c r="W32" i="4"/>
  <c r="I36" i="4"/>
  <c r="X30" i="4"/>
  <c r="J18" i="4"/>
  <c r="AA26" i="4"/>
  <c r="I47" i="4"/>
  <c r="J47" i="4"/>
  <c r="X18" i="4"/>
  <c r="X47" i="4"/>
  <c r="W14" i="4"/>
  <c r="J21" i="4"/>
  <c r="I39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W47" i="4" l="1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U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K37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39" i="4"/>
  <c r="K47" i="4"/>
  <c r="K46" i="4"/>
  <c r="AA49" i="4"/>
  <c r="K16" i="4"/>
  <c r="AA50" i="4"/>
  <c r="K43" i="4"/>
  <c r="AA33" i="4"/>
  <c r="AA24" i="4"/>
  <c r="AA4" i="4"/>
  <c r="K40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I6" i="4" s="1"/>
  <c r="AC6" i="4"/>
  <c r="AB6" i="4"/>
  <c r="AD11" i="4"/>
  <c r="AI11" i="4" s="1"/>
  <c r="AC11" i="4"/>
  <c r="AB11" i="4"/>
  <c r="AA39" i="4"/>
  <c r="AB57" i="4"/>
  <c r="AC57" i="4"/>
  <c r="AD57" i="4"/>
  <c r="AI57" i="4" s="1"/>
  <c r="AD10" i="4"/>
  <c r="AI10" i="4" s="1"/>
  <c r="AC10" i="4"/>
  <c r="AB10" i="4"/>
  <c r="AD9" i="4"/>
  <c r="AI9" i="4" s="1"/>
  <c r="AB9" i="4"/>
  <c r="AC9" i="4"/>
  <c r="AD44" i="4"/>
  <c r="AI44" i="4" s="1"/>
  <c r="AC44" i="4"/>
  <c r="AB44" i="4"/>
  <c r="AD14" i="4"/>
  <c r="AC14" i="4"/>
  <c r="AB14" i="4"/>
  <c r="AD7" i="4"/>
  <c r="AI7" i="4" s="1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I8" i="4" s="1"/>
  <c r="AA53" i="4"/>
  <c r="AD41" i="4"/>
  <c r="AI41" i="4" s="1"/>
  <c r="AC41" i="4"/>
  <c r="AB41" i="4"/>
  <c r="K35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I4" i="4" s="1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I12" i="4" s="1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I5" i="4" s="1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14" i="4" l="1"/>
  <c r="AI16" i="4"/>
  <c r="AI15" i="4"/>
  <c r="AI13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/>
  <c r="X163" i="4" l="1"/>
  <c r="J165" i="4"/>
  <c r="I164" i="4"/>
  <c r="I167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2" i="18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4" i="4" l="1"/>
  <c r="K165" i="4"/>
  <c r="AA163" i="4"/>
  <c r="K167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R14" i="18"/>
  <c r="O14" i="18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K196" i="4" l="1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C4" i="14" l="1"/>
  <c r="B4" i="14"/>
  <c r="B5" i="6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B5" i="14" l="1"/>
  <c r="C5" i="14"/>
  <c r="A6" i="6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B6" i="14"/>
  <c r="C6" i="14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B7" i="14" l="1"/>
  <c r="C7" i="14"/>
  <c r="A8" i="6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C8" i="14" l="1"/>
  <c r="B8" i="14"/>
  <c r="A9" i="6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B9" i="14" l="1"/>
  <c r="C9" i="14"/>
  <c r="A10" i="6"/>
  <c r="B10" i="6"/>
  <c r="T24" i="18"/>
  <c r="G29" i="1"/>
  <c r="A28" i="1"/>
  <c r="B28" i="1"/>
  <c r="H10" i="14"/>
  <c r="C10" i="6"/>
  <c r="H11" i="6"/>
  <c r="B10" i="14" l="1"/>
  <c r="C10" i="14"/>
  <c r="A11" i="6"/>
  <c r="B11" i="6"/>
  <c r="G30" i="1"/>
  <c r="A29" i="1"/>
  <c r="B29" i="1"/>
  <c r="H11" i="14"/>
  <c r="H12" i="6"/>
  <c r="C11" i="6"/>
  <c r="B11" i="14" l="1"/>
  <c r="C11" i="14"/>
  <c r="A12" i="6"/>
  <c r="B12" i="6"/>
  <c r="G31" i="1"/>
  <c r="B30" i="1"/>
  <c r="A30" i="1"/>
  <c r="H12" i="14"/>
  <c r="H13" i="6"/>
  <c r="C12" i="6"/>
  <c r="C12" i="14" l="1"/>
  <c r="B12" i="14"/>
  <c r="A13" i="6"/>
  <c r="B13" i="6"/>
  <c r="G32" i="1"/>
  <c r="B31" i="1"/>
  <c r="A31" i="1"/>
  <c r="H13" i="14"/>
  <c r="C13" i="6"/>
  <c r="H14" i="6"/>
  <c r="B13" i="14" l="1"/>
  <c r="C13" i="14"/>
  <c r="A14" i="6"/>
  <c r="B14" i="6"/>
  <c r="G33" i="1"/>
  <c r="A32" i="1"/>
  <c r="B32" i="1"/>
  <c r="H14" i="14"/>
  <c r="H15" i="6"/>
  <c r="C14" i="6"/>
  <c r="B14" i="14" l="1"/>
  <c r="C14" i="14"/>
  <c r="A15" i="6"/>
  <c r="B15" i="6"/>
  <c r="G34" i="1"/>
  <c r="A33" i="1"/>
  <c r="B33" i="1"/>
  <c r="C15" i="6"/>
  <c r="H16" i="6"/>
  <c r="H15" i="14"/>
  <c r="B15" i="14" l="1"/>
  <c r="C15" i="14"/>
  <c r="A16" i="6"/>
  <c r="B16" i="6"/>
  <c r="G35" i="1"/>
  <c r="B34" i="1"/>
  <c r="A34" i="1"/>
  <c r="H17" i="6"/>
  <c r="C16" i="6"/>
  <c r="H16" i="14"/>
  <c r="C16" i="14" l="1"/>
  <c r="B16" i="14"/>
  <c r="A17" i="6"/>
  <c r="B17" i="6"/>
  <c r="G36" i="1"/>
  <c r="B35" i="1"/>
  <c r="A35" i="1"/>
  <c r="H17" i="14"/>
  <c r="H18" i="6"/>
  <c r="C17" i="6"/>
  <c r="B17" i="14" l="1"/>
  <c r="C17" i="14"/>
  <c r="A18" i="6"/>
  <c r="B18" i="6"/>
  <c r="G37" i="1"/>
  <c r="A36" i="1"/>
  <c r="B36" i="1"/>
  <c r="H18" i="14"/>
  <c r="C18" i="6"/>
  <c r="H19" i="6"/>
  <c r="B18" i="14" l="1"/>
  <c r="C18" i="14"/>
  <c r="A19" i="6"/>
  <c r="B19" i="6"/>
  <c r="G38" i="1"/>
  <c r="A37" i="1"/>
  <c r="B37" i="1"/>
  <c r="H19" i="14"/>
  <c r="C19" i="6"/>
  <c r="H20" i="6"/>
  <c r="B19" i="14" l="1"/>
  <c r="C19" i="14"/>
  <c r="A20" i="6"/>
  <c r="B20" i="6"/>
  <c r="G39" i="1"/>
  <c r="B38" i="1"/>
  <c r="A38" i="1"/>
  <c r="H20" i="14"/>
  <c r="C20" i="6"/>
  <c r="H21" i="6"/>
  <c r="C20" i="14" l="1"/>
  <c r="B20" i="14"/>
  <c r="A21" i="6"/>
  <c r="B21" i="6"/>
  <c r="G40" i="1"/>
  <c r="B39" i="1"/>
  <c r="A39" i="1"/>
  <c r="H21" i="14"/>
  <c r="H22" i="6"/>
  <c r="C21" i="6"/>
  <c r="B21" i="14" l="1"/>
  <c r="C21" i="14"/>
  <c r="A22" i="6"/>
  <c r="B22" i="6"/>
  <c r="G41" i="1"/>
  <c r="A40" i="1"/>
  <c r="B40" i="1"/>
  <c r="H22" i="14"/>
  <c r="C22" i="6"/>
  <c r="H23" i="6"/>
  <c r="B22" i="14" l="1"/>
  <c r="C22" i="14"/>
  <c r="A23" i="6"/>
  <c r="B23" i="6"/>
  <c r="G42" i="1"/>
  <c r="A41" i="1"/>
  <c r="B41" i="1"/>
  <c r="H23" i="14"/>
  <c r="C23" i="6"/>
  <c r="H24" i="6"/>
  <c r="B23" i="14" l="1"/>
  <c r="C23" i="14"/>
  <c r="A24" i="6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C24" i="14" l="1"/>
  <c r="B24" i="14"/>
  <c r="A25" i="6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B25" i="14" l="1"/>
  <c r="C25" i="14"/>
  <c r="K590" i="4"/>
  <c r="K648" i="4"/>
  <c r="A71" i="1"/>
  <c r="G72" i="1"/>
  <c r="G73" i="1" s="1"/>
  <c r="G74" i="1" s="1"/>
  <c r="G75" i="1" s="1"/>
  <c r="G76" i="1" s="1"/>
  <c r="G77" i="1" s="1"/>
  <c r="G78" i="1" s="1"/>
  <c r="G79" i="1" s="1"/>
  <c r="B71" i="1"/>
  <c r="J958" i="4"/>
  <c r="I958" i="4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K840" i="4" s="1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J744" i="4"/>
  <c r="I740" i="4"/>
  <c r="X745" i="4"/>
  <c r="I738" i="4"/>
  <c r="J733" i="4"/>
  <c r="J736" i="4"/>
  <c r="W735" i="4"/>
  <c r="J745" i="4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AA703" i="4" s="1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K690" i="4" s="1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A79" i="1" l="1"/>
  <c r="B79" i="1"/>
  <c r="I1000" i="4"/>
  <c r="I32" i="11"/>
  <c r="I1003" i="4"/>
  <c r="J32" i="11"/>
  <c r="I1005" i="4"/>
  <c r="J1003" i="4"/>
  <c r="I995" i="4"/>
  <c r="J1006" i="4"/>
  <c r="J999" i="4"/>
  <c r="J997" i="4"/>
  <c r="J1005" i="4"/>
  <c r="I1002" i="4"/>
  <c r="I1001" i="4"/>
  <c r="I996" i="4"/>
  <c r="I1004" i="4"/>
  <c r="J998" i="4"/>
  <c r="X996" i="4"/>
  <c r="J1002" i="4"/>
  <c r="I1006" i="4"/>
  <c r="W1006" i="4"/>
  <c r="J1004" i="4"/>
  <c r="J996" i="4"/>
  <c r="K996" i="4" s="1"/>
  <c r="I999" i="4"/>
  <c r="X1006" i="4"/>
  <c r="J1000" i="4"/>
  <c r="I998" i="4"/>
  <c r="I997" i="4"/>
  <c r="J995" i="4"/>
  <c r="W996" i="4"/>
  <c r="J1001" i="4"/>
  <c r="K1001" i="4" s="1"/>
  <c r="K957" i="4"/>
  <c r="X960" i="4"/>
  <c r="I965" i="4"/>
  <c r="A78" i="1"/>
  <c r="B78" i="1"/>
  <c r="J994" i="4"/>
  <c r="I983" i="4"/>
  <c r="I987" i="4"/>
  <c r="J986" i="4"/>
  <c r="J993" i="4"/>
  <c r="X994" i="4"/>
  <c r="J989" i="4"/>
  <c r="I991" i="4"/>
  <c r="X984" i="4"/>
  <c r="J988" i="4"/>
  <c r="I994" i="4"/>
  <c r="I990" i="4"/>
  <c r="I985" i="4"/>
  <c r="J985" i="4"/>
  <c r="J990" i="4"/>
  <c r="J987" i="4"/>
  <c r="I993" i="4"/>
  <c r="J991" i="4"/>
  <c r="I984" i="4"/>
  <c r="W994" i="4"/>
  <c r="J992" i="4"/>
  <c r="W984" i="4"/>
  <c r="I988" i="4"/>
  <c r="J983" i="4"/>
  <c r="I986" i="4"/>
  <c r="I992" i="4"/>
  <c r="I989" i="4"/>
  <c r="J984" i="4"/>
  <c r="A77" i="1"/>
  <c r="B77" i="1"/>
  <c r="I981" i="4"/>
  <c r="I982" i="4"/>
  <c r="I974" i="4"/>
  <c r="J978" i="4"/>
  <c r="J972" i="4"/>
  <c r="I972" i="4"/>
  <c r="J979" i="4"/>
  <c r="I977" i="4"/>
  <c r="X982" i="4"/>
  <c r="I976" i="4"/>
  <c r="I973" i="4"/>
  <c r="J975" i="4"/>
  <c r="W982" i="4"/>
  <c r="J977" i="4"/>
  <c r="W972" i="4"/>
  <c r="I979" i="4"/>
  <c r="J973" i="4"/>
  <c r="J980" i="4"/>
  <c r="I971" i="4"/>
  <c r="X972" i="4"/>
  <c r="I980" i="4"/>
  <c r="J976" i="4"/>
  <c r="I978" i="4"/>
  <c r="J982" i="4"/>
  <c r="J971" i="4"/>
  <c r="J981" i="4"/>
  <c r="I975" i="4"/>
  <c r="J974" i="4"/>
  <c r="K17" i="3"/>
  <c r="J959" i="4"/>
  <c r="A76" i="1"/>
  <c r="B76" i="1"/>
  <c r="B26" i="14"/>
  <c r="C26" i="14"/>
  <c r="K737" i="4"/>
  <c r="A75" i="1"/>
  <c r="B75" i="1"/>
  <c r="I964" i="4"/>
  <c r="I960" i="4"/>
  <c r="A74" i="1"/>
  <c r="B74" i="1"/>
  <c r="K880" i="4"/>
  <c r="J968" i="4"/>
  <c r="J966" i="4"/>
  <c r="K894" i="4"/>
  <c r="J970" i="4"/>
  <c r="J965" i="4"/>
  <c r="W960" i="4"/>
  <c r="J963" i="4"/>
  <c r="J969" i="4"/>
  <c r="J967" i="4"/>
  <c r="J960" i="4"/>
  <c r="J962" i="4"/>
  <c r="I970" i="4"/>
  <c r="I968" i="4"/>
  <c r="I967" i="4"/>
  <c r="J964" i="4"/>
  <c r="X970" i="4"/>
  <c r="I961" i="4"/>
  <c r="W970" i="4"/>
  <c r="AD970" i="4" s="1"/>
  <c r="AI970" i="4" s="1"/>
  <c r="J961" i="4"/>
  <c r="I969" i="4"/>
  <c r="A73" i="1"/>
  <c r="B73" i="1"/>
  <c r="I966" i="4"/>
  <c r="I959" i="4"/>
  <c r="I963" i="4"/>
  <c r="K963" i="4" s="1"/>
  <c r="I962" i="4"/>
  <c r="K16" i="3"/>
  <c r="K745" i="4"/>
  <c r="K744" i="4"/>
  <c r="A72" i="1"/>
  <c r="B72" i="1"/>
  <c r="I223" i="18"/>
  <c r="G126" i="18"/>
  <c r="X297" i="18"/>
  <c r="Y284" i="18"/>
  <c r="Y230" i="18"/>
  <c r="F108" i="18"/>
  <c r="M140" i="18"/>
  <c r="L353" i="18"/>
  <c r="F308" i="18"/>
  <c r="K120" i="18"/>
  <c r="I509" i="11"/>
  <c r="Z328" i="18"/>
  <c r="Y127" i="18"/>
  <c r="N362" i="18"/>
  <c r="I216" i="18"/>
  <c r="Y234" i="18"/>
  <c r="Z196" i="18"/>
  <c r="G80" i="18"/>
  <c r="I225" i="11"/>
  <c r="F205" i="18"/>
  <c r="I316" i="11"/>
  <c r="N153" i="18"/>
  <c r="I441" i="11"/>
  <c r="M353" i="18"/>
  <c r="M94" i="18"/>
  <c r="G160" i="18"/>
  <c r="AA217" i="18"/>
  <c r="AA279" i="18"/>
  <c r="Y220" i="18"/>
  <c r="M204" i="18"/>
  <c r="G340" i="18"/>
  <c r="AA261" i="18"/>
  <c r="J268" i="11"/>
  <c r="Z244" i="18"/>
  <c r="I193" i="11"/>
  <c r="AB259" i="18"/>
  <c r="J111" i="11"/>
  <c r="N140" i="18"/>
  <c r="J387" i="3"/>
  <c r="N123" i="18"/>
  <c r="I148" i="11"/>
  <c r="L70" i="18"/>
  <c r="X344" i="18"/>
  <c r="AB366" i="18"/>
  <c r="G169" i="18"/>
  <c r="K247" i="18"/>
  <c r="I299" i="3"/>
  <c r="M244" i="18"/>
  <c r="F165" i="18"/>
  <c r="X219" i="18"/>
  <c r="AA165" i="18"/>
  <c r="N115" i="18"/>
  <c r="K276" i="18"/>
  <c r="L306" i="18"/>
  <c r="I100" i="11"/>
  <c r="Z222" i="18"/>
  <c r="I241" i="3"/>
  <c r="J302" i="11"/>
  <c r="J137" i="3"/>
  <c r="J56" i="3"/>
  <c r="I336" i="11"/>
  <c r="X354" i="18"/>
  <c r="Z363" i="18"/>
  <c r="M224" i="18"/>
  <c r="AA273" i="18"/>
  <c r="X350" i="18"/>
  <c r="X245" i="18"/>
  <c r="X142" i="18"/>
  <c r="M136" i="18"/>
  <c r="I328" i="18"/>
  <c r="I107" i="18"/>
  <c r="I96" i="18"/>
  <c r="L145" i="18"/>
  <c r="F291" i="18"/>
  <c r="AA253" i="18"/>
  <c r="AB165" i="18"/>
  <c r="F96" i="18"/>
  <c r="G185" i="18"/>
  <c r="N181" i="18"/>
  <c r="Z266" i="18"/>
  <c r="X150" i="18"/>
  <c r="L246" i="18"/>
  <c r="Y124" i="18"/>
  <c r="X177" i="18"/>
  <c r="I77" i="18"/>
  <c r="K297" i="18"/>
  <c r="X104" i="18"/>
  <c r="X295" i="18"/>
  <c r="AA278" i="18"/>
  <c r="M232" i="18"/>
  <c r="K117" i="18"/>
  <c r="L130" i="18"/>
  <c r="AA116" i="18"/>
  <c r="M359" i="18"/>
  <c r="G366" i="18"/>
  <c r="L257" i="18"/>
  <c r="Y159" i="18"/>
  <c r="Y190" i="18"/>
  <c r="AA262" i="18"/>
  <c r="G216" i="18"/>
  <c r="AB189" i="18"/>
  <c r="AB298" i="18"/>
  <c r="Y296" i="18"/>
  <c r="M119" i="18"/>
  <c r="AB282" i="18"/>
  <c r="AB261" i="18"/>
  <c r="N340" i="18"/>
  <c r="M274" i="18"/>
  <c r="F287" i="18"/>
  <c r="I133" i="11"/>
  <c r="AA321" i="18"/>
  <c r="Y143" i="18"/>
  <c r="AA295" i="18"/>
  <c r="N104" i="18"/>
  <c r="L93" i="18"/>
  <c r="G221" i="18"/>
  <c r="I33" i="3"/>
  <c r="Z175" i="18"/>
  <c r="I496" i="3"/>
  <c r="I373" i="11"/>
  <c r="G204" i="18"/>
  <c r="Z146" i="18"/>
  <c r="X302" i="18"/>
  <c r="G110" i="18"/>
  <c r="J384" i="11"/>
  <c r="I451" i="3"/>
  <c r="J405" i="3"/>
  <c r="M287" i="18"/>
  <c r="K340" i="18"/>
  <c r="L279" i="18"/>
  <c r="J219" i="3"/>
  <c r="AB89" i="18"/>
  <c r="I272" i="3"/>
  <c r="I260" i="3"/>
  <c r="L338" i="18"/>
  <c r="J131" i="11"/>
  <c r="I104" i="18"/>
  <c r="J422" i="3"/>
  <c r="M161" i="18"/>
  <c r="AB342" i="18"/>
  <c r="I213" i="11"/>
  <c r="AB185" i="18"/>
  <c r="AB221" i="18"/>
  <c r="G287" i="18"/>
  <c r="G225" i="18"/>
  <c r="AA304" i="18"/>
  <c r="K291" i="18"/>
  <c r="I178" i="18"/>
  <c r="G295" i="18"/>
  <c r="Z128" i="18"/>
  <c r="M293" i="18"/>
  <c r="M135" i="18"/>
  <c r="F261" i="18"/>
  <c r="M149" i="18"/>
  <c r="G90" i="18"/>
  <c r="X355" i="18"/>
  <c r="I315" i="11"/>
  <c r="L352" i="18"/>
  <c r="L298" i="18"/>
  <c r="AB196" i="18"/>
  <c r="L361" i="18"/>
  <c r="X124" i="18"/>
  <c r="G86" i="18"/>
  <c r="G243" i="18"/>
  <c r="F155" i="18"/>
  <c r="N327" i="18"/>
  <c r="Y223" i="18"/>
  <c r="F174" i="18"/>
  <c r="K236" i="18"/>
  <c r="K203" i="18"/>
  <c r="I226" i="18"/>
  <c r="J453" i="3"/>
  <c r="J374" i="11"/>
  <c r="X363" i="18"/>
  <c r="Z247" i="18"/>
  <c r="X240" i="18"/>
  <c r="Z220" i="18"/>
  <c r="N222" i="18"/>
  <c r="J132" i="11"/>
  <c r="J161" i="3"/>
  <c r="I354" i="18"/>
  <c r="I192" i="11"/>
  <c r="I284" i="3"/>
  <c r="I174" i="18"/>
  <c r="I435" i="3"/>
  <c r="I546" i="3"/>
  <c r="J395" i="3"/>
  <c r="J110" i="3"/>
  <c r="I168" i="11"/>
  <c r="M336" i="18"/>
  <c r="Z141" i="18"/>
  <c r="I282" i="18"/>
  <c r="I296" i="3"/>
  <c r="I306" i="3"/>
  <c r="J427" i="3"/>
  <c r="I374" i="11"/>
  <c r="I333" i="3"/>
  <c r="M358" i="18"/>
  <c r="X160" i="18"/>
  <c r="J249" i="3"/>
  <c r="I179" i="3"/>
  <c r="I177" i="3"/>
  <c r="J425" i="11"/>
  <c r="M223" i="18"/>
  <c r="I84" i="3"/>
  <c r="I326" i="11"/>
  <c r="Y184" i="18"/>
  <c r="Z331" i="18"/>
  <c r="I175" i="18"/>
  <c r="Z367" i="18"/>
  <c r="Z166" i="18"/>
  <c r="N102" i="18"/>
  <c r="G101" i="18"/>
  <c r="Y118" i="18"/>
  <c r="I257" i="18"/>
  <c r="N206" i="18"/>
  <c r="AA257" i="18"/>
  <c r="L270" i="18"/>
  <c r="N278" i="18"/>
  <c r="K314" i="18"/>
  <c r="L333" i="18"/>
  <c r="K91" i="18"/>
  <c r="I212" i="18"/>
  <c r="I107" i="3"/>
  <c r="Z317" i="18"/>
  <c r="N342" i="18"/>
  <c r="X123" i="18"/>
  <c r="F79" i="18"/>
  <c r="F72" i="18"/>
  <c r="AA291" i="18"/>
  <c r="G294" i="18"/>
  <c r="N111" i="18"/>
  <c r="N150" i="18"/>
  <c r="Y363" i="18"/>
  <c r="F130" i="18"/>
  <c r="AA139" i="18"/>
  <c r="N131" i="18"/>
  <c r="N213" i="18"/>
  <c r="G357" i="18"/>
  <c r="L290" i="18"/>
  <c r="I321" i="18"/>
  <c r="J437" i="3"/>
  <c r="F240" i="18"/>
  <c r="I116" i="18"/>
  <c r="AA256" i="18"/>
  <c r="K186" i="18"/>
  <c r="K320" i="18"/>
  <c r="F77" i="18"/>
  <c r="Z240" i="18"/>
  <c r="AA136" i="18"/>
  <c r="F104" i="18"/>
  <c r="M162" i="18"/>
  <c r="Z178" i="18"/>
  <c r="F302" i="18"/>
  <c r="M333" i="18"/>
  <c r="Z186" i="18"/>
  <c r="I88" i="3"/>
  <c r="AA127" i="18"/>
  <c r="F301" i="18"/>
  <c r="X108" i="18"/>
  <c r="I112" i="3"/>
  <c r="I358" i="11"/>
  <c r="M343" i="18"/>
  <c r="I65" i="11"/>
  <c r="N275" i="18"/>
  <c r="AA259" i="18"/>
  <c r="I147" i="18"/>
  <c r="I53" i="11"/>
  <c r="J331" i="3"/>
  <c r="F290" i="18"/>
  <c r="J39" i="3"/>
  <c r="I343" i="3"/>
  <c r="Y283" i="18"/>
  <c r="N329" i="18"/>
  <c r="L216" i="18"/>
  <c r="I517" i="3"/>
  <c r="K132" i="18"/>
  <c r="J211" i="3"/>
  <c r="I481" i="3"/>
  <c r="J550" i="3"/>
  <c r="J107" i="3"/>
  <c r="L105" i="18"/>
  <c r="I283" i="18"/>
  <c r="I231" i="11"/>
  <c r="J480" i="3"/>
  <c r="J225" i="3"/>
  <c r="I384" i="11"/>
  <c r="I98" i="11"/>
  <c r="I151" i="3"/>
  <c r="G361" i="18"/>
  <c r="I87" i="3"/>
  <c r="J458" i="11"/>
  <c r="X98" i="18"/>
  <c r="K279" i="18"/>
  <c r="Y365" i="18"/>
  <c r="I172" i="18"/>
  <c r="K86" i="18"/>
  <c r="AB293" i="18"/>
  <c r="X253" i="18"/>
  <c r="AA182" i="18"/>
  <c r="F192" i="18"/>
  <c r="L129" i="18"/>
  <c r="I101" i="18"/>
  <c r="AB180" i="18"/>
  <c r="G347" i="18"/>
  <c r="I355" i="18"/>
  <c r="F208" i="18"/>
  <c r="X311" i="18"/>
  <c r="X70" i="18"/>
  <c r="I364" i="11"/>
  <c r="M109" i="18"/>
  <c r="M122" i="18"/>
  <c r="L164" i="18"/>
  <c r="J160" i="11"/>
  <c r="K359" i="18"/>
  <c r="Z321" i="18"/>
  <c r="K317" i="18"/>
  <c r="K193" i="18"/>
  <c r="F186" i="18"/>
  <c r="M345" i="18"/>
  <c r="Y249" i="18"/>
  <c r="G198" i="18"/>
  <c r="X336" i="18"/>
  <c r="K111" i="18"/>
  <c r="I250" i="3"/>
  <c r="X135" i="18"/>
  <c r="L193" i="18"/>
  <c r="K168" i="18"/>
  <c r="K345" i="18"/>
  <c r="N84" i="18"/>
  <c r="Z219" i="18"/>
  <c r="I113" i="11"/>
  <c r="G186" i="18"/>
  <c r="Z292" i="18"/>
  <c r="Z171" i="18"/>
  <c r="G105" i="18"/>
  <c r="M139" i="18"/>
  <c r="J529" i="3"/>
  <c r="I140" i="3"/>
  <c r="AA245" i="18"/>
  <c r="I288" i="3"/>
  <c r="I439" i="3"/>
  <c r="I465" i="11"/>
  <c r="J555" i="3"/>
  <c r="I183" i="3"/>
  <c r="Y270" i="18"/>
  <c r="J312" i="3"/>
  <c r="I492" i="3"/>
  <c r="K187" i="18"/>
  <c r="AB368" i="18"/>
  <c r="J38" i="3"/>
  <c r="K300" i="18"/>
  <c r="M211" i="18"/>
  <c r="L297" i="18"/>
  <c r="AA328" i="18"/>
  <c r="I483" i="11"/>
  <c r="I252" i="11"/>
  <c r="I186" i="3"/>
  <c r="I176" i="18"/>
  <c r="I206" i="3"/>
  <c r="I98" i="3"/>
  <c r="I432" i="3"/>
  <c r="I253" i="11"/>
  <c r="Z109" i="18"/>
  <c r="Y332" i="18"/>
  <c r="Y325" i="18"/>
  <c r="M356" i="18"/>
  <c r="X239" i="18"/>
  <c r="J430" i="3"/>
  <c r="J402" i="11"/>
  <c r="AA125" i="18"/>
  <c r="I507" i="3"/>
  <c r="I72" i="18"/>
  <c r="L113" i="18"/>
  <c r="L196" i="18"/>
  <c r="F166" i="18"/>
  <c r="AA331" i="18"/>
  <c r="I297" i="18"/>
  <c r="K230" i="18"/>
  <c r="AB128" i="18"/>
  <c r="Y147" i="18"/>
  <c r="G150" i="18"/>
  <c r="M100" i="18"/>
  <c r="J476" i="3"/>
  <c r="G111" i="18"/>
  <c r="I307" i="18"/>
  <c r="L278" i="18"/>
  <c r="F336" i="18"/>
  <c r="I353" i="18"/>
  <c r="G98" i="18"/>
  <c r="Z194" i="18"/>
  <c r="G367" i="18"/>
  <c r="L183" i="18"/>
  <c r="I120" i="18"/>
  <c r="F164" i="18"/>
  <c r="Z207" i="18"/>
  <c r="N170" i="18"/>
  <c r="AB267" i="18"/>
  <c r="M354" i="18"/>
  <c r="AB142" i="18"/>
  <c r="K183" i="18"/>
  <c r="I319" i="18"/>
  <c r="K72" i="18"/>
  <c r="Y70" i="18"/>
  <c r="Z147" i="18"/>
  <c r="K362" i="18"/>
  <c r="M328" i="18"/>
  <c r="L115" i="18"/>
  <c r="I276" i="18"/>
  <c r="AA314" i="18"/>
  <c r="K161" i="18"/>
  <c r="G140" i="18"/>
  <c r="AA176" i="18"/>
  <c r="AA368" i="18"/>
  <c r="M170" i="18"/>
  <c r="K201" i="18"/>
  <c r="F270" i="18"/>
  <c r="Y241" i="18"/>
  <c r="AB343" i="18"/>
  <c r="X248" i="18"/>
  <c r="AA293" i="18"/>
  <c r="I361" i="3"/>
  <c r="J372" i="11"/>
  <c r="Z272" i="18"/>
  <c r="X234" i="18"/>
  <c r="Y273" i="18"/>
  <c r="Z323" i="18"/>
  <c r="Y128" i="18"/>
  <c r="L197" i="18"/>
  <c r="J116" i="3"/>
  <c r="L215" i="18"/>
  <c r="K179" i="18"/>
  <c r="Y189" i="18"/>
  <c r="Z84" i="18"/>
  <c r="F239" i="18"/>
  <c r="J289" i="3"/>
  <c r="J77" i="11"/>
  <c r="F266" i="18"/>
  <c r="J171" i="11"/>
  <c r="X110" i="18"/>
  <c r="AA348" i="18"/>
  <c r="Y347" i="18"/>
  <c r="J401" i="3"/>
  <c r="AA339" i="18"/>
  <c r="I72" i="11"/>
  <c r="I178" i="3"/>
  <c r="J534" i="3"/>
  <c r="K261" i="18"/>
  <c r="J257" i="11"/>
  <c r="I139" i="3"/>
  <c r="J212" i="3"/>
  <c r="J61" i="11"/>
  <c r="F297" i="18"/>
  <c r="AA183" i="18"/>
  <c r="J387" i="11"/>
  <c r="J442" i="3"/>
  <c r="Y163" i="18"/>
  <c r="I264" i="18"/>
  <c r="I101" i="11"/>
  <c r="N313" i="18"/>
  <c r="G190" i="18"/>
  <c r="L276" i="18"/>
  <c r="AA105" i="18"/>
  <c r="AB220" i="18"/>
  <c r="Z79" i="18"/>
  <c r="Y287" i="18"/>
  <c r="Y286" i="18"/>
  <c r="Z295" i="18"/>
  <c r="AA280" i="18"/>
  <c r="AA330" i="18"/>
  <c r="J226" i="11"/>
  <c r="M188" i="18"/>
  <c r="AB288" i="18"/>
  <c r="N211" i="18"/>
  <c r="AA162" i="18"/>
  <c r="M325" i="18"/>
  <c r="J190" i="11"/>
  <c r="I70" i="18"/>
  <c r="AB94" i="18"/>
  <c r="M290" i="18"/>
  <c r="X197" i="18"/>
  <c r="G179" i="18"/>
  <c r="I281" i="3"/>
  <c r="AB279" i="18"/>
  <c r="M124" i="18"/>
  <c r="K252" i="18"/>
  <c r="K206" i="18"/>
  <c r="N248" i="18"/>
  <c r="L329" i="18"/>
  <c r="F282" i="18"/>
  <c r="M284" i="18"/>
  <c r="G250" i="18"/>
  <c r="K225" i="18"/>
  <c r="Z163" i="18"/>
  <c r="J257" i="3"/>
  <c r="I464" i="11"/>
  <c r="Y350" i="18"/>
  <c r="M120" i="18"/>
  <c r="K204" i="18"/>
  <c r="N298" i="18"/>
  <c r="X218" i="18"/>
  <c r="AA270" i="18"/>
  <c r="AA109" i="18"/>
  <c r="I232" i="3"/>
  <c r="I174" i="11"/>
  <c r="K352" i="18"/>
  <c r="J45" i="3"/>
  <c r="I92" i="11"/>
  <c r="I308" i="18"/>
  <c r="X273" i="18"/>
  <c r="N238" i="18"/>
  <c r="J209" i="11"/>
  <c r="AA221" i="18"/>
  <c r="J353" i="11"/>
  <c r="G122" i="18"/>
  <c r="X277" i="18"/>
  <c r="J288" i="3"/>
  <c r="I423" i="11"/>
  <c r="I180" i="18"/>
  <c r="J244" i="3"/>
  <c r="AB151" i="18"/>
  <c r="I240" i="11"/>
  <c r="J250" i="3"/>
  <c r="J55" i="11"/>
  <c r="I325" i="18"/>
  <c r="AB182" i="18"/>
  <c r="K112" i="18"/>
  <c r="AB272" i="18"/>
  <c r="M116" i="18"/>
  <c r="K190" i="18"/>
  <c r="K118" i="18"/>
  <c r="F319" i="18"/>
  <c r="G162" i="18"/>
  <c r="AB190" i="18"/>
  <c r="X232" i="18"/>
  <c r="Y292" i="18"/>
  <c r="M191" i="18"/>
  <c r="AA75" i="18"/>
  <c r="N338" i="18"/>
  <c r="I95" i="18"/>
  <c r="K369" i="18"/>
  <c r="I190" i="18"/>
  <c r="F247" i="18"/>
  <c r="Y158" i="18"/>
  <c r="L366" i="18"/>
  <c r="L116" i="18"/>
  <c r="G219" i="18"/>
  <c r="J139" i="11"/>
  <c r="M346" i="18"/>
  <c r="K250" i="18"/>
  <c r="M78" i="18"/>
  <c r="AB307" i="18"/>
  <c r="AB283" i="18"/>
  <c r="M314" i="18"/>
  <c r="L295" i="18"/>
  <c r="L327" i="18"/>
  <c r="M369" i="18"/>
  <c r="M208" i="18"/>
  <c r="G334" i="18"/>
  <c r="AA232" i="18"/>
  <c r="I336" i="18"/>
  <c r="X156" i="18"/>
  <c r="L180" i="18"/>
  <c r="K347" i="18"/>
  <c r="N331" i="18"/>
  <c r="J527" i="3"/>
  <c r="J276" i="11"/>
  <c r="M137" i="18"/>
  <c r="I81" i="11"/>
  <c r="I420" i="3"/>
  <c r="I177" i="11"/>
  <c r="I106" i="11"/>
  <c r="G321" i="18"/>
  <c r="I156" i="18"/>
  <c r="I264" i="3"/>
  <c r="J39" i="11"/>
  <c r="J41" i="3"/>
  <c r="I493" i="3"/>
  <c r="J38" i="11"/>
  <c r="J417" i="3"/>
  <c r="J75" i="3"/>
  <c r="J305" i="11"/>
  <c r="X296" i="18"/>
  <c r="N201" i="18"/>
  <c r="J156" i="3"/>
  <c r="Z251" i="18"/>
  <c r="AA282" i="18"/>
  <c r="J502" i="3"/>
  <c r="N224" i="18"/>
  <c r="J544" i="3"/>
  <c r="L156" i="18"/>
  <c r="I303" i="18"/>
  <c r="J459" i="3"/>
  <c r="N124" i="18"/>
  <c r="I266" i="18"/>
  <c r="Z217" i="18"/>
  <c r="X348" i="18"/>
  <c r="F347" i="18"/>
  <c r="AB107" i="18"/>
  <c r="I200" i="18"/>
  <c r="F143" i="18"/>
  <c r="M152" i="18"/>
  <c r="Z245" i="18"/>
  <c r="Y275" i="18"/>
  <c r="G189" i="18"/>
  <c r="AA140" i="18"/>
  <c r="AA362" i="18"/>
  <c r="N83" i="18"/>
  <c r="I428" i="3"/>
  <c r="AA155" i="18"/>
  <c r="K263" i="18"/>
  <c r="AB155" i="18"/>
  <c r="F333" i="18"/>
  <c r="G180" i="18"/>
  <c r="F246" i="18"/>
  <c r="AA156" i="18"/>
  <c r="K197" i="18"/>
  <c r="Y113" i="18"/>
  <c r="I71" i="3"/>
  <c r="J139" i="3"/>
  <c r="I109" i="3"/>
  <c r="AB245" i="18"/>
  <c r="L148" i="18"/>
  <c r="AB110" i="18"/>
  <c r="L127" i="18"/>
  <c r="I440" i="3"/>
  <c r="J175" i="3"/>
  <c r="J66" i="11"/>
  <c r="N143" i="18"/>
  <c r="J342" i="3"/>
  <c r="J31" i="3"/>
  <c r="J318" i="11"/>
  <c r="J132" i="3"/>
  <c r="I182" i="3"/>
  <c r="G286" i="18"/>
  <c r="Z355" i="18"/>
  <c r="K343" i="18"/>
  <c r="J141" i="11"/>
  <c r="J114" i="3"/>
  <c r="J108" i="11"/>
  <c r="I343" i="18"/>
  <c r="AA134" i="18"/>
  <c r="L331" i="18"/>
  <c r="X252" i="18"/>
  <c r="F337" i="18"/>
  <c r="N127" i="18"/>
  <c r="I302" i="18"/>
  <c r="I275" i="18"/>
  <c r="L84" i="18"/>
  <c r="Y188" i="18"/>
  <c r="AA241" i="18"/>
  <c r="L341" i="18"/>
  <c r="L345" i="18"/>
  <c r="AA272" i="18"/>
  <c r="N241" i="18"/>
  <c r="AA316" i="18"/>
  <c r="X359" i="18"/>
  <c r="L190" i="18"/>
  <c r="G253" i="18"/>
  <c r="Z269" i="18"/>
  <c r="F81" i="18"/>
  <c r="N180" i="18"/>
  <c r="AA130" i="18"/>
  <c r="J261" i="3"/>
  <c r="X119" i="18"/>
  <c r="AA158" i="18"/>
  <c r="G152" i="18"/>
  <c r="K171" i="18"/>
  <c r="L337" i="18"/>
  <c r="Z283" i="18"/>
  <c r="Z74" i="18"/>
  <c r="F226" i="18"/>
  <c r="L285" i="18"/>
  <c r="Z284" i="18"/>
  <c r="M93" i="18"/>
  <c r="I225" i="18"/>
  <c r="G282" i="18"/>
  <c r="I357" i="18"/>
  <c r="F363" i="18"/>
  <c r="F365" i="18"/>
  <c r="G144" i="18"/>
  <c r="N99" i="18"/>
  <c r="I323" i="18"/>
  <c r="N240" i="18"/>
  <c r="Z112" i="18"/>
  <c r="J161" i="11"/>
  <c r="L168" i="18"/>
  <c r="I122" i="18"/>
  <c r="I246" i="11"/>
  <c r="Z136" i="18"/>
  <c r="J70" i="3"/>
  <c r="I222" i="11"/>
  <c r="I32" i="3"/>
  <c r="K221" i="18"/>
  <c r="I327" i="11"/>
  <c r="Z87" i="18"/>
  <c r="J202" i="11"/>
  <c r="I321" i="11"/>
  <c r="I97" i="3"/>
  <c r="J433" i="11"/>
  <c r="M172" i="18"/>
  <c r="J328" i="11"/>
  <c r="J219" i="11"/>
  <c r="L80" i="18"/>
  <c r="X334" i="18"/>
  <c r="J265" i="11"/>
  <c r="J479" i="3"/>
  <c r="J466" i="3"/>
  <c r="J431" i="11"/>
  <c r="N359" i="18"/>
  <c r="I269" i="11"/>
  <c r="J460" i="11"/>
  <c r="I105" i="3"/>
  <c r="I302" i="3"/>
  <c r="G310" i="18"/>
  <c r="L324" i="18"/>
  <c r="G289" i="18"/>
  <c r="N349" i="18"/>
  <c r="Z276" i="18"/>
  <c r="X194" i="18"/>
  <c r="AA250" i="18"/>
  <c r="AA340" i="18"/>
  <c r="AB356" i="18"/>
  <c r="N369" i="18"/>
  <c r="Y209" i="18"/>
  <c r="Z122" i="18"/>
  <c r="M123" i="18"/>
  <c r="Y355" i="18"/>
  <c r="X347" i="18"/>
  <c r="F115" i="18"/>
  <c r="F264" i="18"/>
  <c r="Y295" i="18"/>
  <c r="G113" i="18"/>
  <c r="Z193" i="18"/>
  <c r="Z81" i="18"/>
  <c r="J32" i="3"/>
  <c r="G232" i="18"/>
  <c r="Z164" i="18"/>
  <c r="I366" i="18"/>
  <c r="L79" i="18"/>
  <c r="AA93" i="18"/>
  <c r="AA143" i="18"/>
  <c r="I250" i="18"/>
  <c r="F195" i="18"/>
  <c r="M143" i="18"/>
  <c r="X281" i="18"/>
  <c r="Z343" i="18"/>
  <c r="J191" i="3"/>
  <c r="AA171" i="18"/>
  <c r="G305" i="18"/>
  <c r="M181" i="18"/>
  <c r="F351" i="18"/>
  <c r="L301" i="18"/>
  <c r="N355" i="18"/>
  <c r="Z152" i="18"/>
  <c r="AA264" i="18"/>
  <c r="X187" i="18"/>
  <c r="AB209" i="18"/>
  <c r="N132" i="18"/>
  <c r="AB289" i="18"/>
  <c r="K134" i="18"/>
  <c r="I265" i="18"/>
  <c r="Y134" i="18"/>
  <c r="X106" i="18"/>
  <c r="N75" i="18"/>
  <c r="AA150" i="18"/>
  <c r="AA252" i="18"/>
  <c r="M207" i="18"/>
  <c r="Z280" i="18"/>
  <c r="AB76" i="18"/>
  <c r="J516" i="3"/>
  <c r="J511" i="11"/>
  <c r="G279" i="18"/>
  <c r="K74" i="18"/>
  <c r="J324" i="11"/>
  <c r="I162" i="3"/>
  <c r="N189" i="18"/>
  <c r="N165" i="18"/>
  <c r="J169" i="11"/>
  <c r="J401" i="11"/>
  <c r="AA197" i="18"/>
  <c r="M145" i="18"/>
  <c r="AA76" i="18"/>
  <c r="G125" i="18"/>
  <c r="X349" i="18"/>
  <c r="I134" i="3"/>
  <c r="I202" i="18"/>
  <c r="AA153" i="18"/>
  <c r="Y340" i="18"/>
  <c r="F369" i="18"/>
  <c r="J158" i="3"/>
  <c r="I498" i="3"/>
  <c r="J117" i="3"/>
  <c r="F350" i="18"/>
  <c r="I494" i="11"/>
  <c r="I381" i="3"/>
  <c r="N306" i="18"/>
  <c r="J423" i="11"/>
  <c r="J362" i="3"/>
  <c r="F280" i="18"/>
  <c r="M164" i="18"/>
  <c r="G74" i="18"/>
  <c r="M92" i="18"/>
  <c r="L227" i="18"/>
  <c r="Y356" i="18"/>
  <c r="G158" i="18"/>
  <c r="AB322" i="18"/>
  <c r="K73" i="18"/>
  <c r="Z202" i="18"/>
  <c r="F293" i="18"/>
  <c r="X221" i="18"/>
  <c r="AA369" i="18"/>
  <c r="AA191" i="18"/>
  <c r="AA303" i="18"/>
  <c r="L136" i="18"/>
  <c r="Z99" i="18"/>
  <c r="F294" i="18"/>
  <c r="AB242" i="18"/>
  <c r="Y285" i="18"/>
  <c r="G236" i="18"/>
  <c r="M233" i="18"/>
  <c r="I313" i="3"/>
  <c r="AA117" i="18"/>
  <c r="J408" i="11"/>
  <c r="N192" i="18"/>
  <c r="AA292" i="18"/>
  <c r="M237" i="18"/>
  <c r="I260" i="18"/>
  <c r="I286" i="18"/>
  <c r="Y329" i="18"/>
  <c r="AA298" i="18"/>
  <c r="Z83" i="18"/>
  <c r="F368" i="18"/>
  <c r="G235" i="18"/>
  <c r="G296" i="18"/>
  <c r="M174" i="18"/>
  <c r="Y151" i="18"/>
  <c r="F277" i="18"/>
  <c r="Y314" i="18"/>
  <c r="AA85" i="18"/>
  <c r="Y193" i="18"/>
  <c r="N172" i="18"/>
  <c r="K277" i="18"/>
  <c r="Y298" i="18"/>
  <c r="I153" i="18"/>
  <c r="I56" i="3"/>
  <c r="AA211" i="18"/>
  <c r="I346" i="18"/>
  <c r="F213" i="18"/>
  <c r="I195" i="18"/>
  <c r="J181" i="11"/>
  <c r="J121" i="11"/>
  <c r="I359" i="18"/>
  <c r="K170" i="18"/>
  <c r="I81" i="18"/>
  <c r="G181" i="18"/>
  <c r="X333" i="18"/>
  <c r="J481" i="3"/>
  <c r="J206" i="11"/>
  <c r="I432" i="11"/>
  <c r="I36" i="3"/>
  <c r="I132" i="11"/>
  <c r="J476" i="11"/>
  <c r="K210" i="18"/>
  <c r="J355" i="11"/>
  <c r="I185" i="3"/>
  <c r="F211" i="18"/>
  <c r="AB277" i="18"/>
  <c r="J54" i="11"/>
  <c r="AB310" i="18"/>
  <c r="J129" i="11"/>
  <c r="L124" i="18"/>
  <c r="K354" i="18"/>
  <c r="Y192" i="18"/>
  <c r="Y105" i="18"/>
  <c r="I71" i="18"/>
  <c r="F183" i="18"/>
  <c r="K243" i="18"/>
  <c r="F212" i="18"/>
  <c r="AB344" i="18"/>
  <c r="G91" i="18"/>
  <c r="X203" i="18"/>
  <c r="N350" i="18"/>
  <c r="G168" i="18"/>
  <c r="X143" i="18"/>
  <c r="M83" i="18"/>
  <c r="Z361" i="18"/>
  <c r="AA297" i="18"/>
  <c r="AA361" i="18"/>
  <c r="AA157" i="18"/>
  <c r="X243" i="18"/>
  <c r="I325" i="3"/>
  <c r="M285" i="18"/>
  <c r="Y200" i="18"/>
  <c r="Z301" i="18"/>
  <c r="G109" i="18"/>
  <c r="M316" i="18"/>
  <c r="AA195" i="18"/>
  <c r="M238" i="18"/>
  <c r="F235" i="18"/>
  <c r="I131" i="18"/>
  <c r="Y148" i="18"/>
  <c r="Y315" i="18"/>
  <c r="X306" i="18"/>
  <c r="AB240" i="18"/>
  <c r="I484" i="11"/>
  <c r="M304" i="18"/>
  <c r="AA78" i="18"/>
  <c r="X77" i="18"/>
  <c r="M84" i="18"/>
  <c r="F179" i="18"/>
  <c r="G115" i="18"/>
  <c r="M159" i="18"/>
  <c r="J55" i="3"/>
  <c r="J371" i="3"/>
  <c r="J157" i="3"/>
  <c r="J548" i="3"/>
  <c r="Y267" i="18"/>
  <c r="L315" i="18"/>
  <c r="Y140" i="18"/>
  <c r="L305" i="18"/>
  <c r="I399" i="11"/>
  <c r="J322" i="3"/>
  <c r="J366" i="3"/>
  <c r="I116" i="11"/>
  <c r="J65" i="11"/>
  <c r="I328" i="3"/>
  <c r="Y97" i="18"/>
  <c r="L247" i="18"/>
  <c r="Z233" i="18"/>
  <c r="I196" i="11"/>
  <c r="I442" i="11"/>
  <c r="I181" i="11"/>
  <c r="I294" i="11"/>
  <c r="J160" i="3"/>
  <c r="J97" i="3"/>
  <c r="N177" i="18"/>
  <c r="J72" i="11"/>
  <c r="I259" i="11"/>
  <c r="I45" i="11"/>
  <c r="J77" i="3"/>
  <c r="G175" i="18"/>
  <c r="AA285" i="18"/>
  <c r="AB354" i="18"/>
  <c r="Y252" i="18"/>
  <c r="I131" i="11"/>
  <c r="X365" i="18"/>
  <c r="Z73" i="18"/>
  <c r="X173" i="18"/>
  <c r="Z106" i="18"/>
  <c r="K143" i="18"/>
  <c r="I389" i="3"/>
  <c r="F75" i="18"/>
  <c r="Z316" i="18"/>
  <c r="G242" i="18"/>
  <c r="G76" i="18"/>
  <c r="K136" i="18"/>
  <c r="J477" i="3"/>
  <c r="K135" i="18"/>
  <c r="N76" i="18"/>
  <c r="Y255" i="18"/>
  <c r="I163" i="18"/>
  <c r="F265" i="18"/>
  <c r="I215" i="18"/>
  <c r="L109" i="18"/>
  <c r="Z340" i="18"/>
  <c r="Z157" i="18"/>
  <c r="AA202" i="18"/>
  <c r="I123" i="3"/>
  <c r="F111" i="18"/>
  <c r="Y211" i="18"/>
  <c r="Z356" i="18"/>
  <c r="Z107" i="18"/>
  <c r="N88" i="18"/>
  <c r="G83" i="18"/>
  <c r="K254" i="18"/>
  <c r="K200" i="18"/>
  <c r="AB80" i="18"/>
  <c r="K137" i="18"/>
  <c r="M203" i="18"/>
  <c r="K283" i="18"/>
  <c r="G138" i="18"/>
  <c r="F214" i="18"/>
  <c r="K258" i="18"/>
  <c r="G332" i="18"/>
  <c r="Y338" i="18"/>
  <c r="Y269" i="18"/>
  <c r="I134" i="11"/>
  <c r="AA216" i="18"/>
  <c r="X199" i="18"/>
  <c r="AB194" i="18"/>
  <c r="M150" i="18"/>
  <c r="AA247" i="18"/>
  <c r="L263" i="18"/>
  <c r="J350" i="11"/>
  <c r="L282" i="18"/>
  <c r="AB73" i="18"/>
  <c r="M241" i="18"/>
  <c r="J41" i="11"/>
  <c r="M267" i="18"/>
  <c r="Y92" i="18"/>
  <c r="J393" i="3"/>
  <c r="G258" i="18"/>
  <c r="Y352" i="18"/>
  <c r="I279" i="18"/>
  <c r="L204" i="18"/>
  <c r="Z104" i="18"/>
  <c r="J549" i="3"/>
  <c r="J389" i="11"/>
  <c r="J383" i="11"/>
  <c r="Y268" i="18"/>
  <c r="J179" i="11"/>
  <c r="G288" i="18"/>
  <c r="J90" i="11"/>
  <c r="J305" i="3"/>
  <c r="L132" i="18"/>
  <c r="J349" i="11"/>
  <c r="J408" i="3"/>
  <c r="Y221" i="18"/>
  <c r="J507" i="11"/>
  <c r="N231" i="18"/>
  <c r="I332" i="11"/>
  <c r="L207" i="18"/>
  <c r="J42" i="3"/>
  <c r="AA175" i="18"/>
  <c r="I123" i="18"/>
  <c r="K329" i="18"/>
  <c r="K198" i="18"/>
  <c r="I306" i="18"/>
  <c r="X264" i="18"/>
  <c r="L351" i="18"/>
  <c r="G137" i="18"/>
  <c r="Y359" i="18"/>
  <c r="J40" i="3"/>
  <c r="AB124" i="18"/>
  <c r="L253" i="18"/>
  <c r="G97" i="18"/>
  <c r="AA142" i="18"/>
  <c r="N225" i="18"/>
  <c r="L119" i="18"/>
  <c r="N294" i="18"/>
  <c r="M335" i="18"/>
  <c r="L169" i="18"/>
  <c r="N351" i="18"/>
  <c r="AA220" i="18"/>
  <c r="G139" i="18"/>
  <c r="X81" i="18"/>
  <c r="K363" i="18"/>
  <c r="Z225" i="18"/>
  <c r="Z113" i="18"/>
  <c r="I284" i="18"/>
  <c r="AA353" i="18"/>
  <c r="I208" i="3"/>
  <c r="M312" i="18"/>
  <c r="I158" i="11"/>
  <c r="Z210" i="18"/>
  <c r="N245" i="18"/>
  <c r="AB290" i="18"/>
  <c r="F259" i="18"/>
  <c r="AB300" i="18"/>
  <c r="AB230" i="18"/>
  <c r="G107" i="18"/>
  <c r="Y319" i="18"/>
  <c r="AB207" i="18"/>
  <c r="L241" i="18"/>
  <c r="M193" i="18"/>
  <c r="L85" i="18"/>
  <c r="Z201" i="18"/>
  <c r="G339" i="18"/>
  <c r="K349" i="18"/>
  <c r="Y259" i="18"/>
  <c r="X182" i="18"/>
  <c r="M303" i="18"/>
  <c r="Y235" i="18"/>
  <c r="L330" i="18"/>
  <c r="Z366" i="18"/>
  <c r="I111" i="3"/>
  <c r="J396" i="11"/>
  <c r="I78" i="3"/>
  <c r="J415" i="3"/>
  <c r="Z189" i="18"/>
  <c r="I339" i="11"/>
  <c r="G323" i="18"/>
  <c r="J63" i="3"/>
  <c r="J335" i="11"/>
  <c r="N360" i="18"/>
  <c r="I49" i="3"/>
  <c r="I170" i="18"/>
  <c r="J246" i="3"/>
  <c r="I233" i="18"/>
  <c r="I377" i="3"/>
  <c r="Z101" i="18"/>
  <c r="J159" i="11"/>
  <c r="J537" i="3"/>
  <c r="I366" i="11"/>
  <c r="K239" i="18"/>
  <c r="F152" i="18"/>
  <c r="Z353" i="18"/>
  <c r="I267" i="3"/>
  <c r="I90" i="11"/>
  <c r="J340" i="3"/>
  <c r="I402" i="11"/>
  <c r="I297" i="11"/>
  <c r="AB82" i="18"/>
  <c r="L141" i="18"/>
  <c r="K211" i="18"/>
  <c r="AA94" i="18"/>
  <c r="Y277" i="18"/>
  <c r="M173" i="18"/>
  <c r="I352" i="18"/>
  <c r="X78" i="18"/>
  <c r="J185" i="3"/>
  <c r="AA310" i="18"/>
  <c r="N200" i="18"/>
  <c r="Y266" i="18"/>
  <c r="AA186" i="18"/>
  <c r="X305" i="18"/>
  <c r="Y185" i="18"/>
  <c r="F185" i="18"/>
  <c r="F331" i="18"/>
  <c r="L179" i="18"/>
  <c r="I209" i="3"/>
  <c r="Y179" i="18"/>
  <c r="F361" i="18"/>
  <c r="Y302" i="18"/>
  <c r="I412" i="11"/>
  <c r="X76" i="18"/>
  <c r="I125" i="11"/>
  <c r="X179" i="18"/>
  <c r="AA300" i="18"/>
  <c r="J235" i="11"/>
  <c r="Z267" i="18"/>
  <c r="Z341" i="18"/>
  <c r="G142" i="18"/>
  <c r="F289" i="18"/>
  <c r="I136" i="18"/>
  <c r="G259" i="18"/>
  <c r="K192" i="18"/>
  <c r="AB254" i="18"/>
  <c r="K351" i="18"/>
  <c r="K165" i="18"/>
  <c r="I402" i="3"/>
  <c r="AB358" i="18"/>
  <c r="Z306" i="18"/>
  <c r="AB256" i="18"/>
  <c r="I157" i="18"/>
  <c r="M291" i="18"/>
  <c r="AB108" i="18"/>
  <c r="G267" i="18"/>
  <c r="AB132" i="18"/>
  <c r="Z325" i="18"/>
  <c r="N107" i="18"/>
  <c r="X369" i="18"/>
  <c r="L72" i="18"/>
  <c r="AA351" i="18"/>
  <c r="L267" i="18"/>
  <c r="Z142" i="18"/>
  <c r="K162" i="18"/>
  <c r="G133" i="18"/>
  <c r="M363" i="18"/>
  <c r="N193" i="18"/>
  <c r="J130" i="3"/>
  <c r="I100" i="3"/>
  <c r="I137" i="11"/>
  <c r="J276" i="3"/>
  <c r="L355" i="18"/>
  <c r="M227" i="18"/>
  <c r="J399" i="11"/>
  <c r="I106" i="18"/>
  <c r="J175" i="11"/>
  <c r="I215" i="11"/>
  <c r="G245" i="18"/>
  <c r="I340" i="11"/>
  <c r="I270" i="3"/>
  <c r="X278" i="18"/>
  <c r="J426" i="11"/>
  <c r="I258" i="11"/>
  <c r="J467" i="3"/>
  <c r="J37" i="3"/>
  <c r="I246" i="3"/>
  <c r="L286" i="18"/>
  <c r="J499" i="3"/>
  <c r="I102" i="11"/>
  <c r="J294" i="3"/>
  <c r="J62" i="3"/>
  <c r="AB186" i="18"/>
  <c r="AA307" i="18"/>
  <c r="M114" i="18"/>
  <c r="F91" i="18"/>
  <c r="AB359" i="18"/>
  <c r="F126" i="18"/>
  <c r="X279" i="18"/>
  <c r="I280" i="18"/>
  <c r="F118" i="18"/>
  <c r="F97" i="18"/>
  <c r="X134" i="18"/>
  <c r="N300" i="18"/>
  <c r="I279" i="3"/>
  <c r="Y278" i="18"/>
  <c r="Y157" i="18"/>
  <c r="M219" i="18"/>
  <c r="Y88" i="18"/>
  <c r="L228" i="18"/>
  <c r="AB314" i="18"/>
  <c r="L134" i="18"/>
  <c r="N202" i="18"/>
  <c r="I233" i="3"/>
  <c r="AA366" i="18"/>
  <c r="Y144" i="18"/>
  <c r="L292" i="18"/>
  <c r="F249" i="18"/>
  <c r="N215" i="18"/>
  <c r="AA177" i="18"/>
  <c r="G266" i="18"/>
  <c r="Z119" i="18"/>
  <c r="Z206" i="18"/>
  <c r="Y110" i="18"/>
  <c r="G291" i="18"/>
  <c r="AB338" i="18"/>
  <c r="F145" i="18"/>
  <c r="I547" i="3"/>
  <c r="Y258" i="18"/>
  <c r="L245" i="18"/>
  <c r="X210" i="18"/>
  <c r="I210" i="3"/>
  <c r="J532" i="3"/>
  <c r="I427" i="3"/>
  <c r="I486" i="3"/>
  <c r="I53" i="3"/>
  <c r="AA332" i="18"/>
  <c r="X247" i="18"/>
  <c r="I285" i="3"/>
  <c r="I29" i="3"/>
  <c r="I76" i="11"/>
  <c r="I110" i="18"/>
  <c r="K88" i="18"/>
  <c r="I355" i="3"/>
  <c r="J147" i="3"/>
  <c r="J36" i="11"/>
  <c r="AA131" i="18"/>
  <c r="N244" i="18"/>
  <c r="N136" i="18"/>
  <c r="Y107" i="18"/>
  <c r="I207" i="11"/>
  <c r="M132" i="18"/>
  <c r="AB79" i="18"/>
  <c r="J79" i="11"/>
  <c r="J93" i="11"/>
  <c r="I461" i="3"/>
  <c r="Y349" i="18"/>
  <c r="N155" i="18"/>
  <c r="J521" i="3"/>
  <c r="Y115" i="18"/>
  <c r="I360" i="11"/>
  <c r="I350" i="11"/>
  <c r="AA97" i="18"/>
  <c r="N272" i="18"/>
  <c r="Z181" i="18"/>
  <c r="L78" i="18"/>
  <c r="M347" i="18"/>
  <c r="I299" i="18"/>
  <c r="Z211" i="18"/>
  <c r="K146" i="18"/>
  <c r="F307" i="18"/>
  <c r="AB131" i="18"/>
  <c r="J489" i="3"/>
  <c r="Y174" i="18"/>
  <c r="AB319" i="18"/>
  <c r="AB188" i="18"/>
  <c r="G298" i="18"/>
  <c r="Z329" i="18"/>
  <c r="I218" i="18"/>
  <c r="M309" i="18"/>
  <c r="G261" i="18"/>
  <c r="L167" i="18"/>
  <c r="M106" i="18"/>
  <c r="G246" i="18"/>
  <c r="G84" i="18"/>
  <c r="I331" i="18"/>
  <c r="G348" i="18"/>
  <c r="Y99" i="18"/>
  <c r="Z351" i="18"/>
  <c r="I342" i="18"/>
  <c r="M275" i="18"/>
  <c r="AA365" i="18"/>
  <c r="I169" i="18"/>
  <c r="AB246" i="18"/>
  <c r="Z123" i="18"/>
  <c r="I103" i="18"/>
  <c r="AA301" i="18"/>
  <c r="AB286" i="18"/>
  <c r="K129" i="18"/>
  <c r="L176" i="18"/>
  <c r="K149" i="18"/>
  <c r="L143" i="18"/>
  <c r="Z279" i="18"/>
  <c r="AA344" i="18"/>
  <c r="L206" i="18"/>
  <c r="J295" i="11"/>
  <c r="J407" i="11"/>
  <c r="I135" i="3"/>
  <c r="I220" i="3"/>
  <c r="I359" i="11"/>
  <c r="L188" i="18"/>
  <c r="J411" i="11"/>
  <c r="J364" i="3"/>
  <c r="I102" i="18"/>
  <c r="AA73" i="18"/>
  <c r="AB210" i="18"/>
  <c r="I342" i="11"/>
  <c r="J184" i="3"/>
  <c r="I62" i="3"/>
  <c r="K83" i="18"/>
  <c r="J271" i="11"/>
  <c r="I95" i="11"/>
  <c r="I224" i="11"/>
  <c r="G134" i="18"/>
  <c r="F184" i="18"/>
  <c r="G292" i="18"/>
  <c r="J33" i="3"/>
  <c r="J222" i="11"/>
  <c r="I293" i="3"/>
  <c r="M72" i="18"/>
  <c r="Z86" i="18"/>
  <c r="AB119" i="18"/>
  <c r="I99" i="11"/>
  <c r="I175" i="3"/>
  <c r="K229" i="18"/>
  <c r="I374" i="3"/>
  <c r="I101" i="3"/>
  <c r="K103" i="18"/>
  <c r="AA246" i="18"/>
  <c r="AA260" i="18"/>
  <c r="Z134" i="18"/>
  <c r="G359" i="18"/>
  <c r="J377" i="3"/>
  <c r="AB117" i="18"/>
  <c r="AB152" i="18"/>
  <c r="J49" i="3"/>
  <c r="G187" i="18"/>
  <c r="M249" i="18"/>
  <c r="Z282" i="18"/>
  <c r="K355" i="18"/>
  <c r="L233" i="18"/>
  <c r="Y279" i="18"/>
  <c r="Y78" i="18"/>
  <c r="I228" i="3"/>
  <c r="N82" i="18"/>
  <c r="K158" i="18"/>
  <c r="I305" i="18"/>
  <c r="G166" i="18"/>
  <c r="Z199" i="18"/>
  <c r="Y125" i="18"/>
  <c r="J542" i="3"/>
  <c r="N91" i="18"/>
  <c r="AA230" i="18"/>
  <c r="AB360" i="18"/>
  <c r="Y309" i="18"/>
  <c r="G174" i="18"/>
  <c r="Y303" i="18"/>
  <c r="G264" i="18"/>
  <c r="G343" i="18"/>
  <c r="F139" i="18"/>
  <c r="M146" i="18"/>
  <c r="J72" i="3"/>
  <c r="AA123" i="18"/>
  <c r="I83" i="3"/>
  <c r="AB273" i="18"/>
  <c r="I463" i="11"/>
  <c r="F132" i="18"/>
  <c r="X222" i="18"/>
  <c r="L95" i="18"/>
  <c r="Y226" i="18"/>
  <c r="J114" i="11"/>
  <c r="L277" i="18"/>
  <c r="J292" i="3"/>
  <c r="I365" i="18"/>
  <c r="J246" i="11"/>
  <c r="AA196" i="18"/>
  <c r="L128" i="18"/>
  <c r="K322" i="18"/>
  <c r="J189" i="11"/>
  <c r="J98" i="11"/>
  <c r="K98" i="11" s="1"/>
  <c r="AA306" i="18"/>
  <c r="I250" i="11"/>
  <c r="J415" i="11"/>
  <c r="L111" i="18"/>
  <c r="I282" i="3"/>
  <c r="N175" i="18"/>
  <c r="J44" i="3"/>
  <c r="Z172" i="18"/>
  <c r="N269" i="18"/>
  <c r="AA95" i="18"/>
  <c r="N324" i="18"/>
  <c r="I43" i="11"/>
  <c r="J298" i="3"/>
  <c r="I472" i="11"/>
  <c r="J101" i="11"/>
  <c r="N210" i="18"/>
  <c r="F199" i="18"/>
  <c r="Y321" i="18"/>
  <c r="L135" i="18"/>
  <c r="X132" i="18"/>
  <c r="J115" i="3"/>
  <c r="J382" i="3"/>
  <c r="I68" i="11"/>
  <c r="J170" i="11"/>
  <c r="N122" i="18"/>
  <c r="G331" i="18"/>
  <c r="M330" i="18"/>
  <c r="AA90" i="18"/>
  <c r="N345" i="18"/>
  <c r="J484" i="3"/>
  <c r="M342" i="18"/>
  <c r="M187" i="18"/>
  <c r="Z160" i="18"/>
  <c r="F141" i="18"/>
  <c r="F135" i="18"/>
  <c r="F352" i="18"/>
  <c r="AB175" i="18"/>
  <c r="I349" i="18"/>
  <c r="AB237" i="18"/>
  <c r="F286" i="18"/>
  <c r="N288" i="18"/>
  <c r="AB120" i="18"/>
  <c r="K148" i="18"/>
  <c r="G328" i="18"/>
  <c r="M214" i="18"/>
  <c r="F250" i="18"/>
  <c r="Y353" i="18"/>
  <c r="AA334" i="18"/>
  <c r="Z236" i="18"/>
  <c r="AA121" i="18"/>
  <c r="F345" i="18"/>
  <c r="N178" i="18"/>
  <c r="M251" i="18"/>
  <c r="N160" i="18"/>
  <c r="AA329" i="18"/>
  <c r="AB324" i="18"/>
  <c r="I148" i="18"/>
  <c r="AA333" i="18"/>
  <c r="N168" i="18"/>
  <c r="X146" i="18"/>
  <c r="F354" i="18"/>
  <c r="L208" i="18"/>
  <c r="I532" i="3"/>
  <c r="I361" i="18"/>
  <c r="J503" i="11"/>
  <c r="J187" i="3"/>
  <c r="L307" i="18"/>
  <c r="I344" i="11"/>
  <c r="I84" i="11"/>
  <c r="L360" i="18"/>
  <c r="I268" i="3"/>
  <c r="Y326" i="18"/>
  <c r="Z140" i="18"/>
  <c r="M197" i="18"/>
  <c r="L110" i="18"/>
  <c r="J289" i="11"/>
  <c r="J47" i="3"/>
  <c r="J271" i="3"/>
  <c r="I237" i="11"/>
  <c r="L198" i="18"/>
  <c r="Z223" i="18"/>
  <c r="N139" i="18"/>
  <c r="J400" i="11"/>
  <c r="Y102" i="18"/>
  <c r="I410" i="3"/>
  <c r="I217" i="3"/>
  <c r="J213" i="3"/>
  <c r="I80" i="3"/>
  <c r="J354" i="11"/>
  <c r="J186" i="11"/>
  <c r="K219" i="18"/>
  <c r="M71" i="18"/>
  <c r="M183" i="18"/>
  <c r="J173" i="3"/>
  <c r="I234" i="11"/>
  <c r="F154" i="18"/>
  <c r="N103" i="18"/>
  <c r="J539" i="3"/>
  <c r="L368" i="18"/>
  <c r="AA84" i="18"/>
  <c r="J279" i="11"/>
  <c r="I391" i="3"/>
  <c r="N330" i="18"/>
  <c r="I542" i="3"/>
  <c r="J98" i="3"/>
  <c r="K98" i="3" s="1"/>
  <c r="J143" i="11"/>
  <c r="I358" i="3"/>
  <c r="I164" i="3"/>
  <c r="I173" i="11"/>
  <c r="I137" i="18"/>
  <c r="I144" i="18"/>
  <c r="AA99" i="18"/>
  <c r="K324" i="18"/>
  <c r="J206" i="3"/>
  <c r="F273" i="18"/>
  <c r="F133" i="18"/>
  <c r="AA296" i="18"/>
  <c r="I158" i="18"/>
  <c r="M334" i="18"/>
  <c r="AB295" i="18"/>
  <c r="X90" i="18"/>
  <c r="K249" i="18"/>
  <c r="K209" i="18"/>
  <c r="J342" i="11"/>
  <c r="G354" i="18"/>
  <c r="Y129" i="18"/>
  <c r="I183" i="18"/>
  <c r="I144" i="3"/>
  <c r="K289" i="18"/>
  <c r="X289" i="18"/>
  <c r="K237" i="18"/>
  <c r="X192" i="18"/>
  <c r="Y195" i="18"/>
  <c r="L200" i="18"/>
  <c r="AB363" i="18"/>
  <c r="AA218" i="18"/>
  <c r="Z130" i="18"/>
  <c r="AA128" i="18"/>
  <c r="I251" i="18"/>
  <c r="I388" i="11"/>
  <c r="AB281" i="18"/>
  <c r="J262" i="11"/>
  <c r="AA164" i="18"/>
  <c r="J504" i="11"/>
  <c r="Y86" i="18"/>
  <c r="I47" i="11"/>
  <c r="X151" i="18"/>
  <c r="F356" i="18"/>
  <c r="Y257" i="18"/>
  <c r="AB176" i="18"/>
  <c r="I123" i="11"/>
  <c r="J435" i="3"/>
  <c r="L103" i="18"/>
  <c r="J45" i="11"/>
  <c r="I348" i="3"/>
  <c r="I161" i="18"/>
  <c r="J52" i="3"/>
  <c r="Y165" i="18"/>
  <c r="J355" i="3"/>
  <c r="Y212" i="18"/>
  <c r="J446" i="11"/>
  <c r="AA358" i="18"/>
  <c r="Y76" i="18"/>
  <c r="K216" i="18"/>
  <c r="I204" i="11"/>
  <c r="L73" i="18"/>
  <c r="I190" i="3"/>
  <c r="X196" i="18"/>
  <c r="I170" i="11"/>
  <c r="J331" i="11"/>
  <c r="I490" i="11"/>
  <c r="K71" i="18"/>
  <c r="Z150" i="18"/>
  <c r="AB122" i="18"/>
  <c r="K224" i="18"/>
  <c r="I480" i="3"/>
  <c r="J112" i="11"/>
  <c r="J436" i="11"/>
  <c r="AB228" i="18"/>
  <c r="Z127" i="18"/>
  <c r="G145" i="18"/>
  <c r="AA226" i="18"/>
  <c r="J465" i="11"/>
  <c r="K465" i="11" s="1"/>
  <c r="I300" i="18"/>
  <c r="J188" i="3"/>
  <c r="AB308" i="18"/>
  <c r="I287" i="18"/>
  <c r="L236" i="18"/>
  <c r="K107" i="18"/>
  <c r="Y238" i="18"/>
  <c r="M186" i="18"/>
  <c r="K102" i="18"/>
  <c r="K100" i="18"/>
  <c r="L205" i="18"/>
  <c r="I334" i="3"/>
  <c r="N368" i="18"/>
  <c r="AB146" i="18"/>
  <c r="Z216" i="18"/>
  <c r="G228" i="18"/>
  <c r="N110" i="18"/>
  <c r="X171" i="18"/>
  <c r="Z78" i="18"/>
  <c r="I152" i="18"/>
  <c r="G116" i="18"/>
  <c r="F274" i="18"/>
  <c r="I98" i="18"/>
  <c r="Z80" i="18"/>
  <c r="X163" i="18"/>
  <c r="F275" i="18"/>
  <c r="AB203" i="18"/>
  <c r="X122" i="18"/>
  <c r="AA179" i="18"/>
  <c r="G312" i="18"/>
  <c r="X191" i="18"/>
  <c r="G302" i="18"/>
  <c r="X320" i="18"/>
  <c r="M338" i="18"/>
  <c r="J103" i="11"/>
  <c r="Z230" i="18"/>
  <c r="I251" i="11"/>
  <c r="J356" i="11"/>
  <c r="J402" i="3"/>
  <c r="I118" i="18"/>
  <c r="N162" i="18"/>
  <c r="Z212" i="18"/>
  <c r="Z126" i="18"/>
  <c r="M263" i="18"/>
  <c r="F229" i="18"/>
  <c r="G324" i="18"/>
  <c r="M320" i="18"/>
  <c r="K326" i="18"/>
  <c r="Z97" i="18"/>
  <c r="F203" i="18"/>
  <c r="I145" i="18"/>
  <c r="I471" i="3"/>
  <c r="X205" i="18"/>
  <c r="AA169" i="18"/>
  <c r="I287" i="3"/>
  <c r="I498" i="11"/>
  <c r="I285" i="11"/>
  <c r="J406" i="11"/>
  <c r="J84" i="11"/>
  <c r="I304" i="3"/>
  <c r="M108" i="18"/>
  <c r="F159" i="18"/>
  <c r="K262" i="18"/>
  <c r="N228" i="18"/>
  <c r="N217" i="18"/>
  <c r="I157" i="11"/>
  <c r="Y236" i="18"/>
  <c r="F281" i="18"/>
  <c r="I423" i="3"/>
  <c r="J179" i="3"/>
  <c r="J62" i="11"/>
  <c r="I287" i="11"/>
  <c r="Y152" i="18"/>
  <c r="J505" i="11"/>
  <c r="Z289" i="18"/>
  <c r="L243" i="18"/>
  <c r="J346" i="3"/>
  <c r="I34" i="11"/>
  <c r="J341" i="3"/>
  <c r="J128" i="11"/>
  <c r="I354" i="11"/>
  <c r="X316" i="18"/>
  <c r="X342" i="18"/>
  <c r="I203" i="11"/>
  <c r="L350" i="18"/>
  <c r="G79" i="18"/>
  <c r="AB97" i="18"/>
  <c r="N96" i="18"/>
  <c r="N149" i="18"/>
  <c r="G256" i="18"/>
  <c r="K336" i="18"/>
  <c r="G338" i="18"/>
  <c r="F198" i="18"/>
  <c r="Y218" i="18"/>
  <c r="I191" i="18"/>
  <c r="G322" i="18"/>
  <c r="I112" i="18"/>
  <c r="X242" i="18"/>
  <c r="K335" i="18"/>
  <c r="L302" i="18"/>
  <c r="F321" i="18"/>
  <c r="G149" i="18"/>
  <c r="AB301" i="18"/>
  <c r="M198" i="18"/>
  <c r="I465" i="3"/>
  <c r="X105" i="18"/>
  <c r="Z281" i="18"/>
  <c r="L77" i="18"/>
  <c r="G364" i="18"/>
  <c r="M260" i="18"/>
  <c r="K337" i="18"/>
  <c r="Y318" i="18"/>
  <c r="J238" i="3"/>
  <c r="AB357" i="18"/>
  <c r="I271" i="3"/>
  <c r="G265" i="18"/>
  <c r="J361" i="11"/>
  <c r="I554" i="3"/>
  <c r="I351" i="11"/>
  <c r="J199" i="3"/>
  <c r="Y310" i="18"/>
  <c r="X292" i="18"/>
  <c r="X95" i="18"/>
  <c r="J397" i="11"/>
  <c r="I288" i="11"/>
  <c r="X125" i="18"/>
  <c r="I99" i="18"/>
  <c r="J163" i="3"/>
  <c r="I521" i="3"/>
  <c r="I506" i="3"/>
  <c r="L230" i="18"/>
  <c r="I63" i="3"/>
  <c r="J316" i="11"/>
  <c r="M231" i="18"/>
  <c r="X147" i="18"/>
  <c r="I371" i="11"/>
  <c r="G214" i="18"/>
  <c r="L172" i="18"/>
  <c r="I52" i="11"/>
  <c r="AA345" i="18"/>
  <c r="AB341" i="18"/>
  <c r="Z305" i="18"/>
  <c r="J483" i="3"/>
  <c r="AB304" i="18"/>
  <c r="I428" i="11"/>
  <c r="Y89" i="18"/>
  <c r="J491" i="11"/>
  <c r="M216" i="18"/>
  <c r="G127" i="18"/>
  <c r="Z182" i="18"/>
  <c r="G155" i="18"/>
  <c r="I277" i="18"/>
  <c r="AA288" i="18"/>
  <c r="M288" i="18"/>
  <c r="J86" i="3"/>
  <c r="M77" i="18"/>
  <c r="M326" i="18"/>
  <c r="J42" i="11"/>
  <c r="Z313" i="18"/>
  <c r="AA244" i="18"/>
  <c r="F343" i="18"/>
  <c r="L107" i="18"/>
  <c r="I149" i="11"/>
  <c r="I78" i="18"/>
  <c r="G108" i="18"/>
  <c r="I360" i="18"/>
  <c r="Y215" i="18"/>
  <c r="AA324" i="18"/>
  <c r="J263" i="11"/>
  <c r="I162" i="18"/>
  <c r="I271" i="18"/>
  <c r="N316" i="18"/>
  <c r="X129" i="18"/>
  <c r="Y289" i="18"/>
  <c r="J395" i="11"/>
  <c r="K316" i="18"/>
  <c r="AA299" i="18"/>
  <c r="I205" i="11"/>
  <c r="I341" i="11"/>
  <c r="I202" i="3"/>
  <c r="I426" i="3"/>
  <c r="I243" i="3"/>
  <c r="J256" i="11"/>
  <c r="K344" i="18"/>
  <c r="Y367" i="18"/>
  <c r="I221" i="18"/>
  <c r="F303" i="18"/>
  <c r="G93" i="18"/>
  <c r="M179" i="18"/>
  <c r="I375" i="11"/>
  <c r="J336" i="11"/>
  <c r="M163" i="18"/>
  <c r="Y305" i="18"/>
  <c r="I82" i="18"/>
  <c r="G314" i="18"/>
  <c r="X206" i="18"/>
  <c r="X101" i="18"/>
  <c r="J269" i="11"/>
  <c r="J421" i="3"/>
  <c r="J541" i="3"/>
  <c r="J339" i="11"/>
  <c r="X133" i="18"/>
  <c r="L74" i="18"/>
  <c r="X99" i="18"/>
  <c r="X113" i="18"/>
  <c r="J47" i="11"/>
  <c r="I37" i="11"/>
  <c r="I206" i="18"/>
  <c r="J547" i="3"/>
  <c r="AB284" i="18"/>
  <c r="I184" i="11"/>
  <c r="Y291" i="18"/>
  <c r="J414" i="11"/>
  <c r="I259" i="3"/>
  <c r="I87" i="18"/>
  <c r="X353" i="18"/>
  <c r="I436" i="11"/>
  <c r="Z312" i="18"/>
  <c r="J182" i="3"/>
  <c r="AB367" i="18"/>
  <c r="I62" i="11"/>
  <c r="Z184" i="18"/>
  <c r="N226" i="18"/>
  <c r="Y131" i="18"/>
  <c r="X282" i="18"/>
  <c r="AB365" i="18"/>
  <c r="K244" i="18"/>
  <c r="I339" i="18"/>
  <c r="Z161" i="18"/>
  <c r="X111" i="18"/>
  <c r="N328" i="18"/>
  <c r="Z362" i="18"/>
  <c r="N106" i="18"/>
  <c r="L155" i="18"/>
  <c r="Z338" i="18"/>
  <c r="AA283" i="18"/>
  <c r="AA111" i="18"/>
  <c r="Z174" i="18"/>
  <c r="N191" i="18"/>
  <c r="F175" i="18"/>
  <c r="Z117" i="18"/>
  <c r="J205" i="11"/>
  <c r="I153" i="3"/>
  <c r="G355" i="18"/>
  <c r="AA80" i="18"/>
  <c r="L340" i="18"/>
  <c r="Y242" i="18"/>
  <c r="N207" i="18"/>
  <c r="J145" i="11"/>
  <c r="M130" i="18"/>
  <c r="I350" i="18"/>
  <c r="I221" i="3"/>
  <c r="J152" i="3"/>
  <c r="N126" i="18"/>
  <c r="J231" i="11"/>
  <c r="F309" i="18"/>
  <c r="Y282" i="18"/>
  <c r="J233" i="3"/>
  <c r="N318" i="18"/>
  <c r="J360" i="3"/>
  <c r="J469" i="3"/>
  <c r="K278" i="18"/>
  <c r="I375" i="3"/>
  <c r="F339" i="18"/>
  <c r="G268" i="18"/>
  <c r="N171" i="18"/>
  <c r="J456" i="3"/>
  <c r="M189" i="18"/>
  <c r="I337" i="11"/>
  <c r="X250" i="18"/>
  <c r="J34" i="3"/>
  <c r="X332" i="18"/>
  <c r="AB253" i="18"/>
  <c r="J230" i="3"/>
  <c r="Y108" i="18"/>
  <c r="F285" i="18"/>
  <c r="J268" i="3"/>
  <c r="I39" i="3"/>
  <c r="I256" i="11"/>
  <c r="J155" i="3"/>
  <c r="F147" i="18"/>
  <c r="I172" i="3"/>
  <c r="J176" i="11"/>
  <c r="I167" i="11"/>
  <c r="J108" i="3"/>
  <c r="J339" i="3"/>
  <c r="J373" i="11"/>
  <c r="N71" i="18"/>
  <c r="I186" i="11"/>
  <c r="F173" i="18"/>
  <c r="G164" i="18"/>
  <c r="J28" i="3"/>
  <c r="F220" i="18"/>
  <c r="AB218" i="18"/>
  <c r="X271" i="18"/>
  <c r="I127" i="11"/>
  <c r="Z309" i="18"/>
  <c r="G146" i="18"/>
  <c r="Z148" i="18"/>
  <c r="Z265" i="18"/>
  <c r="L326" i="18"/>
  <c r="AA184" i="18"/>
  <c r="K125" i="18"/>
  <c r="I469" i="3"/>
  <c r="Y341" i="18"/>
  <c r="L104" i="18"/>
  <c r="AA204" i="18"/>
  <c r="Z250" i="18"/>
  <c r="N87" i="18"/>
  <c r="I90" i="18"/>
  <c r="X235" i="18"/>
  <c r="Z151" i="18"/>
  <c r="L83" i="18"/>
  <c r="F224" i="18"/>
  <c r="M340" i="18"/>
  <c r="F244" i="18"/>
  <c r="M178" i="18"/>
  <c r="Y90" i="18"/>
  <c r="I453" i="3"/>
  <c r="Z326" i="18"/>
  <c r="AB222" i="18"/>
  <c r="I482" i="3"/>
  <c r="N100" i="18"/>
  <c r="J348" i="11"/>
  <c r="J427" i="11"/>
  <c r="I37" i="3"/>
  <c r="M202" i="18"/>
  <c r="I345" i="3"/>
  <c r="J240" i="3"/>
  <c r="X136" i="18"/>
  <c r="I420" i="11"/>
  <c r="I57" i="3"/>
  <c r="Y288" i="18"/>
  <c r="K315" i="18"/>
  <c r="I363" i="3"/>
  <c r="J431" i="3"/>
  <c r="AA337" i="18"/>
  <c r="I24" i="3"/>
  <c r="I44" i="3"/>
  <c r="AB144" i="18"/>
  <c r="AA81" i="18"/>
  <c r="F245" i="18"/>
  <c r="X162" i="18"/>
  <c r="AA233" i="18"/>
  <c r="J97" i="11"/>
  <c r="X96" i="18"/>
  <c r="I341" i="3"/>
  <c r="F129" i="18"/>
  <c r="N284" i="18"/>
  <c r="K353" i="18"/>
  <c r="AA317" i="18"/>
  <c r="AA201" i="18"/>
  <c r="N113" i="18"/>
  <c r="I477" i="3"/>
  <c r="J440" i="3"/>
  <c r="J519" i="3"/>
  <c r="I261" i="3"/>
  <c r="M253" i="18"/>
  <c r="N236" i="18"/>
  <c r="J112" i="3"/>
  <c r="J428" i="11"/>
  <c r="J167" i="11"/>
  <c r="Y260" i="18"/>
  <c r="I109" i="11"/>
  <c r="I500" i="11"/>
  <c r="AA199" i="18"/>
  <c r="M357" i="18"/>
  <c r="X174" i="18"/>
  <c r="AA319" i="18"/>
  <c r="Z243" i="18"/>
  <c r="AB333" i="18"/>
  <c r="K331" i="18"/>
  <c r="J373" i="3"/>
  <c r="I310" i="18"/>
  <c r="N297" i="18"/>
  <c r="L261" i="18"/>
  <c r="AB350" i="18"/>
  <c r="K113" i="18"/>
  <c r="Z241" i="18"/>
  <c r="X91" i="18"/>
  <c r="X330" i="18"/>
  <c r="I111" i="18"/>
  <c r="N218" i="18"/>
  <c r="M262" i="18"/>
  <c r="X176" i="18"/>
  <c r="AB271" i="18"/>
  <c r="F359" i="18"/>
  <c r="G301" i="18"/>
  <c r="X126" i="18"/>
  <c r="K228" i="18"/>
  <c r="N295" i="18"/>
  <c r="G104" i="18"/>
  <c r="AB91" i="18"/>
  <c r="F181" i="18"/>
  <c r="F187" i="18"/>
  <c r="I338" i="11"/>
  <c r="AA209" i="18"/>
  <c r="J263" i="3"/>
  <c r="J513" i="3"/>
  <c r="I534" i="3"/>
  <c r="F149" i="18"/>
  <c r="M341" i="18"/>
  <c r="I139" i="18"/>
  <c r="X324" i="18"/>
  <c r="I184" i="3"/>
  <c r="N341" i="18"/>
  <c r="I169" i="11"/>
  <c r="I198" i="3"/>
  <c r="I292" i="11"/>
  <c r="X304" i="18"/>
  <c r="I263" i="18"/>
  <c r="J424" i="3"/>
  <c r="J167" i="3"/>
  <c r="J127" i="11"/>
  <c r="Z90" i="18"/>
  <c r="L139" i="18"/>
  <c r="X120" i="18"/>
  <c r="I377" i="11"/>
  <c r="J309" i="11"/>
  <c r="I556" i="3"/>
  <c r="I483" i="3"/>
  <c r="AA343" i="18"/>
  <c r="AA305" i="18"/>
  <c r="Y183" i="18"/>
  <c r="Z333" i="18"/>
  <c r="Y81" i="18"/>
  <c r="M337" i="18"/>
  <c r="AA126" i="18"/>
  <c r="J91" i="3"/>
  <c r="AA138" i="18"/>
  <c r="I145" i="3"/>
  <c r="I338" i="18"/>
  <c r="Z345" i="18"/>
  <c r="F148" i="18"/>
  <c r="I59" i="11"/>
  <c r="I379" i="3"/>
  <c r="J74" i="3"/>
  <c r="X254" i="18"/>
  <c r="X157" i="18"/>
  <c r="J188" i="11"/>
  <c r="J463" i="11"/>
  <c r="J190" i="3"/>
  <c r="AA313" i="18"/>
  <c r="M273" i="18"/>
  <c r="J461" i="11"/>
  <c r="G92" i="18"/>
  <c r="K173" i="18"/>
  <c r="L140" i="18"/>
  <c r="F193" i="18"/>
  <c r="K251" i="18"/>
  <c r="L138" i="18"/>
  <c r="L343" i="18"/>
  <c r="G131" i="18"/>
  <c r="G272" i="18"/>
  <c r="M125" i="18"/>
  <c r="I94" i="18"/>
  <c r="X290" i="18"/>
  <c r="N203" i="18"/>
  <c r="N198" i="18"/>
  <c r="F346" i="18"/>
  <c r="J412" i="11"/>
  <c r="G337" i="18"/>
  <c r="AB193" i="18"/>
  <c r="M176" i="18"/>
  <c r="N163" i="18"/>
  <c r="AA235" i="18"/>
  <c r="K153" i="18"/>
  <c r="I185" i="18"/>
  <c r="J95" i="11"/>
  <c r="X213" i="18"/>
  <c r="G94" i="18"/>
  <c r="AB109" i="18"/>
  <c r="M142" i="18"/>
  <c r="I204" i="18"/>
  <c r="I313" i="18"/>
  <c r="I273" i="18"/>
  <c r="I73" i="3"/>
  <c r="J242" i="3"/>
  <c r="Y145" i="18"/>
  <c r="I220" i="11"/>
  <c r="J557" i="3"/>
  <c r="L239" i="18"/>
  <c r="J102" i="11"/>
  <c r="J52" i="11"/>
  <c r="I283" i="11"/>
  <c r="I115" i="3"/>
  <c r="J457" i="11"/>
  <c r="J392" i="3"/>
  <c r="I245" i="18"/>
  <c r="J303" i="3"/>
  <c r="Z169" i="18"/>
  <c r="I499" i="11"/>
  <c r="Z102" i="18"/>
  <c r="I505" i="11"/>
  <c r="I406" i="3"/>
  <c r="J297" i="11"/>
  <c r="K297" i="11" s="1"/>
  <c r="J232" i="3"/>
  <c r="I315" i="18"/>
  <c r="I302" i="11"/>
  <c r="G88" i="18"/>
  <c r="N308" i="18"/>
  <c r="I473" i="11"/>
  <c r="I295" i="11"/>
  <c r="I25" i="3"/>
  <c r="I122" i="3"/>
  <c r="J135" i="3"/>
  <c r="AA100" i="18"/>
  <c r="AB164" i="18"/>
  <c r="F295" i="18"/>
  <c r="J314" i="11"/>
  <c r="M269" i="18"/>
  <c r="Z334" i="18"/>
  <c r="K195" i="18"/>
  <c r="M148" i="18"/>
  <c r="I333" i="11"/>
  <c r="I510" i="11"/>
  <c r="I263" i="11"/>
  <c r="J133" i="11"/>
  <c r="K133" i="11" s="1"/>
  <c r="Y244" i="18"/>
  <c r="N164" i="18"/>
  <c r="M192" i="18"/>
  <c r="M295" i="18"/>
  <c r="Z179" i="18"/>
  <c r="G237" i="18"/>
  <c r="F254" i="18"/>
  <c r="AB214" i="18"/>
  <c r="AA320" i="18"/>
  <c r="AB115" i="18"/>
  <c r="Z158" i="18"/>
  <c r="I236" i="3"/>
  <c r="AB217" i="18"/>
  <c r="G239" i="18"/>
  <c r="F89" i="18"/>
  <c r="F100" i="18"/>
  <c r="K346" i="18"/>
  <c r="X327" i="18"/>
  <c r="I150" i="18"/>
  <c r="N270" i="18"/>
  <c r="AA223" i="18"/>
  <c r="M128" i="18"/>
  <c r="AA159" i="18"/>
  <c r="AB137" i="18"/>
  <c r="G151" i="18"/>
  <c r="F222" i="18"/>
  <c r="X325" i="18"/>
  <c r="F170" i="18"/>
  <c r="N249" i="18"/>
  <c r="F258" i="18"/>
  <c r="M305" i="18"/>
  <c r="L123" i="18"/>
  <c r="N120" i="18"/>
  <c r="K208" i="18"/>
  <c r="N332" i="18"/>
  <c r="K232" i="18"/>
  <c r="AA70" i="18"/>
  <c r="Y182" i="18"/>
  <c r="I151" i="18"/>
  <c r="J385" i="3"/>
  <c r="M282" i="18"/>
  <c r="I197" i="11"/>
  <c r="I357" i="3"/>
  <c r="I240" i="18"/>
  <c r="I462" i="3"/>
  <c r="I74" i="18"/>
  <c r="G262" i="18"/>
  <c r="J238" i="11"/>
  <c r="I488" i="3"/>
  <c r="J284" i="3"/>
  <c r="I46" i="11"/>
  <c r="I30" i="11"/>
  <c r="N247" i="18"/>
  <c r="G199" i="18"/>
  <c r="I42" i="11"/>
  <c r="Z315" i="18"/>
  <c r="I421" i="11"/>
  <c r="J34" i="11"/>
  <c r="I188" i="18"/>
  <c r="K358" i="18"/>
  <c r="Y214" i="18"/>
  <c r="AB317" i="18"/>
  <c r="F87" i="18"/>
  <c r="J363" i="3"/>
  <c r="K363" i="3" s="1"/>
  <c r="I322" i="3"/>
  <c r="I313" i="11"/>
  <c r="X88" i="18"/>
  <c r="F362" i="18"/>
  <c r="Z159" i="18"/>
  <c r="I487" i="11"/>
  <c r="J196" i="11"/>
  <c r="AB129" i="18"/>
  <c r="F70" i="18"/>
  <c r="Z96" i="18"/>
  <c r="I338" i="3"/>
  <c r="Y181" i="18"/>
  <c r="J493" i="3"/>
  <c r="K493" i="3" s="1"/>
  <c r="I43" i="3"/>
  <c r="K368" i="18"/>
  <c r="F86" i="18"/>
  <c r="F263" i="18"/>
  <c r="M131" i="18"/>
  <c r="AA359" i="18"/>
  <c r="I146" i="18"/>
  <c r="K360" i="18"/>
  <c r="Y77" i="18"/>
  <c r="F358" i="18"/>
  <c r="I372" i="3"/>
  <c r="L357" i="18"/>
  <c r="AB294" i="18"/>
  <c r="Y207" i="18"/>
  <c r="I208" i="18"/>
  <c r="N274" i="18"/>
  <c r="M177" i="18"/>
  <c r="I256" i="18"/>
  <c r="X115" i="18"/>
  <c r="K75" i="18"/>
  <c r="I368" i="18"/>
  <c r="F200" i="18"/>
  <c r="K338" i="18"/>
  <c r="M360" i="18"/>
  <c r="L312" i="18"/>
  <c r="F357" i="18"/>
  <c r="I143" i="18"/>
  <c r="G224" i="18"/>
  <c r="I181" i="18"/>
  <c r="M87" i="18"/>
  <c r="M103" i="18"/>
  <c r="G341" i="18"/>
  <c r="AA188" i="18"/>
  <c r="J366" i="11"/>
  <c r="AA315" i="18"/>
  <c r="Y87" i="18"/>
  <c r="I249" i="18"/>
  <c r="J517" i="3"/>
  <c r="J347" i="3"/>
  <c r="AB95" i="18"/>
  <c r="I514" i="3"/>
  <c r="I164" i="11"/>
  <c r="G117" i="18"/>
  <c r="J195" i="3"/>
  <c r="J187" i="11"/>
  <c r="J417" i="11"/>
  <c r="G157" i="18"/>
  <c r="L310" i="18"/>
  <c r="J81" i="3"/>
  <c r="I23" i="3"/>
  <c r="L178" i="18"/>
  <c r="M313" i="18"/>
  <c r="M296" i="18"/>
  <c r="J247" i="3"/>
  <c r="Y112" i="18"/>
  <c r="J227" i="3"/>
  <c r="J228" i="11"/>
  <c r="I191" i="11"/>
  <c r="I487" i="3"/>
  <c r="I365" i="11"/>
  <c r="I429" i="11"/>
  <c r="K271" i="18"/>
  <c r="J282" i="11"/>
  <c r="I126" i="18"/>
  <c r="X256" i="18"/>
  <c r="I460" i="3"/>
  <c r="M322" i="18"/>
  <c r="J551" i="3"/>
  <c r="Z337" i="18"/>
  <c r="AB336" i="18"/>
  <c r="AA190" i="18"/>
  <c r="F248" i="18"/>
  <c r="K293" i="18"/>
  <c r="Y194" i="18"/>
  <c r="AB255" i="18"/>
  <c r="M324" i="18"/>
  <c r="AA238" i="18"/>
  <c r="I198" i="18"/>
  <c r="F329" i="18"/>
  <c r="K122" i="18"/>
  <c r="I478" i="3"/>
  <c r="G135" i="18"/>
  <c r="M147" i="18"/>
  <c r="L162" i="18"/>
  <c r="AA200" i="18"/>
  <c r="X190" i="18"/>
  <c r="I184" i="18"/>
  <c r="K214" i="18"/>
  <c r="K267" i="18"/>
  <c r="L296" i="18"/>
  <c r="Z188" i="18"/>
  <c r="X97" i="18"/>
  <c r="Y344" i="18"/>
  <c r="Y202" i="18"/>
  <c r="K126" i="18"/>
  <c r="L232" i="18"/>
  <c r="L108" i="18"/>
  <c r="F313" i="18"/>
  <c r="I155" i="18"/>
  <c r="Z214" i="18"/>
  <c r="AA72" i="18"/>
  <c r="K319" i="18"/>
  <c r="F122" i="18"/>
  <c r="J390" i="3"/>
  <c r="J272" i="3"/>
  <c r="Y358" i="18"/>
  <c r="J88" i="3"/>
  <c r="Z200" i="18"/>
  <c r="I298" i="3"/>
  <c r="I247" i="18"/>
  <c r="I132" i="18"/>
  <c r="I107" i="11"/>
  <c r="J436" i="3"/>
  <c r="I196" i="18"/>
  <c r="I389" i="11"/>
  <c r="J136" i="11"/>
  <c r="J44" i="11"/>
  <c r="I335" i="3"/>
  <c r="I414" i="11"/>
  <c r="J54" i="3"/>
  <c r="I232" i="11"/>
  <c r="Z103" i="18"/>
  <c r="Z271" i="18"/>
  <c r="AB349" i="18"/>
  <c r="J377" i="11"/>
  <c r="I75" i="3"/>
  <c r="X294" i="18"/>
  <c r="I115" i="11"/>
  <c r="K302" i="18"/>
  <c r="J435" i="11"/>
  <c r="J292" i="11"/>
  <c r="K202" i="18"/>
  <c r="I27" i="3"/>
  <c r="Y98" i="18"/>
  <c r="K172" i="18"/>
  <c r="I51" i="11"/>
  <c r="X114" i="18"/>
  <c r="J174" i="11"/>
  <c r="G284" i="18"/>
  <c r="I318" i="11"/>
  <c r="L118" i="18"/>
  <c r="N279" i="18"/>
  <c r="K121" i="18"/>
  <c r="I160" i="3"/>
  <c r="I290" i="3"/>
  <c r="X328" i="18"/>
  <c r="J433" i="3"/>
  <c r="Z218" i="18"/>
  <c r="Y346" i="18"/>
  <c r="M102" i="18"/>
  <c r="X195" i="18"/>
  <c r="F268" i="18"/>
  <c r="M101" i="18"/>
  <c r="I100" i="18"/>
  <c r="L144" i="18"/>
  <c r="G205" i="18"/>
  <c r="L125" i="18"/>
  <c r="K292" i="18"/>
  <c r="M268" i="18"/>
  <c r="Y175" i="18"/>
  <c r="G167" i="18"/>
  <c r="AB78" i="18"/>
  <c r="N237" i="18"/>
  <c r="K281" i="18"/>
  <c r="I288" i="18"/>
  <c r="Y306" i="18"/>
  <c r="I335" i="18"/>
  <c r="Z85" i="18"/>
  <c r="M299" i="18"/>
  <c r="Z299" i="18"/>
  <c r="M308" i="18"/>
  <c r="F78" i="18"/>
  <c r="I384" i="3"/>
  <c r="L191" i="18"/>
  <c r="G96" i="18"/>
  <c r="N146" i="18"/>
  <c r="J357" i="3"/>
  <c r="F342" i="18"/>
  <c r="I413" i="11"/>
  <c r="J360" i="11"/>
  <c r="K360" i="11" s="1"/>
  <c r="J27" i="3"/>
  <c r="K27" i="3" s="1"/>
  <c r="J500" i="11"/>
  <c r="L221" i="18"/>
  <c r="M361" i="18"/>
  <c r="AA180" i="18"/>
  <c r="I248" i="11"/>
  <c r="J443" i="3"/>
  <c r="M271" i="18"/>
  <c r="M226" i="18"/>
  <c r="I430" i="11"/>
  <c r="G148" i="18"/>
  <c r="N293" i="18"/>
  <c r="F103" i="18"/>
  <c r="J50" i="11"/>
  <c r="AA137" i="18"/>
  <c r="J347" i="11"/>
  <c r="J183" i="11"/>
  <c r="Y210" i="18"/>
  <c r="J273" i="3"/>
  <c r="J455" i="11"/>
  <c r="I150" i="3"/>
  <c r="J485" i="11"/>
  <c r="J454" i="11"/>
  <c r="AB285" i="18"/>
  <c r="L346" i="18"/>
  <c r="N220" i="18"/>
  <c r="J315" i="3"/>
  <c r="J429" i="11"/>
  <c r="F197" i="18"/>
  <c r="AB223" i="18"/>
  <c r="I286" i="11"/>
  <c r="L121" i="18"/>
  <c r="Z153" i="18"/>
  <c r="I496" i="11"/>
  <c r="I445" i="11"/>
  <c r="Y239" i="18"/>
  <c r="K366" i="18"/>
  <c r="N159" i="18"/>
  <c r="Y299" i="18"/>
  <c r="J240" i="11"/>
  <c r="I340" i="3"/>
  <c r="I323" i="3"/>
  <c r="Y343" i="18"/>
  <c r="F210" i="18"/>
  <c r="Z320" i="18"/>
  <c r="G303" i="18"/>
  <c r="AB159" i="18"/>
  <c r="F284" i="18"/>
  <c r="AB157" i="18"/>
  <c r="Y307" i="18"/>
  <c r="G128" i="18"/>
  <c r="X117" i="18"/>
  <c r="F180" i="18"/>
  <c r="N361" i="18"/>
  <c r="G191" i="18"/>
  <c r="Y130" i="18"/>
  <c r="F116" i="18"/>
  <c r="AB174" i="18"/>
  <c r="AB346" i="18"/>
  <c r="I541" i="3"/>
  <c r="Z261" i="18"/>
  <c r="L303" i="18"/>
  <c r="I230" i="18"/>
  <c r="I113" i="3"/>
  <c r="AB135" i="18"/>
  <c r="L87" i="18"/>
  <c r="K299" i="18"/>
  <c r="AA336" i="18"/>
  <c r="AB280" i="18"/>
  <c r="I317" i="11"/>
  <c r="J192" i="11"/>
  <c r="K192" i="11" s="1"/>
  <c r="J396" i="3"/>
  <c r="Y169" i="18"/>
  <c r="I281" i="11"/>
  <c r="AB172" i="18"/>
  <c r="L91" i="18"/>
  <c r="L240" i="18"/>
  <c r="I318" i="3"/>
  <c r="N128" i="18"/>
  <c r="J447" i="11"/>
  <c r="L311" i="18"/>
  <c r="L358" i="18"/>
  <c r="AA352" i="18"/>
  <c r="AA103" i="18"/>
  <c r="Y317" i="18"/>
  <c r="J493" i="11"/>
  <c r="Z339" i="18"/>
  <c r="F257" i="18"/>
  <c r="I345" i="18"/>
  <c r="K350" i="18"/>
  <c r="F334" i="18"/>
  <c r="L248" i="18"/>
  <c r="F292" i="18"/>
  <c r="AA135" i="18"/>
  <c r="Y297" i="18"/>
  <c r="M257" i="18"/>
  <c r="F256" i="18"/>
  <c r="N263" i="18"/>
  <c r="AA243" i="18"/>
  <c r="J198" i="11"/>
  <c r="K269" i="18"/>
  <c r="K98" i="18"/>
  <c r="I248" i="3"/>
  <c r="I290" i="18"/>
  <c r="J338" i="11"/>
  <c r="Z248" i="18"/>
  <c r="I314" i="18"/>
  <c r="G229" i="18"/>
  <c r="Z137" i="18"/>
  <c r="M252" i="18"/>
  <c r="M289" i="18"/>
  <c r="J353" i="3"/>
  <c r="Z185" i="18"/>
  <c r="AA104" i="18"/>
  <c r="F317" i="18"/>
  <c r="L189" i="18"/>
  <c r="I38" i="3"/>
  <c r="I433" i="11"/>
  <c r="J278" i="3"/>
  <c r="I266" i="11"/>
  <c r="I152" i="11"/>
  <c r="I119" i="3"/>
  <c r="X339" i="18"/>
  <c r="N195" i="18"/>
  <c r="X246" i="18"/>
  <c r="K84" i="18"/>
  <c r="J57" i="11"/>
  <c r="J259" i="3"/>
  <c r="J410" i="3"/>
  <c r="J317" i="3"/>
  <c r="I162" i="11"/>
  <c r="Y85" i="18"/>
  <c r="AA335" i="18"/>
  <c r="Y173" i="18"/>
  <c r="J520" i="3"/>
  <c r="N301" i="18"/>
  <c r="AA212" i="18"/>
  <c r="Z287" i="18"/>
  <c r="N116" i="18"/>
  <c r="L369" i="18"/>
  <c r="K311" i="18"/>
  <c r="L321" i="18"/>
  <c r="L131" i="18"/>
  <c r="J397" i="3"/>
  <c r="AB170" i="18"/>
  <c r="I327" i="3"/>
  <c r="J301" i="11"/>
  <c r="J83" i="3"/>
  <c r="I363" i="11"/>
  <c r="I224" i="3"/>
  <c r="J511" i="3"/>
  <c r="I210" i="11"/>
  <c r="J304" i="3"/>
  <c r="F238" i="18"/>
  <c r="X144" i="18"/>
  <c r="AA98" i="18"/>
  <c r="I69" i="11"/>
  <c r="I110" i="3"/>
  <c r="G293" i="18"/>
  <c r="N311" i="18"/>
  <c r="I166" i="11"/>
  <c r="I179" i="18"/>
  <c r="I126" i="11"/>
  <c r="J197" i="3"/>
  <c r="I65" i="3"/>
  <c r="X214" i="18"/>
  <c r="K141" i="18"/>
  <c r="N254" i="18"/>
  <c r="G327" i="18"/>
  <c r="N134" i="18"/>
  <c r="Y322" i="18"/>
  <c r="F332" i="18"/>
  <c r="K157" i="18"/>
  <c r="I268" i="18"/>
  <c r="L356" i="18"/>
  <c r="K241" i="18"/>
  <c r="Z183" i="18"/>
  <c r="Z238" i="18"/>
  <c r="Z155" i="18"/>
  <c r="M348" i="18"/>
  <c r="L151" i="18"/>
  <c r="Y328" i="18"/>
  <c r="Z335" i="18"/>
  <c r="AB103" i="18"/>
  <c r="F237" i="18"/>
  <c r="I66" i="11"/>
  <c r="N212" i="18"/>
  <c r="X257" i="18"/>
  <c r="AA276" i="18"/>
  <c r="Y139" i="18"/>
  <c r="M90" i="18"/>
  <c r="X346" i="18"/>
  <c r="AA269" i="18"/>
  <c r="I466" i="11"/>
  <c r="Y197" i="18"/>
  <c r="I187" i="18"/>
  <c r="N70" i="18"/>
  <c r="I309" i="18"/>
  <c r="J546" i="3"/>
  <c r="N321" i="18"/>
  <c r="Y233" i="18"/>
  <c r="I227" i="3"/>
  <c r="I441" i="3"/>
  <c r="J418" i="3"/>
  <c r="M168" i="18"/>
  <c r="I262" i="11"/>
  <c r="L150" i="18"/>
  <c r="I531" i="3"/>
  <c r="I371" i="3"/>
  <c r="I311" i="18"/>
  <c r="F113" i="18"/>
  <c r="AB77" i="18"/>
  <c r="J37" i="11"/>
  <c r="M86" i="18"/>
  <c r="I42" i="3"/>
  <c r="I306" i="11"/>
  <c r="I273" i="11"/>
  <c r="J386" i="11"/>
  <c r="AB116" i="18"/>
  <c r="I90" i="3"/>
  <c r="AB127" i="18"/>
  <c r="AA74" i="18"/>
  <c r="F95" i="18"/>
  <c r="I416" i="3"/>
  <c r="Z82" i="18"/>
  <c r="J369" i="11"/>
  <c r="I85" i="18"/>
  <c r="N176" i="18"/>
  <c r="AB75" i="18"/>
  <c r="F236" i="18"/>
  <c r="J131" i="3"/>
  <c r="G300" i="18"/>
  <c r="M240" i="18"/>
  <c r="I511" i="3"/>
  <c r="I233" i="11"/>
  <c r="AA205" i="18"/>
  <c r="N292" i="18"/>
  <c r="J278" i="11"/>
  <c r="Y73" i="18"/>
  <c r="F221" i="18"/>
  <c r="AA101" i="18"/>
  <c r="I533" i="3"/>
  <c r="I354" i="3"/>
  <c r="J266" i="3"/>
  <c r="I399" i="3"/>
  <c r="I311" i="11"/>
  <c r="F305" i="18"/>
  <c r="G200" i="18"/>
  <c r="J472" i="11"/>
  <c r="Y133" i="18"/>
  <c r="G329" i="18"/>
  <c r="AB238" i="18"/>
  <c r="Z132" i="18"/>
  <c r="Y178" i="18"/>
  <c r="N299" i="18"/>
  <c r="N227" i="18"/>
  <c r="AA206" i="18"/>
  <c r="AA144" i="18"/>
  <c r="N277" i="18"/>
  <c r="F283" i="18"/>
  <c r="Y335" i="18"/>
  <c r="L88" i="18"/>
  <c r="Z253" i="18"/>
  <c r="N243" i="18"/>
  <c r="I92" i="18"/>
  <c r="F73" i="18"/>
  <c r="L300" i="18"/>
  <c r="N152" i="18"/>
  <c r="Y155" i="18"/>
  <c r="M307" i="18"/>
  <c r="G201" i="18"/>
  <c r="X82" i="18"/>
  <c r="AA274" i="18"/>
  <c r="I235" i="18"/>
  <c r="AB162" i="18"/>
  <c r="I91" i="3"/>
  <c r="I296" i="18"/>
  <c r="G182" i="18"/>
  <c r="K205" i="18"/>
  <c r="F251" i="18"/>
  <c r="AB191" i="18"/>
  <c r="G206" i="18"/>
  <c r="M184" i="18"/>
  <c r="J494" i="11"/>
  <c r="K285" i="18"/>
  <c r="K163" i="18"/>
  <c r="Y227" i="18"/>
  <c r="J409" i="3"/>
  <c r="K167" i="18"/>
  <c r="G217" i="18"/>
  <c r="I242" i="18"/>
  <c r="J239" i="11"/>
  <c r="L142" i="18"/>
  <c r="Z108" i="18"/>
  <c r="I75" i="11"/>
  <c r="I395" i="3"/>
  <c r="I130" i="3"/>
  <c r="I106" i="3"/>
  <c r="Z294" i="18"/>
  <c r="I102" i="3"/>
  <c r="I501" i="11"/>
  <c r="I147" i="11"/>
  <c r="N334" i="18"/>
  <c r="N229" i="18"/>
  <c r="G119" i="18"/>
  <c r="K333" i="18"/>
  <c r="Y304" i="18"/>
  <c r="X180" i="18"/>
  <c r="K284" i="18"/>
  <c r="AA210" i="18"/>
  <c r="AA172" i="18"/>
  <c r="J124" i="3"/>
  <c r="Y245" i="18"/>
  <c r="M133" i="18"/>
  <c r="I508" i="3"/>
  <c r="J510" i="11"/>
  <c r="J307" i="3"/>
  <c r="Z76" i="18"/>
  <c r="M112" i="18"/>
  <c r="M221" i="18"/>
  <c r="Y357" i="18"/>
  <c r="I398" i="3"/>
  <c r="J400" i="3"/>
  <c r="I96" i="11"/>
  <c r="N255" i="18"/>
  <c r="J508" i="3"/>
  <c r="AA236" i="18"/>
  <c r="I373" i="3"/>
  <c r="F163" i="18"/>
  <c r="I217" i="11"/>
  <c r="Y256" i="18"/>
  <c r="J421" i="11"/>
  <c r="Y311" i="18"/>
  <c r="I202" i="11"/>
  <c r="N185" i="18"/>
  <c r="Y71" i="18"/>
  <c r="L328" i="18"/>
  <c r="F151" i="18"/>
  <c r="X237" i="18"/>
  <c r="Z75" i="18"/>
  <c r="F227" i="18"/>
  <c r="Y348" i="18"/>
  <c r="I73" i="18"/>
  <c r="M272" i="18"/>
  <c r="I218" i="11"/>
  <c r="Y216" i="18"/>
  <c r="M222" i="18"/>
  <c r="F241" i="18"/>
  <c r="F278" i="18"/>
  <c r="Y126" i="18"/>
  <c r="Y316" i="18"/>
  <c r="L262" i="18"/>
  <c r="K133" i="18"/>
  <c r="M344" i="18"/>
  <c r="J154" i="3"/>
  <c r="K82" i="18"/>
  <c r="N289" i="18"/>
  <c r="AB177" i="18"/>
  <c r="X148" i="18"/>
  <c r="Y308" i="18"/>
  <c r="K223" i="18"/>
  <c r="G141" i="18"/>
  <c r="AB72" i="18"/>
  <c r="M355" i="18"/>
  <c r="G358" i="18"/>
  <c r="G220" i="18"/>
  <c r="AA207" i="18"/>
  <c r="G342" i="18"/>
  <c r="F206" i="18"/>
  <c r="K246" i="18"/>
  <c r="F348" i="18"/>
  <c r="I235" i="3"/>
  <c r="I493" i="11"/>
  <c r="I192" i="3"/>
  <c r="J307" i="11"/>
  <c r="J392" i="11"/>
  <c r="J363" i="11"/>
  <c r="G333" i="18"/>
  <c r="I549" i="3"/>
  <c r="Z369" i="18"/>
  <c r="AA91" i="18"/>
  <c r="I108" i="11"/>
  <c r="X127" i="18"/>
  <c r="F360" i="18"/>
  <c r="K85" i="18"/>
  <c r="J203" i="3"/>
  <c r="J265" i="3"/>
  <c r="Y243" i="18"/>
  <c r="K196" i="18"/>
  <c r="L173" i="18"/>
  <c r="J446" i="3"/>
  <c r="J64" i="11"/>
  <c r="J164" i="11"/>
  <c r="J245" i="11"/>
  <c r="X93" i="18"/>
  <c r="I216" i="3"/>
  <c r="J324" i="3"/>
  <c r="Z192" i="18"/>
  <c r="J308" i="3"/>
  <c r="I151" i="11"/>
  <c r="N216" i="18"/>
  <c r="F117" i="18"/>
  <c r="I223" i="11"/>
  <c r="I506" i="11"/>
  <c r="X341" i="18"/>
  <c r="J290" i="3"/>
  <c r="L160" i="18"/>
  <c r="AA129" i="18"/>
  <c r="M228" i="18"/>
  <c r="AB302" i="18"/>
  <c r="J224" i="11"/>
  <c r="I392" i="11"/>
  <c r="I391" i="11"/>
  <c r="J30" i="11"/>
  <c r="I535" i="3"/>
  <c r="L101" i="18"/>
  <c r="F123" i="18"/>
  <c r="I168" i="18"/>
  <c r="Z278" i="18"/>
  <c r="X356" i="18"/>
  <c r="AB274" i="18"/>
  <c r="K166" i="18"/>
  <c r="AB326" i="18"/>
  <c r="L223" i="18"/>
  <c r="Y290" i="18"/>
  <c r="L265" i="18"/>
  <c r="F276" i="18"/>
  <c r="Z77" i="18"/>
  <c r="AB199" i="18"/>
  <c r="F90" i="18"/>
  <c r="X229" i="18"/>
  <c r="I84" i="18"/>
  <c r="AA161" i="18"/>
  <c r="I456" i="3"/>
  <c r="AB266" i="18"/>
  <c r="F218" i="18"/>
  <c r="I181" i="3"/>
  <c r="AB140" i="18"/>
  <c r="I316" i="18"/>
  <c r="AB133" i="18"/>
  <c r="M298" i="18"/>
  <c r="X107" i="18"/>
  <c r="X149" i="18"/>
  <c r="I363" i="18"/>
  <c r="X231" i="18"/>
  <c r="N183" i="18"/>
  <c r="M75" i="18"/>
  <c r="I278" i="3"/>
  <c r="I171" i="3"/>
  <c r="X340" i="18"/>
  <c r="J280" i="3"/>
  <c r="K245" i="18"/>
  <c r="AA106" i="18"/>
  <c r="M118" i="18"/>
  <c r="X298" i="18"/>
  <c r="K290" i="18"/>
  <c r="J30" i="3"/>
  <c r="I369" i="3"/>
  <c r="Y161" i="18"/>
  <c r="F311" i="18"/>
  <c r="Z116" i="18"/>
  <c r="G345" i="18"/>
  <c r="Z336" i="18"/>
  <c r="L242" i="18"/>
  <c r="X230" i="18"/>
  <c r="I188" i="11"/>
  <c r="M349" i="18"/>
  <c r="G346" i="18"/>
  <c r="L325" i="18"/>
  <c r="AB296" i="18"/>
  <c r="I351" i="3"/>
  <c r="AB244" i="18"/>
  <c r="J287" i="3"/>
  <c r="J88" i="11"/>
  <c r="J273" i="11"/>
  <c r="J120" i="11"/>
  <c r="AA286" i="18"/>
  <c r="X140" i="18"/>
  <c r="F252" i="18"/>
  <c r="I482" i="11"/>
  <c r="I321" i="3"/>
  <c r="AB216" i="18"/>
  <c r="J134" i="3"/>
  <c r="L89" i="18"/>
  <c r="K160" i="18"/>
  <c r="K305" i="18"/>
  <c r="J341" i="11"/>
  <c r="J85" i="11"/>
  <c r="I425" i="11"/>
  <c r="J134" i="11"/>
  <c r="F189" i="18"/>
  <c r="I330" i="11"/>
  <c r="G234" i="18"/>
  <c r="J109" i="3"/>
  <c r="Z262" i="18"/>
  <c r="Y246" i="18"/>
  <c r="N79" i="18"/>
  <c r="I317" i="18"/>
  <c r="N251" i="18"/>
  <c r="AA141" i="18"/>
  <c r="AA166" i="18"/>
  <c r="AB178" i="18"/>
  <c r="G233" i="18"/>
  <c r="G178" i="18"/>
  <c r="Z95" i="18"/>
  <c r="I60" i="11"/>
  <c r="N266" i="18"/>
  <c r="K356" i="18"/>
  <c r="L237" i="18"/>
  <c r="AA355" i="18"/>
  <c r="X84" i="18"/>
  <c r="Y119" i="18"/>
  <c r="I105" i="18"/>
  <c r="J418" i="11"/>
  <c r="F83" i="18"/>
  <c r="Y232" i="18"/>
  <c r="AB161" i="18"/>
  <c r="L82" i="18"/>
  <c r="I201" i="18"/>
  <c r="G238" i="18"/>
  <c r="J231" i="3"/>
  <c r="AA271" i="18"/>
  <c r="N287" i="18"/>
  <c r="J357" i="11"/>
  <c r="AA71" i="18"/>
  <c r="Z307" i="18"/>
  <c r="I387" i="11"/>
  <c r="M248" i="18"/>
  <c r="I455" i="3"/>
  <c r="AB87" i="18"/>
  <c r="J74" i="11"/>
  <c r="Y121" i="18"/>
  <c r="J69" i="3"/>
  <c r="I436" i="3"/>
  <c r="I165" i="11"/>
  <c r="I322" i="11"/>
  <c r="I120" i="3"/>
  <c r="I147" i="3"/>
  <c r="N205" i="18"/>
  <c r="J209" i="3"/>
  <c r="K209" i="3" s="1"/>
  <c r="X299" i="18"/>
  <c r="J281" i="3"/>
  <c r="AB169" i="18"/>
  <c r="J440" i="11"/>
  <c r="I222" i="3"/>
  <c r="J239" i="3"/>
  <c r="I211" i="3"/>
  <c r="M182" i="18"/>
  <c r="AA268" i="18"/>
  <c r="J156" i="11"/>
  <c r="I444" i="11"/>
  <c r="I52" i="3"/>
  <c r="G304" i="18"/>
  <c r="I497" i="11"/>
  <c r="J234" i="11"/>
  <c r="AB328" i="18"/>
  <c r="J345" i="11"/>
  <c r="N265" i="18"/>
  <c r="AB348" i="18"/>
  <c r="X153" i="18"/>
  <c r="I124" i="3"/>
  <c r="I469" i="11"/>
  <c r="I212" i="3"/>
  <c r="I392" i="3"/>
  <c r="I140" i="18"/>
  <c r="I80" i="18"/>
  <c r="J528" i="3"/>
  <c r="AB312" i="18"/>
  <c r="K307" i="18"/>
  <c r="AA82" i="18"/>
  <c r="J237" i="3"/>
  <c r="F300" i="18"/>
  <c r="N268" i="18"/>
  <c r="K298" i="18"/>
  <c r="N257" i="18"/>
  <c r="I527" i="3"/>
  <c r="AB265" i="18"/>
  <c r="I237" i="18"/>
  <c r="AA309" i="18"/>
  <c r="AB202" i="18"/>
  <c r="F322" i="18"/>
  <c r="X361" i="18"/>
  <c r="X161" i="18"/>
  <c r="N259" i="18"/>
  <c r="I311" i="3"/>
  <c r="G196" i="18"/>
  <c r="I278" i="18"/>
  <c r="G129" i="18"/>
  <c r="N179" i="18"/>
  <c r="K80" i="18"/>
  <c r="N74" i="18"/>
  <c r="AB84" i="18"/>
  <c r="M180" i="18"/>
  <c r="N323" i="18"/>
  <c r="I315" i="3"/>
  <c r="AA87" i="18"/>
  <c r="L137" i="18"/>
  <c r="L92" i="18"/>
  <c r="F344" i="18"/>
  <c r="K110" i="18"/>
  <c r="I117" i="18"/>
  <c r="F142" i="18"/>
  <c r="Y167" i="18"/>
  <c r="G335" i="18"/>
  <c r="F119" i="18"/>
  <c r="N219" i="18"/>
  <c r="I238" i="11"/>
  <c r="AB166" i="18"/>
  <c r="N253" i="18"/>
  <c r="J345" i="3"/>
  <c r="Y166" i="18"/>
  <c r="J299" i="3"/>
  <c r="I173" i="3"/>
  <c r="L195" i="18"/>
  <c r="K175" i="18"/>
  <c r="F191" i="18"/>
  <c r="J300" i="11"/>
  <c r="I386" i="3"/>
  <c r="I246" i="18"/>
  <c r="Y274" i="18"/>
  <c r="J343" i="3"/>
  <c r="I415" i="3"/>
  <c r="Y74" i="18"/>
  <c r="I335" i="11"/>
  <c r="J90" i="3"/>
  <c r="N98" i="18"/>
  <c r="I505" i="3"/>
  <c r="I525" i="3"/>
  <c r="N133" i="18"/>
  <c r="I136" i="11"/>
  <c r="Z368" i="18"/>
  <c r="J247" i="11"/>
  <c r="G344" i="18"/>
  <c r="N194" i="18"/>
  <c r="J244" i="11"/>
  <c r="J104" i="3"/>
  <c r="K286" i="18"/>
  <c r="I89" i="18"/>
  <c r="Z115" i="18"/>
  <c r="I324" i="3"/>
  <c r="I451" i="11"/>
  <c r="I424" i="3"/>
  <c r="I79" i="18"/>
  <c r="X141" i="18"/>
  <c r="I214" i="11"/>
  <c r="J378" i="11"/>
  <c r="G351" i="18"/>
  <c r="I485" i="3"/>
  <c r="G247" i="18"/>
  <c r="Z258" i="18"/>
  <c r="I503" i="11"/>
  <c r="I455" i="11"/>
  <c r="I337" i="18"/>
  <c r="I416" i="11"/>
  <c r="I157" i="3"/>
  <c r="F299" i="18"/>
  <c r="Y294" i="18"/>
  <c r="Z322" i="18"/>
  <c r="I326" i="18"/>
  <c r="AB74" i="18"/>
  <c r="AA149" i="18"/>
  <c r="N154" i="18"/>
  <c r="F209" i="18"/>
  <c r="J291" i="3"/>
  <c r="N261" i="18"/>
  <c r="F267" i="18"/>
  <c r="AB321" i="18"/>
  <c r="F158" i="18"/>
  <c r="J325" i="3"/>
  <c r="Z311" i="18"/>
  <c r="I255" i="18"/>
  <c r="Z358" i="18"/>
  <c r="AA234" i="18"/>
  <c r="X274" i="18"/>
  <c r="N290" i="18"/>
  <c r="F243" i="18"/>
  <c r="G222" i="18"/>
  <c r="M265" i="18"/>
  <c r="M364" i="18"/>
  <c r="M229" i="18"/>
  <c r="Y132" i="18"/>
  <c r="Y206" i="18"/>
  <c r="I341" i="18"/>
  <c r="N286" i="18"/>
  <c r="AA312" i="18"/>
  <c r="Z121" i="18"/>
  <c r="I295" i="18"/>
  <c r="I298" i="18"/>
  <c r="G257" i="18"/>
  <c r="AA284" i="18"/>
  <c r="X259" i="18"/>
  <c r="G132" i="18"/>
  <c r="I245" i="3"/>
  <c r="J506" i="11"/>
  <c r="I275" i="11"/>
  <c r="J59" i="3"/>
  <c r="M141" i="18"/>
  <c r="AB171" i="18"/>
  <c r="J310" i="11"/>
  <c r="J351" i="3"/>
  <c r="F304" i="18"/>
  <c r="J499" i="11"/>
  <c r="I305" i="11"/>
  <c r="AA224" i="18"/>
  <c r="M351" i="18"/>
  <c r="X258" i="18"/>
  <c r="I504" i="11"/>
  <c r="J450" i="3"/>
  <c r="I141" i="3"/>
  <c r="I93" i="11"/>
  <c r="N346" i="18"/>
  <c r="J467" i="11"/>
  <c r="J106" i="3"/>
  <c r="J368" i="3"/>
  <c r="J426" i="3"/>
  <c r="J155" i="11"/>
  <c r="J174" i="3"/>
  <c r="AA227" i="18"/>
  <c r="N109" i="18"/>
  <c r="I199" i="3"/>
  <c r="I269" i="3"/>
  <c r="G275" i="18"/>
  <c r="M246" i="18"/>
  <c r="AB269" i="18"/>
  <c r="J455" i="3"/>
  <c r="I127" i="18"/>
  <c r="L157" i="18"/>
  <c r="J110" i="11"/>
  <c r="K310" i="18"/>
  <c r="K156" i="18"/>
  <c r="G73" i="18"/>
  <c r="N234" i="18"/>
  <c r="X89" i="18"/>
  <c r="N367" i="18"/>
  <c r="L309" i="18"/>
  <c r="Z260" i="18"/>
  <c r="Y138" i="18"/>
  <c r="Z354" i="18"/>
  <c r="F366" i="18"/>
  <c r="K199" i="18"/>
  <c r="G223" i="18"/>
  <c r="F298" i="18"/>
  <c r="X286" i="18"/>
  <c r="AB136" i="18"/>
  <c r="L251" i="18"/>
  <c r="N252" i="18"/>
  <c r="M97" i="18"/>
  <c r="AB252" i="18"/>
  <c r="Z286" i="18"/>
  <c r="G251" i="18"/>
  <c r="AA133" i="18"/>
  <c r="AA281" i="18"/>
  <c r="X288" i="18"/>
  <c r="X103" i="18"/>
  <c r="I317" i="3"/>
  <c r="J151" i="11"/>
  <c r="L229" i="18"/>
  <c r="I227" i="11"/>
  <c r="I44" i="11"/>
  <c r="I385" i="3"/>
  <c r="Z347" i="18"/>
  <c r="M245" i="18"/>
  <c r="G87" i="18"/>
  <c r="I242" i="3"/>
  <c r="I390" i="3"/>
  <c r="I347" i="11"/>
  <c r="I544" i="3"/>
  <c r="J475" i="3"/>
  <c r="I225" i="3"/>
  <c r="I194" i="11"/>
  <c r="Y240" i="18"/>
  <c r="F316" i="18"/>
  <c r="N317" i="18"/>
  <c r="I366" i="3"/>
  <c r="I368" i="11"/>
  <c r="L81" i="18"/>
  <c r="J449" i="3"/>
  <c r="G120" i="18"/>
  <c r="J150" i="11"/>
  <c r="M115" i="18"/>
  <c r="J118" i="3"/>
  <c r="I31" i="3"/>
  <c r="I236" i="11"/>
  <c r="K181" i="18"/>
  <c r="I365" i="3"/>
  <c r="I508" i="11"/>
  <c r="M74" i="18"/>
  <c r="X275" i="18"/>
  <c r="I476" i="11"/>
  <c r="I472" i="3"/>
  <c r="M153" i="18"/>
  <c r="AB206" i="18"/>
  <c r="F314" i="18"/>
  <c r="J434" i="11"/>
  <c r="AB229" i="18"/>
  <c r="I91" i="11"/>
  <c r="J87" i="11"/>
  <c r="F204" i="18"/>
  <c r="I362" i="3"/>
  <c r="G95" i="18"/>
  <c r="J351" i="11"/>
  <c r="I255" i="11"/>
  <c r="N271" i="18"/>
  <c r="AB99" i="18"/>
  <c r="Z168" i="18"/>
  <c r="M165" i="18"/>
  <c r="AB332" i="18"/>
  <c r="N144" i="18"/>
  <c r="G193" i="18"/>
  <c r="G316" i="18"/>
  <c r="I227" i="18"/>
  <c r="M323" i="18"/>
  <c r="I121" i="18"/>
  <c r="N262" i="18"/>
  <c r="X244" i="18"/>
  <c r="AB143" i="18"/>
  <c r="I165" i="18"/>
  <c r="K174" i="18"/>
  <c r="F146" i="18"/>
  <c r="N264" i="18"/>
  <c r="Z118" i="18"/>
  <c r="AB195" i="18"/>
  <c r="N239" i="18"/>
  <c r="G161" i="18"/>
  <c r="Y324" i="18"/>
  <c r="Y213" i="18"/>
  <c r="X204" i="18"/>
  <c r="Z124" i="18"/>
  <c r="Y271" i="18"/>
  <c r="G276" i="18"/>
  <c r="L354" i="18"/>
  <c r="G363" i="18"/>
  <c r="AB134" i="18"/>
  <c r="F269" i="18"/>
  <c r="AB118" i="18"/>
  <c r="I513" i="11"/>
  <c r="M234" i="18"/>
  <c r="N315" i="18"/>
  <c r="I337" i="3"/>
  <c r="J461" i="3"/>
  <c r="I291" i="18"/>
  <c r="F125" i="18"/>
  <c r="J79" i="3"/>
  <c r="AB101" i="18"/>
  <c r="F216" i="18"/>
  <c r="I83" i="11"/>
  <c r="J453" i="11"/>
  <c r="AA148" i="18"/>
  <c r="J556" i="3"/>
  <c r="Z94" i="18"/>
  <c r="F101" i="18"/>
  <c r="I289" i="18"/>
  <c r="J471" i="3"/>
  <c r="J285" i="3"/>
  <c r="I279" i="11"/>
  <c r="J149" i="3"/>
  <c r="J469" i="11"/>
  <c r="K138" i="18"/>
  <c r="J260" i="11"/>
  <c r="X109" i="18"/>
  <c r="J452" i="11"/>
  <c r="J333" i="11"/>
  <c r="I213" i="18"/>
  <c r="AA254" i="18"/>
  <c r="L174" i="18"/>
  <c r="I129" i="11"/>
  <c r="F231" i="18"/>
  <c r="J288" i="11"/>
  <c r="G227" i="18"/>
  <c r="M367" i="18"/>
  <c r="J65" i="3"/>
  <c r="I209" i="11"/>
  <c r="J460" i="3"/>
  <c r="I327" i="18"/>
  <c r="AB225" i="18"/>
  <c r="Y205" i="18"/>
  <c r="Z191" i="18"/>
  <c r="M126" i="18"/>
  <c r="J512" i="3"/>
  <c r="J195" i="11"/>
  <c r="I329" i="3"/>
  <c r="I310" i="3"/>
  <c r="K313" i="18"/>
  <c r="Z349" i="18"/>
  <c r="I178" i="11"/>
  <c r="J140" i="11"/>
  <c r="J322" i="11"/>
  <c r="J130" i="11"/>
  <c r="AB219" i="18"/>
  <c r="N85" i="18"/>
  <c r="F106" i="18"/>
  <c r="X165" i="18"/>
  <c r="I239" i="18"/>
  <c r="I243" i="18"/>
  <c r="G307" i="18"/>
  <c r="L218" i="18"/>
  <c r="I282" i="11"/>
  <c r="L314" i="18"/>
  <c r="AB212" i="18"/>
  <c r="AB138" i="18"/>
  <c r="F353" i="18"/>
  <c r="AB347" i="18"/>
  <c r="K182" i="18"/>
  <c r="M270" i="18"/>
  <c r="Z249" i="18"/>
  <c r="N333" i="18"/>
  <c r="L224" i="18"/>
  <c r="G173" i="18"/>
  <c r="G353" i="18"/>
  <c r="G254" i="18"/>
  <c r="M79" i="18"/>
  <c r="N156" i="18"/>
  <c r="X367" i="18"/>
  <c r="X238" i="18"/>
  <c r="AA198" i="18"/>
  <c r="K104" i="18"/>
  <c r="N310" i="18"/>
  <c r="I58" i="11"/>
  <c r="K145" i="18"/>
  <c r="G195" i="18"/>
  <c r="J272" i="11"/>
  <c r="N97" i="18"/>
  <c r="J26" i="3"/>
  <c r="J251" i="3"/>
  <c r="AA325" i="18"/>
  <c r="AA115" i="18"/>
  <c r="I462" i="11"/>
  <c r="M88" i="18"/>
  <c r="J329" i="11"/>
  <c r="AB337" i="18"/>
  <c r="J146" i="3"/>
  <c r="X138" i="18"/>
  <c r="G231" i="18"/>
  <c r="F330" i="18"/>
  <c r="I31" i="11"/>
  <c r="I460" i="11"/>
  <c r="L225" i="18"/>
  <c r="J464" i="11"/>
  <c r="X362" i="18"/>
  <c r="J485" i="3"/>
  <c r="AB276" i="18"/>
  <c r="X183" i="18"/>
  <c r="J118" i="11"/>
  <c r="J67" i="11"/>
  <c r="AA178" i="18"/>
  <c r="AA168" i="18"/>
  <c r="AB150" i="18"/>
  <c r="J201" i="11"/>
  <c r="L75" i="18"/>
  <c r="J200" i="3"/>
  <c r="Z70" i="18"/>
  <c r="G249" i="18"/>
  <c r="N285" i="18"/>
  <c r="AB364" i="18"/>
  <c r="M225" i="18"/>
  <c r="L272" i="18"/>
  <c r="I139" i="11"/>
  <c r="I409" i="3"/>
  <c r="N258" i="18"/>
  <c r="AA107" i="18"/>
  <c r="Y331" i="18"/>
  <c r="M350" i="18"/>
  <c r="I103" i="11"/>
  <c r="Y280" i="18"/>
  <c r="K334" i="18"/>
  <c r="I277" i="11"/>
  <c r="Y364" i="18"/>
  <c r="J123" i="11"/>
  <c r="K123" i="11" s="1"/>
  <c r="K169" i="18"/>
  <c r="I224" i="18"/>
  <c r="F128" i="18"/>
  <c r="G147" i="18"/>
  <c r="AB275" i="18"/>
  <c r="K257" i="18"/>
  <c r="M242" i="18"/>
  <c r="K253" i="18"/>
  <c r="AA258" i="18"/>
  <c r="Y196" i="18"/>
  <c r="F156" i="18"/>
  <c r="M236" i="18"/>
  <c r="K159" i="18"/>
  <c r="Y237" i="18"/>
  <c r="X368" i="18"/>
  <c r="M206" i="18"/>
  <c r="F232" i="18"/>
  <c r="I203" i="18"/>
  <c r="G172" i="18"/>
  <c r="F84" i="18"/>
  <c r="AA187" i="18"/>
  <c r="X139" i="18"/>
  <c r="N358" i="18"/>
  <c r="AA189" i="18"/>
  <c r="G165" i="18"/>
  <c r="M327" i="18"/>
  <c r="I466" i="3"/>
  <c r="L349" i="18"/>
  <c r="N129" i="18"/>
  <c r="L102" i="18"/>
  <c r="J334" i="3"/>
  <c r="I323" i="11"/>
  <c r="J82" i="11"/>
  <c r="AA287" i="18"/>
  <c r="I144" i="11"/>
  <c r="J201" i="3"/>
  <c r="X220" i="18"/>
  <c r="J409" i="11"/>
  <c r="I349" i="11"/>
  <c r="I226" i="11"/>
  <c r="G313" i="18"/>
  <c r="Z263" i="18"/>
  <c r="I272" i="18"/>
  <c r="I180" i="11"/>
  <c r="N337" i="18"/>
  <c r="X317" i="18"/>
  <c r="I448" i="11"/>
  <c r="J329" i="3"/>
  <c r="N282" i="18"/>
  <c r="I324" i="18"/>
  <c r="X121" i="18"/>
  <c r="J343" i="11"/>
  <c r="I522" i="3"/>
  <c r="AA79" i="18"/>
  <c r="I30" i="3"/>
  <c r="K124" i="18"/>
  <c r="Y187" i="18"/>
  <c r="AB305" i="18"/>
  <c r="J83" i="11"/>
  <c r="L347" i="18"/>
  <c r="L219" i="18"/>
  <c r="Y225" i="18"/>
  <c r="Y120" i="18"/>
  <c r="Z302" i="18"/>
  <c r="I278" i="11"/>
  <c r="X255" i="18"/>
  <c r="I334" i="18"/>
  <c r="K266" i="18"/>
  <c r="J67" i="3"/>
  <c r="N72" i="18"/>
  <c r="AB351" i="18"/>
  <c r="I241" i="18"/>
  <c r="M215" i="18"/>
  <c r="X207" i="18"/>
  <c r="Z350" i="18"/>
  <c r="X326" i="18"/>
  <c r="K188" i="18"/>
  <c r="K275" i="18"/>
  <c r="L359" i="18"/>
  <c r="N280" i="18"/>
  <c r="AB325" i="18"/>
  <c r="K127" i="18"/>
  <c r="F234" i="18"/>
  <c r="G365" i="18"/>
  <c r="I348" i="18"/>
  <c r="Y84" i="18"/>
  <c r="X159" i="18"/>
  <c r="I475" i="11"/>
  <c r="J405" i="11"/>
  <c r="M247" i="18"/>
  <c r="I270" i="11"/>
  <c r="J250" i="11"/>
  <c r="L152" i="18"/>
  <c r="K215" i="18"/>
  <c r="K218" i="18"/>
  <c r="M277" i="18"/>
  <c r="G226" i="18"/>
  <c r="J95" i="3"/>
  <c r="L299" i="18"/>
  <c r="I223" i="3"/>
  <c r="J285" i="11"/>
  <c r="J200" i="11"/>
  <c r="I239" i="3"/>
  <c r="J403" i="11"/>
  <c r="I291" i="11"/>
  <c r="J274" i="11"/>
  <c r="I171" i="18"/>
  <c r="AA208" i="18"/>
  <c r="Z264" i="18"/>
  <c r="AB96" i="18"/>
  <c r="I485" i="11"/>
  <c r="AA83" i="18"/>
  <c r="M315" i="18"/>
  <c r="Y79" i="18"/>
  <c r="N235" i="18"/>
  <c r="N357" i="18"/>
  <c r="J350" i="3"/>
  <c r="K79" i="18"/>
  <c r="Y369" i="18"/>
  <c r="I339" i="3"/>
  <c r="F74" i="18"/>
  <c r="N117" i="18"/>
  <c r="J144" i="3"/>
  <c r="I129" i="18"/>
  <c r="M156" i="18"/>
  <c r="J254" i="11"/>
  <c r="I301" i="11"/>
  <c r="I353" i="3"/>
  <c r="N118" i="18"/>
  <c r="I153" i="11"/>
  <c r="J249" i="11"/>
  <c r="L264" i="18"/>
  <c r="AA214" i="18"/>
  <c r="K77" i="18"/>
  <c r="M175" i="18"/>
  <c r="L273" i="18"/>
  <c r="L212" i="18"/>
  <c r="X198" i="18"/>
  <c r="I197" i="18"/>
  <c r="Z352" i="18"/>
  <c r="Z133" i="18"/>
  <c r="J361" i="3"/>
  <c r="J280" i="11"/>
  <c r="G211" i="18"/>
  <c r="X236" i="18"/>
  <c r="Z359" i="18"/>
  <c r="J508" i="11"/>
  <c r="Z275" i="18"/>
  <c r="N86" i="18"/>
  <c r="I133" i="18"/>
  <c r="Y75" i="18"/>
  <c r="AA89" i="18"/>
  <c r="M254" i="18"/>
  <c r="AB234" i="18"/>
  <c r="M89" i="18"/>
  <c r="N209" i="18"/>
  <c r="F177" i="18"/>
  <c r="F162" i="18"/>
  <c r="F94" i="18"/>
  <c r="L199" i="18"/>
  <c r="X225" i="18"/>
  <c r="N273" i="18"/>
  <c r="Y109" i="18"/>
  <c r="J102" i="3"/>
  <c r="K102" i="3" s="1"/>
  <c r="AA146" i="18"/>
  <c r="J454" i="3"/>
  <c r="M205" i="18"/>
  <c r="Z242" i="18"/>
  <c r="I120" i="11"/>
  <c r="J148" i="3"/>
  <c r="Z252" i="18"/>
  <c r="N291" i="18"/>
  <c r="N365" i="18"/>
  <c r="X154" i="18"/>
  <c r="I431" i="3"/>
  <c r="J509" i="3"/>
  <c r="J344" i="3"/>
  <c r="J196" i="3"/>
  <c r="I470" i="3"/>
  <c r="N81" i="18"/>
  <c r="K234" i="18"/>
  <c r="I467" i="3"/>
  <c r="I289" i="11"/>
  <c r="I267" i="11"/>
  <c r="J184" i="11"/>
  <c r="N190" i="18"/>
  <c r="J137" i="11"/>
  <c r="K106" i="18"/>
  <c r="I378" i="11"/>
  <c r="Y111" i="18"/>
  <c r="N137" i="18"/>
  <c r="I214" i="18"/>
  <c r="M199" i="18"/>
  <c r="I142" i="11"/>
  <c r="M329" i="18"/>
  <c r="I244" i="11"/>
  <c r="I228" i="11"/>
  <c r="Z365" i="18"/>
  <c r="I347" i="3"/>
  <c r="I254" i="3"/>
  <c r="I188" i="3"/>
  <c r="G270" i="18"/>
  <c r="K94" i="18"/>
  <c r="J535" i="3"/>
  <c r="J89" i="3"/>
  <c r="I454" i="3"/>
  <c r="I459" i="3"/>
  <c r="L344" i="18"/>
  <c r="N196" i="18"/>
  <c r="Y336" i="18"/>
  <c r="K128" i="18"/>
  <c r="J182" i="11"/>
  <c r="J145" i="3"/>
  <c r="J255" i="11"/>
  <c r="I28" i="3"/>
  <c r="K184" i="18"/>
  <c r="L234" i="18"/>
  <c r="I276" i="11"/>
  <c r="F110" i="18"/>
  <c r="G170" i="18"/>
  <c r="AA147" i="18"/>
  <c r="I167" i="3"/>
  <c r="X308" i="18"/>
  <c r="F137" i="18"/>
  <c r="G192" i="18"/>
  <c r="K123" i="18"/>
  <c r="N173" i="18"/>
  <c r="K231" i="18"/>
  <c r="I189" i="18"/>
  <c r="G143" i="18"/>
  <c r="Y72" i="18"/>
  <c r="N232" i="18"/>
  <c r="F260" i="18"/>
  <c r="J540" i="3"/>
  <c r="X322" i="18"/>
  <c r="F341" i="18"/>
  <c r="F323" i="18"/>
  <c r="AB187" i="18"/>
  <c r="N344" i="18"/>
  <c r="AB227" i="18"/>
  <c r="L274" i="18"/>
  <c r="AB303" i="18"/>
  <c r="I119" i="18"/>
  <c r="Z288" i="18"/>
  <c r="Z204" i="18"/>
  <c r="I304" i="18"/>
  <c r="K367" i="18"/>
  <c r="AB160" i="18"/>
  <c r="N363" i="18"/>
  <c r="J497" i="11"/>
  <c r="K497" i="11" s="1"/>
  <c r="AB145" i="18"/>
  <c r="F364" i="18"/>
  <c r="J478" i="3"/>
  <c r="K478" i="3" s="1"/>
  <c r="M98" i="18"/>
  <c r="J398" i="11"/>
  <c r="X357" i="18"/>
  <c r="I161" i="11"/>
  <c r="J126" i="3"/>
  <c r="K273" i="18"/>
  <c r="K213" i="18"/>
  <c r="J445" i="11"/>
  <c r="L275" i="18"/>
  <c r="I38" i="11"/>
  <c r="I458" i="11"/>
  <c r="I193" i="3"/>
  <c r="J216" i="3"/>
  <c r="AA240" i="18"/>
  <c r="AB345" i="18"/>
  <c r="Y337" i="18"/>
  <c r="J367" i="11"/>
  <c r="X184" i="18"/>
  <c r="I296" i="11"/>
  <c r="X360" i="18"/>
  <c r="J439" i="11"/>
  <c r="X128" i="18"/>
  <c r="X283" i="18"/>
  <c r="I503" i="3"/>
  <c r="J267" i="11"/>
  <c r="I221" i="11"/>
  <c r="J296" i="3"/>
  <c r="I35" i="3"/>
  <c r="J68" i="3"/>
  <c r="G213" i="18"/>
  <c r="I150" i="11"/>
  <c r="I285" i="18"/>
  <c r="F121" i="18"/>
  <c r="I174" i="3"/>
  <c r="AA263" i="18"/>
  <c r="F288" i="18"/>
  <c r="X94" i="18"/>
  <c r="AA114" i="18"/>
  <c r="AB179" i="18"/>
  <c r="I64" i="3"/>
  <c r="I515" i="3"/>
  <c r="I422" i="11"/>
  <c r="N233" i="18"/>
  <c r="I155" i="3"/>
  <c r="K323" i="18"/>
  <c r="L316" i="18"/>
  <c r="I397" i="11"/>
  <c r="Z138" i="18"/>
  <c r="N157" i="18"/>
  <c r="J221" i="11"/>
  <c r="G285" i="18"/>
  <c r="I446" i="3"/>
  <c r="K342" i="18"/>
  <c r="G240" i="18"/>
  <c r="J162" i="3"/>
  <c r="I351" i="18"/>
  <c r="L313" i="18"/>
  <c r="Z165" i="18"/>
  <c r="L146" i="18"/>
  <c r="L106" i="18"/>
  <c r="N78" i="18"/>
  <c r="Y354" i="18"/>
  <c r="F92" i="18"/>
  <c r="X265" i="18"/>
  <c r="G319" i="18"/>
  <c r="M169" i="18"/>
  <c r="Z213" i="18"/>
  <c r="AA349" i="18"/>
  <c r="I114" i="3"/>
  <c r="AA222" i="18"/>
  <c r="F326" i="18"/>
  <c r="F169" i="18"/>
  <c r="X169" i="18"/>
  <c r="L220" i="18"/>
  <c r="M110" i="18"/>
  <c r="Z327" i="18"/>
  <c r="M292" i="18"/>
  <c r="Z348" i="18"/>
  <c r="G336" i="18"/>
  <c r="Y262" i="18"/>
  <c r="Y333" i="18"/>
  <c r="N305" i="18"/>
  <c r="F153" i="18"/>
  <c r="K296" i="18"/>
  <c r="I523" i="3"/>
  <c r="I116" i="3"/>
  <c r="J111" i="3"/>
  <c r="J330" i="11"/>
  <c r="I141" i="18"/>
  <c r="M243" i="18"/>
  <c r="J525" i="3"/>
  <c r="I443" i="3"/>
  <c r="J468" i="11"/>
  <c r="I334" i="11"/>
  <c r="J248" i="11"/>
  <c r="J473" i="11"/>
  <c r="Z129" i="18"/>
  <c r="I236" i="18"/>
  <c r="F167" i="18"/>
  <c r="I477" i="11"/>
  <c r="I479" i="11"/>
  <c r="J432" i="3"/>
  <c r="K432" i="3" s="1"/>
  <c r="I114" i="18"/>
  <c r="L177" i="18"/>
  <c r="AA215" i="18"/>
  <c r="K274" i="18"/>
  <c r="J203" i="11"/>
  <c r="I497" i="3"/>
  <c r="I454" i="11"/>
  <c r="J523" i="3"/>
  <c r="I54" i="3"/>
  <c r="K207" i="18"/>
  <c r="L181" i="18"/>
  <c r="Y141" i="18"/>
  <c r="I262" i="3"/>
  <c r="J491" i="3"/>
  <c r="M266" i="18"/>
  <c r="L323" i="18"/>
  <c r="AB299" i="18"/>
  <c r="J180" i="3"/>
  <c r="L192" i="18"/>
  <c r="AB148" i="18"/>
  <c r="G299" i="18"/>
  <c r="F160" i="18"/>
  <c r="L293" i="18"/>
  <c r="I171" i="11"/>
  <c r="M264" i="18"/>
  <c r="J152" i="11"/>
  <c r="J204" i="11"/>
  <c r="K204" i="11" s="1"/>
  <c r="I145" i="11"/>
  <c r="I229" i="18"/>
  <c r="J64" i="3"/>
  <c r="K93" i="18"/>
  <c r="AB100" i="18"/>
  <c r="K152" i="18"/>
  <c r="I108" i="18"/>
  <c r="K264" i="18"/>
  <c r="J522" i="3"/>
  <c r="N166" i="18"/>
  <c r="AB250" i="18"/>
  <c r="G156" i="18"/>
  <c r="X137" i="18"/>
  <c r="M212" i="18"/>
  <c r="Z332" i="18"/>
  <c r="K185" i="18"/>
  <c r="N230" i="18"/>
  <c r="J43" i="11"/>
  <c r="M281" i="18"/>
  <c r="Y136" i="18"/>
  <c r="Y351" i="18"/>
  <c r="Y203" i="18"/>
  <c r="I160" i="18"/>
  <c r="Z197" i="18"/>
  <c r="G326" i="18"/>
  <c r="I342" i="3"/>
  <c r="Y217" i="18"/>
  <c r="M318" i="18"/>
  <c r="Y106" i="18"/>
  <c r="I159" i="18"/>
  <c r="Y160" i="18"/>
  <c r="L266" i="18"/>
  <c r="I205" i="18"/>
  <c r="X272" i="18"/>
  <c r="Y323" i="18"/>
  <c r="X175" i="18"/>
  <c r="L280" i="18"/>
  <c r="G281" i="18"/>
  <c r="I316" i="3"/>
  <c r="J554" i="3"/>
  <c r="K554" i="3" s="1"/>
  <c r="Y360" i="18"/>
  <c r="K282" i="18"/>
  <c r="L126" i="18"/>
  <c r="J262" i="3"/>
  <c r="I69" i="3"/>
  <c r="Z303" i="18"/>
  <c r="J466" i="11"/>
  <c r="I340" i="18"/>
  <c r="K306" i="18"/>
  <c r="J180" i="11"/>
  <c r="J404" i="3"/>
  <c r="F80" i="18"/>
  <c r="Y162" i="18"/>
  <c r="G278" i="18"/>
  <c r="N314" i="18"/>
  <c r="J449" i="11"/>
  <c r="I196" i="3"/>
  <c r="J314" i="3"/>
  <c r="F349" i="18"/>
  <c r="I328" i="11"/>
  <c r="F272" i="18"/>
  <c r="I248" i="18"/>
  <c r="L283" i="18"/>
  <c r="X338" i="18"/>
  <c r="K142" i="18"/>
  <c r="X145" i="18"/>
  <c r="I426" i="11"/>
  <c r="AB236" i="18"/>
  <c r="J473" i="3"/>
  <c r="Y361" i="18"/>
  <c r="L98" i="18"/>
  <c r="G260" i="18"/>
  <c r="N95" i="18"/>
  <c r="F217" i="18"/>
  <c r="Z100" i="18"/>
  <c r="G114" i="18"/>
  <c r="K287" i="18"/>
  <c r="J316" i="3"/>
  <c r="M167" i="18"/>
  <c r="J138" i="11"/>
  <c r="J101" i="3"/>
  <c r="I199" i="18"/>
  <c r="F109" i="18"/>
  <c r="AB260" i="18"/>
  <c r="I349" i="3"/>
  <c r="I63" i="11"/>
  <c r="I408" i="3"/>
  <c r="X185" i="18"/>
  <c r="I509" i="3"/>
  <c r="I207" i="3"/>
  <c r="Y250" i="18"/>
  <c r="K220" i="18"/>
  <c r="G311" i="18"/>
  <c r="Y339" i="18"/>
  <c r="L217" i="18"/>
  <c r="F98" i="18"/>
  <c r="Z319" i="18"/>
  <c r="G306" i="18"/>
  <c r="K130" i="18"/>
  <c r="I182" i="18"/>
  <c r="N90" i="18"/>
  <c r="I83" i="18"/>
  <c r="X164" i="18"/>
  <c r="F134" i="18"/>
  <c r="K76" i="18"/>
  <c r="AB258" i="18"/>
  <c r="AB163" i="18"/>
  <c r="F279" i="18"/>
  <c r="F315" i="18"/>
  <c r="AB200" i="18"/>
  <c r="Z296" i="18"/>
  <c r="J490" i="11"/>
  <c r="G183" i="18"/>
  <c r="X116" i="18"/>
  <c r="M82" i="18"/>
  <c r="AB154" i="18"/>
  <c r="AA347" i="18"/>
  <c r="M127" i="18"/>
  <c r="X152" i="18"/>
  <c r="I56" i="11"/>
  <c r="G362" i="18"/>
  <c r="Y103" i="18"/>
  <c r="F202" i="18"/>
  <c r="J407" i="3"/>
  <c r="AA266" i="18"/>
  <c r="L226" i="18"/>
  <c r="I114" i="11"/>
  <c r="F76" i="18"/>
  <c r="J116" i="11"/>
  <c r="K116" i="11" s="1"/>
  <c r="X352" i="18"/>
  <c r="G78" i="18"/>
  <c r="I242" i="11"/>
  <c r="I370" i="11"/>
  <c r="J337" i="11"/>
  <c r="J504" i="3"/>
  <c r="J125" i="3"/>
  <c r="I167" i="18"/>
  <c r="Y149" i="18"/>
  <c r="Y150" i="18"/>
  <c r="I191" i="3"/>
  <c r="J328" i="3"/>
  <c r="M155" i="18"/>
  <c r="J202" i="3"/>
  <c r="M157" i="18"/>
  <c r="J122" i="3"/>
  <c r="L289" i="18"/>
  <c r="J444" i="11"/>
  <c r="K140" i="18"/>
  <c r="M113" i="18"/>
  <c r="J310" i="3"/>
  <c r="M332" i="18"/>
  <c r="I476" i="3"/>
  <c r="I488" i="11"/>
  <c r="I103" i="3"/>
  <c r="M95" i="18"/>
  <c r="I219" i="18"/>
  <c r="F157" i="18"/>
  <c r="Y96" i="18"/>
  <c r="L339" i="18"/>
  <c r="X345" i="18"/>
  <c r="J183" i="3"/>
  <c r="AB153" i="18"/>
  <c r="J552" i="3"/>
  <c r="AA251" i="18"/>
  <c r="I417" i="11"/>
  <c r="J319" i="11"/>
  <c r="L187" i="18"/>
  <c r="AB331" i="18"/>
  <c r="L211" i="18"/>
  <c r="J48" i="11"/>
  <c r="I89" i="3"/>
  <c r="I189" i="11"/>
  <c r="AB362" i="18"/>
  <c r="M117" i="18"/>
  <c r="K114" i="18"/>
  <c r="N89" i="18"/>
  <c r="N141" i="18"/>
  <c r="AA338" i="18"/>
  <c r="Y301" i="18"/>
  <c r="I115" i="18"/>
  <c r="AA341" i="18"/>
  <c r="L163" i="18"/>
  <c r="AB334" i="18"/>
  <c r="M321" i="18"/>
  <c r="I367" i="18"/>
  <c r="K97" i="18"/>
  <c r="AA108" i="18"/>
  <c r="I478" i="11"/>
  <c r="F242" i="18"/>
  <c r="Z226" i="18"/>
  <c r="I149" i="18"/>
  <c r="Z291" i="18"/>
  <c r="AA318" i="18"/>
  <c r="Y164" i="18"/>
  <c r="K139" i="18"/>
  <c r="Y177" i="18"/>
  <c r="L260" i="18"/>
  <c r="I125" i="18"/>
  <c r="G283" i="18"/>
  <c r="J349" i="3"/>
  <c r="Y204" i="18"/>
  <c r="G194" i="18"/>
  <c r="I362" i="18"/>
  <c r="I294" i="18"/>
  <c r="Z205" i="18"/>
  <c r="AB247" i="18"/>
  <c r="I177" i="18"/>
  <c r="I70" i="3"/>
  <c r="M200" i="18"/>
  <c r="I369" i="18"/>
  <c r="I66" i="3"/>
  <c r="AB318" i="18"/>
  <c r="F253" i="18"/>
  <c r="Z131" i="18"/>
  <c r="I347" i="18"/>
  <c r="I230" i="3"/>
  <c r="I516" i="3"/>
  <c r="J178" i="11"/>
  <c r="L365" i="18"/>
  <c r="N356" i="18"/>
  <c r="J43" i="3"/>
  <c r="M194" i="18"/>
  <c r="J166" i="3"/>
  <c r="M151" i="18"/>
  <c r="L112" i="18"/>
  <c r="G121" i="18"/>
  <c r="I61" i="3"/>
  <c r="J99" i="11"/>
  <c r="I180" i="3"/>
  <c r="I163" i="11"/>
  <c r="N92" i="18"/>
  <c r="I164" i="18"/>
  <c r="M365" i="18"/>
  <c r="J186" i="3"/>
  <c r="I274" i="18"/>
  <c r="L308" i="18"/>
  <c r="J487" i="11"/>
  <c r="M235" i="18"/>
  <c r="I430" i="3"/>
  <c r="I292" i="18"/>
  <c r="AB309" i="18"/>
  <c r="I104" i="11"/>
  <c r="J208" i="3"/>
  <c r="J489" i="11"/>
  <c r="I300" i="3"/>
  <c r="Y101" i="18"/>
  <c r="I213" i="3"/>
  <c r="Z180" i="18"/>
  <c r="M286" i="18"/>
  <c r="G349" i="18"/>
  <c r="AB268" i="18"/>
  <c r="J40" i="11"/>
  <c r="K222" i="18"/>
  <c r="I185" i="11"/>
  <c r="G360" i="18"/>
  <c r="K109" i="18"/>
  <c r="AB106" i="18"/>
  <c r="X263" i="18"/>
  <c r="N80" i="18"/>
  <c r="I457" i="3"/>
  <c r="J368" i="11"/>
  <c r="X158" i="18"/>
  <c r="AB291" i="18"/>
  <c r="N94" i="18"/>
  <c r="I486" i="11"/>
  <c r="K194" i="18"/>
  <c r="X261" i="18"/>
  <c r="X72" i="18"/>
  <c r="I252" i="18"/>
  <c r="L203" i="18"/>
  <c r="L238" i="18"/>
  <c r="AA118" i="18"/>
  <c r="J437" i="11"/>
  <c r="I138" i="18"/>
  <c r="N101" i="18"/>
  <c r="J420" i="11"/>
  <c r="N303" i="18"/>
  <c r="Z237" i="18"/>
  <c r="G277" i="18"/>
  <c r="K248" i="18"/>
  <c r="J94" i="3"/>
  <c r="F127" i="18"/>
  <c r="Y368" i="18"/>
  <c r="M105" i="18"/>
  <c r="G269" i="18"/>
  <c r="K341" i="18"/>
  <c r="J106" i="11"/>
  <c r="I329" i="18"/>
  <c r="M201" i="18"/>
  <c r="F93" i="18"/>
  <c r="J416" i="11"/>
  <c r="L222" i="18"/>
  <c r="I259" i="18"/>
  <c r="K119" i="18"/>
  <c r="Y94" i="18"/>
  <c r="G203" i="18"/>
  <c r="AB226" i="18"/>
  <c r="J204" i="3"/>
  <c r="J481" i="11"/>
  <c r="N281" i="18"/>
  <c r="J487" i="3"/>
  <c r="I78" i="11"/>
  <c r="I146" i="3"/>
  <c r="N148" i="18"/>
  <c r="AB313" i="18"/>
  <c r="X193" i="18"/>
  <c r="J220" i="11"/>
  <c r="K220" i="11" s="1"/>
  <c r="I292" i="3"/>
  <c r="I190" i="11"/>
  <c r="J214" i="3"/>
  <c r="X269" i="18"/>
  <c r="G271" i="18"/>
  <c r="Y366" i="18"/>
  <c r="I261" i="11"/>
  <c r="J381" i="3"/>
  <c r="Y334" i="18"/>
  <c r="X131" i="18"/>
  <c r="AA110" i="18"/>
  <c r="X211" i="18"/>
  <c r="Y254" i="18"/>
  <c r="J306" i="3"/>
  <c r="J311" i="11"/>
  <c r="J216" i="11"/>
  <c r="J425" i="3"/>
  <c r="I165" i="3"/>
  <c r="N197" i="18"/>
  <c r="J121" i="3"/>
  <c r="J389" i="3"/>
  <c r="J94" i="11"/>
  <c r="Z290" i="18"/>
  <c r="G352" i="18"/>
  <c r="K81" i="18"/>
  <c r="I238" i="18"/>
  <c r="F168" i="18"/>
  <c r="J172" i="11"/>
  <c r="AB130" i="18"/>
  <c r="I450" i="11"/>
  <c r="J379" i="3"/>
  <c r="J284" i="11"/>
  <c r="X118" i="18"/>
  <c r="J122" i="11"/>
  <c r="G230" i="18"/>
  <c r="F219" i="18"/>
  <c r="M85" i="18"/>
  <c r="I75" i="18"/>
  <c r="AB192" i="18"/>
  <c r="I269" i="18"/>
  <c r="L304" i="18"/>
  <c r="I124" i="18"/>
  <c r="J462" i="3"/>
  <c r="K462" i="3" s="1"/>
  <c r="Z314" i="18"/>
  <c r="AB249" i="18"/>
  <c r="N161" i="18"/>
  <c r="AB125" i="18"/>
  <c r="I364" i="18"/>
  <c r="Y80" i="18"/>
  <c r="Y272" i="18"/>
  <c r="G154" i="18"/>
  <c r="I322" i="18"/>
  <c r="J496" i="11"/>
  <c r="X335" i="18"/>
  <c r="L268" i="18"/>
  <c r="X85" i="18"/>
  <c r="K150" i="18"/>
  <c r="Z300" i="18"/>
  <c r="I220" i="18"/>
  <c r="I210" i="18"/>
  <c r="AA112" i="18"/>
  <c r="J505" i="3"/>
  <c r="I333" i="18"/>
  <c r="X291" i="18"/>
  <c r="J264" i="11"/>
  <c r="M258" i="18"/>
  <c r="J327" i="11"/>
  <c r="AB335" i="18"/>
  <c r="AB167" i="18"/>
  <c r="I297" i="3"/>
  <c r="J80" i="11"/>
  <c r="N93" i="18"/>
  <c r="X307" i="18"/>
  <c r="I219" i="11"/>
  <c r="J212" i="11"/>
  <c r="I539" i="3"/>
  <c r="Y327" i="18"/>
  <c r="J282" i="3"/>
  <c r="AA255" i="18"/>
  <c r="Y300" i="18"/>
  <c r="X223" i="18"/>
  <c r="L76" i="18"/>
  <c r="J463" i="3"/>
  <c r="I409" i="11"/>
  <c r="I510" i="3"/>
  <c r="J311" i="3"/>
  <c r="I135" i="11"/>
  <c r="I251" i="3"/>
  <c r="Y100" i="18"/>
  <c r="J358" i="11"/>
  <c r="Y137" i="18"/>
  <c r="L184" i="18"/>
  <c r="J81" i="11"/>
  <c r="AA346" i="18"/>
  <c r="M302" i="18"/>
  <c r="J269" i="3"/>
  <c r="K269" i="3" s="1"/>
  <c r="I390" i="11"/>
  <c r="J223" i="11"/>
  <c r="K223" i="11" s="1"/>
  <c r="I502" i="3"/>
  <c r="I111" i="11"/>
  <c r="I538" i="3"/>
  <c r="M104" i="18"/>
  <c r="N283" i="18"/>
  <c r="I457" i="11"/>
  <c r="I424" i="11"/>
  <c r="I358" i="18"/>
  <c r="X166" i="18"/>
  <c r="AB340" i="18"/>
  <c r="J205" i="3"/>
  <c r="AB113" i="18"/>
  <c r="J291" i="11"/>
  <c r="Y135" i="18"/>
  <c r="G290" i="18"/>
  <c r="M278" i="18"/>
  <c r="J464" i="3"/>
  <c r="X188" i="18"/>
  <c r="G103" i="18"/>
  <c r="M138" i="18"/>
  <c r="X80" i="18"/>
  <c r="AB147" i="18"/>
  <c r="Z318" i="18"/>
  <c r="AA275" i="18"/>
  <c r="L171" i="18"/>
  <c r="AB306" i="18"/>
  <c r="G368" i="18"/>
  <c r="I403" i="11"/>
  <c r="I431" i="11"/>
  <c r="F82" i="18"/>
  <c r="J213" i="11"/>
  <c r="J172" i="3"/>
  <c r="I232" i="18"/>
  <c r="J218" i="3"/>
  <c r="K242" i="18"/>
  <c r="AA229" i="18"/>
  <c r="F131" i="18"/>
  <c r="AB257" i="18"/>
  <c r="Z229" i="18"/>
  <c r="X310" i="18"/>
  <c r="I330" i="18"/>
  <c r="AA203" i="18"/>
  <c r="X112" i="18"/>
  <c r="G99" i="18"/>
  <c r="G248" i="18"/>
  <c r="X212" i="18"/>
  <c r="Y168" i="18"/>
  <c r="I529" i="3"/>
  <c r="X241" i="18"/>
  <c r="AB231" i="18"/>
  <c r="I142" i="18"/>
  <c r="J309" i="3"/>
  <c r="X343" i="18"/>
  <c r="Y330" i="18"/>
  <c r="I234" i="18"/>
  <c r="G263" i="18"/>
  <c r="G136" i="18"/>
  <c r="M352" i="18"/>
  <c r="L291" i="18"/>
  <c r="N130" i="18"/>
  <c r="Z135" i="18"/>
  <c r="AB112" i="18"/>
  <c r="X74" i="18"/>
  <c r="G350" i="18"/>
  <c r="N208" i="18"/>
  <c r="I244" i="18"/>
  <c r="J494" i="3"/>
  <c r="J477" i="11"/>
  <c r="I383" i="11"/>
  <c r="Z346" i="18"/>
  <c r="I141" i="11"/>
  <c r="K154" i="18"/>
  <c r="AA342" i="18"/>
  <c r="M259" i="18"/>
  <c r="J359" i="3"/>
  <c r="J419" i="3"/>
  <c r="I553" i="3"/>
  <c r="I138" i="3"/>
  <c r="J144" i="11"/>
  <c r="K151" i="18"/>
  <c r="I417" i="3"/>
  <c r="F107" i="18"/>
  <c r="J458" i="3"/>
  <c r="X285" i="18"/>
  <c r="G356" i="18"/>
  <c r="N121" i="18"/>
  <c r="X351" i="18"/>
  <c r="Y208" i="18"/>
  <c r="J35" i="11"/>
  <c r="I258" i="18"/>
  <c r="X227" i="18"/>
  <c r="J70" i="11"/>
  <c r="I360" i="3"/>
  <c r="L281" i="18"/>
  <c r="AB241" i="18"/>
  <c r="I40" i="11"/>
  <c r="I458" i="3"/>
  <c r="J376" i="11"/>
  <c r="L256" i="18"/>
  <c r="F225" i="18"/>
  <c r="M255" i="18"/>
  <c r="I331" i="3"/>
  <c r="I449" i="11"/>
  <c r="I201" i="11"/>
  <c r="AA267" i="18"/>
  <c r="AB201" i="18"/>
  <c r="F207" i="18"/>
  <c r="Z254" i="18"/>
  <c r="I96" i="3"/>
  <c r="J441" i="11"/>
  <c r="J199" i="11"/>
  <c r="J82" i="3"/>
  <c r="Z224" i="18"/>
  <c r="X209" i="18"/>
  <c r="I87" i="11"/>
  <c r="I490" i="3"/>
  <c r="J127" i="3"/>
  <c r="X87" i="18"/>
  <c r="F171" i="18"/>
  <c r="M213" i="18"/>
  <c r="K309" i="18"/>
  <c r="I262" i="18"/>
  <c r="Z297" i="18"/>
  <c r="I427" i="11"/>
  <c r="F306" i="18"/>
  <c r="M195" i="18"/>
  <c r="G124" i="18"/>
  <c r="AA242" i="18"/>
  <c r="I555" i="3"/>
  <c r="I383" i="3"/>
  <c r="I54" i="11"/>
  <c r="X208" i="18"/>
  <c r="G184" i="18"/>
  <c r="I121" i="11"/>
  <c r="I61" i="11"/>
  <c r="I370" i="3"/>
  <c r="G197" i="18"/>
  <c r="F367" i="18"/>
  <c r="I304" i="11"/>
  <c r="J372" i="3"/>
  <c r="K372" i="3" s="1"/>
  <c r="I437" i="3"/>
  <c r="I319" i="3"/>
  <c r="M279" i="18"/>
  <c r="J319" i="3"/>
  <c r="J293" i="11"/>
  <c r="G100" i="18"/>
  <c r="Z114" i="18"/>
  <c r="I352" i="3"/>
  <c r="I154" i="3"/>
  <c r="I249" i="11"/>
  <c r="AA277" i="18"/>
  <c r="I118" i="3"/>
  <c r="I442" i="3"/>
  <c r="N296" i="18"/>
  <c r="I45" i="3"/>
  <c r="I378" i="3"/>
  <c r="J214" i="11"/>
  <c r="I166" i="18"/>
  <c r="Z344" i="18"/>
  <c r="J53" i="11"/>
  <c r="Z221" i="18"/>
  <c r="J507" i="3"/>
  <c r="K507" i="3" s="1"/>
  <c r="J475" i="11"/>
  <c r="I291" i="3"/>
  <c r="J63" i="11"/>
  <c r="I211" i="11"/>
  <c r="L186" i="18"/>
  <c r="I265" i="11"/>
  <c r="M129" i="18"/>
  <c r="N199" i="18"/>
  <c r="AB215" i="18"/>
  <c r="AB353" i="18"/>
  <c r="M218" i="18"/>
  <c r="X172" i="18"/>
  <c r="Z173" i="18"/>
  <c r="I130" i="18"/>
  <c r="I284" i="11"/>
  <c r="I128" i="18"/>
  <c r="X303" i="18"/>
  <c r="N142" i="18"/>
  <c r="L244" i="18"/>
  <c r="K238" i="18"/>
  <c r="I57" i="11"/>
  <c r="J472" i="3"/>
  <c r="K295" i="18"/>
  <c r="J330" i="3"/>
  <c r="G176" i="18"/>
  <c r="I369" i="11"/>
  <c r="J215" i="11"/>
  <c r="F325" i="18"/>
  <c r="I361" i="11"/>
  <c r="J439" i="3"/>
  <c r="I405" i="11"/>
  <c r="Z227" i="18"/>
  <c r="L133" i="18"/>
  <c r="F233" i="18"/>
  <c r="M217" i="18"/>
  <c r="K131" i="18"/>
  <c r="J432" i="11"/>
  <c r="J277" i="3"/>
  <c r="I545" i="3"/>
  <c r="X83" i="18"/>
  <c r="J168" i="11"/>
  <c r="K168" i="11" s="1"/>
  <c r="G77" i="18"/>
  <c r="K304" i="18"/>
  <c r="J326" i="11"/>
  <c r="J413" i="11"/>
  <c r="N260" i="18"/>
  <c r="F85" i="18"/>
  <c r="I474" i="3"/>
  <c r="G325" i="18"/>
  <c r="Z324" i="18"/>
  <c r="N184" i="18"/>
  <c r="J413" i="3"/>
  <c r="AA294" i="18"/>
  <c r="I215" i="3"/>
  <c r="J334" i="11"/>
  <c r="I136" i="3"/>
  <c r="K226" i="18"/>
  <c r="K101" i="18"/>
  <c r="K233" i="18"/>
  <c r="I91" i="18"/>
  <c r="I195" i="11"/>
  <c r="J468" i="3"/>
  <c r="I448" i="3"/>
  <c r="J412" i="3"/>
  <c r="Z273" i="18"/>
  <c r="AB239" i="18"/>
  <c r="I445" i="3"/>
  <c r="J386" i="3"/>
  <c r="N188" i="18"/>
  <c r="F114" i="18"/>
  <c r="N364" i="18"/>
  <c r="Z105" i="18"/>
  <c r="Z203" i="18"/>
  <c r="I156" i="11"/>
  <c r="AB355" i="18"/>
  <c r="M362" i="18"/>
  <c r="X130" i="18"/>
  <c r="M294" i="18"/>
  <c r="L201" i="18"/>
  <c r="K116" i="18"/>
  <c r="J533" i="3"/>
  <c r="I551" i="3"/>
  <c r="J256" i="3"/>
  <c r="I161" i="3"/>
  <c r="AA151" i="18"/>
  <c r="Y82" i="18"/>
  <c r="L114" i="18"/>
  <c r="AB297" i="18"/>
  <c r="N347" i="18"/>
  <c r="I518" i="3"/>
  <c r="I367" i="3"/>
  <c r="AB197" i="18"/>
  <c r="J215" i="3"/>
  <c r="J243" i="11"/>
  <c r="J31" i="11"/>
  <c r="Y222" i="18"/>
  <c r="AA360" i="18"/>
  <c r="J486" i="3"/>
  <c r="K227" i="18"/>
  <c r="Z270" i="18"/>
  <c r="M366" i="18"/>
  <c r="F327" i="18"/>
  <c r="J242" i="11"/>
  <c r="Y83" i="18"/>
  <c r="I524" i="3"/>
  <c r="I471" i="11"/>
  <c r="AB262" i="18"/>
  <c r="AB149" i="18"/>
  <c r="J500" i="3"/>
  <c r="I395" i="11"/>
  <c r="I393" i="3"/>
  <c r="J73" i="11"/>
  <c r="AB81" i="18"/>
  <c r="J113" i="11"/>
  <c r="J482" i="11"/>
  <c r="K482" i="11" s="1"/>
  <c r="Z145" i="18"/>
  <c r="I194" i="3"/>
  <c r="I212" i="11"/>
  <c r="L90" i="18"/>
  <c r="AA322" i="18"/>
  <c r="I355" i="11"/>
  <c r="J241" i="3"/>
  <c r="I235" i="11"/>
  <c r="J25" i="3"/>
  <c r="K25" i="3" s="1"/>
  <c r="J255" i="3"/>
  <c r="J365" i="11"/>
  <c r="I172" i="11"/>
  <c r="Y313" i="18"/>
  <c r="N125" i="18"/>
  <c r="J492" i="11"/>
  <c r="I380" i="11"/>
  <c r="I388" i="3"/>
  <c r="I243" i="11"/>
  <c r="X315" i="18"/>
  <c r="J390" i="11"/>
  <c r="K327" i="18"/>
  <c r="F190" i="18"/>
  <c r="M310" i="18"/>
  <c r="AB105" i="18"/>
  <c r="Y180" i="18"/>
  <c r="K260" i="18"/>
  <c r="I140" i="11"/>
  <c r="X262" i="18"/>
  <c r="F355" i="18"/>
  <c r="J359" i="11"/>
  <c r="I74" i="3"/>
  <c r="J71" i="3"/>
  <c r="J58" i="3"/>
  <c r="X86" i="18"/>
  <c r="K330" i="18"/>
  <c r="K256" i="18"/>
  <c r="J297" i="3"/>
  <c r="I494" i="3"/>
  <c r="I104" i="3"/>
  <c r="AB323" i="18"/>
  <c r="L317" i="18"/>
  <c r="Z190" i="18"/>
  <c r="I276" i="3"/>
  <c r="I231" i="3"/>
  <c r="M154" i="18"/>
  <c r="Y253" i="18"/>
  <c r="N319" i="18"/>
  <c r="N352" i="18"/>
  <c r="G252" i="18"/>
  <c r="J335" i="3"/>
  <c r="K335" i="3" s="1"/>
  <c r="J496" i="3"/>
  <c r="N77" i="18"/>
  <c r="J75" i="11"/>
  <c r="I394" i="11"/>
  <c r="J36" i="3"/>
  <c r="K36" i="3" s="1"/>
  <c r="AB70" i="18"/>
  <c r="I85" i="11"/>
  <c r="F144" i="18"/>
  <c r="F215" i="18"/>
  <c r="G82" i="18"/>
  <c r="J168" i="3"/>
  <c r="I230" i="11"/>
  <c r="L175" i="18"/>
  <c r="J233" i="11"/>
  <c r="F196" i="18"/>
  <c r="J140" i="3"/>
  <c r="J287" i="11"/>
  <c r="J429" i="3"/>
  <c r="Y231" i="18"/>
  <c r="Z285" i="18"/>
  <c r="M331" i="18"/>
  <c r="Y201" i="18"/>
  <c r="K78" i="18"/>
  <c r="X201" i="18"/>
  <c r="I247" i="11"/>
  <c r="G309" i="18"/>
  <c r="AA231" i="18"/>
  <c r="I411" i="11"/>
  <c r="Y116" i="18"/>
  <c r="G163" i="18"/>
  <c r="G280" i="18"/>
  <c r="J159" i="3"/>
  <c r="G244" i="18"/>
  <c r="L287" i="18"/>
  <c r="G106" i="18"/>
  <c r="L209" i="18"/>
  <c r="I450" i="3"/>
  <c r="I401" i="11"/>
  <c r="L97" i="18"/>
  <c r="K268" i="18"/>
  <c r="J416" i="3"/>
  <c r="I456" i="11"/>
  <c r="I105" i="11"/>
  <c r="Z139" i="18"/>
  <c r="J462" i="11"/>
  <c r="K462" i="11" s="1"/>
  <c r="I318" i="18"/>
  <c r="J448" i="11"/>
  <c r="N326" i="18"/>
  <c r="M111" i="18"/>
  <c r="J419" i="11"/>
  <c r="I353" i="11"/>
  <c r="J66" i="3"/>
  <c r="I332" i="3"/>
  <c r="AB330" i="18"/>
  <c r="Y117" i="18"/>
  <c r="J232" i="11"/>
  <c r="M107" i="18"/>
  <c r="J498" i="3"/>
  <c r="I312" i="11"/>
  <c r="I193" i="18"/>
  <c r="Z256" i="18"/>
  <c r="Z144" i="18"/>
  <c r="J109" i="11"/>
  <c r="AA357" i="18"/>
  <c r="M300" i="18"/>
  <c r="AB85" i="18"/>
  <c r="I281" i="18"/>
  <c r="AA185" i="18"/>
  <c r="X216" i="18"/>
  <c r="I142" i="3"/>
  <c r="L147" i="18"/>
  <c r="AB90" i="18"/>
  <c r="G102" i="18"/>
  <c r="M280" i="18"/>
  <c r="Z120" i="18"/>
  <c r="M276" i="18"/>
  <c r="AA77" i="18"/>
  <c r="X75" i="18"/>
  <c r="J235" i="3"/>
  <c r="I397" i="3"/>
  <c r="J252" i="11"/>
  <c r="X276" i="18"/>
  <c r="I119" i="11"/>
  <c r="J327" i="3"/>
  <c r="J51" i="11"/>
  <c r="J117" i="11"/>
  <c r="X287" i="18"/>
  <c r="J138" i="3"/>
  <c r="I343" i="11"/>
  <c r="I128" i="11"/>
  <c r="I267" i="18"/>
  <c r="J543" i="3"/>
  <c r="L348" i="18"/>
  <c r="I543" i="3"/>
  <c r="AA350" i="18"/>
  <c r="J553" i="3"/>
  <c r="J148" i="11"/>
  <c r="L255" i="18"/>
  <c r="G218" i="18"/>
  <c r="L94" i="18"/>
  <c r="AA248" i="18"/>
  <c r="J385" i="11"/>
  <c r="J119" i="11"/>
  <c r="I314" i="11"/>
  <c r="J260" i="3"/>
  <c r="M70" i="18"/>
  <c r="J438" i="11"/>
  <c r="Z71" i="18"/>
  <c r="AA120" i="18"/>
  <c r="AA194" i="18"/>
  <c r="G89" i="18"/>
  <c r="I307" i="3"/>
  <c r="J86" i="11"/>
  <c r="AB168" i="18"/>
  <c r="I48" i="11"/>
  <c r="I238" i="3"/>
  <c r="I507" i="11"/>
  <c r="X323" i="18"/>
  <c r="M158" i="18"/>
  <c r="N309" i="18"/>
  <c r="I400" i="11"/>
  <c r="I148" i="3"/>
  <c r="M230" i="18"/>
  <c r="I310" i="11"/>
  <c r="I379" i="11"/>
  <c r="I491" i="11"/>
  <c r="I260" i="11"/>
  <c r="I301" i="3"/>
  <c r="J125" i="11"/>
  <c r="I265" i="3"/>
  <c r="AA364" i="18"/>
  <c r="X312" i="18"/>
  <c r="L367" i="18"/>
  <c r="J298" i="11"/>
  <c r="J470" i="11"/>
  <c r="I376" i="11"/>
  <c r="I143" i="3"/>
  <c r="J194" i="11"/>
  <c r="Z110" i="18"/>
  <c r="Y104" i="18"/>
  <c r="I67" i="3"/>
  <c r="J236" i="11"/>
  <c r="M185" i="18"/>
  <c r="I88" i="11"/>
  <c r="AB98" i="18"/>
  <c r="M134" i="18"/>
  <c r="G208" i="18"/>
  <c r="Z156" i="18"/>
  <c r="I169" i="3"/>
  <c r="J84" i="3"/>
  <c r="I35" i="11"/>
  <c r="L96" i="18"/>
  <c r="Z268" i="18"/>
  <c r="AA86" i="18"/>
  <c r="J430" i="11"/>
  <c r="X226" i="18"/>
  <c r="AB369" i="18"/>
  <c r="J281" i="11"/>
  <c r="J169" i="3"/>
  <c r="Y171" i="18"/>
  <c r="I320" i="11"/>
  <c r="AB233" i="18"/>
  <c r="N307" i="18"/>
  <c r="I81" i="3"/>
  <c r="I502" i="11"/>
  <c r="I203" i="3"/>
  <c r="Z72" i="18"/>
  <c r="I108" i="3"/>
  <c r="AB320" i="18"/>
  <c r="J444" i="3"/>
  <c r="I499" i="3"/>
  <c r="J60" i="11"/>
  <c r="I480" i="11"/>
  <c r="I438" i="11"/>
  <c r="AA122" i="18"/>
  <c r="L71" i="18"/>
  <c r="G320" i="18"/>
  <c r="J57" i="3"/>
  <c r="K57" i="3" s="1"/>
  <c r="I396" i="3"/>
  <c r="J371" i="11"/>
  <c r="J483" i="11"/>
  <c r="I228" i="18"/>
  <c r="I293" i="11"/>
  <c r="X300" i="18"/>
  <c r="J479" i="11"/>
  <c r="J480" i="11"/>
  <c r="I201" i="3"/>
  <c r="I479" i="3"/>
  <c r="F340" i="18"/>
  <c r="I410" i="11"/>
  <c r="J173" i="11"/>
  <c r="J217" i="11"/>
  <c r="K217" i="11" s="1"/>
  <c r="Z342" i="18"/>
  <c r="X293" i="18"/>
  <c r="I528" i="3"/>
  <c r="J484" i="11"/>
  <c r="J375" i="3"/>
  <c r="K375" i="3" s="1"/>
  <c r="I382" i="3"/>
  <c r="K164" i="18"/>
  <c r="M196" i="18"/>
  <c r="AB181" i="18"/>
  <c r="I155" i="11"/>
  <c r="K259" i="18"/>
  <c r="J207" i="11"/>
  <c r="K207" i="11" s="1"/>
  <c r="N214" i="18"/>
  <c r="J177" i="11"/>
  <c r="I206" i="11"/>
  <c r="AB248" i="18"/>
  <c r="X178" i="18"/>
  <c r="I324" i="11"/>
  <c r="F138" i="18"/>
  <c r="I501" i="3"/>
  <c r="Y153" i="18"/>
  <c r="J92" i="11"/>
  <c r="I88" i="18"/>
  <c r="J243" i="3"/>
  <c r="I280" i="11"/>
  <c r="X79" i="18"/>
  <c r="I126" i="3"/>
  <c r="J136" i="3"/>
  <c r="Z92" i="18"/>
  <c r="J211" i="11"/>
  <c r="J518" i="3"/>
  <c r="I74" i="11"/>
  <c r="M76" i="18"/>
  <c r="Z357" i="18"/>
  <c r="X268" i="18"/>
  <c r="J323" i="3"/>
  <c r="I362" i="11"/>
  <c r="AB139" i="18"/>
  <c r="N151" i="18"/>
  <c r="I272" i="11"/>
  <c r="I331" i="11"/>
  <c r="J379" i="11"/>
  <c r="X251" i="18"/>
  <c r="J354" i="3"/>
  <c r="J100" i="11"/>
  <c r="J497" i="3"/>
  <c r="I117" i="3"/>
  <c r="J4" i="3"/>
  <c r="X319" i="18"/>
  <c r="I407" i="3"/>
  <c r="I86" i="11"/>
  <c r="I513" i="3"/>
  <c r="J251" i="11"/>
  <c r="M319" i="18"/>
  <c r="I356" i="18"/>
  <c r="I55" i="11"/>
  <c r="J283" i="3"/>
  <c r="I408" i="11"/>
  <c r="I58" i="3"/>
  <c r="J302" i="3"/>
  <c r="I73" i="11"/>
  <c r="AB232" i="18"/>
  <c r="J189" i="3"/>
  <c r="I173" i="18"/>
  <c r="I80" i="11"/>
  <c r="I548" i="3"/>
  <c r="I520" i="3"/>
  <c r="J356" i="3"/>
  <c r="I422" i="3"/>
  <c r="I273" i="3"/>
  <c r="M311" i="18"/>
  <c r="N138" i="18"/>
  <c r="Y247" i="18"/>
  <c r="J143" i="3"/>
  <c r="L342" i="18"/>
  <c r="I127" i="3"/>
  <c r="J29" i="3"/>
  <c r="K272" i="18"/>
  <c r="AA119" i="18"/>
  <c r="I382" i="11"/>
  <c r="Z170" i="18"/>
  <c r="F176" i="18"/>
  <c r="L213" i="18"/>
  <c r="N223" i="18"/>
  <c r="K70" i="18"/>
  <c r="L161" i="18"/>
  <c r="J370" i="11"/>
  <c r="AB243" i="18"/>
  <c r="I70" i="11"/>
  <c r="J267" i="3"/>
  <c r="M368" i="18"/>
  <c r="J78" i="3"/>
  <c r="I329" i="11"/>
  <c r="J279" i="3"/>
  <c r="K279" i="3" s="1"/>
  <c r="J313" i="11"/>
  <c r="K313" i="11" s="1"/>
  <c r="I308" i="3"/>
  <c r="J135" i="11"/>
  <c r="X202" i="18"/>
  <c r="I77" i="3"/>
  <c r="Y199" i="18"/>
  <c r="J261" i="11"/>
  <c r="J482" i="3"/>
  <c r="Z257" i="18"/>
  <c r="I254" i="18"/>
  <c r="Y123" i="18"/>
  <c r="I199" i="11"/>
  <c r="I368" i="3"/>
  <c r="J275" i="3"/>
  <c r="K328" i="18"/>
  <c r="G85" i="18"/>
  <c r="F140" i="18"/>
  <c r="M339" i="18"/>
  <c r="K147" i="18"/>
  <c r="Z298" i="18"/>
  <c r="J471" i="11"/>
  <c r="L166" i="18"/>
  <c r="I433" i="3"/>
  <c r="F223" i="18"/>
  <c r="AB311" i="18"/>
  <c r="J488" i="3"/>
  <c r="AB198" i="18"/>
  <c r="J222" i="3"/>
  <c r="F136" i="18"/>
  <c r="I401" i="3"/>
  <c r="Z239" i="18"/>
  <c r="I241" i="11"/>
  <c r="I447" i="3"/>
  <c r="I275" i="3"/>
  <c r="J210" i="3"/>
  <c r="K210" i="3" s="1"/>
  <c r="AA290" i="18"/>
  <c r="X228" i="18"/>
  <c r="I176" i="3"/>
  <c r="X314" i="18"/>
  <c r="AB104" i="18"/>
  <c r="I404" i="11"/>
  <c r="J270" i="3"/>
  <c r="L153" i="18"/>
  <c r="J103" i="3"/>
  <c r="J146" i="11"/>
  <c r="J253" i="11"/>
  <c r="N354" i="18"/>
  <c r="J394" i="11"/>
  <c r="K365" i="18"/>
  <c r="K217" i="18"/>
  <c r="AA249" i="18"/>
  <c r="I204" i="3"/>
  <c r="K189" i="18"/>
  <c r="N221" i="18"/>
  <c r="I381" i="11"/>
  <c r="I67" i="11"/>
  <c r="F102" i="18"/>
  <c r="F228" i="18"/>
  <c r="F161" i="18"/>
  <c r="I429" i="3"/>
  <c r="I364" i="3"/>
  <c r="F124" i="18"/>
  <c r="N366" i="18"/>
  <c r="I170" i="3"/>
  <c r="I266" i="3"/>
  <c r="J352" i="11"/>
  <c r="K89" i="18"/>
  <c r="J275" i="11"/>
  <c r="J438" i="3"/>
  <c r="Y114" i="18"/>
  <c r="J474" i="11"/>
  <c r="J191" i="11"/>
  <c r="AA239" i="18"/>
  <c r="J320" i="11"/>
  <c r="J394" i="3"/>
  <c r="M99" i="18"/>
  <c r="I149" i="3"/>
  <c r="N73" i="18"/>
  <c r="I473" i="3"/>
  <c r="N145" i="18"/>
  <c r="I419" i="11"/>
  <c r="AA170" i="18"/>
  <c r="J113" i="3"/>
  <c r="I459" i="11"/>
  <c r="J474" i="3"/>
  <c r="K474" i="3" s="1"/>
  <c r="J391" i="3"/>
  <c r="X189" i="18"/>
  <c r="I491" i="3"/>
  <c r="I34" i="3"/>
  <c r="Y191" i="18"/>
  <c r="L269" i="18"/>
  <c r="Y281" i="18"/>
  <c r="I92" i="3"/>
  <c r="J153" i="3"/>
  <c r="J502" i="11"/>
  <c r="K502" i="11" s="1"/>
  <c r="J515" i="3"/>
  <c r="I413" i="3"/>
  <c r="J380" i="3"/>
  <c r="Z149" i="18"/>
  <c r="N336" i="18"/>
  <c r="I158" i="3"/>
  <c r="I434" i="3"/>
  <c r="Z235" i="18"/>
  <c r="I79" i="3"/>
  <c r="F112" i="18"/>
  <c r="I344" i="18"/>
  <c r="Z125" i="18"/>
  <c r="AB264" i="18"/>
  <c r="I345" i="11"/>
  <c r="Y198" i="18"/>
  <c r="AB278" i="18"/>
  <c r="Y248" i="18"/>
  <c r="X181" i="18"/>
  <c r="N267" i="18"/>
  <c r="G273" i="18"/>
  <c r="J208" i="11"/>
  <c r="X168" i="18"/>
  <c r="J234" i="3"/>
  <c r="J49" i="11"/>
  <c r="I511" i="11"/>
  <c r="I130" i="11"/>
  <c r="N158" i="18"/>
  <c r="G207" i="18"/>
  <c r="AB361" i="18"/>
  <c r="I261" i="18"/>
  <c r="K180" i="18"/>
  <c r="Z232" i="18"/>
  <c r="AB71" i="18"/>
  <c r="AB208" i="18"/>
  <c r="I159" i="3"/>
  <c r="AB224" i="18"/>
  <c r="Z277" i="18"/>
  <c r="I414" i="3"/>
  <c r="F255" i="18"/>
  <c r="L159" i="18"/>
  <c r="J217" i="3"/>
  <c r="J158" i="11"/>
  <c r="K158" i="11" s="1"/>
  <c r="J369" i="3"/>
  <c r="K369" i="3" s="1"/>
  <c r="J254" i="3"/>
  <c r="G315" i="18"/>
  <c r="J383" i="3"/>
  <c r="K383" i="3" s="1"/>
  <c r="J170" i="3"/>
  <c r="G308" i="18"/>
  <c r="I332" i="18"/>
  <c r="N320" i="18"/>
  <c r="K312" i="18"/>
  <c r="Z234" i="18"/>
  <c r="X267" i="18"/>
  <c r="J506" i="3"/>
  <c r="J399" i="3"/>
  <c r="K144" i="18"/>
  <c r="X266" i="18"/>
  <c r="G297" i="18"/>
  <c r="I301" i="18"/>
  <c r="G123" i="18"/>
  <c r="N182" i="18"/>
  <c r="I294" i="3"/>
  <c r="X366" i="18"/>
  <c r="Y362" i="18"/>
  <c r="I312" i="18"/>
  <c r="X217" i="18"/>
  <c r="I222" i="18"/>
  <c r="I475" i="3"/>
  <c r="J451" i="11"/>
  <c r="K212" i="18"/>
  <c r="J306" i="11"/>
  <c r="F194" i="18"/>
  <c r="I435" i="11"/>
  <c r="I467" i="11"/>
  <c r="G330" i="18"/>
  <c r="I295" i="3"/>
  <c r="L158" i="18"/>
  <c r="AA289" i="18"/>
  <c r="I293" i="18"/>
  <c r="J448" i="3"/>
  <c r="Z330" i="18"/>
  <c r="K270" i="18"/>
  <c r="G210" i="18"/>
  <c r="J229" i="3"/>
  <c r="N112" i="18"/>
  <c r="I137" i="3"/>
  <c r="J210" i="11"/>
  <c r="J154" i="11"/>
  <c r="J248" i="3"/>
  <c r="I64" i="11"/>
  <c r="J441" i="3"/>
  <c r="J428" i="3"/>
  <c r="K428" i="3" s="1"/>
  <c r="J365" i="3"/>
  <c r="I290" i="11"/>
  <c r="I500" i="3"/>
  <c r="J258" i="11"/>
  <c r="I474" i="11"/>
  <c r="AA88" i="18"/>
  <c r="Z89" i="18"/>
  <c r="I46" i="3"/>
  <c r="F71" i="18"/>
  <c r="J295" i="3"/>
  <c r="J501" i="3"/>
  <c r="K501" i="3" s="1"/>
  <c r="K235" i="18"/>
  <c r="Y122" i="18"/>
  <c r="N167" i="18"/>
  <c r="N353" i="18"/>
  <c r="F88" i="18"/>
  <c r="M250" i="18"/>
  <c r="I394" i="3"/>
  <c r="I400" i="3"/>
  <c r="I438" i="3"/>
  <c r="J99" i="3"/>
  <c r="I77" i="11"/>
  <c r="Y264" i="18"/>
  <c r="J503" i="3"/>
  <c r="I314" i="3"/>
  <c r="J326" i="3"/>
  <c r="J286" i="11"/>
  <c r="I122" i="11"/>
  <c r="F120" i="18"/>
  <c r="J221" i="3"/>
  <c r="J388" i="3"/>
  <c r="F296" i="18"/>
  <c r="I124" i="11"/>
  <c r="L362" i="18"/>
  <c r="J35" i="3"/>
  <c r="J218" i="11"/>
  <c r="I446" i="11"/>
  <c r="M96" i="18"/>
  <c r="M166" i="18"/>
  <c r="X260" i="18"/>
  <c r="I468" i="11"/>
  <c r="K325" i="18"/>
  <c r="AA265" i="18"/>
  <c r="Y172" i="18"/>
  <c r="J321" i="11"/>
  <c r="I71" i="11"/>
  <c r="I219" i="3"/>
  <c r="N187" i="18"/>
  <c r="Y224" i="18"/>
  <c r="I452" i="3"/>
  <c r="J406" i="3"/>
  <c r="I187" i="3"/>
  <c r="J338" i="3"/>
  <c r="J352" i="3"/>
  <c r="J237" i="11"/>
  <c r="I359" i="3"/>
  <c r="X358" i="18"/>
  <c r="M301" i="18"/>
  <c r="I283" i="3"/>
  <c r="I440" i="11"/>
  <c r="I444" i="3"/>
  <c r="J120" i="3"/>
  <c r="K120" i="3" s="1"/>
  <c r="AA145" i="18"/>
  <c r="G177" i="18"/>
  <c r="I512" i="3"/>
  <c r="J91" i="11"/>
  <c r="G369" i="18"/>
  <c r="L149" i="18"/>
  <c r="AB83" i="18"/>
  <c r="N147" i="18"/>
  <c r="I550" i="3"/>
  <c r="J51" i="3"/>
  <c r="M121" i="18"/>
  <c r="I72" i="3"/>
  <c r="I198" i="11"/>
  <c r="L271" i="18"/>
  <c r="Z98" i="18"/>
  <c r="K176" i="18"/>
  <c r="G118" i="18"/>
  <c r="J163" i="11"/>
  <c r="I79" i="11"/>
  <c r="J253" i="3"/>
  <c r="I489" i="3"/>
  <c r="I495" i="11"/>
  <c r="J384" i="3"/>
  <c r="L336" i="18"/>
  <c r="I398" i="11"/>
  <c r="AA225" i="18"/>
  <c r="J323" i="11"/>
  <c r="AB102" i="18"/>
  <c r="I187" i="11"/>
  <c r="I404" i="3"/>
  <c r="Z195" i="18"/>
  <c r="AB315" i="18"/>
  <c r="AA237" i="18"/>
  <c r="J332" i="11"/>
  <c r="J96" i="3"/>
  <c r="I229" i="11"/>
  <c r="J46" i="3"/>
  <c r="L332" i="18"/>
  <c r="F230" i="18"/>
  <c r="L250" i="18"/>
  <c r="F178" i="18"/>
  <c r="J317" i="11"/>
  <c r="J224" i="3"/>
  <c r="I415" i="11"/>
  <c r="Z177" i="18"/>
  <c r="J538" i="3"/>
  <c r="AB251" i="18"/>
  <c r="J252" i="3"/>
  <c r="X337" i="18"/>
  <c r="I300" i="11"/>
  <c r="I256" i="3"/>
  <c r="I449" i="3"/>
  <c r="Y156" i="18"/>
  <c r="I135" i="18"/>
  <c r="J147" i="11"/>
  <c r="I557" i="3"/>
  <c r="J321" i="3"/>
  <c r="I207" i="18"/>
  <c r="AB270" i="18"/>
  <c r="L165" i="18"/>
  <c r="I453" i="11"/>
  <c r="J197" i="11"/>
  <c r="AB156" i="18"/>
  <c r="J478" i="11"/>
  <c r="F312" i="18"/>
  <c r="I396" i="11"/>
  <c r="M160" i="18"/>
  <c r="J46" i="11"/>
  <c r="J23" i="3"/>
  <c r="K23" i="3" s="1"/>
  <c r="I216" i="11"/>
  <c r="I76" i="3"/>
  <c r="X313" i="18"/>
  <c r="K87" i="18"/>
  <c r="AA308" i="18"/>
  <c r="J526" i="3"/>
  <c r="I346" i="11"/>
  <c r="J403" i="3"/>
  <c r="I437" i="11"/>
  <c r="X167" i="18"/>
  <c r="Z93" i="18"/>
  <c r="I209" i="18"/>
  <c r="J59" i="11"/>
  <c r="L318" i="18"/>
  <c r="AB352" i="18"/>
  <c r="I356" i="11"/>
  <c r="M317" i="18"/>
  <c r="J470" i="3"/>
  <c r="L154" i="18"/>
  <c r="I312" i="3"/>
  <c r="J225" i="11"/>
  <c r="I36" i="11"/>
  <c r="I131" i="3"/>
  <c r="Z360" i="18"/>
  <c r="M256" i="18"/>
  <c r="M306" i="18"/>
  <c r="K96" i="18"/>
  <c r="AA167" i="18"/>
  <c r="K294" i="18"/>
  <c r="G72" i="18"/>
  <c r="J308" i="11"/>
  <c r="J126" i="11"/>
  <c r="J48" i="3"/>
  <c r="I320" i="3"/>
  <c r="I336" i="3"/>
  <c r="I110" i="11"/>
  <c r="K177" i="18"/>
  <c r="I350" i="3"/>
  <c r="J346" i="11"/>
  <c r="J304" i="11"/>
  <c r="K304" i="11" s="1"/>
  <c r="G318" i="18"/>
  <c r="I519" i="3"/>
  <c r="I146" i="11"/>
  <c r="L288" i="18"/>
  <c r="K155" i="18"/>
  <c r="G212" i="18"/>
  <c r="K303" i="18"/>
  <c r="I94" i="11"/>
  <c r="AA113" i="18"/>
  <c r="AA163" i="18"/>
  <c r="G171" i="18"/>
  <c r="AA181" i="18"/>
  <c r="M283" i="18"/>
  <c r="J220" i="3"/>
  <c r="K308" i="18"/>
  <c r="J259" i="11"/>
  <c r="J362" i="11"/>
  <c r="K362" i="11" s="1"/>
  <c r="I41" i="11"/>
  <c r="AB316" i="18"/>
  <c r="L335" i="18"/>
  <c r="I47" i="3"/>
  <c r="J498" i="11"/>
  <c r="I255" i="3"/>
  <c r="I237" i="3"/>
  <c r="J277" i="11"/>
  <c r="I470" i="11"/>
  <c r="I218" i="3"/>
  <c r="J398" i="3"/>
  <c r="K398" i="3" s="1"/>
  <c r="J128" i="3"/>
  <c r="J336" i="3"/>
  <c r="I195" i="3"/>
  <c r="J457" i="3"/>
  <c r="J411" i="3"/>
  <c r="AA311" i="18"/>
  <c r="I121" i="3"/>
  <c r="I40" i="3"/>
  <c r="Y229" i="18"/>
  <c r="N312" i="18"/>
  <c r="J286" i="3"/>
  <c r="AB211" i="18"/>
  <c r="N114" i="18"/>
  <c r="N108" i="18"/>
  <c r="I305" i="3"/>
  <c r="G75" i="18"/>
  <c r="J423" i="3"/>
  <c r="I4" i="3"/>
  <c r="J299" i="11"/>
  <c r="I49" i="11"/>
  <c r="K357" i="18"/>
  <c r="L210" i="18"/>
  <c r="J151" i="3"/>
  <c r="I89" i="11"/>
  <c r="N304" i="18"/>
  <c r="G130" i="18"/>
  <c r="Z209" i="18"/>
  <c r="I298" i="11"/>
  <c r="K95" i="18"/>
  <c r="J71" i="11"/>
  <c r="I125" i="3"/>
  <c r="J495" i="11"/>
  <c r="J367" i="3"/>
  <c r="I393" i="11"/>
  <c r="J340" i="11"/>
  <c r="I113" i="18"/>
  <c r="I468" i="3"/>
  <c r="I133" i="3"/>
  <c r="AA302" i="18"/>
  <c r="I308" i="11"/>
  <c r="I186" i="18"/>
  <c r="J388" i="11"/>
  <c r="G153" i="18"/>
  <c r="I326" i="3"/>
  <c r="X186" i="18"/>
  <c r="I217" i="18"/>
  <c r="J185" i="11"/>
  <c r="I286" i="3"/>
  <c r="J293" i="3"/>
  <c r="F150" i="18"/>
  <c r="AA354" i="18"/>
  <c r="J133" i="3"/>
  <c r="J73" i="3"/>
  <c r="Y342" i="18"/>
  <c r="I253" i="3"/>
  <c r="J60" i="3"/>
  <c r="I412" i="3"/>
  <c r="AB204" i="18"/>
  <c r="I405" i="3"/>
  <c r="F188" i="18"/>
  <c r="M239" i="18"/>
  <c r="I530" i="3"/>
  <c r="I117" i="11"/>
  <c r="AA228" i="18"/>
  <c r="I385" i="11"/>
  <c r="K105" i="18"/>
  <c r="Y312" i="18"/>
  <c r="I325" i="11"/>
  <c r="J194" i="3"/>
  <c r="I268" i="11"/>
  <c r="I138" i="11"/>
  <c r="J456" i="11"/>
  <c r="Z215" i="18"/>
  <c r="I540" i="3"/>
  <c r="I411" i="3"/>
  <c r="J512" i="11"/>
  <c r="I194" i="18"/>
  <c r="J513" i="11"/>
  <c r="L249" i="18"/>
  <c r="M80" i="18"/>
  <c r="I258" i="3"/>
  <c r="Z231" i="18"/>
  <c r="M297" i="18"/>
  <c r="Z162" i="18"/>
  <c r="J381" i="11"/>
  <c r="K381" i="11" s="1"/>
  <c r="J85" i="3"/>
  <c r="L364" i="18"/>
  <c r="I211" i="18"/>
  <c r="K90" i="18"/>
  <c r="N186" i="18"/>
  <c r="J414" i="3"/>
  <c r="K414" i="3" s="1"/>
  <c r="I245" i="11"/>
  <c r="M220" i="18"/>
  <c r="L235" i="18"/>
  <c r="AB92" i="18"/>
  <c r="J207" i="3"/>
  <c r="I143" i="11"/>
  <c r="Y176" i="18"/>
  <c r="J313" i="3"/>
  <c r="Z187" i="18"/>
  <c r="I175" i="11"/>
  <c r="I403" i="3"/>
  <c r="J442" i="11"/>
  <c r="I376" i="3"/>
  <c r="J93" i="3"/>
  <c r="M210" i="18"/>
  <c r="AA326" i="18"/>
  <c r="I93" i="18"/>
  <c r="J531" i="3"/>
  <c r="Z293" i="18"/>
  <c r="J312" i="11"/>
  <c r="AA213" i="18"/>
  <c r="J92" i="3"/>
  <c r="X280" i="18"/>
  <c r="I129" i="3"/>
  <c r="N339" i="18"/>
  <c r="X233" i="18"/>
  <c r="Y345" i="18"/>
  <c r="J434" i="3"/>
  <c r="AB173" i="18"/>
  <c r="N335" i="18"/>
  <c r="J68" i="11"/>
  <c r="J61" i="3"/>
  <c r="AB263" i="18"/>
  <c r="J358" i="3"/>
  <c r="M209" i="18"/>
  <c r="Z308" i="18"/>
  <c r="I463" i="3"/>
  <c r="J241" i="11"/>
  <c r="X200" i="18"/>
  <c r="AB327" i="18"/>
  <c r="I344" i="3"/>
  <c r="AB123" i="18"/>
  <c r="J495" i="3"/>
  <c r="X92" i="18"/>
  <c r="J452" i="3"/>
  <c r="I99" i="3"/>
  <c r="Y154" i="18"/>
  <c r="J107" i="11"/>
  <c r="G81" i="18"/>
  <c r="F182" i="18"/>
  <c r="Z88" i="18"/>
  <c r="I303" i="11"/>
  <c r="AB126" i="18"/>
  <c r="I205" i="3"/>
  <c r="AB86" i="18"/>
  <c r="Y293" i="18"/>
  <c r="X155" i="18"/>
  <c r="I536" i="3"/>
  <c r="J178" i="3"/>
  <c r="I55" i="3"/>
  <c r="J164" i="3"/>
  <c r="J56" i="11"/>
  <c r="I168" i="3"/>
  <c r="F105" i="18"/>
  <c r="N322" i="18"/>
  <c r="AB292" i="18"/>
  <c r="F318" i="18"/>
  <c r="J129" i="3"/>
  <c r="J364" i="11"/>
  <c r="J274" i="3"/>
  <c r="L202" i="18"/>
  <c r="I160" i="11"/>
  <c r="J76" i="11"/>
  <c r="M261" i="18"/>
  <c r="L185" i="18"/>
  <c r="I166" i="3"/>
  <c r="G241" i="18"/>
  <c r="X321" i="18"/>
  <c r="I461" i="11"/>
  <c r="I484" i="3"/>
  <c r="M190" i="18"/>
  <c r="Y93" i="18"/>
  <c r="J451" i="3"/>
  <c r="I26" i="3"/>
  <c r="Z274" i="18"/>
  <c r="I406" i="11"/>
  <c r="K255" i="18"/>
  <c r="J226" i="3"/>
  <c r="L194" i="18"/>
  <c r="I419" i="3"/>
  <c r="I82" i="11"/>
  <c r="G202" i="18"/>
  <c r="AA219" i="18"/>
  <c r="K332" i="18"/>
  <c r="M73" i="18"/>
  <c r="G255" i="18"/>
  <c r="J410" i="11"/>
  <c r="K99" i="18"/>
  <c r="I439" i="11"/>
  <c r="AA356" i="18"/>
  <c r="J141" i="3"/>
  <c r="Y219" i="18"/>
  <c r="Z198" i="18"/>
  <c r="I489" i="11"/>
  <c r="I257" i="3"/>
  <c r="J76" i="3"/>
  <c r="J24" i="3"/>
  <c r="L231" i="18"/>
  <c r="L117" i="18"/>
  <c r="J420" i="3"/>
  <c r="X170" i="18"/>
  <c r="I330" i="3"/>
  <c r="I289" i="3"/>
  <c r="AA173" i="18"/>
  <c r="L258" i="18"/>
  <c r="K178" i="18"/>
  <c r="AB121" i="18"/>
  <c r="I226" i="3"/>
  <c r="N204" i="18"/>
  <c r="Y263" i="18"/>
  <c r="AA96" i="18"/>
  <c r="I418" i="11"/>
  <c r="K301" i="18"/>
  <c r="L259" i="18"/>
  <c r="K361" i="18"/>
  <c r="J105" i="3"/>
  <c r="AA92" i="18"/>
  <c r="AB205" i="18"/>
  <c r="J422" i="11"/>
  <c r="L99" i="18"/>
  <c r="L100" i="18"/>
  <c r="X364" i="18"/>
  <c r="J447" i="3"/>
  <c r="I41" i="3"/>
  <c r="AB213" i="18"/>
  <c r="J509" i="11"/>
  <c r="I154" i="11"/>
  <c r="I504" i="3"/>
  <c r="N174" i="18"/>
  <c r="J162" i="11"/>
  <c r="J290" i="11"/>
  <c r="X329" i="18"/>
  <c r="J124" i="11"/>
  <c r="J123" i="3"/>
  <c r="J266" i="11"/>
  <c r="J530" i="3"/>
  <c r="I348" i="11"/>
  <c r="N302" i="18"/>
  <c r="J150" i="3"/>
  <c r="J514" i="3"/>
  <c r="K115" i="18"/>
  <c r="M81" i="18"/>
  <c r="G112" i="18"/>
  <c r="J115" i="11"/>
  <c r="I434" i="11"/>
  <c r="I367" i="11"/>
  <c r="L86" i="18"/>
  <c r="K265" i="18"/>
  <c r="L319" i="18"/>
  <c r="I68" i="3"/>
  <c r="I309" i="3"/>
  <c r="F99" i="18"/>
  <c r="N242" i="18"/>
  <c r="AB114" i="18"/>
  <c r="M171" i="18"/>
  <c r="I189" i="3"/>
  <c r="I239" i="11"/>
  <c r="AA160" i="18"/>
  <c r="I380" i="3"/>
  <c r="I154" i="18"/>
  <c r="Z143" i="18"/>
  <c r="J296" i="11"/>
  <c r="I50" i="11"/>
  <c r="X100" i="18"/>
  <c r="J376" i="3"/>
  <c r="Z154" i="18"/>
  <c r="Z176" i="18"/>
  <c r="I48" i="3"/>
  <c r="X102" i="18"/>
  <c r="J524" i="3"/>
  <c r="J374" i="3"/>
  <c r="J104" i="11"/>
  <c r="I356" i="3"/>
  <c r="I299" i="11"/>
  <c r="J370" i="3"/>
  <c r="J171" i="3"/>
  <c r="X318" i="18"/>
  <c r="I320" i="18"/>
  <c r="I86" i="18"/>
  <c r="I200" i="11"/>
  <c r="J393" i="11"/>
  <c r="AA102" i="18"/>
  <c r="I109" i="18"/>
  <c r="L170" i="18"/>
  <c r="F271" i="18"/>
  <c r="N105" i="18"/>
  <c r="I132" i="3"/>
  <c r="J165" i="11"/>
  <c r="J320" i="3"/>
  <c r="X309" i="18"/>
  <c r="Z364" i="18"/>
  <c r="AA174" i="18"/>
  <c r="K339" i="18"/>
  <c r="N250" i="18"/>
  <c r="F328" i="18"/>
  <c r="I512" i="11"/>
  <c r="K364" i="18"/>
  <c r="I254" i="11"/>
  <c r="AB184" i="18"/>
  <c r="Z255" i="18"/>
  <c r="J177" i="3"/>
  <c r="J69" i="11"/>
  <c r="J245" i="3"/>
  <c r="I464" i="3"/>
  <c r="I234" i="3"/>
  <c r="L182" i="18"/>
  <c r="I271" i="11"/>
  <c r="J100" i="3"/>
  <c r="J382" i="11"/>
  <c r="I128" i="3"/>
  <c r="I50" i="3"/>
  <c r="L120" i="18"/>
  <c r="Z259" i="18"/>
  <c r="I51" i="3"/>
  <c r="J450" i="11"/>
  <c r="J443" i="11"/>
  <c r="I95" i="3"/>
  <c r="J325" i="11"/>
  <c r="Y146" i="18"/>
  <c r="J490" i="3"/>
  <c r="J536" i="3"/>
  <c r="J193" i="11"/>
  <c r="Z167" i="18"/>
  <c r="N325" i="18"/>
  <c r="J230" i="11"/>
  <c r="Y170" i="18"/>
  <c r="Z310" i="18"/>
  <c r="I425" i="3"/>
  <c r="I257" i="11"/>
  <c r="J89" i="11"/>
  <c r="F338" i="18"/>
  <c r="N119" i="18"/>
  <c r="I59" i="3"/>
  <c r="J301" i="3"/>
  <c r="I387" i="3"/>
  <c r="J283" i="11"/>
  <c r="N135" i="18"/>
  <c r="Y276" i="18"/>
  <c r="J315" i="11"/>
  <c r="M91" i="18"/>
  <c r="J333" i="3"/>
  <c r="I319" i="11"/>
  <c r="AA327" i="18"/>
  <c r="I82" i="3"/>
  <c r="X224" i="18"/>
  <c r="I418" i="3"/>
  <c r="I94" i="3"/>
  <c r="I197" i="3"/>
  <c r="I86" i="3"/>
  <c r="J344" i="11"/>
  <c r="K191" i="18"/>
  <c r="K240" i="18"/>
  <c r="L122" i="18"/>
  <c r="I182" i="11"/>
  <c r="J119" i="3"/>
  <c r="K318" i="18"/>
  <c r="J105" i="11"/>
  <c r="AA154" i="18"/>
  <c r="Z91" i="18"/>
  <c r="X71" i="18"/>
  <c r="G274" i="18"/>
  <c r="Z111" i="18"/>
  <c r="I97" i="18"/>
  <c r="J264" i="3"/>
  <c r="J223" i="3"/>
  <c r="J153" i="11"/>
  <c r="J157" i="11"/>
  <c r="K348" i="18"/>
  <c r="F320" i="18"/>
  <c r="I274" i="3"/>
  <c r="AB329" i="18"/>
  <c r="I93" i="3"/>
  <c r="J96" i="11"/>
  <c r="AB158" i="18"/>
  <c r="AB339" i="18"/>
  <c r="X284" i="18"/>
  <c r="G70" i="18"/>
  <c r="AB88" i="18"/>
  <c r="J50" i="3"/>
  <c r="I372" i="11"/>
  <c r="I274" i="11"/>
  <c r="I183" i="11"/>
  <c r="J510" i="3"/>
  <c r="G209" i="18"/>
  <c r="J192" i="3"/>
  <c r="I252" i="3"/>
  <c r="I244" i="3"/>
  <c r="I552" i="3"/>
  <c r="J258" i="3"/>
  <c r="X270" i="18"/>
  <c r="I309" i="11"/>
  <c r="I231" i="18"/>
  <c r="F324" i="18"/>
  <c r="J424" i="11"/>
  <c r="J378" i="3"/>
  <c r="I200" i="3"/>
  <c r="I407" i="11"/>
  <c r="AA367" i="18"/>
  <c r="I76" i="18"/>
  <c r="I112" i="11"/>
  <c r="Y320" i="18"/>
  <c r="X249" i="18"/>
  <c r="I270" i="18"/>
  <c r="I214" i="3"/>
  <c r="X301" i="18"/>
  <c r="K288" i="18"/>
  <c r="I179" i="11"/>
  <c r="Y228" i="18"/>
  <c r="I163" i="3"/>
  <c r="I263" i="3"/>
  <c r="L214" i="18"/>
  <c r="I249" i="3"/>
  <c r="J58" i="11"/>
  <c r="J142" i="3"/>
  <c r="I495" i="3"/>
  <c r="L294" i="18"/>
  <c r="I176" i="11"/>
  <c r="I229" i="3"/>
  <c r="AA124" i="18"/>
  <c r="AB93" i="18"/>
  <c r="X215" i="18"/>
  <c r="I60" i="3"/>
  <c r="Y186" i="18"/>
  <c r="F335" i="18"/>
  <c r="X331" i="18"/>
  <c r="F262" i="18"/>
  <c r="L322" i="18"/>
  <c r="J270" i="11"/>
  <c r="AB141" i="18"/>
  <c r="I118" i="11"/>
  <c r="L334" i="18"/>
  <c r="L320" i="18"/>
  <c r="J142" i="11"/>
  <c r="J375" i="11"/>
  <c r="I85" i="3"/>
  <c r="I526" i="3"/>
  <c r="I97" i="11"/>
  <c r="J337" i="3"/>
  <c r="Y91" i="18"/>
  <c r="J303" i="11"/>
  <c r="AA152" i="18"/>
  <c r="I303" i="3"/>
  <c r="J380" i="11"/>
  <c r="G159" i="18"/>
  <c r="J149" i="11"/>
  <c r="J332" i="3"/>
  <c r="J165" i="3"/>
  <c r="I159" i="11"/>
  <c r="J486" i="11"/>
  <c r="J227" i="11"/>
  <c r="J181" i="3"/>
  <c r="AA193" i="18"/>
  <c r="I39" i="11"/>
  <c r="I134" i="18"/>
  <c r="AB183" i="18"/>
  <c r="I253" i="18"/>
  <c r="J492" i="3"/>
  <c r="K321" i="18"/>
  <c r="I421" i="3"/>
  <c r="J87" i="3"/>
  <c r="J465" i="3"/>
  <c r="I247" i="3"/>
  <c r="AA323" i="18"/>
  <c r="I443" i="11"/>
  <c r="F310" i="18"/>
  <c r="I447" i="11"/>
  <c r="Z208" i="18"/>
  <c r="AB235" i="18"/>
  <c r="I452" i="11"/>
  <c r="I307" i="11"/>
  <c r="J229" i="11"/>
  <c r="J166" i="11"/>
  <c r="L252" i="18"/>
  <c r="I481" i="11"/>
  <c r="I346" i="3"/>
  <c r="I492" i="11"/>
  <c r="M144" i="18"/>
  <c r="I156" i="3"/>
  <c r="J294" i="11"/>
  <c r="N348" i="18"/>
  <c r="N256" i="18"/>
  <c r="AA132" i="18"/>
  <c r="AA192" i="18"/>
  <c r="Y142" i="18"/>
  <c r="N169" i="18"/>
  <c r="I537" i="3"/>
  <c r="I280" i="3"/>
  <c r="L363" i="18"/>
  <c r="J78" i="11"/>
  <c r="J236" i="3"/>
  <c r="Y95" i="18"/>
  <c r="K108" i="18"/>
  <c r="N343" i="18"/>
  <c r="Y261" i="18"/>
  <c r="J228" i="3"/>
  <c r="Z228" i="18"/>
  <c r="AB111" i="18"/>
  <c r="J445" i="3"/>
  <c r="J348" i="3"/>
  <c r="J300" i="3"/>
  <c r="Y251" i="18"/>
  <c r="L284" i="18"/>
  <c r="J318" i="3"/>
  <c r="AA363" i="18"/>
  <c r="AB287" i="18"/>
  <c r="J404" i="11"/>
  <c r="Z304" i="18"/>
  <c r="Z246" i="18"/>
  <c r="J391" i="11"/>
  <c r="I240" i="3"/>
  <c r="X73" i="18"/>
  <c r="Y265" i="18"/>
  <c r="I208" i="11"/>
  <c r="J459" i="11"/>
  <c r="F201" i="18"/>
  <c r="I152" i="3"/>
  <c r="J501" i="11"/>
  <c r="J198" i="3"/>
  <c r="G71" i="18"/>
  <c r="J193" i="3"/>
  <c r="F172" i="18"/>
  <c r="G215" i="18"/>
  <c r="L254" i="18"/>
  <c r="J176" i="3"/>
  <c r="I264" i="11"/>
  <c r="J53" i="3"/>
  <c r="N246" i="18"/>
  <c r="N276" i="18"/>
  <c r="J80" i="3"/>
  <c r="K280" i="18"/>
  <c r="J488" i="11"/>
  <c r="I386" i="11"/>
  <c r="K92" i="18"/>
  <c r="G317" i="18"/>
  <c r="I357" i="11"/>
  <c r="J545" i="3"/>
  <c r="G188" i="18"/>
  <c r="I277" i="3"/>
  <c r="I192" i="18"/>
  <c r="I352" i="11"/>
  <c r="K966" i="4"/>
  <c r="K945" i="4"/>
  <c r="K958" i="4"/>
  <c r="K970" i="4"/>
  <c r="K956" i="4"/>
  <c r="AA960" i="4"/>
  <c r="K960" i="4"/>
  <c r="K965" i="4"/>
  <c r="AB960" i="4"/>
  <c r="AC960" i="4"/>
  <c r="AD960" i="4"/>
  <c r="AI960" i="4" s="1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K32" i="11" l="1"/>
  <c r="K264" i="3"/>
  <c r="K380" i="11"/>
  <c r="K346" i="11"/>
  <c r="K450" i="11"/>
  <c r="K420" i="3"/>
  <c r="K374" i="3"/>
  <c r="K1005" i="4"/>
  <c r="K1002" i="4"/>
  <c r="AA996" i="4"/>
  <c r="AA1006" i="4"/>
  <c r="K422" i="11"/>
  <c r="K995" i="4"/>
  <c r="K1003" i="4"/>
  <c r="AD996" i="4"/>
  <c r="AI996" i="4" s="1"/>
  <c r="AB996" i="4"/>
  <c r="AC996" i="4"/>
  <c r="K1004" i="4"/>
  <c r="AB1006" i="4"/>
  <c r="AD1006" i="4"/>
  <c r="AI1006" i="4" s="1"/>
  <c r="AC1006" i="4"/>
  <c r="K192" i="3"/>
  <c r="K997" i="4"/>
  <c r="K999" i="4"/>
  <c r="K1000" i="4"/>
  <c r="K530" i="3"/>
  <c r="K76" i="3"/>
  <c r="K998" i="4"/>
  <c r="K1006" i="4"/>
  <c r="K991" i="4"/>
  <c r="K974" i="4"/>
  <c r="K988" i="4"/>
  <c r="K984" i="4"/>
  <c r="K986" i="4"/>
  <c r="AB994" i="4"/>
  <c r="AC994" i="4"/>
  <c r="AD994" i="4"/>
  <c r="AI994" i="4" s="1"/>
  <c r="AA984" i="4"/>
  <c r="K994" i="4"/>
  <c r="K983" i="4"/>
  <c r="K987" i="4"/>
  <c r="K990" i="4"/>
  <c r="K989" i="4"/>
  <c r="AD984" i="4"/>
  <c r="AI984" i="4" s="1"/>
  <c r="AB984" i="4"/>
  <c r="AC984" i="4"/>
  <c r="K985" i="4"/>
  <c r="AA994" i="4"/>
  <c r="K992" i="4"/>
  <c r="K993" i="4"/>
  <c r="K976" i="4"/>
  <c r="K428" i="11"/>
  <c r="K971" i="4"/>
  <c r="K982" i="4"/>
  <c r="K964" i="4"/>
  <c r="K981" i="4"/>
  <c r="K977" i="4"/>
  <c r="AA972" i="4"/>
  <c r="K975" i="4"/>
  <c r="K973" i="4"/>
  <c r="AB982" i="4"/>
  <c r="AC982" i="4"/>
  <c r="AD982" i="4"/>
  <c r="AI982" i="4" s="1"/>
  <c r="K972" i="4"/>
  <c r="K978" i="4"/>
  <c r="K980" i="4"/>
  <c r="AA982" i="4"/>
  <c r="AB972" i="4"/>
  <c r="AC972" i="4"/>
  <c r="AD972" i="4"/>
  <c r="AI972" i="4" s="1"/>
  <c r="K979" i="4"/>
  <c r="K959" i="4"/>
  <c r="B27" i="14"/>
  <c r="C27" i="14"/>
  <c r="K967" i="4"/>
  <c r="K968" i="4"/>
  <c r="K961" i="4"/>
  <c r="K221" i="11"/>
  <c r="K962" i="4"/>
  <c r="T79" i="18"/>
  <c r="K969" i="4"/>
  <c r="AC970" i="4"/>
  <c r="AB970" i="4"/>
  <c r="K205" i="11"/>
  <c r="AA970" i="4"/>
  <c r="D9" i="13"/>
  <c r="F4" i="12"/>
  <c r="F11" i="10"/>
  <c r="D11" i="10"/>
  <c r="D18" i="13"/>
  <c r="D4" i="12"/>
  <c r="D20" i="13" s="1"/>
  <c r="K80" i="3"/>
  <c r="K451" i="3"/>
  <c r="K178" i="3"/>
  <c r="K248" i="3"/>
  <c r="K217" i="3"/>
  <c r="K186" i="3"/>
  <c r="K376" i="3"/>
  <c r="K46" i="11"/>
  <c r="K506" i="3"/>
  <c r="K430" i="11"/>
  <c r="K466" i="11"/>
  <c r="K157" i="11"/>
  <c r="K357" i="3"/>
  <c r="K119" i="3"/>
  <c r="K338" i="3"/>
  <c r="K482" i="3"/>
  <c r="K296" i="3"/>
  <c r="K123" i="3"/>
  <c r="K35" i="3"/>
  <c r="K78" i="3"/>
  <c r="K66" i="3"/>
  <c r="K359" i="11"/>
  <c r="K366" i="11"/>
  <c r="K269" i="11"/>
  <c r="K193" i="3"/>
  <c r="K166" i="11"/>
  <c r="K303" i="11"/>
  <c r="K61" i="3"/>
  <c r="K340" i="11"/>
  <c r="K286" i="3"/>
  <c r="K308" i="11"/>
  <c r="K253" i="3"/>
  <c r="K146" i="11"/>
  <c r="K75" i="11"/>
  <c r="K376" i="11"/>
  <c r="K152" i="11"/>
  <c r="K473" i="11"/>
  <c r="K89" i="3"/>
  <c r="K285" i="11"/>
  <c r="K455" i="3"/>
  <c r="K343" i="3"/>
  <c r="K37" i="11"/>
  <c r="K49" i="3"/>
  <c r="K181" i="11"/>
  <c r="K365" i="3"/>
  <c r="K451" i="11"/>
  <c r="K222" i="3"/>
  <c r="K327" i="11"/>
  <c r="K364" i="11"/>
  <c r="K488" i="11"/>
  <c r="K378" i="3"/>
  <c r="K236" i="11"/>
  <c r="K545" i="3"/>
  <c r="K393" i="11"/>
  <c r="K124" i="11"/>
  <c r="K226" i="3"/>
  <c r="K107" i="11"/>
  <c r="K91" i="11"/>
  <c r="K295" i="3"/>
  <c r="K168" i="3"/>
  <c r="K412" i="3"/>
  <c r="K218" i="3"/>
  <c r="K172" i="11"/>
  <c r="K121" i="3"/>
  <c r="K166" i="3"/>
  <c r="K202" i="3"/>
  <c r="K180" i="3"/>
  <c r="K330" i="11"/>
  <c r="K445" i="11"/>
  <c r="K350" i="3"/>
  <c r="K471" i="3"/>
  <c r="K118" i="3"/>
  <c r="K69" i="3"/>
  <c r="K52" i="11"/>
  <c r="K424" i="3"/>
  <c r="K152" i="3"/>
  <c r="K414" i="11"/>
  <c r="K350" i="11"/>
  <c r="K371" i="3"/>
  <c r="K206" i="11"/>
  <c r="K175" i="3"/>
  <c r="K161" i="3"/>
  <c r="K423" i="11"/>
  <c r="K286" i="11"/>
  <c r="K391" i="3"/>
  <c r="K361" i="3"/>
  <c r="K289" i="11"/>
  <c r="K453" i="3"/>
  <c r="K83" i="3"/>
  <c r="K102" i="11"/>
  <c r="K471" i="11"/>
  <c r="K297" i="3"/>
  <c r="K174" i="3"/>
  <c r="K73" i="11"/>
  <c r="K452" i="11"/>
  <c r="K108" i="3"/>
  <c r="K361" i="11"/>
  <c r="K38" i="11"/>
  <c r="K61" i="11"/>
  <c r="K307" i="3"/>
  <c r="K498" i="3"/>
  <c r="K162" i="3"/>
  <c r="K281" i="11"/>
  <c r="K198" i="3"/>
  <c r="K465" i="3"/>
  <c r="K321" i="3"/>
  <c r="K464" i="11"/>
  <c r="K71" i="11"/>
  <c r="K384" i="3"/>
  <c r="K329" i="3"/>
  <c r="K65" i="11"/>
  <c r="K171" i="3"/>
  <c r="K497" i="3"/>
  <c r="K211" i="11"/>
  <c r="K291" i="11"/>
  <c r="K197" i="11"/>
  <c r="K142" i="11"/>
  <c r="K89" i="11"/>
  <c r="K457" i="3"/>
  <c r="K275" i="3"/>
  <c r="K323" i="3"/>
  <c r="K60" i="11"/>
  <c r="K327" i="3"/>
  <c r="K533" i="3"/>
  <c r="K496" i="11"/>
  <c r="K389" i="3"/>
  <c r="K255" i="11"/>
  <c r="K285" i="3"/>
  <c r="K174" i="11"/>
  <c r="K179" i="3"/>
  <c r="K404" i="11"/>
  <c r="K218" i="11"/>
  <c r="K241" i="3"/>
  <c r="K311" i="3"/>
  <c r="K183" i="3"/>
  <c r="K373" i="11"/>
  <c r="K486" i="11"/>
  <c r="K109" i="3"/>
  <c r="K122" i="3"/>
  <c r="K88" i="3"/>
  <c r="K165" i="3"/>
  <c r="K105" i="3"/>
  <c r="K250" i="11"/>
  <c r="K485" i="11"/>
  <c r="K115" i="3"/>
  <c r="K536" i="3"/>
  <c r="K438" i="3"/>
  <c r="K67" i="3"/>
  <c r="K427" i="11"/>
  <c r="K165" i="11"/>
  <c r="K111" i="3"/>
  <c r="K516" i="3"/>
  <c r="K78" i="11"/>
  <c r="K492" i="3"/>
  <c r="K193" i="11"/>
  <c r="K509" i="11"/>
  <c r="K76" i="11"/>
  <c r="K512" i="11"/>
  <c r="K126" i="11"/>
  <c r="K46" i="3"/>
  <c r="K153" i="3"/>
  <c r="K253" i="11"/>
  <c r="K302" i="3"/>
  <c r="K354" i="3"/>
  <c r="K484" i="11"/>
  <c r="K458" i="3"/>
  <c r="K81" i="11"/>
  <c r="K349" i="3"/>
  <c r="K490" i="11"/>
  <c r="K449" i="11"/>
  <c r="K333" i="11"/>
  <c r="K506" i="11"/>
  <c r="K281" i="3"/>
  <c r="K30" i="11"/>
  <c r="K508" i="3"/>
  <c r="K91" i="3"/>
  <c r="K47" i="11"/>
  <c r="K63" i="3"/>
  <c r="K66" i="11"/>
  <c r="K420" i="11"/>
  <c r="K162" i="11"/>
  <c r="K441" i="3"/>
  <c r="K470" i="3"/>
  <c r="K233" i="11"/>
  <c r="K461" i="3"/>
  <c r="K124" i="3"/>
  <c r="K149" i="11"/>
  <c r="K236" i="3"/>
  <c r="K424" i="11"/>
  <c r="K370" i="3"/>
  <c r="K194" i="3"/>
  <c r="K258" i="11"/>
  <c r="K29" i="3"/>
  <c r="K505" i="3"/>
  <c r="K306" i="3"/>
  <c r="K341" i="11"/>
  <c r="K546" i="3"/>
  <c r="K292" i="11"/>
  <c r="K413" i="11"/>
  <c r="K313" i="3"/>
  <c r="K300" i="3"/>
  <c r="K270" i="11"/>
  <c r="K177" i="3"/>
  <c r="K151" i="3"/>
  <c r="K184" i="11"/>
  <c r="K477" i="11"/>
  <c r="K446" i="3"/>
  <c r="K259" i="11"/>
  <c r="K406" i="3"/>
  <c r="K210" i="11"/>
  <c r="K306" i="11"/>
  <c r="K399" i="3"/>
  <c r="K234" i="3"/>
  <c r="K356" i="3"/>
  <c r="K136" i="3"/>
  <c r="K371" i="11"/>
  <c r="K359" i="3"/>
  <c r="K205" i="3"/>
  <c r="K125" i="3"/>
  <c r="K138" i="11"/>
  <c r="K367" i="11"/>
  <c r="K200" i="11"/>
  <c r="K409" i="11"/>
  <c r="K200" i="3"/>
  <c r="K140" i="11"/>
  <c r="K499" i="11"/>
  <c r="K378" i="11"/>
  <c r="K156" i="11"/>
  <c r="K290" i="3"/>
  <c r="K278" i="11"/>
  <c r="K493" i="11"/>
  <c r="K50" i="11"/>
  <c r="K196" i="11"/>
  <c r="K95" i="11"/>
  <c r="K412" i="11"/>
  <c r="K461" i="11"/>
  <c r="K74" i="3"/>
  <c r="K279" i="11"/>
  <c r="K47" i="3"/>
  <c r="K298" i="3"/>
  <c r="K407" i="11"/>
  <c r="K521" i="3"/>
  <c r="K507" i="11"/>
  <c r="K179" i="11"/>
  <c r="K157" i="3"/>
  <c r="K121" i="11"/>
  <c r="K191" i="3"/>
  <c r="K466" i="3"/>
  <c r="K139" i="3"/>
  <c r="K502" i="3"/>
  <c r="K417" i="3"/>
  <c r="K139" i="11"/>
  <c r="K55" i="11"/>
  <c r="K190" i="11"/>
  <c r="K77" i="11"/>
  <c r="K480" i="3"/>
  <c r="K331" i="3"/>
  <c r="K336" i="3"/>
  <c r="K526" i="3"/>
  <c r="K143" i="3"/>
  <c r="K419" i="11"/>
  <c r="K334" i="11"/>
  <c r="K293" i="11"/>
  <c r="K35" i="11"/>
  <c r="K212" i="11"/>
  <c r="K214" i="3"/>
  <c r="K319" i="11"/>
  <c r="K343" i="11"/>
  <c r="K201" i="11"/>
  <c r="K251" i="3"/>
  <c r="K120" i="11"/>
  <c r="K266" i="3"/>
  <c r="K429" i="11"/>
  <c r="K400" i="11"/>
  <c r="K246" i="11"/>
  <c r="K542" i="3"/>
  <c r="K130" i="3"/>
  <c r="K265" i="11"/>
  <c r="K212" i="3"/>
  <c r="K425" i="11"/>
  <c r="K388" i="3"/>
  <c r="K138" i="3"/>
  <c r="K144" i="11"/>
  <c r="K232" i="3"/>
  <c r="K463" i="11"/>
  <c r="K233" i="3"/>
  <c r="K354" i="11"/>
  <c r="K32" i="3"/>
  <c r="K107" i="3"/>
  <c r="K445" i="3"/>
  <c r="K266" i="11"/>
  <c r="K410" i="11"/>
  <c r="K531" i="3"/>
  <c r="K48" i="3"/>
  <c r="K435" i="11"/>
  <c r="K401" i="11"/>
  <c r="K145" i="3"/>
  <c r="K475" i="11"/>
  <c r="K133" i="3"/>
  <c r="K267" i="11"/>
  <c r="K339" i="3"/>
  <c r="K511" i="11"/>
  <c r="K320" i="3"/>
  <c r="K403" i="3"/>
  <c r="K52" i="3"/>
  <c r="K504" i="3"/>
  <c r="K170" i="3"/>
  <c r="K543" i="3"/>
  <c r="K438" i="11"/>
  <c r="K474" i="11"/>
  <c r="K261" i="11"/>
  <c r="K100" i="11"/>
  <c r="K322" i="11"/>
  <c r="K278" i="3"/>
  <c r="K127" i="11"/>
  <c r="K402" i="3"/>
  <c r="K374" i="11"/>
  <c r="K384" i="11"/>
  <c r="K56" i="3"/>
  <c r="K235" i="11"/>
  <c r="K322" i="3"/>
  <c r="K169" i="11"/>
  <c r="K289" i="3"/>
  <c r="K458" i="11"/>
  <c r="K294" i="11"/>
  <c r="K104" i="11"/>
  <c r="K68" i="11"/>
  <c r="K220" i="3"/>
  <c r="K96" i="3"/>
  <c r="K275" i="11"/>
  <c r="K267" i="3"/>
  <c r="K379" i="11"/>
  <c r="K194" i="11"/>
  <c r="K242" i="11"/>
  <c r="K310" i="3"/>
  <c r="K535" i="3"/>
  <c r="K351" i="3"/>
  <c r="K494" i="11"/>
  <c r="K418" i="3"/>
  <c r="K227" i="3"/>
  <c r="K519" i="3"/>
  <c r="K348" i="11"/>
  <c r="K360" i="3"/>
  <c r="K324" i="3"/>
  <c r="K373" i="3"/>
  <c r="K268" i="3"/>
  <c r="K469" i="3"/>
  <c r="K346" i="3"/>
  <c r="K342" i="11"/>
  <c r="K295" i="11"/>
  <c r="K228" i="3"/>
  <c r="K490" i="3"/>
  <c r="K388" i="11"/>
  <c r="K498" i="11"/>
  <c r="K323" i="11"/>
  <c r="K103" i="3"/>
  <c r="K480" i="11"/>
  <c r="K444" i="3"/>
  <c r="K390" i="11"/>
  <c r="K31" i="11"/>
  <c r="K463" i="3"/>
  <c r="K182" i="11"/>
  <c r="K485" i="3"/>
  <c r="K151" i="11"/>
  <c r="K450" i="3"/>
  <c r="K104" i="3"/>
  <c r="K299" i="3"/>
  <c r="K421" i="11"/>
  <c r="K197" i="3"/>
  <c r="K28" i="3"/>
  <c r="K271" i="11"/>
  <c r="K532" i="3"/>
  <c r="K175" i="11"/>
  <c r="K40" i="3"/>
  <c r="K383" i="11"/>
  <c r="K55" i="3"/>
  <c r="K481" i="3"/>
  <c r="K312" i="3"/>
  <c r="K395" i="3"/>
  <c r="K132" i="11"/>
  <c r="K219" i="3"/>
  <c r="K53" i="3"/>
  <c r="K332" i="3"/>
  <c r="K337" i="3"/>
  <c r="K142" i="3"/>
  <c r="K153" i="11"/>
  <c r="K301" i="3"/>
  <c r="K447" i="3"/>
  <c r="K241" i="11"/>
  <c r="K93" i="3"/>
  <c r="K367" i="3"/>
  <c r="K128" i="3"/>
  <c r="K332" i="11"/>
  <c r="K254" i="3"/>
  <c r="K113" i="3"/>
  <c r="K135" i="11"/>
  <c r="K479" i="11"/>
  <c r="K125" i="11"/>
  <c r="K260" i="3"/>
  <c r="K148" i="11"/>
  <c r="K416" i="3"/>
  <c r="K287" i="11"/>
  <c r="K496" i="3"/>
  <c r="K365" i="11"/>
  <c r="K243" i="11"/>
  <c r="K439" i="3"/>
  <c r="K319" i="3"/>
  <c r="K172" i="3"/>
  <c r="K358" i="11"/>
  <c r="K487" i="3"/>
  <c r="K368" i="11"/>
  <c r="K328" i="3"/>
  <c r="K523" i="3"/>
  <c r="K508" i="11"/>
  <c r="K249" i="11"/>
  <c r="K144" i="3"/>
  <c r="K260" i="11"/>
  <c r="K234" i="11"/>
  <c r="K273" i="11"/>
  <c r="K282" i="11"/>
  <c r="K135" i="3"/>
  <c r="K190" i="3"/>
  <c r="K436" i="11"/>
  <c r="K206" i="3"/>
  <c r="K186" i="11"/>
  <c r="K62" i="3"/>
  <c r="K402" i="11"/>
  <c r="K237" i="11"/>
  <c r="K270" i="3"/>
  <c r="K488" i="3"/>
  <c r="K553" i="3"/>
  <c r="K99" i="11"/>
  <c r="K296" i="11"/>
  <c r="K207" i="3"/>
  <c r="K262" i="3"/>
  <c r="K345" i="3"/>
  <c r="K24" i="3"/>
  <c r="K478" i="11"/>
  <c r="K448" i="11"/>
  <c r="K386" i="3"/>
  <c r="K326" i="11"/>
  <c r="K441" i="11"/>
  <c r="K208" i="3"/>
  <c r="K351" i="11"/>
  <c r="K287" i="3"/>
  <c r="K472" i="11"/>
  <c r="K284" i="3"/>
  <c r="K435" i="3"/>
  <c r="T172" i="18"/>
  <c r="R172" i="18"/>
  <c r="O172" i="18"/>
  <c r="U112" i="18"/>
  <c r="W112" i="18"/>
  <c r="Z41" i="19"/>
  <c r="W210" i="18"/>
  <c r="U210" i="18"/>
  <c r="T236" i="18"/>
  <c r="R236" i="18"/>
  <c r="O236" i="18"/>
  <c r="O295" i="18"/>
  <c r="T295" i="18"/>
  <c r="R295" i="18"/>
  <c r="K167" i="3"/>
  <c r="T245" i="18"/>
  <c r="R245" i="18"/>
  <c r="O245" i="18"/>
  <c r="K356" i="11"/>
  <c r="W296" i="18"/>
  <c r="U296" i="18"/>
  <c r="T335" i="18"/>
  <c r="O335" i="18"/>
  <c r="R335" i="18"/>
  <c r="K106" i="11"/>
  <c r="W147" i="18"/>
  <c r="U147" i="18"/>
  <c r="U149" i="18"/>
  <c r="W149" i="18"/>
  <c r="U71" i="18"/>
  <c r="W71" i="18"/>
  <c r="U91" i="18"/>
  <c r="W91" i="18"/>
  <c r="R103" i="18"/>
  <c r="O103" i="18"/>
  <c r="T103" i="18"/>
  <c r="T346" i="18"/>
  <c r="R346" i="18"/>
  <c r="O346" i="18"/>
  <c r="U86" i="18"/>
  <c r="W86" i="18"/>
  <c r="W267" i="18"/>
  <c r="U267" i="18"/>
  <c r="W342" i="18"/>
  <c r="U342" i="18"/>
  <c r="W110" i="18"/>
  <c r="U110" i="18"/>
  <c r="K155" i="11"/>
  <c r="T158" i="18"/>
  <c r="R158" i="18"/>
  <c r="O158" i="18"/>
  <c r="O283" i="18"/>
  <c r="R283" i="18"/>
  <c r="T283" i="18"/>
  <c r="U313" i="18"/>
  <c r="W313" i="18"/>
  <c r="T285" i="18"/>
  <c r="O285" i="18"/>
  <c r="R285" i="18"/>
  <c r="Q45" i="19"/>
  <c r="Q47" i="19"/>
  <c r="K459" i="11"/>
  <c r="W132" i="18"/>
  <c r="U132" i="18"/>
  <c r="K227" i="11"/>
  <c r="K375" i="11"/>
  <c r="T262" i="18"/>
  <c r="O262" i="18"/>
  <c r="R262" i="18"/>
  <c r="F13" i="12"/>
  <c r="W96" i="18"/>
  <c r="U96" i="18"/>
  <c r="O182" i="18"/>
  <c r="T182" i="18"/>
  <c r="R182" i="18"/>
  <c r="K358" i="3"/>
  <c r="K73" i="3"/>
  <c r="K411" i="3"/>
  <c r="K277" i="11"/>
  <c r="U113" i="18"/>
  <c r="W113" i="18"/>
  <c r="K538" i="3"/>
  <c r="K154" i="11"/>
  <c r="K448" i="3"/>
  <c r="R194" i="18"/>
  <c r="T194" i="18"/>
  <c r="O194" i="18"/>
  <c r="K49" i="11"/>
  <c r="Q40" i="19"/>
  <c r="K251" i="11"/>
  <c r="R340" i="18"/>
  <c r="T340" i="18"/>
  <c r="O340" i="18"/>
  <c r="K483" i="11"/>
  <c r="U120" i="18"/>
  <c r="W120" i="18"/>
  <c r="U248" i="18"/>
  <c r="W248" i="18"/>
  <c r="K51" i="11"/>
  <c r="W77" i="18"/>
  <c r="U77" i="18"/>
  <c r="K492" i="11"/>
  <c r="K113" i="11"/>
  <c r="K486" i="3"/>
  <c r="R233" i="18"/>
  <c r="T233" i="18"/>
  <c r="O233" i="18"/>
  <c r="T225" i="18"/>
  <c r="R225" i="18"/>
  <c r="O225" i="18"/>
  <c r="K70" i="11"/>
  <c r="K419" i="3"/>
  <c r="K309" i="3"/>
  <c r="U229" i="18"/>
  <c r="W229" i="18"/>
  <c r="W346" i="18"/>
  <c r="U346" i="18"/>
  <c r="K282" i="3"/>
  <c r="K94" i="11"/>
  <c r="K94" i="3"/>
  <c r="K437" i="11"/>
  <c r="W318" i="18"/>
  <c r="U318" i="18"/>
  <c r="K101" i="3"/>
  <c r="K522" i="3"/>
  <c r="K398" i="11"/>
  <c r="T94" i="18"/>
  <c r="O94" i="18"/>
  <c r="R94" i="18"/>
  <c r="K280" i="11"/>
  <c r="K334" i="3"/>
  <c r="K118" i="11"/>
  <c r="K512" i="3"/>
  <c r="K65" i="3"/>
  <c r="K453" i="11"/>
  <c r="U133" i="18"/>
  <c r="W133" i="18"/>
  <c r="T209" i="18"/>
  <c r="O209" i="18"/>
  <c r="R209" i="18"/>
  <c r="O344" i="18"/>
  <c r="R344" i="18"/>
  <c r="T344" i="18"/>
  <c r="K528" i="3"/>
  <c r="R252" i="18"/>
  <c r="O252" i="18"/>
  <c r="T252" i="18"/>
  <c r="K308" i="3"/>
  <c r="K307" i="11"/>
  <c r="W207" i="18"/>
  <c r="U207" i="18"/>
  <c r="U236" i="18"/>
  <c r="W236" i="18"/>
  <c r="U172" i="18"/>
  <c r="W172" i="18"/>
  <c r="T305" i="18"/>
  <c r="O305" i="18"/>
  <c r="R305" i="18"/>
  <c r="K131" i="3"/>
  <c r="O95" i="18"/>
  <c r="R95" i="18"/>
  <c r="T95" i="18"/>
  <c r="K511" i="3"/>
  <c r="K520" i="3"/>
  <c r="K57" i="11"/>
  <c r="K454" i="11"/>
  <c r="W137" i="18"/>
  <c r="U137" i="18"/>
  <c r="K443" i="3"/>
  <c r="K433" i="3"/>
  <c r="U315" i="18"/>
  <c r="W315" i="18"/>
  <c r="R86" i="18"/>
  <c r="T86" i="18"/>
  <c r="O86" i="18"/>
  <c r="K238" i="11"/>
  <c r="K385" i="3"/>
  <c r="R100" i="18"/>
  <c r="T100" i="18"/>
  <c r="O100" i="18"/>
  <c r="K314" i="11"/>
  <c r="K242" i="3"/>
  <c r="W138" i="18"/>
  <c r="U138" i="18"/>
  <c r="W343" i="18"/>
  <c r="U343" i="18"/>
  <c r="K263" i="3"/>
  <c r="W317" i="18"/>
  <c r="U317" i="18"/>
  <c r="K34" i="3"/>
  <c r="K231" i="11"/>
  <c r="K421" i="3"/>
  <c r="K336" i="11"/>
  <c r="K256" i="11"/>
  <c r="K395" i="11"/>
  <c r="K483" i="3"/>
  <c r="K341" i="3"/>
  <c r="K62" i="11"/>
  <c r="W226" i="18"/>
  <c r="U226" i="18"/>
  <c r="K262" i="11"/>
  <c r="D15" i="12"/>
  <c r="K173" i="3"/>
  <c r="K271" i="3"/>
  <c r="R250" i="18"/>
  <c r="O250" i="18"/>
  <c r="T250" i="18"/>
  <c r="K484" i="3"/>
  <c r="K382" i="3"/>
  <c r="K72" i="3"/>
  <c r="Q43" i="19"/>
  <c r="W260" i="18"/>
  <c r="U260" i="18"/>
  <c r="W365" i="18"/>
  <c r="U365" i="18"/>
  <c r="Z44" i="19"/>
  <c r="U177" i="18"/>
  <c r="W177" i="18"/>
  <c r="O91" i="18"/>
  <c r="T91" i="18"/>
  <c r="R91" i="18"/>
  <c r="K276" i="3"/>
  <c r="K340" i="3"/>
  <c r="K159" i="11"/>
  <c r="K335" i="11"/>
  <c r="W220" i="18"/>
  <c r="U220" i="18"/>
  <c r="W216" i="18"/>
  <c r="U216" i="18"/>
  <c r="K77" i="3"/>
  <c r="K548" i="3"/>
  <c r="R183" i="18"/>
  <c r="O183" i="18"/>
  <c r="T183" i="18"/>
  <c r="K54" i="11"/>
  <c r="U191" i="18"/>
  <c r="W191" i="18"/>
  <c r="W197" i="18"/>
  <c r="U197" i="18"/>
  <c r="U171" i="18"/>
  <c r="W171" i="18"/>
  <c r="W93" i="18"/>
  <c r="U93" i="18"/>
  <c r="K431" i="11"/>
  <c r="R81" i="18"/>
  <c r="O81" i="18"/>
  <c r="T81" i="18"/>
  <c r="O337" i="18"/>
  <c r="R337" i="18"/>
  <c r="T337" i="18"/>
  <c r="T333" i="18"/>
  <c r="O333" i="18"/>
  <c r="R333" i="18"/>
  <c r="K75" i="3"/>
  <c r="K288" i="3"/>
  <c r="W270" i="18"/>
  <c r="U270" i="18"/>
  <c r="D12" i="12"/>
  <c r="D4" i="10"/>
  <c r="D19" i="13" s="1"/>
  <c r="U330" i="18"/>
  <c r="W330" i="18"/>
  <c r="W183" i="18"/>
  <c r="U183" i="18"/>
  <c r="O266" i="18"/>
  <c r="T266" i="18"/>
  <c r="R266" i="18"/>
  <c r="K116" i="3"/>
  <c r="W368" i="18"/>
  <c r="U368" i="18"/>
  <c r="K225" i="3"/>
  <c r="K211" i="3"/>
  <c r="R290" i="18"/>
  <c r="T290" i="18"/>
  <c r="O290" i="18"/>
  <c r="O302" i="18"/>
  <c r="R302" i="18"/>
  <c r="T302" i="18"/>
  <c r="W291" i="18"/>
  <c r="U291" i="18"/>
  <c r="T108" i="18"/>
  <c r="R108" i="18"/>
  <c r="O108" i="18"/>
  <c r="U160" i="18"/>
  <c r="W160" i="18"/>
  <c r="T124" i="18"/>
  <c r="R124" i="18"/>
  <c r="O124" i="18"/>
  <c r="T162" i="18"/>
  <c r="O162" i="18"/>
  <c r="R162" i="18"/>
  <c r="W79" i="18"/>
  <c r="U79" i="18"/>
  <c r="R342" i="18"/>
  <c r="T342" i="18"/>
  <c r="O342" i="18"/>
  <c r="R358" i="18"/>
  <c r="O358" i="18"/>
  <c r="T358" i="18"/>
  <c r="W159" i="18"/>
  <c r="U159" i="18"/>
  <c r="O354" i="18"/>
  <c r="R354" i="18"/>
  <c r="T354" i="18"/>
  <c r="W353" i="18"/>
  <c r="U353" i="18"/>
  <c r="W78" i="18"/>
  <c r="U78" i="18"/>
  <c r="O235" i="18"/>
  <c r="T235" i="18"/>
  <c r="R235" i="18"/>
  <c r="W369" i="18"/>
  <c r="U369" i="18"/>
  <c r="W264" i="18"/>
  <c r="U264" i="18"/>
  <c r="K433" i="11"/>
  <c r="R319" i="18"/>
  <c r="O319" i="18"/>
  <c r="T319" i="18"/>
  <c r="W280" i="18"/>
  <c r="U280" i="18"/>
  <c r="F19" i="12"/>
  <c r="O297" i="18"/>
  <c r="R297" i="18"/>
  <c r="T297" i="18"/>
  <c r="W293" i="18"/>
  <c r="U293" i="18"/>
  <c r="W176" i="18"/>
  <c r="U176" i="18"/>
  <c r="T192" i="18"/>
  <c r="O192" i="18"/>
  <c r="R192" i="18"/>
  <c r="W256" i="18"/>
  <c r="U256" i="18"/>
  <c r="R72" i="18"/>
  <c r="T72" i="18"/>
  <c r="O72" i="18"/>
  <c r="R155" i="18"/>
  <c r="T155" i="18"/>
  <c r="O155" i="18"/>
  <c r="T287" i="18"/>
  <c r="O287" i="18"/>
  <c r="R287" i="18"/>
  <c r="U116" i="18"/>
  <c r="W116" i="18"/>
  <c r="R96" i="18"/>
  <c r="T96" i="18"/>
  <c r="O96" i="18"/>
  <c r="K111" i="11"/>
  <c r="U152" i="18"/>
  <c r="W152" i="18"/>
  <c r="T324" i="18"/>
  <c r="O324" i="18"/>
  <c r="R324" i="18"/>
  <c r="R255" i="18"/>
  <c r="T255" i="18"/>
  <c r="O255" i="18"/>
  <c r="D14" i="12"/>
  <c r="W355" i="18"/>
  <c r="U355" i="18"/>
  <c r="T90" i="18"/>
  <c r="O90" i="18"/>
  <c r="R90" i="18"/>
  <c r="K42" i="11"/>
  <c r="K366" i="3"/>
  <c r="R219" i="18"/>
  <c r="T219" i="18"/>
  <c r="O219" i="18"/>
  <c r="T304" i="18"/>
  <c r="R304" i="18"/>
  <c r="O304" i="18"/>
  <c r="R322" i="18"/>
  <c r="O322" i="18"/>
  <c r="T322" i="18"/>
  <c r="W268" i="18"/>
  <c r="U268" i="18"/>
  <c r="Z47" i="19"/>
  <c r="U81" i="18"/>
  <c r="W81" i="18"/>
  <c r="O220" i="18"/>
  <c r="R220" i="18"/>
  <c r="T220" i="18"/>
  <c r="U80" i="18"/>
  <c r="W80" i="18"/>
  <c r="W111" i="18"/>
  <c r="U111" i="18"/>
  <c r="K316" i="11"/>
  <c r="O321" i="18"/>
  <c r="T321" i="18"/>
  <c r="R321" i="18"/>
  <c r="O198" i="18"/>
  <c r="T198" i="18"/>
  <c r="R198" i="18"/>
  <c r="R229" i="18"/>
  <c r="O229" i="18"/>
  <c r="T229" i="18"/>
  <c r="U179" i="18"/>
  <c r="W179" i="18"/>
  <c r="R356" i="18"/>
  <c r="T356" i="18"/>
  <c r="O356" i="18"/>
  <c r="O133" i="18"/>
  <c r="R133" i="18"/>
  <c r="T133" i="18"/>
  <c r="W84" i="18"/>
  <c r="U84" i="18"/>
  <c r="R352" i="18"/>
  <c r="T352" i="18"/>
  <c r="O352" i="18"/>
  <c r="W90" i="18"/>
  <c r="U90" i="18"/>
  <c r="W196" i="18"/>
  <c r="U196" i="18"/>
  <c r="T139" i="18"/>
  <c r="R139" i="18"/>
  <c r="O139" i="18"/>
  <c r="R249" i="18"/>
  <c r="T249" i="18"/>
  <c r="O249" i="18"/>
  <c r="R97" i="18"/>
  <c r="T97" i="18"/>
  <c r="O97" i="18"/>
  <c r="U307" i="18"/>
  <c r="W307" i="18"/>
  <c r="K37" i="3"/>
  <c r="U351" i="18"/>
  <c r="W351" i="18"/>
  <c r="U94" i="18"/>
  <c r="W94" i="18"/>
  <c r="R259" i="18"/>
  <c r="O259" i="18"/>
  <c r="T259" i="18"/>
  <c r="R265" i="18"/>
  <c r="T265" i="18"/>
  <c r="O265" i="18"/>
  <c r="R211" i="18"/>
  <c r="T211" i="18"/>
  <c r="O211" i="18"/>
  <c r="T264" i="18"/>
  <c r="R264" i="18"/>
  <c r="O264" i="18"/>
  <c r="K479" i="3"/>
  <c r="K70" i="3"/>
  <c r="U241" i="18"/>
  <c r="W241" i="18"/>
  <c r="W282" i="18"/>
  <c r="U282" i="18"/>
  <c r="K250" i="3"/>
  <c r="U339" i="18"/>
  <c r="F21" i="12"/>
  <c r="W339" i="18"/>
  <c r="O336" i="18"/>
  <c r="R336" i="18"/>
  <c r="T336" i="18"/>
  <c r="U245" i="18"/>
  <c r="W245" i="18"/>
  <c r="U182" i="18"/>
  <c r="W182" i="18"/>
  <c r="U139" i="18"/>
  <c r="W139" i="18"/>
  <c r="R79" i="18"/>
  <c r="O79" i="18"/>
  <c r="K110" i="3"/>
  <c r="U279" i="18"/>
  <c r="W279" i="18"/>
  <c r="T205" i="18"/>
  <c r="O205" i="18"/>
  <c r="R205" i="18"/>
  <c r="O320" i="18"/>
  <c r="R320" i="18"/>
  <c r="T320" i="18"/>
  <c r="O188" i="18"/>
  <c r="R188" i="18"/>
  <c r="T188" i="18"/>
  <c r="W265" i="18"/>
  <c r="U265" i="18"/>
  <c r="Z46" i="19"/>
  <c r="R76" i="18"/>
  <c r="O76" i="18"/>
  <c r="R134" i="18"/>
  <c r="T134" i="18"/>
  <c r="O134" i="18"/>
  <c r="U215" i="18"/>
  <c r="W215" i="18"/>
  <c r="R330" i="18"/>
  <c r="O330" i="18"/>
  <c r="T330" i="18"/>
  <c r="T204" i="18"/>
  <c r="O204" i="18"/>
  <c r="R204" i="18"/>
  <c r="O298" i="18"/>
  <c r="R298" i="18"/>
  <c r="T298" i="18"/>
  <c r="U135" i="18"/>
  <c r="W135" i="18"/>
  <c r="U184" i="18"/>
  <c r="W184" i="18"/>
  <c r="U169" i="18"/>
  <c r="W169" i="18"/>
  <c r="W73" i="18"/>
  <c r="U73" i="18"/>
  <c r="R145" i="18"/>
  <c r="T145" i="18"/>
  <c r="O145" i="18"/>
  <c r="T310" i="18"/>
  <c r="O310" i="18"/>
  <c r="R310" i="18"/>
  <c r="W185" i="18"/>
  <c r="U185" i="18"/>
  <c r="T190" i="18"/>
  <c r="R190" i="18"/>
  <c r="O190" i="18"/>
  <c r="W360" i="18"/>
  <c r="U360" i="18"/>
  <c r="K494" i="3"/>
  <c r="O121" i="18"/>
  <c r="T121" i="18"/>
  <c r="R121" i="18"/>
  <c r="U227" i="18"/>
  <c r="W227" i="18"/>
  <c r="R159" i="18"/>
  <c r="T159" i="18"/>
  <c r="O159" i="18"/>
  <c r="R274" i="18"/>
  <c r="O274" i="18"/>
  <c r="T274" i="18"/>
  <c r="K283" i="11"/>
  <c r="W92" i="18"/>
  <c r="U92" i="18"/>
  <c r="W364" i="18"/>
  <c r="U364" i="18"/>
  <c r="U231" i="18"/>
  <c r="W231" i="18"/>
  <c r="T355" i="18"/>
  <c r="R355" i="18"/>
  <c r="O355" i="18"/>
  <c r="W203" i="18"/>
  <c r="U203" i="18"/>
  <c r="O169" i="18"/>
  <c r="T169" i="18"/>
  <c r="R169" i="18"/>
  <c r="R323" i="18"/>
  <c r="T323" i="18"/>
  <c r="O323" i="18"/>
  <c r="W146" i="18"/>
  <c r="U146" i="18"/>
  <c r="T216" i="18"/>
  <c r="O216" i="18"/>
  <c r="R216" i="18"/>
  <c r="W312" i="18"/>
  <c r="U312" i="18"/>
  <c r="W166" i="18"/>
  <c r="U166" i="18"/>
  <c r="R227" i="18"/>
  <c r="T227" i="18"/>
  <c r="O227" i="18"/>
  <c r="U126" i="18"/>
  <c r="W126" i="18"/>
  <c r="U323" i="18"/>
  <c r="W323" i="18"/>
  <c r="U327" i="18"/>
  <c r="W327" i="18"/>
  <c r="R71" i="18"/>
  <c r="T71" i="18"/>
  <c r="O71" i="18"/>
  <c r="K429" i="3"/>
  <c r="O168" i="18"/>
  <c r="T168" i="18"/>
  <c r="R168" i="18"/>
  <c r="R364" i="18"/>
  <c r="O364" i="18"/>
  <c r="T364" i="18"/>
  <c r="W87" i="18"/>
  <c r="U87" i="18"/>
  <c r="R300" i="18"/>
  <c r="T300" i="18"/>
  <c r="O300" i="18"/>
  <c r="O241" i="18"/>
  <c r="R241" i="18"/>
  <c r="T241" i="18"/>
  <c r="W98" i="18"/>
  <c r="U98" i="18"/>
  <c r="D21" i="12"/>
  <c r="K489" i="3"/>
  <c r="T118" i="18"/>
  <c r="R118" i="18"/>
  <c r="O118" i="18"/>
  <c r="W300" i="18"/>
  <c r="U300" i="18"/>
  <c r="K393" i="3"/>
  <c r="O111" i="18"/>
  <c r="T111" i="18"/>
  <c r="R111" i="18"/>
  <c r="K72" i="11"/>
  <c r="O115" i="18"/>
  <c r="T115" i="18"/>
  <c r="R115" i="18"/>
  <c r="K353" i="11"/>
  <c r="W162" i="18"/>
  <c r="U162" i="18"/>
  <c r="T239" i="18"/>
  <c r="R239" i="18"/>
  <c r="O239" i="18"/>
  <c r="U328" i="18"/>
  <c r="W328" i="18"/>
  <c r="O130" i="18"/>
  <c r="R130" i="18"/>
  <c r="T130" i="18"/>
  <c r="W262" i="18"/>
  <c r="U262" i="18"/>
  <c r="Z43" i="19"/>
  <c r="U154" i="18"/>
  <c r="W154" i="18"/>
  <c r="K344" i="11"/>
  <c r="K245" i="3"/>
  <c r="T328" i="18"/>
  <c r="O328" i="18"/>
  <c r="R328" i="18"/>
  <c r="K150" i="3"/>
  <c r="K290" i="11"/>
  <c r="K141" i="3"/>
  <c r="W219" i="18"/>
  <c r="U219" i="18"/>
  <c r="F17" i="12"/>
  <c r="K274" i="3"/>
  <c r="K56" i="11"/>
  <c r="K92" i="3"/>
  <c r="K293" i="3"/>
  <c r="K423" i="3"/>
  <c r="K225" i="11"/>
  <c r="K59" i="11"/>
  <c r="U308" i="18"/>
  <c r="W308" i="18"/>
  <c r="K317" i="11"/>
  <c r="W225" i="18"/>
  <c r="U225" i="18"/>
  <c r="K163" i="11"/>
  <c r="K51" i="3"/>
  <c r="O296" i="18"/>
  <c r="T296" i="18"/>
  <c r="R296" i="18"/>
  <c r="K503" i="3"/>
  <c r="O88" i="18"/>
  <c r="R88" i="18"/>
  <c r="T88" i="18"/>
  <c r="K229" i="3"/>
  <c r="K394" i="3"/>
  <c r="R161" i="18"/>
  <c r="T161" i="18"/>
  <c r="O161" i="18"/>
  <c r="W249" i="18"/>
  <c r="U249" i="18"/>
  <c r="F18" i="12"/>
  <c r="K283" i="3"/>
  <c r="K86" i="11"/>
  <c r="K252" i="11"/>
  <c r="T215" i="18"/>
  <c r="O215" i="18"/>
  <c r="R215" i="18"/>
  <c r="T327" i="18"/>
  <c r="O327" i="18"/>
  <c r="R327" i="18"/>
  <c r="R114" i="18"/>
  <c r="T114" i="18"/>
  <c r="O114" i="18"/>
  <c r="K468" i="3"/>
  <c r="K277" i="3"/>
  <c r="K472" i="3"/>
  <c r="K53" i="11"/>
  <c r="W242" i="18"/>
  <c r="U242" i="18"/>
  <c r="K82" i="3"/>
  <c r="U275" i="18"/>
  <c r="W275" i="18"/>
  <c r="K122" i="11"/>
  <c r="K487" i="11"/>
  <c r="K43" i="3"/>
  <c r="R253" i="18"/>
  <c r="T253" i="18"/>
  <c r="O253" i="18"/>
  <c r="T242" i="18"/>
  <c r="O242" i="18"/>
  <c r="R242" i="18"/>
  <c r="W341" i="18"/>
  <c r="U341" i="18"/>
  <c r="R157" i="18"/>
  <c r="O157" i="18"/>
  <c r="T157" i="18"/>
  <c r="U266" i="18"/>
  <c r="W266" i="18"/>
  <c r="W347" i="18"/>
  <c r="U347" i="18"/>
  <c r="R315" i="18"/>
  <c r="O315" i="18"/>
  <c r="T315" i="18"/>
  <c r="K473" i="3"/>
  <c r="R272" i="18"/>
  <c r="T272" i="18"/>
  <c r="O272" i="18"/>
  <c r="W222" i="18"/>
  <c r="U222" i="18"/>
  <c r="W114" i="18"/>
  <c r="U114" i="18"/>
  <c r="U240" i="18"/>
  <c r="W240" i="18"/>
  <c r="T110" i="18"/>
  <c r="R110" i="18"/>
  <c r="O110" i="18"/>
  <c r="K137" i="11"/>
  <c r="O234" i="18"/>
  <c r="T234" i="18"/>
  <c r="R234" i="18"/>
  <c r="K83" i="11"/>
  <c r="T156" i="18"/>
  <c r="R156" i="18"/>
  <c r="O156" i="18"/>
  <c r="O128" i="18"/>
  <c r="R128" i="18"/>
  <c r="T128" i="18"/>
  <c r="K146" i="3"/>
  <c r="K26" i="3"/>
  <c r="W198" i="18"/>
  <c r="U198" i="18"/>
  <c r="R106" i="18"/>
  <c r="T106" i="18"/>
  <c r="O106" i="18"/>
  <c r="O231" i="18"/>
  <c r="R231" i="18"/>
  <c r="T231" i="18"/>
  <c r="R101" i="18"/>
  <c r="O101" i="18"/>
  <c r="T101" i="18"/>
  <c r="K79" i="3"/>
  <c r="R146" i="18"/>
  <c r="O146" i="18"/>
  <c r="T146" i="18"/>
  <c r="K150" i="11"/>
  <c r="R366" i="18"/>
  <c r="O366" i="18"/>
  <c r="T366" i="18"/>
  <c r="K426" i="3"/>
  <c r="K310" i="11"/>
  <c r="K244" i="11"/>
  <c r="W309" i="18"/>
  <c r="U309" i="18"/>
  <c r="K237" i="3"/>
  <c r="K74" i="11"/>
  <c r="R83" i="18"/>
  <c r="T83" i="18"/>
  <c r="O83" i="18"/>
  <c r="O189" i="18"/>
  <c r="R189" i="18"/>
  <c r="T189" i="18"/>
  <c r="K134" i="3"/>
  <c r="K280" i="3"/>
  <c r="T276" i="18"/>
  <c r="R276" i="18"/>
  <c r="O276" i="18"/>
  <c r="K224" i="11"/>
  <c r="K265" i="3"/>
  <c r="T348" i="18"/>
  <c r="R348" i="18"/>
  <c r="O348" i="18"/>
  <c r="K154" i="3"/>
  <c r="K400" i="3"/>
  <c r="T113" i="18"/>
  <c r="R113" i="18"/>
  <c r="O113" i="18"/>
  <c r="K301" i="11"/>
  <c r="T317" i="18"/>
  <c r="O317" i="18"/>
  <c r="R317" i="18"/>
  <c r="U243" i="18"/>
  <c r="W243" i="18"/>
  <c r="T334" i="18"/>
  <c r="R334" i="18"/>
  <c r="O334" i="18"/>
  <c r="W352" i="18"/>
  <c r="U352" i="18"/>
  <c r="K315" i="3"/>
  <c r="K273" i="3"/>
  <c r="R122" i="18"/>
  <c r="O122" i="18"/>
  <c r="T122" i="18"/>
  <c r="O329" i="18"/>
  <c r="T329" i="18"/>
  <c r="R329" i="18"/>
  <c r="W190" i="18"/>
  <c r="U190" i="18"/>
  <c r="K347" i="3"/>
  <c r="O362" i="18"/>
  <c r="R362" i="18"/>
  <c r="T362" i="18"/>
  <c r="T170" i="18"/>
  <c r="R170" i="18"/>
  <c r="O170" i="18"/>
  <c r="K303" i="3"/>
  <c r="W235" i="18"/>
  <c r="U235" i="18"/>
  <c r="O148" i="18"/>
  <c r="R148" i="18"/>
  <c r="T148" i="18"/>
  <c r="T359" i="18"/>
  <c r="O359" i="18"/>
  <c r="R359" i="18"/>
  <c r="K440" i="3"/>
  <c r="W204" i="18"/>
  <c r="U204" i="18"/>
  <c r="K176" i="11"/>
  <c r="K456" i="3"/>
  <c r="K182" i="3"/>
  <c r="R303" i="18"/>
  <c r="T303" i="18"/>
  <c r="O303" i="18"/>
  <c r="K86" i="3"/>
  <c r="K491" i="11"/>
  <c r="K84" i="11"/>
  <c r="K103" i="11"/>
  <c r="K331" i="11"/>
  <c r="W358" i="18"/>
  <c r="U358" i="18"/>
  <c r="K45" i="11"/>
  <c r="W128" i="18"/>
  <c r="U128" i="18"/>
  <c r="Q46" i="19"/>
  <c r="K143" i="11"/>
  <c r="K539" i="3"/>
  <c r="K187" i="3"/>
  <c r="W333" i="18"/>
  <c r="U333" i="18"/>
  <c r="W121" i="18"/>
  <c r="U121" i="18"/>
  <c r="O141" i="18"/>
  <c r="T141" i="18"/>
  <c r="R141" i="18"/>
  <c r="U95" i="18"/>
  <c r="W95" i="18"/>
  <c r="K222" i="11"/>
  <c r="K411" i="11"/>
  <c r="W344" i="18"/>
  <c r="U344" i="18"/>
  <c r="D19" i="12"/>
  <c r="U310" i="18"/>
  <c r="W310" i="18"/>
  <c r="R152" i="18"/>
  <c r="O152" i="18"/>
  <c r="T152" i="18"/>
  <c r="K246" i="3"/>
  <c r="U175" i="18"/>
  <c r="W175" i="18"/>
  <c r="K349" i="11"/>
  <c r="K389" i="11"/>
  <c r="U247" i="18"/>
  <c r="W247" i="18"/>
  <c r="R75" i="18"/>
  <c r="O75" i="18"/>
  <c r="U361" i="18"/>
  <c r="W361" i="18"/>
  <c r="K355" i="11"/>
  <c r="R213" i="18"/>
  <c r="T213" i="18"/>
  <c r="O213" i="18"/>
  <c r="T368" i="18"/>
  <c r="O368" i="18"/>
  <c r="R368" i="18"/>
  <c r="R294" i="18"/>
  <c r="T294" i="18"/>
  <c r="O294" i="18"/>
  <c r="K117" i="3"/>
  <c r="W250" i="18"/>
  <c r="U250" i="18"/>
  <c r="K202" i="11"/>
  <c r="K132" i="3"/>
  <c r="O143" i="18"/>
  <c r="R143" i="18"/>
  <c r="T143" i="18"/>
  <c r="K459" i="3"/>
  <c r="K156" i="3"/>
  <c r="K41" i="3"/>
  <c r="W221" i="18"/>
  <c r="U221" i="18"/>
  <c r="T282" i="18"/>
  <c r="R282" i="18"/>
  <c r="O282" i="18"/>
  <c r="U314" i="18"/>
  <c r="W314" i="18"/>
  <c r="K529" i="3"/>
  <c r="K160" i="11"/>
  <c r="W259" i="18"/>
  <c r="U259" i="18"/>
  <c r="U127" i="18"/>
  <c r="W127" i="18"/>
  <c r="F14" i="12"/>
  <c r="W136" i="18"/>
  <c r="U136" i="18"/>
  <c r="K437" i="3"/>
  <c r="U304" i="18"/>
  <c r="W304" i="18"/>
  <c r="K422" i="3"/>
  <c r="T291" i="18"/>
  <c r="O291" i="18"/>
  <c r="R291" i="18"/>
  <c r="K302" i="11"/>
  <c r="O313" i="18"/>
  <c r="R313" i="18"/>
  <c r="T313" i="18"/>
  <c r="R357" i="18"/>
  <c r="T357" i="18"/>
  <c r="O357" i="18"/>
  <c r="R87" i="18"/>
  <c r="O87" i="18"/>
  <c r="T87" i="18"/>
  <c r="O254" i="18"/>
  <c r="R254" i="18"/>
  <c r="T254" i="18"/>
  <c r="U230" i="18"/>
  <c r="W230" i="18"/>
  <c r="W153" i="18"/>
  <c r="U153" i="18"/>
  <c r="K299" i="11"/>
  <c r="K326" i="3"/>
  <c r="T138" i="18"/>
  <c r="R138" i="18"/>
  <c r="O138" i="18"/>
  <c r="O107" i="18"/>
  <c r="T107" i="18"/>
  <c r="R107" i="18"/>
  <c r="R177" i="18"/>
  <c r="T177" i="18"/>
  <c r="O177" i="18"/>
  <c r="W187" i="18"/>
  <c r="U187" i="18"/>
  <c r="W325" i="18"/>
  <c r="U325" i="18"/>
  <c r="K87" i="11"/>
  <c r="K325" i="3"/>
  <c r="T119" i="18"/>
  <c r="O119" i="18"/>
  <c r="R119" i="18"/>
  <c r="W286" i="18"/>
  <c r="U286" i="18"/>
  <c r="R278" i="18"/>
  <c r="T278" i="18"/>
  <c r="O278" i="18"/>
  <c r="Z42" i="19"/>
  <c r="W276" i="18"/>
  <c r="U276" i="18"/>
  <c r="W335" i="18"/>
  <c r="U335" i="18"/>
  <c r="W180" i="18"/>
  <c r="U180" i="18"/>
  <c r="K436" i="3"/>
  <c r="K81" i="3"/>
  <c r="Z49" i="19"/>
  <c r="K514" i="3"/>
  <c r="R150" i="18"/>
  <c r="T150" i="18"/>
  <c r="O150" i="18"/>
  <c r="K224" i="3"/>
  <c r="R341" i="18"/>
  <c r="T341" i="18"/>
  <c r="O341" i="18"/>
  <c r="T84" i="18"/>
  <c r="O84" i="18"/>
  <c r="R84" i="18"/>
  <c r="R243" i="18"/>
  <c r="T243" i="18"/>
  <c r="O243" i="18"/>
  <c r="R311" i="18"/>
  <c r="T311" i="18"/>
  <c r="O311" i="18"/>
  <c r="W103" i="18"/>
  <c r="U103" i="18"/>
  <c r="K455" i="11"/>
  <c r="W70" i="18"/>
  <c r="F12" i="12"/>
  <c r="U70" i="18"/>
  <c r="F4" i="10"/>
  <c r="U100" i="18"/>
  <c r="W100" i="18"/>
  <c r="K309" i="11"/>
  <c r="T129" i="18"/>
  <c r="O129" i="18"/>
  <c r="R129" i="18"/>
  <c r="K397" i="11"/>
  <c r="R281" i="18"/>
  <c r="O281" i="18"/>
  <c r="T281" i="18"/>
  <c r="T273" i="18"/>
  <c r="R273" i="18"/>
  <c r="O273" i="18"/>
  <c r="T345" i="18"/>
  <c r="O345" i="18"/>
  <c r="R345" i="18"/>
  <c r="K364" i="3"/>
  <c r="K467" i="3"/>
  <c r="K408" i="3"/>
  <c r="U195" i="18"/>
  <c r="W195" i="18"/>
  <c r="T293" i="18"/>
  <c r="O293" i="18"/>
  <c r="R293" i="18"/>
  <c r="W158" i="18"/>
  <c r="U158" i="18"/>
  <c r="F15" i="12"/>
  <c r="U134" i="18"/>
  <c r="W134" i="18"/>
  <c r="W155" i="18"/>
  <c r="U155" i="18"/>
  <c r="W75" i="18"/>
  <c r="U75" i="18"/>
  <c r="K401" i="3"/>
  <c r="R240" i="18"/>
  <c r="T240" i="18"/>
  <c r="O240" i="18"/>
  <c r="K501" i="11"/>
  <c r="K58" i="11"/>
  <c r="K258" i="3"/>
  <c r="K96" i="11"/>
  <c r="K223" i="3"/>
  <c r="K105" i="11"/>
  <c r="K333" i="3"/>
  <c r="K325" i="11"/>
  <c r="K69" i="11"/>
  <c r="K524" i="3"/>
  <c r="W356" i="18"/>
  <c r="U356" i="18"/>
  <c r="K164" i="3"/>
  <c r="K452" i="3"/>
  <c r="W213" i="18"/>
  <c r="U213" i="18"/>
  <c r="K456" i="11"/>
  <c r="W228" i="18"/>
  <c r="U228" i="18"/>
  <c r="K60" i="3"/>
  <c r="K495" i="11"/>
  <c r="W181" i="18"/>
  <c r="U181" i="18"/>
  <c r="W167" i="18"/>
  <c r="U167" i="18"/>
  <c r="R312" i="18"/>
  <c r="O312" i="18"/>
  <c r="T312" i="18"/>
  <c r="O178" i="18"/>
  <c r="T178" i="18"/>
  <c r="R178" i="18"/>
  <c r="U237" i="18"/>
  <c r="W237" i="18"/>
  <c r="U145" i="18"/>
  <c r="W145" i="18"/>
  <c r="K380" i="3"/>
  <c r="W170" i="18"/>
  <c r="U170" i="18"/>
  <c r="K320" i="11"/>
  <c r="K352" i="11"/>
  <c r="O228" i="18"/>
  <c r="R228" i="18"/>
  <c r="T228" i="18"/>
  <c r="K4" i="3"/>
  <c r="K243" i="3"/>
  <c r="W357" i="18"/>
  <c r="U357" i="18"/>
  <c r="K232" i="11"/>
  <c r="K159" i="3"/>
  <c r="K140" i="3"/>
  <c r="R144" i="18"/>
  <c r="T144" i="18"/>
  <c r="O144" i="18"/>
  <c r="K255" i="3"/>
  <c r="K500" i="3"/>
  <c r="K215" i="3"/>
  <c r="U151" i="18"/>
  <c r="W151" i="18"/>
  <c r="W294" i="18"/>
  <c r="U294" i="18"/>
  <c r="K432" i="11"/>
  <c r="U277" i="18"/>
  <c r="W277" i="18"/>
  <c r="O171" i="18"/>
  <c r="R171" i="18"/>
  <c r="T171" i="18"/>
  <c r="K199" i="11"/>
  <c r="K213" i="11"/>
  <c r="K264" i="11"/>
  <c r="K425" i="3"/>
  <c r="K40" i="11"/>
  <c r="K489" i="11"/>
  <c r="U251" i="18"/>
  <c r="W251" i="18"/>
  <c r="D17" i="12"/>
  <c r="K407" i="3"/>
  <c r="O279" i="18"/>
  <c r="R279" i="18"/>
  <c r="T279" i="18"/>
  <c r="O80" i="18"/>
  <c r="T80" i="18"/>
  <c r="R80" i="18"/>
  <c r="K468" i="11"/>
  <c r="K68" i="3"/>
  <c r="K439" i="11"/>
  <c r="K216" i="3"/>
  <c r="K126" i="3"/>
  <c r="K540" i="3"/>
  <c r="K196" i="3"/>
  <c r="K148" i="3"/>
  <c r="K274" i="11"/>
  <c r="K95" i="3"/>
  <c r="Q42" i="19"/>
  <c r="U287" i="18"/>
  <c r="W287" i="18"/>
  <c r="W168" i="18"/>
  <c r="U168" i="18"/>
  <c r="R125" i="18"/>
  <c r="O125" i="18"/>
  <c r="T125" i="18"/>
  <c r="R269" i="18"/>
  <c r="T269" i="18"/>
  <c r="O269" i="18"/>
  <c r="K434" i="11"/>
  <c r="K368" i="3"/>
  <c r="W284" i="18"/>
  <c r="U284" i="18"/>
  <c r="R267" i="18"/>
  <c r="O267" i="18"/>
  <c r="T267" i="18"/>
  <c r="T142" i="18"/>
  <c r="R142" i="18"/>
  <c r="O142" i="18"/>
  <c r="W82" i="18"/>
  <c r="U82" i="18"/>
  <c r="K239" i="3"/>
  <c r="W271" i="18"/>
  <c r="U271" i="18"/>
  <c r="K418" i="11"/>
  <c r="K134" i="11"/>
  <c r="K88" i="11"/>
  <c r="R117" i="18"/>
  <c r="T117" i="18"/>
  <c r="O117" i="18"/>
  <c r="K245" i="11"/>
  <c r="K203" i="3"/>
  <c r="T151" i="18"/>
  <c r="R151" i="18"/>
  <c r="O151" i="18"/>
  <c r="T73" i="18"/>
  <c r="R73" i="18"/>
  <c r="O73" i="18"/>
  <c r="W144" i="18"/>
  <c r="U144" i="18"/>
  <c r="K369" i="11"/>
  <c r="K386" i="11"/>
  <c r="D20" i="12"/>
  <c r="T238" i="18"/>
  <c r="O238" i="18"/>
  <c r="R238" i="18"/>
  <c r="K317" i="3"/>
  <c r="W104" i="18"/>
  <c r="U104" i="18"/>
  <c r="K500" i="11"/>
  <c r="K247" i="3"/>
  <c r="K417" i="11"/>
  <c r="K517" i="3"/>
  <c r="O200" i="18"/>
  <c r="T200" i="18"/>
  <c r="R200" i="18"/>
  <c r="W359" i="18"/>
  <c r="U359" i="18"/>
  <c r="D16" i="12"/>
  <c r="K557" i="3"/>
  <c r="O193" i="18"/>
  <c r="R193" i="18"/>
  <c r="T193" i="18"/>
  <c r="T149" i="18"/>
  <c r="R149" i="18"/>
  <c r="O149" i="18"/>
  <c r="O181" i="18"/>
  <c r="R181" i="18"/>
  <c r="T181" i="18"/>
  <c r="K167" i="11"/>
  <c r="R224" i="18"/>
  <c r="T224" i="18"/>
  <c r="O224" i="18"/>
  <c r="T173" i="18"/>
  <c r="O173" i="18"/>
  <c r="R173" i="18"/>
  <c r="K230" i="3"/>
  <c r="K505" i="11"/>
  <c r="K406" i="11"/>
  <c r="T203" i="18"/>
  <c r="O203" i="18"/>
  <c r="R203" i="18"/>
  <c r="T275" i="18"/>
  <c r="R275" i="18"/>
  <c r="O275" i="18"/>
  <c r="K188" i="3"/>
  <c r="K112" i="11"/>
  <c r="K446" i="11"/>
  <c r="K503" i="11"/>
  <c r="T199" i="18"/>
  <c r="O199" i="18"/>
  <c r="R199" i="18"/>
  <c r="W306" i="18"/>
  <c r="U306" i="18"/>
  <c r="K292" i="3"/>
  <c r="K377" i="3"/>
  <c r="K33" i="3"/>
  <c r="R307" i="18"/>
  <c r="T307" i="18"/>
  <c r="O307" i="18"/>
  <c r="U97" i="18"/>
  <c r="W97" i="18"/>
  <c r="K93" i="11"/>
  <c r="W131" i="18"/>
  <c r="U131" i="18"/>
  <c r="W366" i="18"/>
  <c r="U366" i="18"/>
  <c r="K294" i="3"/>
  <c r="K426" i="11"/>
  <c r="K399" i="11"/>
  <c r="R331" i="18"/>
  <c r="T331" i="18"/>
  <c r="O331" i="18"/>
  <c r="K185" i="3"/>
  <c r="K415" i="3"/>
  <c r="K42" i="3"/>
  <c r="K549" i="3"/>
  <c r="W202" i="18"/>
  <c r="U202" i="18"/>
  <c r="K97" i="3"/>
  <c r="U297" i="18"/>
  <c r="W297" i="18"/>
  <c r="W85" i="18"/>
  <c r="U85" i="18"/>
  <c r="K408" i="11"/>
  <c r="T280" i="18"/>
  <c r="R280" i="18"/>
  <c r="O280" i="18"/>
  <c r="T351" i="18"/>
  <c r="R351" i="18"/>
  <c r="O351" i="18"/>
  <c r="R195" i="18"/>
  <c r="T195" i="18"/>
  <c r="O195" i="18"/>
  <c r="K460" i="11"/>
  <c r="R365" i="18"/>
  <c r="T365" i="18"/>
  <c r="O365" i="18"/>
  <c r="O226" i="18"/>
  <c r="T226" i="18"/>
  <c r="R226" i="18"/>
  <c r="K261" i="3"/>
  <c r="U316" i="18"/>
  <c r="W316" i="18"/>
  <c r="K108" i="11"/>
  <c r="K318" i="11"/>
  <c r="U156" i="18"/>
  <c r="W156" i="18"/>
  <c r="K39" i="11"/>
  <c r="U232" i="18"/>
  <c r="W232" i="18"/>
  <c r="K244" i="3"/>
  <c r="K209" i="11"/>
  <c r="K257" i="11"/>
  <c r="W348" i="18"/>
  <c r="U348" i="18"/>
  <c r="R270" i="18"/>
  <c r="T270" i="18"/>
  <c r="O270" i="18"/>
  <c r="W331" i="18"/>
  <c r="U331" i="18"/>
  <c r="K430" i="3"/>
  <c r="W257" i="18"/>
  <c r="U257" i="18"/>
  <c r="O261" i="18"/>
  <c r="R261" i="18"/>
  <c r="T261" i="18"/>
  <c r="U295" i="18"/>
  <c r="W295" i="18"/>
  <c r="W278" i="18"/>
  <c r="U278" i="18"/>
  <c r="U273" i="18"/>
  <c r="W273" i="18"/>
  <c r="O165" i="18"/>
  <c r="T165" i="18"/>
  <c r="R165" i="18"/>
  <c r="K268" i="11"/>
  <c r="R308" i="18"/>
  <c r="T308" i="18"/>
  <c r="O308" i="18"/>
  <c r="W118" i="18"/>
  <c r="U118" i="18"/>
  <c r="K454" i="3"/>
  <c r="U115" i="18"/>
  <c r="W115" i="18"/>
  <c r="U74" i="18"/>
  <c r="W74" i="18"/>
  <c r="U209" i="18"/>
  <c r="W209" i="18"/>
  <c r="U246" i="18"/>
  <c r="W246" i="18"/>
  <c r="W186" i="18"/>
  <c r="U186" i="18"/>
  <c r="W326" i="18"/>
  <c r="U326" i="18"/>
  <c r="O367" i="18"/>
  <c r="R367" i="18"/>
  <c r="T367" i="18"/>
  <c r="W214" i="18"/>
  <c r="U214" i="18"/>
  <c r="R353" i="18"/>
  <c r="O353" i="18"/>
  <c r="T353" i="18"/>
  <c r="K345" i="11"/>
  <c r="U106" i="18"/>
  <c r="W106" i="18"/>
  <c r="K272" i="3"/>
  <c r="K228" i="11"/>
  <c r="K510" i="3"/>
  <c r="K208" i="11"/>
  <c r="K464" i="3"/>
  <c r="K337" i="11"/>
  <c r="K316" i="3"/>
  <c r="K248" i="11"/>
  <c r="O92" i="18"/>
  <c r="R92" i="18"/>
  <c r="T92" i="18"/>
  <c r="W208" i="18"/>
  <c r="U208" i="18"/>
  <c r="K288" i="11"/>
  <c r="R316" i="18"/>
  <c r="O316" i="18"/>
  <c r="T316" i="18"/>
  <c r="K357" i="11"/>
  <c r="U141" i="18"/>
  <c r="W141" i="18"/>
  <c r="T218" i="18"/>
  <c r="R218" i="18"/>
  <c r="O218" i="18"/>
  <c r="K510" i="11"/>
  <c r="T332" i="18"/>
  <c r="O332" i="18"/>
  <c r="R332" i="18"/>
  <c r="R268" i="18"/>
  <c r="T268" i="18"/>
  <c r="O268" i="18"/>
  <c r="K54" i="3"/>
  <c r="R248" i="18"/>
  <c r="O248" i="18"/>
  <c r="T248" i="18"/>
  <c r="R187" i="18"/>
  <c r="O187" i="18"/>
  <c r="T187" i="18"/>
  <c r="O244" i="18"/>
  <c r="T244" i="18"/>
  <c r="R244" i="18"/>
  <c r="W345" i="18"/>
  <c r="U345" i="18"/>
  <c r="R135" i="18"/>
  <c r="T135" i="18"/>
  <c r="O135" i="18"/>
  <c r="K415" i="11"/>
  <c r="W157" i="18"/>
  <c r="U157" i="18"/>
  <c r="K45" i="3"/>
  <c r="R164" i="18"/>
  <c r="O164" i="18"/>
  <c r="T164" i="18"/>
  <c r="W125" i="18"/>
  <c r="U125" i="18"/>
  <c r="R104" i="18"/>
  <c r="T104" i="18"/>
  <c r="O104" i="18"/>
  <c r="U253" i="18"/>
  <c r="W253" i="18"/>
  <c r="W165" i="18"/>
  <c r="U165" i="18"/>
  <c r="T69" i="18"/>
  <c r="U367" i="18"/>
  <c r="W367" i="18"/>
  <c r="K391" i="11"/>
  <c r="K176" i="3"/>
  <c r="K87" i="3"/>
  <c r="W193" i="18"/>
  <c r="U193" i="18"/>
  <c r="K230" i="11"/>
  <c r="K382" i="11"/>
  <c r="Q49" i="19"/>
  <c r="O271" i="18"/>
  <c r="R271" i="18"/>
  <c r="T271" i="18"/>
  <c r="K129" i="3"/>
  <c r="K434" i="3"/>
  <c r="K312" i="11"/>
  <c r="K442" i="11"/>
  <c r="K185" i="11"/>
  <c r="U302" i="18"/>
  <c r="W302" i="18"/>
  <c r="Q41" i="19"/>
  <c r="K252" i="3"/>
  <c r="K352" i="3"/>
  <c r="K221" i="3"/>
  <c r="U88" i="18"/>
  <c r="W88" i="18"/>
  <c r="T112" i="18"/>
  <c r="R112" i="18"/>
  <c r="O112" i="18"/>
  <c r="W239" i="18"/>
  <c r="U239" i="18"/>
  <c r="O102" i="18"/>
  <c r="R102" i="18"/>
  <c r="T102" i="18"/>
  <c r="Z48" i="19"/>
  <c r="R140" i="18"/>
  <c r="O140" i="18"/>
  <c r="T140" i="18"/>
  <c r="K370" i="11"/>
  <c r="W119" i="18"/>
  <c r="U119" i="18"/>
  <c r="K189" i="3"/>
  <c r="K518" i="3"/>
  <c r="K173" i="11"/>
  <c r="W122" i="18"/>
  <c r="U122" i="18"/>
  <c r="K169" i="3"/>
  <c r="K470" i="11"/>
  <c r="K119" i="11"/>
  <c r="W350" i="18"/>
  <c r="U350" i="18"/>
  <c r="K235" i="3"/>
  <c r="K109" i="11"/>
  <c r="R196" i="18"/>
  <c r="T196" i="18"/>
  <c r="O196" i="18"/>
  <c r="K58" i="3"/>
  <c r="K413" i="3"/>
  <c r="R325" i="18"/>
  <c r="O325" i="18"/>
  <c r="T325" i="18"/>
  <c r="O82" i="18"/>
  <c r="T82" i="18"/>
  <c r="R82" i="18"/>
  <c r="K284" i="11"/>
  <c r="K216" i="11"/>
  <c r="K381" i="3"/>
  <c r="K481" i="11"/>
  <c r="K416" i="11"/>
  <c r="W108" i="18"/>
  <c r="U108" i="18"/>
  <c r="K552" i="3"/>
  <c r="K444" i="11"/>
  <c r="O202" i="18"/>
  <c r="R202" i="18"/>
  <c r="T202" i="18"/>
  <c r="T109" i="18"/>
  <c r="R109" i="18"/>
  <c r="O109" i="18"/>
  <c r="R349" i="18"/>
  <c r="T349" i="18"/>
  <c r="O349" i="18"/>
  <c r="K404" i="3"/>
  <c r="K64" i="3"/>
  <c r="O160" i="18"/>
  <c r="R160" i="18"/>
  <c r="T160" i="18"/>
  <c r="K491" i="3"/>
  <c r="U349" i="18"/>
  <c r="W349" i="18"/>
  <c r="T288" i="18"/>
  <c r="O288" i="18"/>
  <c r="R288" i="18"/>
  <c r="O260" i="18"/>
  <c r="R260" i="18"/>
  <c r="T260" i="18"/>
  <c r="K344" i="3"/>
  <c r="O74" i="18"/>
  <c r="R74" i="18"/>
  <c r="K405" i="11"/>
  <c r="K82" i="11"/>
  <c r="O232" i="18"/>
  <c r="R232" i="18"/>
  <c r="T232" i="18"/>
  <c r="U258" i="18"/>
  <c r="W258" i="18"/>
  <c r="W178" i="18"/>
  <c r="U178" i="18"/>
  <c r="K329" i="11"/>
  <c r="K272" i="11"/>
  <c r="Z45" i="19"/>
  <c r="K460" i="3"/>
  <c r="K469" i="11"/>
  <c r="K556" i="3"/>
  <c r="T314" i="18"/>
  <c r="R314" i="18"/>
  <c r="O314" i="18"/>
  <c r="K449" i="3"/>
  <c r="K106" i="3"/>
  <c r="W234" i="18"/>
  <c r="U234" i="18"/>
  <c r="K90" i="3"/>
  <c r="K300" i="11"/>
  <c r="K231" i="3"/>
  <c r="K30" i="3"/>
  <c r="U161" i="18"/>
  <c r="W161" i="18"/>
  <c r="T123" i="18"/>
  <c r="O123" i="18"/>
  <c r="R123" i="18"/>
  <c r="K164" i="11"/>
  <c r="K363" i="11"/>
  <c r="T206" i="18"/>
  <c r="R206" i="18"/>
  <c r="O206" i="18"/>
  <c r="T163" i="18"/>
  <c r="R163" i="18"/>
  <c r="O163" i="18"/>
  <c r="W274" i="18"/>
  <c r="U274" i="18"/>
  <c r="W206" i="18"/>
  <c r="U206" i="18"/>
  <c r="W101" i="18"/>
  <c r="U101" i="18"/>
  <c r="W269" i="18"/>
  <c r="U269" i="18"/>
  <c r="R237" i="18"/>
  <c r="O237" i="18"/>
  <c r="T237" i="18"/>
  <c r="K304" i="3"/>
  <c r="W212" i="18"/>
  <c r="U212" i="18"/>
  <c r="K410" i="3"/>
  <c r="K338" i="11"/>
  <c r="R256" i="18"/>
  <c r="T256" i="18"/>
  <c r="O256" i="18"/>
  <c r="O116" i="18"/>
  <c r="T116" i="18"/>
  <c r="R116" i="18"/>
  <c r="K183" i="11"/>
  <c r="K377" i="11"/>
  <c r="K44" i="11"/>
  <c r="W72" i="18"/>
  <c r="U72" i="18"/>
  <c r="W200" i="18"/>
  <c r="U200" i="18"/>
  <c r="W238" i="18"/>
  <c r="U238" i="18"/>
  <c r="K187" i="11"/>
  <c r="D18" i="12"/>
  <c r="K34" i="11"/>
  <c r="R222" i="18"/>
  <c r="T222" i="18"/>
  <c r="O222" i="18"/>
  <c r="K392" i="3"/>
  <c r="K188" i="11"/>
  <c r="W319" i="18"/>
  <c r="U319" i="18"/>
  <c r="K97" i="11"/>
  <c r="W337" i="18"/>
  <c r="U337" i="18"/>
  <c r="K240" i="3"/>
  <c r="R147" i="18"/>
  <c r="T147" i="18"/>
  <c r="O147" i="18"/>
  <c r="K145" i="11"/>
  <c r="K547" i="3"/>
  <c r="K339" i="11"/>
  <c r="W299" i="18"/>
  <c r="U299" i="18"/>
  <c r="K263" i="11"/>
  <c r="T343" i="18"/>
  <c r="R343" i="18"/>
  <c r="O343" i="18"/>
  <c r="W288" i="18"/>
  <c r="U288" i="18"/>
  <c r="K238" i="3"/>
  <c r="K504" i="11"/>
  <c r="U218" i="18"/>
  <c r="W218" i="18"/>
  <c r="W99" i="18"/>
  <c r="U99" i="18"/>
  <c r="O154" i="18"/>
  <c r="T154" i="18"/>
  <c r="R154" i="18"/>
  <c r="W334" i="18"/>
  <c r="U334" i="18"/>
  <c r="T286" i="18"/>
  <c r="R286" i="18"/>
  <c r="O286" i="18"/>
  <c r="K170" i="11"/>
  <c r="K184" i="3"/>
  <c r="K79" i="11"/>
  <c r="K36" i="11"/>
  <c r="T126" i="18"/>
  <c r="R126" i="18"/>
  <c r="O126" i="18"/>
  <c r="R289" i="18"/>
  <c r="T289" i="18"/>
  <c r="O289" i="18"/>
  <c r="O185" i="18"/>
  <c r="T185" i="18"/>
  <c r="R185" i="18"/>
  <c r="K305" i="3"/>
  <c r="K41" i="11"/>
  <c r="O214" i="18"/>
  <c r="T214" i="18"/>
  <c r="R214" i="18"/>
  <c r="W285" i="18"/>
  <c r="U285" i="18"/>
  <c r="K160" i="3"/>
  <c r="R179" i="18"/>
  <c r="O179" i="18"/>
  <c r="T179" i="18"/>
  <c r="R212" i="18"/>
  <c r="T212" i="18"/>
  <c r="O212" i="18"/>
  <c r="K129" i="11"/>
  <c r="K476" i="11"/>
  <c r="W211" i="18"/>
  <c r="U211" i="18"/>
  <c r="W298" i="18"/>
  <c r="U298" i="18"/>
  <c r="W117" i="18"/>
  <c r="U117" i="18"/>
  <c r="K362" i="3"/>
  <c r="K158" i="3"/>
  <c r="U76" i="18"/>
  <c r="W76" i="18"/>
  <c r="K324" i="11"/>
  <c r="U252" i="18"/>
  <c r="W252" i="18"/>
  <c r="K219" i="11"/>
  <c r="T363" i="18"/>
  <c r="O363" i="18"/>
  <c r="R363" i="18"/>
  <c r="W130" i="18"/>
  <c r="U130" i="18"/>
  <c r="K114" i="3"/>
  <c r="K31" i="3"/>
  <c r="R246" i="18"/>
  <c r="T246" i="18"/>
  <c r="O246" i="18"/>
  <c r="W362" i="18"/>
  <c r="U362" i="18"/>
  <c r="K276" i="11"/>
  <c r="T247" i="18"/>
  <c r="O247" i="18"/>
  <c r="R247" i="18"/>
  <c r="K442" i="3"/>
  <c r="K476" i="3"/>
  <c r="R166" i="18"/>
  <c r="O166" i="18"/>
  <c r="T166" i="18"/>
  <c r="K555" i="3"/>
  <c r="K550" i="3"/>
  <c r="O77" i="18"/>
  <c r="T77" i="18"/>
  <c r="R77" i="18"/>
  <c r="K249" i="3"/>
  <c r="O174" i="18"/>
  <c r="T174" i="18"/>
  <c r="R174" i="18"/>
  <c r="K131" i="11"/>
  <c r="D13" i="12"/>
  <c r="U261" i="18"/>
  <c r="W261" i="18"/>
  <c r="W102" i="18"/>
  <c r="U102" i="18"/>
  <c r="T207" i="18"/>
  <c r="R207" i="18"/>
  <c r="O207" i="18"/>
  <c r="O98" i="18"/>
  <c r="T98" i="18"/>
  <c r="R98" i="18"/>
  <c r="K254" i="11"/>
  <c r="O89" i="18"/>
  <c r="T89" i="18"/>
  <c r="R89" i="18"/>
  <c r="U199" i="18"/>
  <c r="W199" i="18"/>
  <c r="R361" i="18"/>
  <c r="T361" i="18"/>
  <c r="O361" i="18"/>
  <c r="U363" i="18"/>
  <c r="W363" i="18"/>
  <c r="T105" i="18"/>
  <c r="R105" i="18"/>
  <c r="O105" i="18"/>
  <c r="U354" i="18"/>
  <c r="W354" i="18"/>
  <c r="W289" i="18"/>
  <c r="U289" i="18"/>
  <c r="O136" i="18"/>
  <c r="T136" i="18"/>
  <c r="R136" i="18"/>
  <c r="W322" i="18"/>
  <c r="U322" i="18"/>
  <c r="K330" i="3"/>
  <c r="Q44" i="19"/>
  <c r="Q48" i="19"/>
  <c r="R292" i="18"/>
  <c r="T292" i="18"/>
  <c r="O292" i="18"/>
  <c r="T180" i="18"/>
  <c r="O180" i="18"/>
  <c r="R180" i="18"/>
  <c r="O197" i="18"/>
  <c r="T197" i="18"/>
  <c r="R197" i="18"/>
  <c r="W188" i="18"/>
  <c r="U188" i="18"/>
  <c r="F16" i="12"/>
  <c r="R258" i="18"/>
  <c r="O258" i="18"/>
  <c r="T258" i="18"/>
  <c r="K318" i="3"/>
  <c r="K229" i="11"/>
  <c r="W290" i="18"/>
  <c r="U290" i="18"/>
  <c r="T176" i="18"/>
  <c r="R176" i="18"/>
  <c r="O176" i="18"/>
  <c r="O85" i="18"/>
  <c r="R85" i="18"/>
  <c r="T85" i="18"/>
  <c r="R326" i="18"/>
  <c r="T326" i="18"/>
  <c r="O326" i="18"/>
  <c r="K201" i="3"/>
  <c r="K239" i="11"/>
  <c r="U205" i="18"/>
  <c r="W205" i="18"/>
  <c r="K198" i="11"/>
  <c r="W336" i="18"/>
  <c r="U336" i="18"/>
  <c r="O210" i="18"/>
  <c r="R210" i="18"/>
  <c r="T210" i="18"/>
  <c r="K390" i="3"/>
  <c r="W223" i="18"/>
  <c r="U223" i="18"/>
  <c r="U283" i="18"/>
  <c r="W283" i="18"/>
  <c r="T132" i="18"/>
  <c r="O132" i="18"/>
  <c r="R132" i="18"/>
  <c r="U301" i="18"/>
  <c r="W301" i="18"/>
  <c r="W292" i="18"/>
  <c r="U292" i="18"/>
  <c r="O350" i="18"/>
  <c r="R350" i="18"/>
  <c r="T350" i="18"/>
  <c r="U340" i="18"/>
  <c r="W340" i="18"/>
  <c r="O208" i="18"/>
  <c r="R208" i="18"/>
  <c r="T208" i="18"/>
  <c r="T301" i="18"/>
  <c r="R301" i="18"/>
  <c r="O301" i="18"/>
  <c r="K427" i="3"/>
  <c r="K137" i="3"/>
  <c r="W217" i="18"/>
  <c r="U217" i="18"/>
  <c r="R201" i="18"/>
  <c r="T201" i="18"/>
  <c r="O201" i="18"/>
  <c r="K348" i="3"/>
  <c r="U192" i="18"/>
  <c r="W192" i="18"/>
  <c r="K181" i="3"/>
  <c r="W124" i="18"/>
  <c r="U124" i="18"/>
  <c r="K50" i="3"/>
  <c r="K315" i="11"/>
  <c r="R338" i="18"/>
  <c r="T338" i="18"/>
  <c r="O338" i="18"/>
  <c r="K443" i="11"/>
  <c r="K100" i="3"/>
  <c r="U174" i="18"/>
  <c r="W174" i="18"/>
  <c r="R99" i="18"/>
  <c r="T99" i="18"/>
  <c r="O99" i="18"/>
  <c r="K115" i="11"/>
  <c r="U173" i="18"/>
  <c r="W173" i="18"/>
  <c r="O318" i="18"/>
  <c r="T318" i="18"/>
  <c r="R318" i="18"/>
  <c r="K495" i="3"/>
  <c r="K85" i="3"/>
  <c r="K513" i="11"/>
  <c r="F20" i="12"/>
  <c r="U311" i="18"/>
  <c r="W311" i="18"/>
  <c r="W163" i="18"/>
  <c r="U163" i="18"/>
  <c r="K147" i="11"/>
  <c r="R230" i="18"/>
  <c r="T230" i="18"/>
  <c r="O230" i="18"/>
  <c r="K321" i="11"/>
  <c r="R120" i="18"/>
  <c r="O120" i="18"/>
  <c r="T120" i="18"/>
  <c r="K99" i="3"/>
  <c r="K515" i="3"/>
  <c r="K191" i="11"/>
  <c r="K394" i="11"/>
  <c r="R223" i="18"/>
  <c r="T223" i="18"/>
  <c r="O223" i="18"/>
  <c r="K92" i="11"/>
  <c r="K177" i="11"/>
  <c r="K84" i="3"/>
  <c r="K298" i="11"/>
  <c r="W194" i="18"/>
  <c r="U194" i="18"/>
  <c r="K385" i="11"/>
  <c r="K117" i="11"/>
  <c r="Z40" i="19"/>
  <c r="K71" i="3"/>
  <c r="K256" i="3"/>
  <c r="K215" i="11"/>
  <c r="K63" i="11"/>
  <c r="K214" i="11"/>
  <c r="T306" i="18"/>
  <c r="O306" i="18"/>
  <c r="R306" i="18"/>
  <c r="K127" i="3"/>
  <c r="R131" i="18"/>
  <c r="T131" i="18"/>
  <c r="O131" i="18"/>
  <c r="W255" i="18"/>
  <c r="U255" i="18"/>
  <c r="K80" i="11"/>
  <c r="K379" i="3"/>
  <c r="K311" i="11"/>
  <c r="K204" i="3"/>
  <c r="R93" i="18"/>
  <c r="T93" i="18"/>
  <c r="O93" i="18"/>
  <c r="T127" i="18"/>
  <c r="R127" i="18"/>
  <c r="O127" i="18"/>
  <c r="K178" i="11"/>
  <c r="W338" i="18"/>
  <c r="U338" i="18"/>
  <c r="K48" i="11"/>
  <c r="T217" i="18"/>
  <c r="O217" i="18"/>
  <c r="R217" i="18"/>
  <c r="K314" i="3"/>
  <c r="K180" i="11"/>
  <c r="K43" i="11"/>
  <c r="K203" i="11"/>
  <c r="O167" i="18"/>
  <c r="R167" i="18"/>
  <c r="T167" i="18"/>
  <c r="K525" i="3"/>
  <c r="O153" i="18"/>
  <c r="R153" i="18"/>
  <c r="T153" i="18"/>
  <c r="U263" i="18"/>
  <c r="W263" i="18"/>
  <c r="O137" i="18"/>
  <c r="R137" i="18"/>
  <c r="T137" i="18"/>
  <c r="K509" i="3"/>
  <c r="U89" i="18"/>
  <c r="W89" i="18"/>
  <c r="U83" i="18"/>
  <c r="W83" i="18"/>
  <c r="K403" i="11"/>
  <c r="W189" i="18"/>
  <c r="U189" i="18"/>
  <c r="W107" i="18"/>
  <c r="U107" i="18"/>
  <c r="K67" i="11"/>
  <c r="K130" i="11"/>
  <c r="K195" i="11"/>
  <c r="U254" i="18"/>
  <c r="W254" i="18"/>
  <c r="K149" i="3"/>
  <c r="U148" i="18"/>
  <c r="W148" i="18"/>
  <c r="K475" i="3"/>
  <c r="U281" i="18"/>
  <c r="W281" i="18"/>
  <c r="K110" i="11"/>
  <c r="K467" i="11"/>
  <c r="W224" i="18"/>
  <c r="U224" i="18"/>
  <c r="K59" i="3"/>
  <c r="K291" i="3"/>
  <c r="T299" i="18"/>
  <c r="O299" i="18"/>
  <c r="R299" i="18"/>
  <c r="K247" i="11"/>
  <c r="T191" i="18"/>
  <c r="R191" i="18"/>
  <c r="O191" i="18"/>
  <c r="K440" i="11"/>
  <c r="K85" i="11"/>
  <c r="U129" i="18"/>
  <c r="W129" i="18"/>
  <c r="K64" i="11"/>
  <c r="T360" i="18"/>
  <c r="O360" i="18"/>
  <c r="R360" i="18"/>
  <c r="K392" i="11"/>
  <c r="K409" i="3"/>
  <c r="T251" i="18"/>
  <c r="R251" i="18"/>
  <c r="O251" i="18"/>
  <c r="T221" i="18"/>
  <c r="R221" i="18"/>
  <c r="O221" i="18"/>
  <c r="K397" i="3"/>
  <c r="K259" i="3"/>
  <c r="K353" i="3"/>
  <c r="O257" i="18"/>
  <c r="T257" i="18"/>
  <c r="R257" i="18"/>
  <c r="K447" i="11"/>
  <c r="K396" i="3"/>
  <c r="R284" i="18"/>
  <c r="T284" i="18"/>
  <c r="O284" i="18"/>
  <c r="K240" i="11"/>
  <c r="K347" i="11"/>
  <c r="R78" i="18"/>
  <c r="T78" i="18"/>
  <c r="O78" i="18"/>
  <c r="K136" i="11"/>
  <c r="K551" i="3"/>
  <c r="K195" i="3"/>
  <c r="T263" i="18"/>
  <c r="O263" i="18"/>
  <c r="R263" i="18"/>
  <c r="R70" i="18"/>
  <c r="T70" i="18"/>
  <c r="O70" i="18"/>
  <c r="W320" i="18"/>
  <c r="U320" i="18"/>
  <c r="K457" i="11"/>
  <c r="W305" i="18"/>
  <c r="U305" i="18"/>
  <c r="K513" i="3"/>
  <c r="K112" i="3"/>
  <c r="W201" i="18"/>
  <c r="U201" i="18"/>
  <c r="W233" i="18"/>
  <c r="U233" i="18"/>
  <c r="K431" i="3"/>
  <c r="K155" i="3"/>
  <c r="R339" i="18"/>
  <c r="T339" i="18"/>
  <c r="O339" i="18"/>
  <c r="T309" i="18"/>
  <c r="O309" i="18"/>
  <c r="R309" i="18"/>
  <c r="O175" i="18"/>
  <c r="T175" i="18"/>
  <c r="R175" i="18"/>
  <c r="K541" i="3"/>
  <c r="W324" i="18"/>
  <c r="U324" i="18"/>
  <c r="W244" i="18"/>
  <c r="U244" i="18"/>
  <c r="K163" i="3"/>
  <c r="K199" i="3"/>
  <c r="K128" i="11"/>
  <c r="K355" i="3"/>
  <c r="W164" i="18"/>
  <c r="U164" i="18"/>
  <c r="K213" i="3"/>
  <c r="W329" i="18"/>
  <c r="U329" i="18"/>
  <c r="K101" i="11"/>
  <c r="K44" i="3"/>
  <c r="K189" i="11"/>
  <c r="K114" i="11"/>
  <c r="W123" i="18"/>
  <c r="U123" i="18"/>
  <c r="T184" i="18"/>
  <c r="O184" i="18"/>
  <c r="R184" i="18"/>
  <c r="K147" i="3"/>
  <c r="W332" i="18"/>
  <c r="U332" i="18"/>
  <c r="K499" i="3"/>
  <c r="K537" i="3"/>
  <c r="K396" i="11"/>
  <c r="W142" i="18"/>
  <c r="U142" i="18"/>
  <c r="K90" i="11"/>
  <c r="K477" i="3"/>
  <c r="R277" i="18"/>
  <c r="O277" i="18"/>
  <c r="T277" i="18"/>
  <c r="W303" i="18"/>
  <c r="U303" i="18"/>
  <c r="R369" i="18"/>
  <c r="T369" i="18"/>
  <c r="O369" i="18"/>
  <c r="W150" i="18"/>
  <c r="U150" i="18"/>
  <c r="U143" i="18"/>
  <c r="W143" i="18"/>
  <c r="K328" i="11"/>
  <c r="K161" i="11"/>
  <c r="U272" i="18"/>
  <c r="W272" i="18"/>
  <c r="K141" i="11"/>
  <c r="K342" i="3"/>
  <c r="W140" i="18"/>
  <c r="U140" i="18"/>
  <c r="R347" i="18"/>
  <c r="O347" i="18"/>
  <c r="T347" i="18"/>
  <c r="K544" i="3"/>
  <c r="K305" i="11"/>
  <c r="K527" i="3"/>
  <c r="W109" i="18"/>
  <c r="U109" i="18"/>
  <c r="K257" i="3"/>
  <c r="K226" i="11"/>
  <c r="W105" i="18"/>
  <c r="U105" i="18"/>
  <c r="K387" i="11"/>
  <c r="K534" i="3"/>
  <c r="K171" i="11"/>
  <c r="K372" i="11"/>
  <c r="K38" i="3"/>
  <c r="O186" i="18"/>
  <c r="T186" i="18"/>
  <c r="R186" i="18"/>
  <c r="K39" i="3"/>
  <c r="K405" i="3"/>
  <c r="W321" i="18"/>
  <c r="U321" i="18"/>
  <c r="K387" i="3"/>
  <c r="T68" i="18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T76" i="18" l="1"/>
  <c r="T75" i="18"/>
  <c r="T74" i="18"/>
  <c r="C28" i="14"/>
  <c r="B28" i="14"/>
  <c r="D15" i="13"/>
  <c r="E15" i="13" s="1"/>
  <c r="D12" i="13"/>
  <c r="E12" i="13" s="1"/>
  <c r="L4" i="12"/>
  <c r="D26" i="13" s="1"/>
  <c r="E26" i="13" s="1"/>
  <c r="L11" i="10"/>
  <c r="D24" i="13"/>
  <c r="E18" i="13"/>
  <c r="E30" i="17"/>
  <c r="F30" i="17" s="1"/>
  <c r="G30" i="17" s="1"/>
  <c r="J11" i="10"/>
  <c r="H11" i="10"/>
  <c r="D21" i="13"/>
  <c r="N11" i="10"/>
  <c r="N4" i="12"/>
  <c r="D23" i="13" s="1"/>
  <c r="E23" i="13" s="1"/>
  <c r="J4" i="12"/>
  <c r="D14" i="13" s="1"/>
  <c r="H4" i="12"/>
  <c r="D17" i="13" s="1"/>
  <c r="E17" i="13" s="1"/>
  <c r="D11" i="13"/>
  <c r="E9" i="13"/>
  <c r="F26" i="17"/>
  <c r="E7" i="17"/>
  <c r="F7" i="17" s="1"/>
  <c r="E26" i="17"/>
  <c r="D26" i="17"/>
  <c r="U46" i="19"/>
  <c r="X46" i="19" s="1"/>
  <c r="R46" i="19"/>
  <c r="P16" i="12"/>
  <c r="J21" i="12"/>
  <c r="H21" i="12"/>
  <c r="P18" i="12"/>
  <c r="L13" i="12"/>
  <c r="H19" i="12"/>
  <c r="J19" i="12"/>
  <c r="L14" i="12"/>
  <c r="H17" i="12"/>
  <c r="J17" i="12"/>
  <c r="L16" i="12"/>
  <c r="L18" i="12"/>
  <c r="U41" i="19"/>
  <c r="X41" i="19" s="1"/>
  <c r="R41" i="19"/>
  <c r="N16" i="12"/>
  <c r="N17" i="12"/>
  <c r="U44" i="19"/>
  <c r="X44" i="19" s="1"/>
  <c r="R44" i="19"/>
  <c r="L21" i="12"/>
  <c r="L4" i="10"/>
  <c r="D25" i="13" s="1"/>
  <c r="E25" i="13" s="1"/>
  <c r="L12" i="12"/>
  <c r="N14" i="12"/>
  <c r="AA40" i="19"/>
  <c r="AA44" i="19"/>
  <c r="AA42" i="19"/>
  <c r="AA46" i="19"/>
  <c r="AA45" i="19"/>
  <c r="AA49" i="19"/>
  <c r="AA43" i="19"/>
  <c r="AA41" i="19"/>
  <c r="AA47" i="19"/>
  <c r="AA48" i="19"/>
  <c r="J16" i="12"/>
  <c r="H16" i="12"/>
  <c r="J12" i="12"/>
  <c r="H12" i="12"/>
  <c r="P14" i="12"/>
  <c r="N19" i="12"/>
  <c r="J15" i="12"/>
  <c r="H15" i="12"/>
  <c r="J14" i="12"/>
  <c r="H14" i="12"/>
  <c r="P17" i="12"/>
  <c r="J13" i="12"/>
  <c r="H13" i="12"/>
  <c r="U48" i="19"/>
  <c r="X48" i="19" s="1"/>
  <c r="R48" i="19"/>
  <c r="R47" i="19"/>
  <c r="U47" i="19"/>
  <c r="X47" i="19" s="1"/>
  <c r="J18" i="12"/>
  <c r="H18" i="12"/>
  <c r="R45" i="19"/>
  <c r="U45" i="19"/>
  <c r="X45" i="19" s="1"/>
  <c r="R42" i="19"/>
  <c r="U42" i="19"/>
  <c r="X42" i="19" s="1"/>
  <c r="R43" i="19"/>
  <c r="U43" i="19"/>
  <c r="X43" i="19" s="1"/>
  <c r="N15" i="12"/>
  <c r="U49" i="19"/>
  <c r="X49" i="19" s="1"/>
  <c r="R49" i="19"/>
  <c r="P19" i="12"/>
  <c r="N20" i="12"/>
  <c r="N21" i="12"/>
  <c r="N4" i="10"/>
  <c r="D22" i="13" s="1"/>
  <c r="E22" i="13" s="1"/>
  <c r="N12" i="12"/>
  <c r="H4" i="10"/>
  <c r="D16" i="13" s="1"/>
  <c r="E16" i="13" s="1"/>
  <c r="J4" i="10"/>
  <c r="D13" i="13" s="1"/>
  <c r="D10" i="13"/>
  <c r="P20" i="12"/>
  <c r="N13" i="12"/>
  <c r="P21" i="12"/>
  <c r="L20" i="12"/>
  <c r="N18" i="12"/>
  <c r="P13" i="12"/>
  <c r="L15" i="12"/>
  <c r="H20" i="12"/>
  <c r="J20" i="12"/>
  <c r="L19" i="12"/>
  <c r="L17" i="12"/>
  <c r="U40" i="19"/>
  <c r="R40" i="19"/>
  <c r="P15" i="12"/>
  <c r="A29" i="6"/>
  <c r="B29" i="6"/>
  <c r="D27" i="13"/>
  <c r="E27" i="13" s="1"/>
  <c r="P11" i="12"/>
  <c r="P4" i="12"/>
  <c r="D29" i="13" s="1"/>
  <c r="E29" i="13" s="1"/>
  <c r="C11" i="12"/>
  <c r="E11" i="12"/>
  <c r="Y39" i="19"/>
  <c r="E10" i="12"/>
  <c r="Y38" i="19"/>
  <c r="H29" i="14"/>
  <c r="H30" i="6"/>
  <c r="C29" i="6"/>
  <c r="P11" i="10" l="1"/>
  <c r="P4" i="10"/>
  <c r="D28" i="13" s="1"/>
  <c r="E28" i="13" s="1"/>
  <c r="P12" i="12"/>
  <c r="B29" i="14"/>
  <c r="C29" i="14"/>
  <c r="E21" i="17"/>
  <c r="F21" i="17" s="1"/>
  <c r="G21" i="17" s="1"/>
  <c r="E21" i="13"/>
  <c r="E22" i="17"/>
  <c r="F22" i="17" s="1"/>
  <c r="G22" i="17" s="1"/>
  <c r="E24" i="13"/>
  <c r="S41" i="19"/>
  <c r="C13" i="12" s="1"/>
  <c r="S45" i="19"/>
  <c r="C17" i="12" s="1"/>
  <c r="S44" i="19"/>
  <c r="C16" i="12" s="1"/>
  <c r="S40" i="19"/>
  <c r="S47" i="19"/>
  <c r="C19" i="12" s="1"/>
  <c r="S46" i="19"/>
  <c r="C18" i="12" s="1"/>
  <c r="S42" i="19"/>
  <c r="C14" i="12" s="1"/>
  <c r="S49" i="19"/>
  <c r="C21" i="12" s="1"/>
  <c r="C19" i="13"/>
  <c r="E19" i="13" s="1"/>
  <c r="S48" i="19"/>
  <c r="C20" i="12" s="1"/>
  <c r="C4" i="10"/>
  <c r="S43" i="19"/>
  <c r="C15" i="12" s="1"/>
  <c r="X40" i="19"/>
  <c r="V46" i="19"/>
  <c r="E4" i="10"/>
  <c r="V49" i="19"/>
  <c r="V42" i="19"/>
  <c r="V43" i="19"/>
  <c r="C10" i="13"/>
  <c r="E10" i="13" s="1"/>
  <c r="V45" i="19"/>
  <c r="V44" i="19"/>
  <c r="V41" i="19"/>
  <c r="V48" i="19"/>
  <c r="V47" i="19"/>
  <c r="V40" i="19"/>
  <c r="A30" i="6"/>
  <c r="B30" i="6"/>
  <c r="E23" i="17"/>
  <c r="F23" i="17" s="1"/>
  <c r="G23" i="17" s="1"/>
  <c r="G11" i="12"/>
  <c r="I11" i="12"/>
  <c r="I10" i="12"/>
  <c r="G10" i="12"/>
  <c r="C30" i="6"/>
  <c r="H31" i="6"/>
  <c r="H30" i="14"/>
  <c r="B30" i="14" l="1"/>
  <c r="C30" i="14"/>
  <c r="E29" i="17"/>
  <c r="F29" i="17" s="1"/>
  <c r="E19" i="12"/>
  <c r="Y47" i="19"/>
  <c r="E21" i="12"/>
  <c r="Y49" i="19"/>
  <c r="Y48" i="19"/>
  <c r="E20" i="12"/>
  <c r="I4" i="10"/>
  <c r="C13" i="13" s="1"/>
  <c r="E13" i="13" s="1"/>
  <c r="G4" i="10"/>
  <c r="Y41" i="19"/>
  <c r="E13" i="12"/>
  <c r="Y46" i="19"/>
  <c r="E18" i="12"/>
  <c r="E16" i="12"/>
  <c r="Y44" i="19"/>
  <c r="Y45" i="19"/>
  <c r="E17" i="12"/>
  <c r="C12" i="12"/>
  <c r="C20" i="13"/>
  <c r="E20" i="13" s="1"/>
  <c r="C4" i="12"/>
  <c r="Y43" i="19"/>
  <c r="E15" i="12"/>
  <c r="C11" i="13"/>
  <c r="E11" i="13" s="1"/>
  <c r="E4" i="12"/>
  <c r="E12" i="12"/>
  <c r="Y40" i="19"/>
  <c r="E14" i="12"/>
  <c r="Y42" i="19"/>
  <c r="A31" i="6"/>
  <c r="B31" i="6"/>
  <c r="H32" i="6"/>
  <c r="C31" i="6"/>
  <c r="H31" i="14"/>
  <c r="B31" i="14" l="1"/>
  <c r="C31" i="14"/>
  <c r="I14" i="12"/>
  <c r="G14" i="12"/>
  <c r="G12" i="12"/>
  <c r="I12" i="12"/>
  <c r="G17" i="12"/>
  <c r="I17" i="12"/>
  <c r="G4" i="12"/>
  <c r="I4" i="12"/>
  <c r="C14" i="13" s="1"/>
  <c r="E14" i="13" s="1"/>
  <c r="I20" i="12"/>
  <c r="G20" i="12"/>
  <c r="G15" i="12"/>
  <c r="I15" i="12"/>
  <c r="G16" i="12"/>
  <c r="I16" i="12"/>
  <c r="G18" i="12"/>
  <c r="I18" i="12"/>
  <c r="G21" i="12"/>
  <c r="I21" i="12"/>
  <c r="I13" i="12"/>
  <c r="G13" i="12"/>
  <c r="G19" i="12"/>
  <c r="I19" i="12"/>
  <c r="A32" i="6"/>
  <c r="B32" i="6"/>
  <c r="H32" i="14"/>
  <c r="C32" i="6"/>
  <c r="H33" i="6"/>
  <c r="C32" i="14" l="1"/>
  <c r="B32" i="14"/>
  <c r="A33" i="6"/>
  <c r="B33" i="6"/>
  <c r="H33" i="14"/>
  <c r="H34" i="6"/>
  <c r="C33" i="6"/>
  <c r="B33" i="14" l="1"/>
  <c r="C33" i="14"/>
  <c r="A34" i="6"/>
  <c r="B34" i="6"/>
  <c r="H34" i="14"/>
  <c r="C34" i="6"/>
  <c r="H35" i="6"/>
  <c r="B34" i="14" l="1"/>
  <c r="C34" i="14"/>
  <c r="A35" i="6"/>
  <c r="B35" i="6"/>
  <c r="H35" i="14"/>
  <c r="C35" i="6"/>
  <c r="H36" i="6"/>
  <c r="B35" i="14" l="1"/>
  <c r="C35" i="14"/>
  <c r="A36" i="6"/>
  <c r="B36" i="6"/>
  <c r="H36" i="14"/>
  <c r="C36" i="6"/>
  <c r="H37" i="6"/>
  <c r="C36" i="14" l="1"/>
  <c r="B36" i="14"/>
  <c r="A37" i="6"/>
  <c r="B37" i="6"/>
  <c r="H37" i="14"/>
  <c r="C37" i="6"/>
  <c r="H38" i="6"/>
  <c r="B37" i="14" l="1"/>
  <c r="C37" i="14"/>
  <c r="A38" i="6"/>
  <c r="B38" i="6"/>
  <c r="H38" i="14"/>
  <c r="C38" i="6"/>
  <c r="H39" i="6"/>
  <c r="B38" i="14" l="1"/>
  <c r="C38" i="14"/>
  <c r="A39" i="6"/>
  <c r="B39" i="6"/>
  <c r="H39" i="14"/>
  <c r="H40" i="6"/>
  <c r="C39" i="6"/>
  <c r="B39" i="14" l="1"/>
  <c r="C39" i="14"/>
  <c r="A40" i="6"/>
  <c r="B40" i="6"/>
  <c r="H40" i="14"/>
  <c r="C40" i="6"/>
  <c r="H41" i="6"/>
  <c r="C40" i="14" l="1"/>
  <c r="H41" i="14"/>
  <c r="B40" i="14"/>
  <c r="C41" i="6"/>
  <c r="H42" i="6"/>
  <c r="A41" i="6"/>
  <c r="B41" i="6"/>
  <c r="B41" i="14" l="1"/>
  <c r="H42" i="14"/>
  <c r="C41" i="14"/>
  <c r="A42" i="6"/>
  <c r="H43" i="6"/>
  <c r="C42" i="6"/>
  <c r="B42" i="6"/>
  <c r="B42" i="14" l="1"/>
  <c r="H43" i="14"/>
  <c r="C42" i="14"/>
  <c r="A43" i="6"/>
  <c r="H44" i="6"/>
  <c r="C43" i="6"/>
  <c r="B43" i="6"/>
  <c r="B43" i="14" l="1"/>
  <c r="H44" i="14"/>
  <c r="C43" i="14"/>
  <c r="A44" i="6"/>
  <c r="H45" i="6"/>
  <c r="C44" i="6"/>
  <c r="B44" i="6"/>
  <c r="C44" i="14" l="1"/>
  <c r="H45" i="14"/>
  <c r="B44" i="14"/>
  <c r="A45" i="6"/>
  <c r="H46" i="6"/>
  <c r="C45" i="6"/>
  <c r="B45" i="6"/>
  <c r="B45" i="14" l="1"/>
  <c r="H46" i="14"/>
  <c r="C45" i="14"/>
  <c r="A46" i="6"/>
  <c r="H47" i="6"/>
  <c r="C46" i="6"/>
  <c r="B46" i="6"/>
  <c r="C46" i="14" l="1"/>
  <c r="H47" i="14"/>
  <c r="B46" i="14"/>
  <c r="H48" i="6"/>
  <c r="A47" i="6"/>
  <c r="B47" i="6"/>
  <c r="C47" i="6"/>
  <c r="B47" i="14" l="1"/>
  <c r="C47" i="14"/>
  <c r="H48" i="14"/>
  <c r="H49" i="6"/>
  <c r="A48" i="6"/>
  <c r="B48" i="6"/>
  <c r="C48" i="6"/>
  <c r="H49" i="14" l="1"/>
  <c r="B48" i="14"/>
  <c r="C48" i="14"/>
  <c r="B49" i="6"/>
  <c r="A49" i="6"/>
  <c r="C49" i="6"/>
  <c r="H50" i="6"/>
  <c r="B49" i="14" l="1"/>
  <c r="H50" i="14"/>
  <c r="C49" i="14"/>
  <c r="A50" i="6"/>
  <c r="H51" i="6"/>
  <c r="C50" i="6"/>
  <c r="B50" i="6"/>
  <c r="H51" i="14" l="1"/>
  <c r="B50" i="14"/>
  <c r="C50" i="14"/>
  <c r="A51" i="6"/>
  <c r="H52" i="6"/>
  <c r="C51" i="6"/>
  <c r="B51" i="6"/>
  <c r="C51" i="14" l="1"/>
  <c r="B51" i="14"/>
  <c r="H52" i="14"/>
  <c r="A52" i="6"/>
  <c r="H53" i="6"/>
  <c r="C52" i="6"/>
  <c r="B52" i="6"/>
  <c r="B52" i="14" l="1"/>
  <c r="C52" i="14"/>
  <c r="H53" i="14"/>
  <c r="A53" i="6"/>
  <c r="B53" i="6"/>
  <c r="H54" i="6"/>
  <c r="C53" i="6"/>
  <c r="C53" i="14" l="1"/>
  <c r="B53" i="14"/>
  <c r="H54" i="14"/>
  <c r="A54" i="6"/>
  <c r="B54" i="6"/>
  <c r="C54" i="6"/>
  <c r="H55" i="6"/>
  <c r="C54" i="14" l="1"/>
  <c r="H55" i="14"/>
  <c r="B54" i="14"/>
  <c r="A55" i="6"/>
  <c r="H56" i="6"/>
  <c r="B55" i="6"/>
  <c r="C55" i="6"/>
  <c r="B55" i="14" l="1"/>
  <c r="H56" i="14"/>
  <c r="C55" i="14"/>
  <c r="B56" i="6"/>
  <c r="H57" i="6"/>
  <c r="C56" i="6"/>
  <c r="A56" i="6"/>
  <c r="B56" i="14" l="1"/>
  <c r="H57" i="14"/>
  <c r="C56" i="14"/>
  <c r="A57" i="6"/>
  <c r="C57" i="6"/>
  <c r="H58" i="6"/>
  <c r="B57" i="6"/>
  <c r="B57" i="14" l="1"/>
  <c r="H58" i="14"/>
  <c r="C57" i="14"/>
  <c r="A58" i="6"/>
  <c r="H59" i="6"/>
  <c r="C58" i="6"/>
  <c r="B58" i="6"/>
  <c r="B58" i="14" l="1"/>
  <c r="H59" i="14"/>
  <c r="C58" i="14"/>
  <c r="H60" i="6"/>
  <c r="A59" i="6"/>
  <c r="B59" i="6"/>
  <c r="C59" i="6"/>
  <c r="B59" i="14" l="1"/>
  <c r="H60" i="14"/>
  <c r="C59" i="14"/>
  <c r="A60" i="6"/>
  <c r="C60" i="6"/>
  <c r="H61" i="6"/>
  <c r="H62" i="6" s="1"/>
  <c r="B60" i="6"/>
  <c r="B60" i="14" l="1"/>
  <c r="H61" i="14"/>
  <c r="C60" i="14"/>
  <c r="A62" i="6"/>
  <c r="H63" i="6"/>
  <c r="B62" i="6"/>
  <c r="C62" i="6"/>
  <c r="A61" i="6"/>
  <c r="B61" i="6"/>
  <c r="C61" i="6"/>
  <c r="C61" i="14" l="1"/>
  <c r="B61" i="14"/>
  <c r="H62" i="14"/>
  <c r="A63" i="6"/>
  <c r="H64" i="6"/>
  <c r="C63" i="6"/>
  <c r="B63" i="6"/>
  <c r="H63" i="14" l="1"/>
  <c r="B62" i="14"/>
  <c r="C62" i="14"/>
  <c r="C64" i="6"/>
  <c r="B64" i="6"/>
  <c r="H65" i="6"/>
  <c r="A64" i="6"/>
  <c r="B63" i="14" l="1"/>
  <c r="H64" i="14"/>
  <c r="C63" i="14"/>
  <c r="B65" i="6"/>
  <c r="C65" i="6"/>
  <c r="H66" i="6"/>
  <c r="A65" i="6"/>
  <c r="B64" i="14" l="1"/>
  <c r="H65" i="14"/>
  <c r="C64" i="14"/>
  <c r="A66" i="6"/>
  <c r="H67" i="6"/>
  <c r="B66" i="6"/>
  <c r="C66" i="6"/>
  <c r="B65" i="14" l="1"/>
  <c r="H66" i="14"/>
  <c r="C65" i="14"/>
  <c r="A67" i="6"/>
  <c r="H68" i="6"/>
  <c r="H69" i="6" s="1"/>
  <c r="C67" i="6"/>
  <c r="B67" i="6"/>
  <c r="C66" i="14" l="1"/>
  <c r="B66" i="14"/>
  <c r="H67" i="14"/>
  <c r="A69" i="6"/>
  <c r="B69" i="6"/>
  <c r="C69" i="6"/>
  <c r="A68" i="6"/>
  <c r="B68" i="6"/>
  <c r="C68" i="6"/>
  <c r="H68" i="14" l="1"/>
  <c r="B67" i="14"/>
  <c r="C67" i="14"/>
  <c r="B68" i="14" l="1"/>
  <c r="H69" i="14"/>
  <c r="C68" i="14"/>
  <c r="B69" i="14" l="1"/>
  <c r="H70" i="14"/>
  <c r="C69" i="14"/>
  <c r="H71" i="14" l="1"/>
  <c r="B70" i="14"/>
  <c r="C70" i="14"/>
  <c r="H72" i="14" l="1"/>
  <c r="C71" i="14"/>
  <c r="B71" i="14"/>
  <c r="B72" i="14" l="1"/>
  <c r="C72" i="14"/>
  <c r="H73" i="14"/>
  <c r="C73" i="14" l="1"/>
  <c r="H74" i="14"/>
  <c r="B73" i="14"/>
  <c r="B74" i="14" l="1"/>
  <c r="C74" i="14"/>
</calcChain>
</file>

<file path=xl/sharedStrings.xml><?xml version="1.0" encoding="utf-8"?>
<sst xmlns="http://schemas.openxmlformats.org/spreadsheetml/2006/main" count="13628" uniqueCount="508">
  <si>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</si>
  <si>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</si>
  <si>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</si>
  <si>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</si>
  <si>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</si>
  <si>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</si>
  <si>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</si>
  <si>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</si>
  <si>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</si>
  <si>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</si>
  <si>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</si>
  <si>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</si>
  <si>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</si>
  <si>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</si>
  <si>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</si>
  <si>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</si>
  <si>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</si>
  <si>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</si>
  <si>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</si>
  <si>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</si>
  <si>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</si>
  <si>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</si>
  <si>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</si>
  <si>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</si>
  <si>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</si>
  <si>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</si>
  <si>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</si>
  <si>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</si>
  <si>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</si>
  <si>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</si>
  <si>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</si>
  <si>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</si>
  <si>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</si>
  <si>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</si>
  <si>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</si>
  <si>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</si>
  <si>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</si>
  <si>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</si>
  <si>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</si>
  <si>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</si>
  <si>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</si>
  <si>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</si>
  <si>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</si>
  <si>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</si>
  <si>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</si>
  <si>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</si>
  <si>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</si>
  <si>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</si>
  <si>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</si>
  <si>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</si>
  <si>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</si>
  <si>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</si>
  <si>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</si>
  <si>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</si>
  <si>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</si>
  <si>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</si>
  <si>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</si>
  <si>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</si>
  <si>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</si>
  <si>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</si>
  <si>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</si>
  <si>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</si>
  <si>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</si>
  <si>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</si>
  <si>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</si>
  <si>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</si>
  <si>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</si>
  <si>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</si>
  <si>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</si>
  <si>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</si>
  <si>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</si>
  <si>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</si>
  <si>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</si>
  <si>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</si>
  <si>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</si>
  <si>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</si>
  <si>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</si>
  <si>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</si>
  <si>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</si>
  <si>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</si>
  <si>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</si>
  <si>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</si>
  <si>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</si>
  <si>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</si>
  <si>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</si>
  <si>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</si>
  <si>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</si>
  <si>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</si>
  <si>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</si>
  <si>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</si>
  <si>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</si>
  <si>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</si>
  <si>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</si>
  <si>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</si>
  <si>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</si>
  <si>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</si>
  <si>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</si>
  <si>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</si>
  <si>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</si>
  <si>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</si>
  <si>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</si>
  <si>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</si>
  <si>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</si>
  <si>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</si>
  <si>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</si>
  <si>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</si>
  <si>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</si>
  <si>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</si>
  <si>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</si>
  <si>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</si>
  <si>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</si>
  <si>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</si>
  <si>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</si>
  <si>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</si>
  <si>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</si>
  <si>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</si>
  <si>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</si>
  <si>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</si>
  <si>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</si>
  <si>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</si>
  <si>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</si>
  <si>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</si>
  <si>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</si>
  <si>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</si>
  <si>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</si>
  <si>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</si>
  <si>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</si>
  <si>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</si>
  <si>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</si>
  <si>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</si>
  <si>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</si>
  <si>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</si>
  <si>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</si>
  <si>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</si>
  <si>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</si>
  <si>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</si>
  <si>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</si>
  <si>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</si>
  <si>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</si>
  <si>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</si>
  <si>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</si>
  <si>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</si>
  <si>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</si>
  <si>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</si>
  <si>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</si>
  <si>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</si>
  <si>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</si>
  <si>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</si>
  <si>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</si>
  <si>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</si>
  <si>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</si>
  <si>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</si>
  <si>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</si>
  <si>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</si>
  <si>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</si>
  <si>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</si>
  <si>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</si>
  <si>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</si>
  <si>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</si>
  <si>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</si>
  <si>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</si>
  <si>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</si>
  <si>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</si>
  <si>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</si>
  <si>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</si>
  <si>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</si>
  <si>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</si>
  <si>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</si>
  <si>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</si>
  <si>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</si>
  <si>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</si>
  <si>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</si>
  <si>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</si>
  <si>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</si>
  <si>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</si>
  <si>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</si>
  <si>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</si>
  <si>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</si>
  <si>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</si>
  <si>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</si>
  <si>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</si>
  <si>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</si>
  <si>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</si>
  <si>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</si>
  <si>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</si>
  <si>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</si>
  <si>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</si>
  <si>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</si>
  <si>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</si>
  <si>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</si>
  <si>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</si>
  <si>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</si>
  <si>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</si>
  <si>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</si>
  <si>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</si>
  <si>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</si>
  <si>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</si>
  <si>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</si>
  <si>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</si>
  <si>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</si>
  <si>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</si>
  <si>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</si>
  <si>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</si>
  <si>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</si>
  <si>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</si>
  <si>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</si>
  <si>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</si>
  <si>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</si>
  <si>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</si>
  <si>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</si>
  <si>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</si>
  <si>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</si>
  <si>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</si>
  <si>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</si>
  <si>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</si>
  <si>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</si>
  <si>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</si>
  <si>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</si>
  <si>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</si>
  <si>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</si>
  <si>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</si>
  <si>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</si>
  <si>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</si>
  <si>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</si>
  <si>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</si>
  <si>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</si>
  <si>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</si>
  <si>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</si>
  <si>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</si>
  <si>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</si>
  <si>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</si>
  <si>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</si>
  <si>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</si>
  <si>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</si>
  <si>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</si>
  <si>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</si>
  <si>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</si>
  <si>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</si>
  <si>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</si>
  <si>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</si>
  <si>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</si>
  <si>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</si>
  <si>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</si>
  <si>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</si>
  <si>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</si>
  <si>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</si>
  <si>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</si>
  <si>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</si>
  <si>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</si>
  <si>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</si>
  <si>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</si>
  <si>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</si>
  <si>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</si>
  <si>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</si>
  <si>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</si>
  <si>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</si>
  <si>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</si>
  <si>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</si>
  <si>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</si>
  <si>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</si>
  <si>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</si>
  <si>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</si>
  <si>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</si>
  <si>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</si>
  <si>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</si>
  <si>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</si>
  <si>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</si>
  <si>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</si>
  <si>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</si>
  <si>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</si>
  <si>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</si>
  <si>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</si>
  <si>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</si>
  <si>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</si>
  <si>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</si>
  <si>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</si>
  <si>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</si>
  <si>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</si>
  <si>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</si>
  <si>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</si>
  <si>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</si>
  <si>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</si>
  <si>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</si>
  <si>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</si>
  <si>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</si>
  <si>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</si>
  <si>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</si>
  <si>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</si>
  <si>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</si>
  <si>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</si>
  <si>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</si>
  <si>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</si>
  <si>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</si>
  <si>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</si>
  <si>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</si>
  <si>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</si>
  <si>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</si>
  <si>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</si>
  <si>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</si>
  <si>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</si>
  <si>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</si>
  <si>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</si>
  <si>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</si>
  <si>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</si>
  <si>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</si>
  <si>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</si>
  <si>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</si>
  <si>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</si>
  <si>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</si>
  <si>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</si>
  <si>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</si>
  <si>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</si>
  <si>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</si>
  <si>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</si>
  <si>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</si>
  <si>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</si>
  <si>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</si>
  <si>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</si>
  <si>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</si>
  <si>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</si>
  <si>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</si>
  <si>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</si>
  <si>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</si>
  <si>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</si>
  <si>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</si>
  <si>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</si>
  <si>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</si>
  <si>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</si>
  <si>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</si>
  <si>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</si>
  <si>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</si>
  <si>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</si>
  <si>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</si>
  <si>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</si>
  <si>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</si>
  <si>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</si>
  <si>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</si>
  <si>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</si>
  <si>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</si>
  <si>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</si>
  <si>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</si>
  <si>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</si>
  <si>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</si>
  <si>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</si>
  <si>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</si>
  <si>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</si>
  <si>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</si>
  <si>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</si>
  <si>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</si>
  <si>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</si>
  <si>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</si>
  <si>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</si>
  <si>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</si>
  <si>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</si>
  <si>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</si>
  <si>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</si>
  <si>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</si>
  <si>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</si>
  <si>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</si>
  <si>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</si>
  <si>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</si>
  <si>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</si>
  <si>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</si>
  <si>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</si>
  <si>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</si>
  <si>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</si>
  <si>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</si>
  <si>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</si>
  <si>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</si>
  <si>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</si>
  <si>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</si>
  <si>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</si>
  <si>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</si>
  <si>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</si>
  <si>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</si>
  <si>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</si>
  <si>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</si>
  <si>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</si>
  <si>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</si>
  <si>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</si>
  <si>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</si>
  <si>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</si>
  <si>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</si>
  <si>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</si>
  <si>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</si>
  <si>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</si>
  <si>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</si>
  <si>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</si>
  <si>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</si>
  <si>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</si>
  <si>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</si>
  <si>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</si>
  <si>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</si>
  <si>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</si>
  <si>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</si>
  <si>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</si>
  <si>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</si>
  <si>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</si>
  <si>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</si>
  <si>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</si>
  <si>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</si>
  <si>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</si>
  <si>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</si>
  <si>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</si>
  <si>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</si>
  <si>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</si>
  <si>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</si>
  <si>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</si>
  <si>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</si>
  <si>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</si>
  <si>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</si>
  <si>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</si>
  <si>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</si>
  <si>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</si>
  <si>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</si>
  <si>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</si>
  <si>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</si>
  <si>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</si>
  <si>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</si>
  <si>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</si>
  <si>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</si>
  <si>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</si>
  <si>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</si>
  <si>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</si>
  <si>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</si>
  <si>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</si>
  <si>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</si>
  <si>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</si>
  <si>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</si>
  <si>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</si>
  <si>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</si>
  <si>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</si>
  <si>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</si>
  <si>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</si>
  <si>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</si>
  <si>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</si>
  <si>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</si>
  <si>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</si>
  <si>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</si>
  <si>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</si>
  <si>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</si>
  <si>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</si>
  <si>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</si>
  <si>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</si>
  <si>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</si>
  <si>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</si>
  <si>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</si>
  <si>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</si>
  <si>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</si>
  <si>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</si>
  <si>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</si>
  <si>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</si>
  <si>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</si>
  <si>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</si>
  <si>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</si>
  <si>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</si>
  <si>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</si>
  <si>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</si>
  <si>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</si>
  <si>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</si>
  <si>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</si>
  <si>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</si>
  <si>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</si>
  <si>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</si>
  <si>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</si>
  <si>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</si>
  <si>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</si>
  <si>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</si>
  <si>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</si>
  <si>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</si>
  <si>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</si>
  <si>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</si>
  <si>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</si>
  <si>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</si>
  <si>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</si>
  <si>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</si>
  <si>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</si>
  <si>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</si>
  <si>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</si>
  <si>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</si>
  <si>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</si>
  <si>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</si>
  <si>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</si>
  <si>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</si>
  <si>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</si>
  <si>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</si>
  <si>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</si>
  <si>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</si>
  <si>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</si>
  <si>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</si>
  <si>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</si>
  <si>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</si>
  <si>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</si>
  <si>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</si>
  <si>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</si>
  <si>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</si>
  <si>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</si>
  <si>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</si>
  <si>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</si>
  <si>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</si>
  <si>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</si>
  <si>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</si>
  <si>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</si>
  <si>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5mva trafo tripped at 110 kv kamtana</t>
  </si>
  <si>
    <t>Month :-Jun-2025</t>
  </si>
  <si>
    <t>transformer testing at 110kv kamtana station</t>
  </si>
  <si>
    <t xml:space="preserve">CT&amp;PT Testing work purpose at Manhalli sub station hand triped </t>
  </si>
  <si>
    <t>main supply failure 16:51 to 17:00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</si>
</sst>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3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" fontId="35" fillId="0" borderId="1" xfId="34040" applyNumberFormat="1" applyFont="1" applyFill="1" applyBorder="1" applyAlignment="1">
      <alignment horizontal="center" vertical="center"/>
    </xf>
    <xf numFmtId="0" fontId="35" fillId="0" borderId="1" xfId="3404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79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78" totalsRowShown="0">
  <autoFilter ref="A2:Q78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77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018" totalsRowShown="0">
  <autoFilter ref="A3:AK1018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74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74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18" t="s">
        <v>504</v>
      </c>
      <c r="B1" s="219"/>
      <c r="C1" s="219"/>
      <c r="D1" s="219"/>
      <c r="E1" s="219"/>
      <c r="F1" s="220"/>
    </row>
    <row r="2" spans="1:7">
      <c r="A2" s="92" t="s">
        <v>0</v>
      </c>
      <c r="B2" s="185">
        <v>45809</v>
      </c>
      <c r="C2" s="167"/>
      <c r="D2" s="167"/>
      <c r="E2" s="167"/>
      <c r="F2" s="168"/>
    </row>
    <row r="3" spans="1:7">
      <c r="A3" s="92" t="s">
        <v>1</v>
      </c>
      <c r="B3" s="186">
        <v>45820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1">
        <v>1</v>
      </c>
      <c r="B9" s="101" t="s">
        <v>11</v>
      </c>
      <c r="C9" s="102">
        <f>_xlfn.XLOOKUP($B$3,'Daily KPI'!$A:$A,'Daily KPI'!AD:AD)/1000</f>
        <v>47.413538853540601</v>
      </c>
      <c r="D9" s="103">
        <f>_xlfn.XLOOKUP($B$3,'Daily KPI'!$A:$A,'Daily KPI'!AA:AA)/1000</f>
        <v>41.800600000000145</v>
      </c>
      <c r="E9" s="104">
        <f>-(C9-D9)/C9</f>
        <v>-0.11838261790326815</v>
      </c>
      <c r="F9" s="187"/>
    </row>
    <row r="10" spans="1:7">
      <c r="A10" s="222"/>
      <c r="B10" s="105" t="s">
        <v>12</v>
      </c>
      <c r="C10" s="106">
        <f>_xlfn.XLOOKUP($B$2,'Modelling New'!$D:$D,'Modelling New'!U:U)</f>
        <v>568.96246624248715</v>
      </c>
      <c r="D10" s="107">
        <f>'Monthly KPI'!$F$4</f>
        <v>502.78230000000138</v>
      </c>
      <c r="E10" s="108">
        <f t="shared" ref="E10:E29" si="0">-(C10-D10)/C10</f>
        <v>-0.11631727955545018</v>
      </c>
      <c r="F10" s="188"/>
    </row>
    <row r="11" spans="1:7" ht="15.75" thickBot="1">
      <c r="A11" s="223"/>
      <c r="B11" s="109" t="s">
        <v>13</v>
      </c>
      <c r="C11" s="106">
        <f>_xlfn.XLOOKUP($B$2,'Modelling New'!$D:$D,'Modelling New'!V:V)</f>
        <v>4504.3172055213563</v>
      </c>
      <c r="D11" s="110">
        <f>'Annual KPI'!$F$4</f>
        <v>3588.7977999999994</v>
      </c>
      <c r="E11" s="111">
        <f t="shared" si="0"/>
        <v>-0.20325375939312634</v>
      </c>
      <c r="F11" s="189"/>
    </row>
    <row r="12" spans="1:7">
      <c r="A12" s="221">
        <v>2</v>
      </c>
      <c r="B12" s="101" t="s">
        <v>14</v>
      </c>
      <c r="C12" s="112">
        <f>_xlfn.XLOOKUP($B$3,'Daily KPI'!$A:$A,'Daily KPI'!AF:AF)</f>
        <v>0.16856349137350896</v>
      </c>
      <c r="D12" s="113">
        <f>_xlfn.XLOOKUP($B$3,'Daily KPI'!$A:$A,'Daily KPI'!$W:$W)</f>
        <v>0.14860850398179798</v>
      </c>
      <c r="E12" s="104">
        <f t="shared" si="0"/>
        <v>-0.11838261790326832</v>
      </c>
      <c r="F12" s="190"/>
    </row>
    <row r="13" spans="1:7">
      <c r="A13" s="222"/>
      <c r="B13" s="105" t="s">
        <v>15</v>
      </c>
      <c r="C13" s="114">
        <f>'Monthly KPI'!$I$4</f>
        <v>0.16856349137350893</v>
      </c>
      <c r="D13" s="115">
        <f>'Monthly KPI'!$J$4</f>
        <v>0.14895664462457378</v>
      </c>
      <c r="E13" s="108">
        <f t="shared" si="0"/>
        <v>-0.11631727955545015</v>
      </c>
      <c r="F13" s="188"/>
    </row>
    <row r="14" spans="1:7" ht="15.75" thickBot="1">
      <c r="A14" s="223"/>
      <c r="B14" s="109" t="s">
        <v>16</v>
      </c>
      <c r="C14" s="114">
        <f>'Annual KPI'!$I$4</f>
        <v>0.21936495811327064</v>
      </c>
      <c r="D14" s="117">
        <f>'Annual KPI'!$J$4</f>
        <v>0.17477820569763269</v>
      </c>
      <c r="E14" s="111">
        <f t="shared" si="0"/>
        <v>-0.20325375939312634</v>
      </c>
      <c r="F14" s="189"/>
    </row>
    <row r="15" spans="1:7">
      <c r="A15" s="221">
        <v>3</v>
      </c>
      <c r="B15" s="101" t="s">
        <v>17</v>
      </c>
      <c r="C15" s="112">
        <f>_xlfn.XLOOKUP($B$3,'Daily KPI'!$A:$A,'Daily KPI'!AE:AE)</f>
        <v>0.72019375003918806</v>
      </c>
      <c r="D15" s="113">
        <f>_xlfn.XLOOKUP($B$3,'Daily KPI'!$A:$A,'Daily KPI'!U:U)</f>
        <v>0.75740159175263377</v>
      </c>
      <c r="E15" s="104">
        <f t="shared" si="0"/>
        <v>5.1663655386375004E-2</v>
      </c>
      <c r="F15" s="187"/>
    </row>
    <row r="16" spans="1:7">
      <c r="A16" s="222"/>
      <c r="B16" s="105" t="s">
        <v>18</v>
      </c>
      <c r="C16" s="114">
        <f>AVERAGEIF('Daily KPI'!$D:$D,$B$2,'Daily KPI'!AE:AE)</f>
        <v>0.72019375003918773</v>
      </c>
      <c r="D16" s="115">
        <f>'Monthly KPI'!$H$4</f>
        <v>0.69631894125659</v>
      </c>
      <c r="E16" s="108">
        <f t="shared" si="0"/>
        <v>-3.3150535923560348E-2</v>
      </c>
      <c r="F16" s="188"/>
    </row>
    <row r="17" spans="1:6">
      <c r="A17" s="223"/>
      <c r="B17" s="109" t="s">
        <v>19</v>
      </c>
      <c r="C17" s="116">
        <f>AVERAGEIFS('Daily KPI'!$AE:$AE,'Daily KPI'!$A:$A,"&gt;="&amp;$B$5,'Daily KPI'!$A:$A,"&lt;="&amp;$B$3)</f>
        <v>0.72111324596165816</v>
      </c>
      <c r="D17" s="117">
        <f>'Annual KPI'!$H$4</f>
        <v>0.67974022633984532</v>
      </c>
      <c r="E17" s="111">
        <f t="shared" si="0"/>
        <v>-5.7373817293619164E-2</v>
      </c>
      <c r="F17" s="189"/>
    </row>
    <row r="18" spans="1:6">
      <c r="A18" s="221">
        <v>4</v>
      </c>
      <c r="B18" s="101" t="s">
        <v>20</v>
      </c>
      <c r="C18" s="177">
        <f>_xlfn.XLOOKUP($B$3,'Daily KPI'!$A:$A,'Daily KPI'!AC:AC)</f>
        <v>5.617271453333335</v>
      </c>
      <c r="D18" s="118">
        <f>_xlfn.XLOOKUP($B$3,'Daily KPI'!$A:$A,'Daily KPI'!I:I)</f>
        <v>4.7089999999999996</v>
      </c>
      <c r="E18" s="104">
        <f t="shared" si="0"/>
        <v>-0.16169264043566198</v>
      </c>
      <c r="F18" s="187"/>
    </row>
    <row r="19" spans="1:6">
      <c r="A19" s="222"/>
      <c r="B19" s="105" t="s">
        <v>21</v>
      </c>
      <c r="C19" s="178">
        <f>_xlfn.XLOOKUP($B$2,'Modelling New'!$D:$D,'Modelling New'!R:R)</f>
        <v>67.407257440000024</v>
      </c>
      <c r="D19" s="179">
        <f>'Monthly KPI'!$D$4</f>
        <v>61.608999999999995</v>
      </c>
      <c r="E19" s="108">
        <f t="shared" si="0"/>
        <v>-8.6018296251870574E-2</v>
      </c>
      <c r="F19" s="191"/>
    </row>
    <row r="20" spans="1:6">
      <c r="A20" s="223"/>
      <c r="B20" s="109" t="s">
        <v>22</v>
      </c>
      <c r="C20" s="180">
        <f>_xlfn.XLOOKUP($B$2,'Modelling New'!$D:$D,'Modelling New'!S:S)</f>
        <v>532.92211984000005</v>
      </c>
      <c r="D20" s="181">
        <f>'Annual KPI'!$D$4</f>
        <v>450.48299999999995</v>
      </c>
      <c r="E20" s="111">
        <f t="shared" si="0"/>
        <v>-0.15469262162499639</v>
      </c>
      <c r="F20" s="192"/>
    </row>
    <row r="21" spans="1:6">
      <c r="A21" s="221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2"/>
      <c r="B22" s="105" t="s">
        <v>24</v>
      </c>
      <c r="C22" s="120">
        <f>_xlfn.XLOOKUP($B$2,'Modelling New'!$D:$D,'Modelling New'!AE:AE)</f>
        <v>0.995</v>
      </c>
      <c r="D22" s="115">
        <f>'Monthly KPI'!$N$4</f>
        <v>0.99965545004427225</v>
      </c>
      <c r="E22" s="108">
        <f t="shared" si="0"/>
        <v>4.6788442656002594E-3</v>
      </c>
      <c r="F22" s="191"/>
    </row>
    <row r="23" spans="1:6" ht="15.75" thickBot="1">
      <c r="A23" s="223"/>
      <c r="B23" s="109" t="s">
        <v>25</v>
      </c>
      <c r="C23" s="121">
        <f>_xlfn.XLOOKUP($B$2,'Modelling New'!$D:$D,'Modelling New'!AE:AE)</f>
        <v>0.995</v>
      </c>
      <c r="D23" s="117">
        <f>'Annual KPI'!$N$4</f>
        <v>0.98319322101780215</v>
      </c>
      <c r="E23" s="111">
        <f t="shared" si="0"/>
        <v>-1.1866109529847076E-2</v>
      </c>
      <c r="F23" s="189"/>
    </row>
    <row r="24" spans="1:6">
      <c r="A24" s="221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0.98712446351931316</v>
      </c>
      <c r="E24" s="104">
        <f t="shared" si="0"/>
        <v>1.6483648090442546E-3</v>
      </c>
      <c r="F24" s="193" t="s">
        <v>507</v>
      </c>
    </row>
    <row r="25" spans="1:6">
      <c r="A25" s="222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0.97009701963093198</v>
      </c>
      <c r="E25" s="108">
        <f t="shared" si="0"/>
        <v>-1.5629609709861048E-2</v>
      </c>
      <c r="F25" s="188"/>
    </row>
    <row r="26" spans="1:6" ht="15.75" thickBot="1">
      <c r="A26" s="223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0.96207091267815925</v>
      </c>
      <c r="E26" s="111">
        <f t="shared" si="0"/>
        <v>-2.3773807531040882E-2</v>
      </c>
      <c r="F26" s="189"/>
    </row>
    <row r="27" spans="1:6">
      <c r="A27" s="224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0.9916752996892112</v>
      </c>
      <c r="E27" s="124">
        <f t="shared" si="0"/>
        <v>-3.3414073475264293E-3</v>
      </c>
      <c r="F27" s="194"/>
    </row>
    <row r="28" spans="1:6">
      <c r="A28" s="222"/>
      <c r="B28" s="105" t="s">
        <v>30</v>
      </c>
      <c r="C28" s="115">
        <f>_xlfn.XLOOKUP($B$2,'Modelling New'!$D:$D,'Modelling New'!AG:AG)</f>
        <v>0.995</v>
      </c>
      <c r="D28" s="115">
        <f>'Monthly KPI'!$P$4</f>
        <v>0.99187017618409323</v>
      </c>
      <c r="E28" s="108">
        <f t="shared" si="0"/>
        <v>-3.1455515737756411E-3</v>
      </c>
      <c r="F28" s="188"/>
    </row>
    <row r="29" spans="1:6" ht="15.75" thickBot="1">
      <c r="A29" s="223"/>
      <c r="B29" s="109" t="s">
        <v>31</v>
      </c>
      <c r="C29" s="117">
        <f>_xlfn.XLOOKUP($B$2,'Modelling New'!$D:$D,'Modelling New'!AG:AG)</f>
        <v>0.995</v>
      </c>
      <c r="D29" s="117">
        <f>'Annual KPI'!$P$4</f>
        <v>0.97721587687472089</v>
      </c>
      <c r="E29" s="111">
        <f t="shared" si="0"/>
        <v>-1.7873490578169955E-2</v>
      </c>
      <c r="F29" s="189"/>
    </row>
  </sheetData>
  <sheetProtection algorithmName="SHA-512" hashValue="UeRqOev3UNVFadb83fq41MmAk3Fa6e285vw9dGbjCJKLugWxaa6Vr4BG5xOlafEPsK8+yxv1ryCAJcG5bJAgiQ==" saltValue="4uDryZXVCKwtB+sEYHgKxw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topLeftCell="A12" workbookViewId="0">
      <selection activeCell="B30" sqref="B30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45820</v>
      </c>
      <c r="D7" s="86">
        <f>'Daily Dashboard'!C9</f>
        <v>47.413538853540601</v>
      </c>
      <c r="E7" s="86">
        <f>'Daily Dashboard'!D9</f>
        <v>41.800600000000145</v>
      </c>
      <c r="F7" s="86">
        <f>D7-E7</f>
        <v>5.6129388535404559</v>
      </c>
    </row>
    <row r="8" spans="2:6">
      <c r="B8" s="84" t="s">
        <v>38</v>
      </c>
      <c r="C8" s="85">
        <f t="shared" ref="C8:C30" si="0">$C$7</f>
        <v>45820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45820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45820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45820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45820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45820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45820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45820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45820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45820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45820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45820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45820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45820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0.23706769426770302</v>
      </c>
    </row>
    <row r="22" spans="2:7">
      <c r="B22" s="84" t="s">
        <v>52</v>
      </c>
      <c r="C22" s="85">
        <f t="shared" si="0"/>
        <v>45820</v>
      </c>
      <c r="D22" s="84">
        <f>'Daily Dashboard'!C24*100</f>
        <v>98.550000000000011</v>
      </c>
      <c r="E22" s="84">
        <f>'Daily Dashboard'!D24*100</f>
        <v>98.71244635193132</v>
      </c>
      <c r="F22" s="84">
        <f>E22-D22</f>
        <v>0.16244635193130819</v>
      </c>
      <c r="G22" s="87">
        <f>(F22/100)*$D$7</f>
        <v>7.7021564189110117E-2</v>
      </c>
    </row>
    <row r="23" spans="2:7">
      <c r="B23" s="84" t="s">
        <v>53</v>
      </c>
      <c r="C23" s="85">
        <f t="shared" si="0"/>
        <v>45820</v>
      </c>
      <c r="D23" s="84">
        <f>'Daily Dashboard'!C27*100</f>
        <v>99.5</v>
      </c>
      <c r="E23" s="84">
        <f>'Daily Dashboard'!D27*100</f>
        <v>99.167529968921116</v>
      </c>
      <c r="F23" s="84">
        <f>E23-D23</f>
        <v>-0.33247003107888418</v>
      </c>
      <c r="G23" s="87">
        <f>((F23/100)*$D$7)*20%</f>
        <v>-3.1527161472393053E-2</v>
      </c>
    </row>
    <row r="24" spans="2:7">
      <c r="B24" s="84" t="s">
        <v>54</v>
      </c>
      <c r="C24" s="85">
        <f t="shared" si="0"/>
        <v>45820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45820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45820</v>
      </c>
      <c r="D26" s="88">
        <f>'Daily Dashboard'!$D$9</f>
        <v>41.800600000000145</v>
      </c>
      <c r="E26" s="88">
        <f>'Daily Dashboard'!$D$9</f>
        <v>41.800600000000145</v>
      </c>
      <c r="F26" s="88">
        <f>'Daily Dashboard'!$D$9</f>
        <v>41.800600000000145</v>
      </c>
    </row>
    <row r="27" spans="2:7">
      <c r="B27" s="84" t="s">
        <v>56</v>
      </c>
      <c r="C27" s="85">
        <f t="shared" si="0"/>
        <v>45820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45820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45820</v>
      </c>
      <c r="D29" s="84">
        <v>0</v>
      </c>
      <c r="E29" s="86">
        <f>-(F7+G30)+(SUM(G21:G23))</f>
        <v>2.336043533071793</v>
      </c>
      <c r="F29" s="86">
        <f>E29</f>
        <v>2.336043533071793</v>
      </c>
    </row>
    <row r="30" spans="2:7">
      <c r="B30" s="84" t="s">
        <v>59</v>
      </c>
      <c r="C30" s="85">
        <f t="shared" si="0"/>
        <v>45820</v>
      </c>
      <c r="D30" s="84">
        <f>'Daily Dashboard'!C18</f>
        <v>5.617271453333335</v>
      </c>
      <c r="E30" s="89">
        <f>'Daily Dashboard'!D18</f>
        <v>4.7089999999999996</v>
      </c>
      <c r="F30" s="84">
        <f>E30-D30</f>
        <v>-0.90827145333333537</v>
      </c>
      <c r="G30" s="83">
        <f>(F30/D30)*D7</f>
        <v>-7.6664202896278288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topLeftCell="A9" zoomScale="89" zoomScaleNormal="89" workbookViewId="0">
      <selection activeCell="D12" sqref="D12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 ht="21.95" customHeight="1">
      <c r="A1" s="66" t="s">
        <v>60</v>
      </c>
      <c r="B1" s="67">
        <f t="array" ref="B1:F1">'Daily Dashboard'!B3:F3</f>
        <v>45820</v>
      </c>
      <c r="C1">
        <v>0</v>
      </c>
      <c r="D1">
        <v>0</v>
      </c>
      <c r="E1">
        <v>0</v>
      </c>
      <c r="F1">
        <v>0</v>
      </c>
      <c r="G1" s="70">
        <f>'Daily Dashboard'!B2</f>
        <v>45809</v>
      </c>
    </row>
    <row r="2" spans="1:16" ht="21">
      <c r="A2" s="225" t="s">
        <v>61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YEAR(B1)+IF(MONTH(B1)&gt;=4,1,0)</f>
        <v>2026</v>
      </c>
      <c r="B4" s="78">
        <f>($B$1-'Daily Dashboard'!$B$5)+1</f>
        <v>73</v>
      </c>
      <c r="C4" s="78">
        <f>_xlfn.XLOOKUP($G$1,'Modelling New'!$D:$D,'Modelling New'!S:S)</f>
        <v>532.92211984000005</v>
      </c>
      <c r="D4" s="79">
        <f>IFERROR(SUMIFS('Daily KPI'!$I:$I,'Daily KPI'!$B:$B,$A4,'Daily KPI'!$A:$A,"&lt;="&amp;$B$1),"")</f>
        <v>450.48299999999995</v>
      </c>
      <c r="E4" s="78">
        <f>_xlfn.XLOOKUP($G$1,'Modelling New'!$D:$D,'Modelling New'!V:V)</f>
        <v>4504.3172055213563</v>
      </c>
      <c r="F4" s="79">
        <f>SUMIFS('Daily KPI'!$AA:$AA,'Daily KPI'!$B:$B,'Annual KPI'!A4,'Daily KPI'!$A:$A,"&lt;="&amp;'Annual KPI'!B1)/1000</f>
        <v>3588.7977999999994</v>
      </c>
      <c r="G4" s="80">
        <f>IFERROR(E4/C4/'Modelling New'!$AQ$1,"")</f>
        <v>0.72116992766192045</v>
      </c>
      <c r="H4" s="81">
        <f>IFERROR(F4/D4/'Modelling New'!$AQ$1,"")</f>
        <v>0.67974022633984532</v>
      </c>
      <c r="I4" s="80">
        <f>IFERROR(E4/(B4*24*'Modelling New'!$AQ$1),"")</f>
        <v>0.21936495811327064</v>
      </c>
      <c r="J4" s="81">
        <f>IFERROR(F4/(B4*24*'Modelling New'!$AQ$1),"")</f>
        <v>0.17477820569763269</v>
      </c>
      <c r="K4" s="73">
        <f>_xlfn.XLOOKUP($G$1,'Modelling New'!$D:$D,'Modelling New'!AF:AF)</f>
        <v>0.98550000000000004</v>
      </c>
      <c r="L4" s="82">
        <f>IFERROR(AVERAGEIFS('Daily KPI'!$R:$R,'Daily KPI'!$B:$B,A4,'Daily KPI'!$A:$A,"&lt;="&amp;B1),"")</f>
        <v>0.96207091267815925</v>
      </c>
      <c r="M4" s="73">
        <f>_xlfn.XLOOKUP($G$1,'Modelling New'!$D:$D,'Modelling New'!AE:AE)</f>
        <v>0.995</v>
      </c>
      <c r="N4" s="82">
        <f>IFERROR(AVERAGEIFS('Daily KPI'!$O:$O,'Daily KPI'!$B:$B,A4,'Daily KPI'!$A:$A,"&lt;="&amp;$B$1),"")</f>
        <v>0.98319322101780215</v>
      </c>
      <c r="O4" s="73">
        <f>_xlfn.XLOOKUP($G$1,'Modelling New'!$D:$D,'Modelling New'!AG:AG)</f>
        <v>0.995</v>
      </c>
      <c r="P4" s="82">
        <f>IFERROR(AVERAGEIFS('Daily KPI'!$T:$T,'Daily KPI'!$B:$B,A4,'Daily KPI'!$A:$A,"&lt;="&amp;$B$1),"")</f>
        <v>0.97721587687472089</v>
      </c>
    </row>
    <row r="8" spans="1:16" ht="21">
      <c r="A8" s="225" t="s">
        <v>78</v>
      </c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532.92211984000005</v>
      </c>
      <c r="D12" s="79">
        <f>SUMIF('Daily KPI'!$D:$D,$A12,'Daily KPI'!I:I)</f>
        <v>61.608999999999995</v>
      </c>
      <c r="E12" s="78">
        <f>_xlfn.XLOOKUP($A12,'Modelling New'!$D:$D,'Modelling New'!V:V)</f>
        <v>4504.3172055213563</v>
      </c>
      <c r="F12" s="79">
        <f>SUMIF('Daily KPI'!$D:$D,$A12,'Daily KPI'!AA:AA)/1000</f>
        <v>502.78230000000138</v>
      </c>
      <c r="G12" s="73">
        <f>IFERROR(E12/C12/'Modelling New'!$AQ$1,"")</f>
        <v>0.72116992766192045</v>
      </c>
      <c r="H12" s="74">
        <f>IFERROR(F12/D12/'Modelling New'!$AQ$1,"")</f>
        <v>0.69631894125659</v>
      </c>
      <c r="I12" s="73">
        <f>IFERROR(E12/(B12*24*'Modelling New'!$AQ$1),"")</f>
        <v>0.53378806474229201</v>
      </c>
      <c r="J12" s="74">
        <f>IFERROR(F12/(B12*24*'Modelling New'!$AQ$1),"")</f>
        <v>5.9582657849829516E-2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0.97009701963093198</v>
      </c>
      <c r="M12" s="73">
        <f>_xlfn.XLOOKUP($A12,'Modelling New'!$D:$D,'Modelling New'!AE:AE)</f>
        <v>0.995</v>
      </c>
      <c r="N12" s="74">
        <f>IFERROR(AVERAGEIF('Daily KPI'!$D:$D,$A12,'Daily KPI'!O:O),"")</f>
        <v>0.99965545004427225</v>
      </c>
      <c r="O12" s="73">
        <f>_xlfn.XLOOKUP($A12,'Modelling New'!$D:$D,'Modelling New'!AG:AG)</f>
        <v>0.995</v>
      </c>
      <c r="P12" s="74">
        <f>IFERROR(AVERAGEIF('Daily KPI'!$D:$D,$A12,'Daily KPI'!T:T),"")</f>
        <v>0.99187017618409323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532.92211984000005</v>
      </c>
      <c r="D13" s="79">
        <f>SUMIF('Daily KPI'!$D:$D,$A13,'Daily KPI'!I:I)</f>
        <v>0</v>
      </c>
      <c r="E13" s="78">
        <f>_xlfn.XLOOKUP($A13,'Modelling New'!$D:$D,'Modelling New'!V:V)</f>
        <v>4504.3172055213563</v>
      </c>
      <c r="F13" s="79">
        <f>SUMIF('Daily KPI'!$D:$D,$A13,'Daily KPI'!AA:AA)/1000</f>
        <v>0</v>
      </c>
      <c r="G13" s="73">
        <f>IFERROR(E13/C13/'Modelling New'!$AQ$1,"")</f>
        <v>0.72116992766192045</v>
      </c>
      <c r="H13" s="74" t="str">
        <f>IFERROR(F13/D13/'Modelling New'!$AQ$1,"")</f>
        <v/>
      </c>
      <c r="I13" s="73">
        <f>IFERROR(E13/(B13*24*'Modelling New'!$AQ$1),"")</f>
        <v>0.5165690949118954</v>
      </c>
      <c r="J13" s="74">
        <f>IFERROR(F13/(B13*24*'Modelling New'!$AQ$1),"")</f>
        <v>0</v>
      </c>
      <c r="K13" s="73">
        <f>_xlfn.XLOOKUP($A13,'Modelling New'!$D:$D,'Modelling New'!AF:AF)</f>
        <v>0.98550000000000004</v>
      </c>
      <c r="L13" s="74" t="str">
        <f>IFERROR(AVERAGEIF('Daily KPI'!$D:$D,$A13,'Daily KPI'!R:R),"")</f>
        <v/>
      </c>
      <c r="M13" s="73">
        <f>_xlfn.XLOOKUP($A13,'Modelling New'!$D:$D,'Modelling New'!AE:AE)</f>
        <v>0.995</v>
      </c>
      <c r="N13" s="74" t="str">
        <f>IFERROR(AVERAGEIF('Daily KPI'!$D:$D,$A13,'Daily KPI'!O:O),"")</f>
        <v/>
      </c>
      <c r="O13" s="73">
        <f>_xlfn.XLOOKUP($A13,'Modelling New'!$D:$D,'Modelling New'!AG:AG)</f>
        <v>0.995</v>
      </c>
      <c r="P13" s="74" t="str">
        <f>IFERROR(AVERAGEIF('Daily KPI'!$D:$D,$A13,'Daily KPI'!T:T),"")</f>
        <v/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532.92211984000005</v>
      </c>
      <c r="D14" s="79">
        <f>SUMIF('Daily KPI'!$D:$D,$A14,'Daily KPI'!I:I)</f>
        <v>0</v>
      </c>
      <c r="E14" s="78">
        <f>_xlfn.XLOOKUP($A14,'Modelling New'!$D:$D,'Modelling New'!V:V)</f>
        <v>4504.3172055213563</v>
      </c>
      <c r="F14" s="79">
        <f>SUMIF('Daily KPI'!$D:$D,$A14,'Daily KPI'!AA:AA)/1000</f>
        <v>0</v>
      </c>
      <c r="G14" s="73">
        <f>IFERROR(E14/C14/'Modelling New'!$AQ$1,"")</f>
        <v>0.72116992766192045</v>
      </c>
      <c r="H14" s="74" t="str">
        <f>IFERROR(F14/D14/'Modelling New'!$AQ$1,"")</f>
        <v/>
      </c>
      <c r="I14" s="73">
        <f>IFERROR(E14/(B14*24*'Modelling New'!$AQ$1),"")</f>
        <v>0.5165690949118954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532.92211984000005</v>
      </c>
      <c r="D15" s="79">
        <f>SUMIF('Daily KPI'!$D:$D,$A15,'Daily KPI'!I:I)</f>
        <v>0</v>
      </c>
      <c r="E15" s="78">
        <f>_xlfn.XLOOKUP($A15,'Modelling New'!$D:$D,'Modelling New'!V:V)</f>
        <v>4504.3172055213563</v>
      </c>
      <c r="F15" s="79">
        <f>SUMIF('Daily KPI'!$D:$D,$A15,'Daily KPI'!AA:AA)/1000</f>
        <v>0</v>
      </c>
      <c r="G15" s="73">
        <f>IFERROR(E15/C15/'Modelling New'!$AQ$1,"")</f>
        <v>0.72116992766192045</v>
      </c>
      <c r="H15" s="74" t="str">
        <f>IFERROR(F15/D15/'Modelling New'!$AQ$1,"")</f>
        <v/>
      </c>
      <c r="I15" s="73">
        <f>IFERROR(E15/(B15*24*'Modelling New'!$AQ$1),"")</f>
        <v>0.53378806474229201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532.92211984000005</v>
      </c>
      <c r="D16" s="79">
        <f>SUMIF('Daily KPI'!$D:$D,$A16,'Daily KPI'!I:I)</f>
        <v>0</v>
      </c>
      <c r="E16" s="78">
        <f>_xlfn.XLOOKUP($A16,'Modelling New'!$D:$D,'Modelling New'!V:V)</f>
        <v>4504.3172055213563</v>
      </c>
      <c r="F16" s="79">
        <f>SUMIF('Daily KPI'!$D:$D,$A16,'Daily KPI'!AA:AA)/1000</f>
        <v>0</v>
      </c>
      <c r="G16" s="73">
        <f>IFERROR(E16/C16/'Modelling New'!$AQ$1,"")</f>
        <v>0.72116992766192045</v>
      </c>
      <c r="H16" s="74" t="str">
        <f>IFERROR(F16/D16/'Modelling New'!$AQ$1,"")</f>
        <v/>
      </c>
      <c r="I16" s="73">
        <f>IFERROR(E16/(B16*24*'Modelling New'!$AQ$1),"")</f>
        <v>0.5165690949118954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532.92211984000005</v>
      </c>
      <c r="D17" s="79">
        <f>SUMIF('Daily KPI'!$D:$D,$A17,'Daily KPI'!I:I)</f>
        <v>0</v>
      </c>
      <c r="E17" s="78">
        <f>_xlfn.XLOOKUP($A17,'Modelling New'!$D:$D,'Modelling New'!V:V)</f>
        <v>4504.3172055213563</v>
      </c>
      <c r="F17" s="79">
        <f>SUMIF('Daily KPI'!$D:$D,$A17,'Daily KPI'!AA:AA)/1000</f>
        <v>0</v>
      </c>
      <c r="G17" s="73">
        <f>IFERROR(E17/C17/'Modelling New'!$AQ$1,"")</f>
        <v>0.72116992766192045</v>
      </c>
      <c r="H17" s="74" t="str">
        <f>IFERROR(F17/D17/'Modelling New'!$AQ$1,"")</f>
        <v/>
      </c>
      <c r="I17" s="73">
        <f>IFERROR(E17/(B17*24*'Modelling New'!$AQ$1),"")</f>
        <v>0.53378806474229201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532.92211984000005</v>
      </c>
      <c r="D18" s="79">
        <f>SUMIF('Daily KPI'!$D:$D,$A18,'Daily KPI'!I:I)</f>
        <v>0</v>
      </c>
      <c r="E18" s="78">
        <f>_xlfn.XLOOKUP($A18,'Modelling New'!$D:$D,'Modelling New'!V:V)</f>
        <v>4504.3172055213563</v>
      </c>
      <c r="F18" s="79">
        <f>SUMIF('Daily KPI'!$D:$D,$A18,'Daily KPI'!AA:AA)/1000</f>
        <v>0</v>
      </c>
      <c r="G18" s="73">
        <f>IFERROR(E18/C18/'Modelling New'!$AQ$1,"")</f>
        <v>0.72116992766192045</v>
      </c>
      <c r="H18" s="74" t="str">
        <f>IFERROR(F18/D18/'Modelling New'!$AQ$1,"")</f>
        <v/>
      </c>
      <c r="I18" s="73">
        <f>IFERROR(E18/(B18*24*'Modelling New'!$AQ$1),"")</f>
        <v>0.5165690949118954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532.92211984000005</v>
      </c>
      <c r="D19" s="79">
        <f>SUMIF('Daily KPI'!$D:$D,$A19,'Daily KPI'!I:I)</f>
        <v>0</v>
      </c>
      <c r="E19" s="78">
        <f>_xlfn.XLOOKUP($A19,'Modelling New'!$D:$D,'Modelling New'!V:V)</f>
        <v>4504.3172055213563</v>
      </c>
      <c r="F19" s="79">
        <f>SUMIF('Daily KPI'!$D:$D,$A19,'Daily KPI'!AA:AA)/1000</f>
        <v>0</v>
      </c>
      <c r="G19" s="73">
        <f>IFERROR(E19/C19/'Modelling New'!$AQ$1,"")</f>
        <v>0.72116992766192045</v>
      </c>
      <c r="H19" s="74" t="str">
        <f>IFERROR(F19/D19/'Modelling New'!$AQ$1,"")</f>
        <v/>
      </c>
      <c r="I19" s="73">
        <f>IFERROR(E19/(B19*24*'Modelling New'!$AQ$1),"")</f>
        <v>0.5165690949118954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532.92211984000005</v>
      </c>
      <c r="D20" s="79">
        <f>SUMIF('Daily KPI'!$D:$D,$A20,'Daily KPI'!I:I)</f>
        <v>0</v>
      </c>
      <c r="E20" s="78">
        <f>_xlfn.XLOOKUP($A20,'Modelling New'!$D:$D,'Modelling New'!V:V)</f>
        <v>4504.3172055213563</v>
      </c>
      <c r="F20" s="79">
        <f>SUMIF('Daily KPI'!$D:$D,$A20,'Daily KPI'!AA:AA)/1000</f>
        <v>0</v>
      </c>
      <c r="G20" s="73">
        <f>IFERROR(E20/C20/'Modelling New'!$AQ$1,"")</f>
        <v>0.72116992766192045</v>
      </c>
      <c r="H20" s="74" t="str">
        <f>IFERROR(F20/D20/'Modelling New'!$AQ$1,"")</f>
        <v/>
      </c>
      <c r="I20" s="73">
        <f>IFERROR(E20/(B20*24*'Modelling New'!$AQ$1),"")</f>
        <v>0.57191578365245566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532.92211984000005</v>
      </c>
      <c r="D21" s="79">
        <f>SUMIF('Daily KPI'!$D:$D,$A21,'Daily KPI'!I:I)</f>
        <v>0</v>
      </c>
      <c r="E21" s="78">
        <f>_xlfn.XLOOKUP($A21,'Modelling New'!$D:$D,'Modelling New'!V:V)</f>
        <v>4504.3172055213563</v>
      </c>
      <c r="F21" s="79">
        <f>SUMIF('Daily KPI'!$D:$D,$A21,'Daily KPI'!AA:AA)/1000</f>
        <v>0</v>
      </c>
      <c r="G21" s="73">
        <f>IFERROR(E21/C21/'Modelling New'!$AQ$1,"")</f>
        <v>0.72116992766192045</v>
      </c>
      <c r="H21" s="74" t="str">
        <f>IFERROR(F21/D21/'Modelling New'!$AQ$1,"")</f>
        <v/>
      </c>
      <c r="I21" s="73">
        <f>IFERROR(E21/(B21*24*'Modelling New'!$AQ$1),"")</f>
        <v>0.5165690949118954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9kwakD6LCdbhenJcnAQlCNWdkRtMTAhH1AK5JlMc/8hjKeg8tJpSgREOtNPeDuXOfUFomjpBw760qgQQKCTu7A==" saltValue="s0eF8GIBmtZSZJeWBv+ar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B8" sqref="B8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 t="array" ref="B1:F1">'Daily Dashboard'!B3:F3</f>
        <v>45820</v>
      </c>
      <c r="C1">
        <v>0</v>
      </c>
      <c r="D1">
        <v>0</v>
      </c>
      <c r="E1">
        <v>0</v>
      </c>
      <c r="F1">
        <v>0</v>
      </c>
    </row>
    <row r="2" spans="1:16" ht="20.45" customHeight="1">
      <c r="A2" s="225" t="s">
        <v>79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45809</v>
      </c>
      <c r="B4" s="71">
        <f>DAY(B1)</f>
        <v>12</v>
      </c>
      <c r="C4" s="71">
        <f>_xlfn.XLOOKUP($A$4,'Modelling New'!$D:$D,'Modelling New'!R:R)</f>
        <v>67.407257440000024</v>
      </c>
      <c r="D4" s="72">
        <f>SUMIF('Daily KPI'!$D:$D,$A$4,'Daily KPI'!I:I)</f>
        <v>61.608999999999995</v>
      </c>
      <c r="E4" s="71">
        <f>_xlfn.XLOOKUP($A$4,'Modelling New'!$D:$D,'Modelling New'!U:U)</f>
        <v>568.96246624248715</v>
      </c>
      <c r="F4" s="72">
        <f>SUMIF('Daily KPI'!$D:$D,$A$4,'Daily KPI'!$AA:$AA)/1000</f>
        <v>502.78230000000138</v>
      </c>
      <c r="G4" s="73">
        <f>IFERROR(E4/C4/'Modelling New'!$AQ$1,"")</f>
        <v>0.72019375003918806</v>
      </c>
      <c r="H4" s="74">
        <f>IFERROR(F4/D4/'Modelling New'!$AQ$1,"")</f>
        <v>0.69631894125659</v>
      </c>
      <c r="I4" s="73">
        <f>IFERROR(E4/(B4*24*'Modelling New'!$AQ$1),"")</f>
        <v>0.16856349137350893</v>
      </c>
      <c r="J4" s="74">
        <f>IFERROR(F4/(B4*24*'Modelling New'!$AQ$1),"")</f>
        <v>0.14895664462457378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0.97009701963093198</v>
      </c>
      <c r="M4" s="73">
        <f>_xlfn.XLOOKUP($A$4,'Modelling New'!$D:$D,'Modelling New'!AE:AE)</f>
        <v>0.995</v>
      </c>
      <c r="N4" s="74">
        <f>IFERROR(AVERAGEIF('Daily KPI'!$D:$D,$A$4,'Daily KPI'!O:O),"")</f>
        <v>0.99965545004427225</v>
      </c>
      <c r="O4" s="73">
        <f>_xlfn.XLOOKUP($A$4,'Modelling New'!$D:$D,'Modelling New'!AG:AG)</f>
        <v>0.995</v>
      </c>
      <c r="P4" s="74">
        <f>IFERROR(AVERAGEIF('Daily KPI'!$D:$D,$A$4,'Daily KPI'!T:T),"")</f>
        <v>0.99187017618409323</v>
      </c>
    </row>
    <row r="7" spans="1:16">
      <c r="A7" s="66" t="s">
        <v>80</v>
      </c>
      <c r="B7" s="67">
        <f>B8-7</f>
        <v>45813</v>
      </c>
      <c r="D7" s="75"/>
      <c r="F7" s="75"/>
    </row>
    <row r="8" spans="1:16">
      <c r="A8" s="66" t="s">
        <v>81</v>
      </c>
      <c r="B8" s="67">
        <f>B1</f>
        <v>45820</v>
      </c>
    </row>
    <row r="9" spans="1:16" ht="21">
      <c r="A9" s="225" t="s">
        <v>79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45809</v>
      </c>
      <c r="B11" s="71">
        <f>(B8-B7)+1</f>
        <v>8</v>
      </c>
      <c r="C11" s="71">
        <f>SUMIFS('Daily KPI'!$AC:$AC,'Daily KPI'!$A:$A,"&gt;="&amp;$B$7,'Daily KPI'!$A:$A,"&lt;="&amp;$B$8)</f>
        <v>44.938171626666687</v>
      </c>
      <c r="D11" s="72">
        <f>SUMIFS('Daily KPI'!$I:$I,'Daily KPI'!$A:$A,"&gt;="&amp;$B$7,'Daily KPI'!$A:$A,"&lt;="&amp;$B$8)</f>
        <v>32.708500000000001</v>
      </c>
      <c r="E11" s="71">
        <f>SUMIFS('Daily KPI'!$AD:$AD,'Daily KPI'!$A:$A,"&gt;="&amp;$B$7,'Daily KPI'!$A:$A,"&lt;="&amp;$B$8)/1000</f>
        <v>379.30831082832481</v>
      </c>
      <c r="F11" s="72">
        <f>SUMIFS('Daily KPI'!$AA:$AA,'Daily KPI'!$A:$A,"&gt;="&amp;$B$7,'Daily KPI'!$A:$A,"&lt;="&amp;$B$8)/1000</f>
        <v>271.45220000000057</v>
      </c>
      <c r="G11" s="73">
        <f>IFERROR(E11/C11/'Modelling New'!$AQ$1,"")</f>
        <v>0.72019375003918806</v>
      </c>
      <c r="H11" s="74">
        <f>IFERROR(F11/D11/'Modelling New'!$AQ$1,"")</f>
        <v>0.70811717174267974</v>
      </c>
      <c r="I11" s="73">
        <f>IFERROR(E11/(B11*24*'Modelling New'!$AQ$1),"")</f>
        <v>0.16856349137350896</v>
      </c>
      <c r="J11" s="74">
        <f>IFERROR(F11/(B11*24*'Modelling New'!$AQ$1),"")</f>
        <v>0.12063255474971583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0.96236337721542708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1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0.99131725845595797</v>
      </c>
    </row>
  </sheetData>
  <sheetProtection algorithmName="SHA-512" hashValue="sZ/yhAkoj48txQFCdcWmSdJ7voKrJvG0mIkmeWtEggAeUsSgRxQtjurUQ0oU+90McbD1k3d+2fUqxVUFjeaQJQ==" saltValue="KxWyjBTpL0XeI2bwFK+I/A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M62" activePane="bottomRight" state="frozen"/>
      <selection pane="topRight" activeCell="AB39" sqref="AB39"/>
      <selection pane="bottomLeft" activeCell="AB39" sqref="AB39"/>
      <selection pane="bottomRight" activeCell="AA76" sqref="AA76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6.3994999999999997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0.69042696648384572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6.9530000000000003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1</v>
      </c>
      <c r="T68" s="159">
        <f>IFERROR(1-SUMIF(Tracker_BD!$H:$H,$A68,Tracker_BD!AI:AI)/$F68,"")</f>
        <v>1</v>
      </c>
      <c r="U68" s="160">
        <f t="shared" si="5"/>
        <v>0.64932440093887012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7.8730000000000002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1</v>
      </c>
      <c r="U69" s="160">
        <f t="shared" si="5"/>
        <v>0.67704501798818173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3.7235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1</v>
      </c>
      <c r="U70" s="160">
        <f t="shared" si="5"/>
        <v>0.6966774535500817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5.9135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1</v>
      </c>
      <c r="U71" s="160">
        <f t="shared" si="5"/>
        <v>0.57321117787104248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5.7279999999999998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1</v>
      </c>
      <c r="U72" s="160">
        <f t="shared" si="5"/>
        <v>0.70598949892279439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6.0175000000000001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0.72289156626503726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2.1779999999999999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0.78678892555735525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1.3839999999999999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0.82708403203790049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26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0.98057569927482613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11.65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26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0.98712446351931316</v>
      </c>
      <c r="T77" s="159">
        <f>IFERROR(1-SUMIF(Tracker_BD!$H:$H,$A77,Tracker_BD!AI:AI)/$F77,"")</f>
        <v>0.9916752996892112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 t="str">
        <f>IFERROR(_xlfn.XLOOKUP($A78,'Raw Data'!$G:$G,'Raw Data'!$AH:$AH),"")</f>
        <v/>
      </c>
      <c r="G78" s="131" t="str">
        <f>IFERROR(_xlfn.XLOOKUP($A78,'Raw Data'!$G:$G,'Raw Data'!$S:$S)/1000,"")</f>
        <v/>
      </c>
      <c r="H78" s="131"/>
      <c r="I78" s="131" t="str">
        <f>IFERROR(_xlfn.XLOOKUP($A78,'Raw Data'!$G:$G,'Raw Data'!$AF:$AF)/1000,"")</f>
        <v/>
      </c>
      <c r="J78" s="131"/>
      <c r="K78" s="131" t="str">
        <f>IFERROR(_xlfn.XLOOKUP($A78,'Raw Data'!$G:$G,'Raw Data'!W:W),"")</f>
        <v/>
      </c>
      <c r="L78" s="131" t="str">
        <f>IFERROR(_xlfn.XLOOKUP($A78,'Raw Data'!$G:$G,'Raw Data'!X:X),"")</f>
        <v/>
      </c>
      <c r="M78" s="131" t="str">
        <f>IFERROR(_xlfn.XLOOKUP($A78,'Raw Data'!$G:$G,'Raw Data'!Y:Y),"")</f>
        <v/>
      </c>
      <c r="N78" s="131" t="str">
        <f>IFERROR(_xlfn.XLOOKUP($A78,'Raw Data'!$G:$G,'Raw Data'!Z:Z),"")</f>
        <v/>
      </c>
      <c r="O78" s="158" t="str">
        <f>IFERROR(1-SUMIF('Plant BD'!$H:$H,$A78,'Plant BD'!AC:AC)/$F78,"")</f>
        <v/>
      </c>
      <c r="P78" s="158"/>
      <c r="Q78" s="159"/>
      <c r="R78" s="158" t="str">
        <f>IFERROR(1-SUMIF('Grid BD'!$H:$H,$A78,'Grid BD'!AB:AB)/$F78,"")</f>
        <v/>
      </c>
      <c r="T78" s="159" t="str">
        <f>IFERROR(1-SUMIF(Tracker_BD!$H:$H,$A78,Tracker_BD!AI:AI)/$F78,"")</f>
        <v/>
      </c>
      <c r="U78" s="160" t="str">
        <f t="shared" si="5"/>
        <v/>
      </c>
      <c r="V78" s="160"/>
      <c r="W78" s="161" t="str">
        <f t="shared" si="6"/>
        <v/>
      </c>
      <c r="X78" s="156" t="str">
        <f>IFERROR(_xlfn.XLOOKUP($A78,'Raw Data'!$G:$G,'Raw Data'!$AB:$AB),"")</f>
        <v/>
      </c>
      <c r="Y78" s="156" t="str">
        <f>IFERROR(_xlfn.XLOOKUP($A78,'Raw Data'!$G:$G,'Raw Data'!AC:AC),"")</f>
        <v/>
      </c>
      <c r="Z78" s="156" t="str">
        <f>IFERROR(_xlfn.XLOOKUP($A78,'Raw Data'!$G:$G,'Raw Data'!AD:AD),"")</f>
        <v/>
      </c>
      <c r="AA78" s="156" t="str">
        <f>IFERROR(_xlfn.XLOOKUP($A78,'Raw Data'!$G:$G,'Raw Data'!AE:AE),"")</f>
        <v/>
      </c>
      <c r="AB78" s="156" t="str">
        <f>IFERROR(_xlfn.XLOOKUP($A78,'Raw Data'!$G:$G,'Raw Data'!$H:$H),"")</f>
        <v/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 t="str">
        <f>IFERROR(_xlfn.XLOOKUP($A79,'Raw Data'!$G:$G,'Raw Data'!$AH:$AH),"")</f>
        <v/>
      </c>
      <c r="G79" s="131" t="str">
        <f>IFERROR(_xlfn.XLOOKUP($A79,'Raw Data'!$G:$G,'Raw Data'!$S:$S)/1000,"")</f>
        <v/>
      </c>
      <c r="H79" s="131"/>
      <c r="I79" s="131" t="str">
        <f>IFERROR(_xlfn.XLOOKUP($A79,'Raw Data'!$G:$G,'Raw Data'!$AF:$AF)/1000,"")</f>
        <v/>
      </c>
      <c r="J79" s="131"/>
      <c r="K79" s="131" t="str">
        <f>IFERROR(_xlfn.XLOOKUP($A79,'Raw Data'!$G:$G,'Raw Data'!W:W),"")</f>
        <v/>
      </c>
      <c r="L79" s="131" t="str">
        <f>IFERROR(_xlfn.XLOOKUP($A79,'Raw Data'!$G:$G,'Raw Data'!X:X),"")</f>
        <v/>
      </c>
      <c r="M79" s="131" t="str">
        <f>IFERROR(_xlfn.XLOOKUP($A79,'Raw Data'!$G:$G,'Raw Data'!Y:Y),"")</f>
        <v/>
      </c>
      <c r="N79" s="131" t="str">
        <f>IFERROR(_xlfn.XLOOKUP($A79,'Raw Data'!$G:$G,'Raw Data'!Z:Z),"")</f>
        <v/>
      </c>
      <c r="O79" s="158" t="str">
        <f>IFERROR(1-SUMIF('Plant BD'!$H:$H,$A79,'Plant BD'!AC:AC)/$F79,"")</f>
        <v/>
      </c>
      <c r="P79" s="158"/>
      <c r="Q79" s="159"/>
      <c r="R79" s="158" t="str">
        <f>IFERROR(1-SUMIF('Grid BD'!$H:$H,$A79,'Grid BD'!AB:AB)/$F79,"")</f>
        <v/>
      </c>
      <c r="T79" s="159" t="str">
        <f>IFERROR(1-SUMIF(Tracker_BD!$H:$H,$A79,Tracker_BD!AI:AI)/$F79,"")</f>
        <v/>
      </c>
      <c r="U79" s="160" t="str">
        <f t="shared" si="5"/>
        <v/>
      </c>
      <c r="V79" s="160"/>
      <c r="W79" s="161" t="str">
        <f t="shared" si="6"/>
        <v/>
      </c>
      <c r="X79" s="156" t="str">
        <f>IFERROR(_xlfn.XLOOKUP($A79,'Raw Data'!$G:$G,'Raw Data'!$AB:$AB),"")</f>
        <v/>
      </c>
      <c r="Y79" s="156" t="str">
        <f>IFERROR(_xlfn.XLOOKUP($A79,'Raw Data'!$G:$G,'Raw Data'!AC:AC),"")</f>
        <v/>
      </c>
      <c r="Z79" s="156" t="str">
        <f>IFERROR(_xlfn.XLOOKUP($A79,'Raw Data'!$G:$G,'Raw Data'!AD:AD),"")</f>
        <v/>
      </c>
      <c r="AA79" s="156" t="str">
        <f>IFERROR(_xlfn.XLOOKUP($A79,'Raw Data'!$G:$G,'Raw Data'!AE:AE),"")</f>
        <v/>
      </c>
      <c r="AB79" s="156" t="str">
        <f>IFERROR(_xlfn.XLOOKUP($A79,'Raw Data'!$G:$G,'Raw Data'!$H:$H),"")</f>
        <v/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 t="str">
        <f>IFERROR(_xlfn.XLOOKUP($A80,'Raw Data'!$G:$G,'Raw Data'!$AH:$AH),"")</f>
        <v/>
      </c>
      <c r="G80" s="131" t="str">
        <f>IFERROR(_xlfn.XLOOKUP($A80,'Raw Data'!$G:$G,'Raw Data'!$S:$S)/1000,"")</f>
        <v/>
      </c>
      <c r="H80" s="131"/>
      <c r="I80" s="131" t="str">
        <f>IFERROR(_xlfn.XLOOKUP($A80,'Raw Data'!$G:$G,'Raw Data'!$AF:$AF)/1000,"")</f>
        <v/>
      </c>
      <c r="J80" s="131"/>
      <c r="K80" s="131" t="str">
        <f>IFERROR(_xlfn.XLOOKUP($A80,'Raw Data'!$G:$G,'Raw Data'!W:W),"")</f>
        <v/>
      </c>
      <c r="L80" s="131" t="str">
        <f>IFERROR(_xlfn.XLOOKUP($A80,'Raw Data'!$G:$G,'Raw Data'!X:X),"")</f>
        <v/>
      </c>
      <c r="M80" s="131" t="str">
        <f>IFERROR(_xlfn.XLOOKUP($A80,'Raw Data'!$G:$G,'Raw Data'!Y:Y),"")</f>
        <v/>
      </c>
      <c r="N80" s="131" t="str">
        <f>IFERROR(_xlfn.XLOOKUP($A80,'Raw Data'!$G:$G,'Raw Data'!Z:Z),"")</f>
        <v/>
      </c>
      <c r="O80" s="158" t="str">
        <f>IFERROR(1-SUMIF('Plant BD'!$H:$H,$A80,'Plant BD'!AC:AC)/$F80,"")</f>
        <v/>
      </c>
      <c r="P80" s="158"/>
      <c r="Q80" s="159"/>
      <c r="R80" s="158" t="str">
        <f>IFERROR(1-SUMIF('Grid BD'!$H:$H,$A80,'Grid BD'!AB:AB)/$F80,"")</f>
        <v/>
      </c>
      <c r="T80" s="159" t="str">
        <f>IFERROR(1-SUMIF(Tracker_BD!$H:$H,$A80,Tracker_BD!AI:AI)/$F80,"")</f>
        <v/>
      </c>
      <c r="U80" s="160" t="str">
        <f t="shared" si="5"/>
        <v/>
      </c>
      <c r="V80" s="160"/>
      <c r="W80" s="161" t="str">
        <f t="shared" si="6"/>
        <v/>
      </c>
      <c r="X80" s="156" t="str">
        <f>IFERROR(_xlfn.XLOOKUP($A80,'Raw Data'!$G:$G,'Raw Data'!$AB:$AB),"")</f>
        <v/>
      </c>
      <c r="Y80" s="156" t="str">
        <f>IFERROR(_xlfn.XLOOKUP($A80,'Raw Data'!$G:$G,'Raw Data'!AC:AC),"")</f>
        <v/>
      </c>
      <c r="Z80" s="156" t="str">
        <f>IFERROR(_xlfn.XLOOKUP($A80,'Raw Data'!$G:$G,'Raw Data'!AD:AD),"")</f>
        <v/>
      </c>
      <c r="AA80" s="156" t="str">
        <f>IFERROR(_xlfn.XLOOKUP($A80,'Raw Data'!$G:$G,'Raw Data'!AE:AE),"")</f>
        <v/>
      </c>
      <c r="AB80" s="156" t="str">
        <f>IFERROR(_xlfn.XLOOKUP($A80,'Raw Data'!$G:$G,'Raw Data'!$H:$H),"")</f>
        <v/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 t="str">
        <f>IFERROR(_xlfn.XLOOKUP($A81,'Raw Data'!$G:$G,'Raw Data'!$AH:$AH),"")</f>
        <v/>
      </c>
      <c r="G81" s="131" t="str">
        <f>IFERROR(_xlfn.XLOOKUP($A81,'Raw Data'!$G:$G,'Raw Data'!$S:$S)/1000,"")</f>
        <v/>
      </c>
      <c r="H81" s="131"/>
      <c r="I81" s="131" t="str">
        <f>IFERROR(_xlfn.XLOOKUP($A81,'Raw Data'!$G:$G,'Raw Data'!$AF:$AF)/1000,"")</f>
        <v/>
      </c>
      <c r="J81" s="131"/>
      <c r="K81" s="131" t="str">
        <f>IFERROR(_xlfn.XLOOKUP($A81,'Raw Data'!$G:$G,'Raw Data'!W:W),"")</f>
        <v/>
      </c>
      <c r="L81" s="131" t="str">
        <f>IFERROR(_xlfn.XLOOKUP($A81,'Raw Data'!$G:$G,'Raw Data'!X:X),"")</f>
        <v/>
      </c>
      <c r="M81" s="131" t="str">
        <f>IFERROR(_xlfn.XLOOKUP($A81,'Raw Data'!$G:$G,'Raw Data'!Y:Y),"")</f>
        <v/>
      </c>
      <c r="N81" s="131" t="str">
        <f>IFERROR(_xlfn.XLOOKUP($A81,'Raw Data'!$G:$G,'Raw Data'!Z:Z),"")</f>
        <v/>
      </c>
      <c r="O81" s="158" t="str">
        <f>IFERROR(1-SUMIF('Plant BD'!$H:$H,$A81,'Plant BD'!AC:AC)/$F81,"")</f>
        <v/>
      </c>
      <c r="P81" s="158"/>
      <c r="Q81" s="159"/>
      <c r="R81" s="158" t="str">
        <f>IFERROR(1-SUMIF('Grid BD'!$H:$H,$A81,'Grid BD'!AB:AB)/$F81,"")</f>
        <v/>
      </c>
      <c r="T81" s="159" t="str">
        <f>IFERROR(1-SUMIF(Tracker_BD!$H:$H,$A81,Tracker_BD!AI:AI)/$F81,"")</f>
        <v/>
      </c>
      <c r="U81" s="160" t="str">
        <f t="shared" si="5"/>
        <v/>
      </c>
      <c r="V81" s="160"/>
      <c r="W81" s="161" t="str">
        <f t="shared" si="6"/>
        <v/>
      </c>
      <c r="X81" s="156" t="str">
        <f>IFERROR(_xlfn.XLOOKUP($A81,'Raw Data'!$G:$G,'Raw Data'!$AB:$AB),"")</f>
        <v/>
      </c>
      <c r="Y81" s="156" t="str">
        <f>IFERROR(_xlfn.XLOOKUP($A81,'Raw Data'!$G:$G,'Raw Data'!AC:AC),"")</f>
        <v/>
      </c>
      <c r="Z81" s="156" t="str">
        <f>IFERROR(_xlfn.XLOOKUP($A81,'Raw Data'!$G:$G,'Raw Data'!AD:AD),"")</f>
        <v/>
      </c>
      <c r="AA81" s="156" t="str">
        <f>IFERROR(_xlfn.XLOOKUP($A81,'Raw Data'!$G:$G,'Raw Data'!AE:AE),"")</f>
        <v/>
      </c>
      <c r="AB81" s="156" t="str">
        <f>IFERROR(_xlfn.XLOOKUP($A81,'Raw Data'!$G:$G,'Raw Data'!$H:$H),"")</f>
        <v/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 t="str">
        <f>IFERROR(_xlfn.XLOOKUP($A82,'Raw Data'!$G:$G,'Raw Data'!$AH:$AH),"")</f>
        <v/>
      </c>
      <c r="G82" s="131" t="str">
        <f>IFERROR(_xlfn.XLOOKUP($A82,'Raw Data'!$G:$G,'Raw Data'!$S:$S)/1000,"")</f>
        <v/>
      </c>
      <c r="H82" s="131"/>
      <c r="I82" s="131" t="str">
        <f>IFERROR(_xlfn.XLOOKUP($A82,'Raw Data'!$G:$G,'Raw Data'!$AF:$AF)/1000,"")</f>
        <v/>
      </c>
      <c r="J82" s="131"/>
      <c r="K82" s="131" t="str">
        <f>IFERROR(_xlfn.XLOOKUP($A82,'Raw Data'!$G:$G,'Raw Data'!W:W),"")</f>
        <v/>
      </c>
      <c r="L82" s="131" t="str">
        <f>IFERROR(_xlfn.XLOOKUP($A82,'Raw Data'!$G:$G,'Raw Data'!X:X),"")</f>
        <v/>
      </c>
      <c r="M82" s="131" t="str">
        <f>IFERROR(_xlfn.XLOOKUP($A82,'Raw Data'!$G:$G,'Raw Data'!Y:Y),"")</f>
        <v/>
      </c>
      <c r="N82" s="131" t="str">
        <f>IFERROR(_xlfn.XLOOKUP($A82,'Raw Data'!$G:$G,'Raw Data'!Z:Z),"")</f>
        <v/>
      </c>
      <c r="O82" s="158" t="str">
        <f>IFERROR(1-SUMIF('Plant BD'!$H:$H,$A82,'Plant BD'!AC:AC)/$F82,"")</f>
        <v/>
      </c>
      <c r="P82" s="158"/>
      <c r="Q82" s="159"/>
      <c r="R82" s="158" t="str">
        <f>IFERROR(1-SUMIF('Grid BD'!$H:$H,$A82,'Grid BD'!AB:AB)/$F82,"")</f>
        <v/>
      </c>
      <c r="T82" s="159" t="str">
        <f>IFERROR(1-SUMIF(Tracker_BD!$H:$H,$A82,Tracker_BD!AI:AI)/$F82,"")</f>
        <v/>
      </c>
      <c r="U82" s="160" t="str">
        <f t="shared" si="5"/>
        <v/>
      </c>
      <c r="V82" s="160"/>
      <c r="W82" s="161" t="str">
        <f t="shared" si="6"/>
        <v/>
      </c>
      <c r="X82" s="156" t="str">
        <f>IFERROR(_xlfn.XLOOKUP($A82,'Raw Data'!$G:$G,'Raw Data'!$AB:$AB),"")</f>
        <v/>
      </c>
      <c r="Y82" s="156" t="str">
        <f>IFERROR(_xlfn.XLOOKUP($A82,'Raw Data'!$G:$G,'Raw Data'!AC:AC),"")</f>
        <v/>
      </c>
      <c r="Z82" s="156" t="str">
        <f>IFERROR(_xlfn.XLOOKUP($A82,'Raw Data'!$G:$G,'Raw Data'!AD:AD),"")</f>
        <v/>
      </c>
      <c r="AA82" s="156" t="str">
        <f>IFERROR(_xlfn.XLOOKUP($A82,'Raw Data'!$G:$G,'Raw Data'!AE:AE),"")</f>
        <v/>
      </c>
      <c r="AB82" s="156" t="str">
        <f>IFERROR(_xlfn.XLOOKUP($A82,'Raw Data'!$G:$G,'Raw Data'!$H:$H),"")</f>
        <v/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 t="str">
        <f>IFERROR(_xlfn.XLOOKUP($A83,'Raw Data'!$G:$G,'Raw Data'!$AH:$AH),"")</f>
        <v/>
      </c>
      <c r="G83" s="131" t="str">
        <f>IFERROR(_xlfn.XLOOKUP($A83,'Raw Data'!$G:$G,'Raw Data'!$S:$S)/1000,"")</f>
        <v/>
      </c>
      <c r="H83" s="131"/>
      <c r="I83" s="131" t="str">
        <f>IFERROR(_xlfn.XLOOKUP($A83,'Raw Data'!$G:$G,'Raw Data'!$AF:$AF)/1000,"")</f>
        <v/>
      </c>
      <c r="J83" s="131"/>
      <c r="K83" s="131" t="str">
        <f>IFERROR(_xlfn.XLOOKUP($A83,'Raw Data'!$G:$G,'Raw Data'!W:W),"")</f>
        <v/>
      </c>
      <c r="L83" s="131" t="str">
        <f>IFERROR(_xlfn.XLOOKUP($A83,'Raw Data'!$G:$G,'Raw Data'!X:X),"")</f>
        <v/>
      </c>
      <c r="M83" s="131" t="str">
        <f>IFERROR(_xlfn.XLOOKUP($A83,'Raw Data'!$G:$G,'Raw Data'!Y:Y),"")</f>
        <v/>
      </c>
      <c r="N83" s="131" t="str">
        <f>IFERROR(_xlfn.XLOOKUP($A83,'Raw Data'!$G:$G,'Raw Data'!Z:Z),"")</f>
        <v/>
      </c>
      <c r="O83" s="158" t="str">
        <f>IFERROR(1-SUMIF('Plant BD'!$H:$H,$A83,'Plant BD'!AC:AC)/$F83,"")</f>
        <v/>
      </c>
      <c r="P83" s="158"/>
      <c r="Q83" s="159"/>
      <c r="R83" s="158" t="str">
        <f>IFERROR(1-SUMIF('Grid BD'!$H:$H,$A83,'Grid BD'!AB:AB)/$F83,"")</f>
        <v/>
      </c>
      <c r="T83" s="159" t="str">
        <f>IFERROR(1-SUMIF(Tracker_BD!$H:$H,$A83,Tracker_BD!AI:AI)/$F83,"")</f>
        <v/>
      </c>
      <c r="U83" s="160" t="str">
        <f t="shared" si="5"/>
        <v/>
      </c>
      <c r="V83" s="160"/>
      <c r="W83" s="161" t="str">
        <f t="shared" si="6"/>
        <v/>
      </c>
      <c r="X83" s="156" t="str">
        <f>IFERROR(_xlfn.XLOOKUP($A83,'Raw Data'!$G:$G,'Raw Data'!$AB:$AB),"")</f>
        <v/>
      </c>
      <c r="Y83" s="156" t="str">
        <f>IFERROR(_xlfn.XLOOKUP($A83,'Raw Data'!$G:$G,'Raw Data'!AC:AC),"")</f>
        <v/>
      </c>
      <c r="Z83" s="156" t="str">
        <f>IFERROR(_xlfn.XLOOKUP($A83,'Raw Data'!$G:$G,'Raw Data'!AD:AD),"")</f>
        <v/>
      </c>
      <c r="AA83" s="156" t="str">
        <f>IFERROR(_xlfn.XLOOKUP($A83,'Raw Data'!$G:$G,'Raw Data'!AE:AE),"")</f>
        <v/>
      </c>
      <c r="AB83" s="156" t="str">
        <f>IFERROR(_xlfn.XLOOKUP($A83,'Raw Data'!$G:$G,'Raw Data'!$H:$H),"")</f>
        <v/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 t="str">
        <f>IFERROR(_xlfn.XLOOKUP($A84,'Raw Data'!$G:$G,'Raw Data'!$AH:$AH),"")</f>
        <v/>
      </c>
      <c r="G84" s="131" t="str">
        <f>IFERROR(_xlfn.XLOOKUP($A84,'Raw Data'!$G:$G,'Raw Data'!$S:$S)/1000,"")</f>
        <v/>
      </c>
      <c r="H84" s="131"/>
      <c r="I84" s="131" t="str">
        <f>IFERROR(_xlfn.XLOOKUP($A84,'Raw Data'!$G:$G,'Raw Data'!$AF:$AF)/1000,"")</f>
        <v/>
      </c>
      <c r="J84" s="131"/>
      <c r="K84" s="131" t="str">
        <f>IFERROR(_xlfn.XLOOKUP($A84,'Raw Data'!$G:$G,'Raw Data'!W:W),"")</f>
        <v/>
      </c>
      <c r="L84" s="131" t="str">
        <f>IFERROR(_xlfn.XLOOKUP($A84,'Raw Data'!$G:$G,'Raw Data'!X:X),"")</f>
        <v/>
      </c>
      <c r="M84" s="131" t="str">
        <f>IFERROR(_xlfn.XLOOKUP($A84,'Raw Data'!$G:$G,'Raw Data'!Y:Y),"")</f>
        <v/>
      </c>
      <c r="N84" s="131" t="str">
        <f>IFERROR(_xlfn.XLOOKUP($A84,'Raw Data'!$G:$G,'Raw Data'!Z:Z),"")</f>
        <v/>
      </c>
      <c r="O84" s="158" t="str">
        <f>IFERROR(1-SUMIF('Plant BD'!$H:$H,$A84,'Plant BD'!AC:AC)/$F84,"")</f>
        <v/>
      </c>
      <c r="P84" s="158"/>
      <c r="Q84" s="159"/>
      <c r="R84" s="158" t="str">
        <f>IFERROR(1-SUMIF('Grid BD'!$H:$H,$A84,'Grid BD'!AB:AB)/$F84,"")</f>
        <v/>
      </c>
      <c r="T84" s="159" t="str">
        <f>IFERROR(1-SUMIF(Tracker_BD!$H:$H,$A84,Tracker_BD!AI:AI)/$F84,"")</f>
        <v/>
      </c>
      <c r="U84" s="160" t="str">
        <f t="shared" si="5"/>
        <v/>
      </c>
      <c r="V84" s="160"/>
      <c r="W84" s="161" t="str">
        <f t="shared" si="6"/>
        <v/>
      </c>
      <c r="X84" s="156" t="str">
        <f>IFERROR(_xlfn.XLOOKUP($A84,'Raw Data'!$G:$G,'Raw Data'!$AB:$AB),"")</f>
        <v/>
      </c>
      <c r="Y84" s="156" t="str">
        <f>IFERROR(_xlfn.XLOOKUP($A84,'Raw Data'!$G:$G,'Raw Data'!AC:AC),"")</f>
        <v/>
      </c>
      <c r="Z84" s="156" t="str">
        <f>IFERROR(_xlfn.XLOOKUP($A84,'Raw Data'!$G:$G,'Raw Data'!AD:AD),"")</f>
        <v/>
      </c>
      <c r="AA84" s="156" t="str">
        <f>IFERROR(_xlfn.XLOOKUP($A84,'Raw Data'!$G:$G,'Raw Data'!AE:AE),"")</f>
        <v/>
      </c>
      <c r="AB84" s="156" t="str">
        <f>IFERROR(_xlfn.XLOOKUP($A84,'Raw Data'!$G:$G,'Raw Data'!$H:$H),"")</f>
        <v/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 t="str">
        <f>IFERROR(_xlfn.XLOOKUP($A85,'Raw Data'!$G:$G,'Raw Data'!$AH:$AH),"")</f>
        <v/>
      </c>
      <c r="G85" s="131" t="str">
        <f>IFERROR(_xlfn.XLOOKUP($A85,'Raw Data'!$G:$G,'Raw Data'!$S:$S)/1000,"")</f>
        <v/>
      </c>
      <c r="H85" s="131"/>
      <c r="I85" s="131" t="str">
        <f>IFERROR(_xlfn.XLOOKUP($A85,'Raw Data'!$G:$G,'Raw Data'!$AF:$AF)/1000,"")</f>
        <v/>
      </c>
      <c r="J85" s="131"/>
      <c r="K85" s="131" t="str">
        <f>IFERROR(_xlfn.XLOOKUP($A85,'Raw Data'!$G:$G,'Raw Data'!W:W),"")</f>
        <v/>
      </c>
      <c r="L85" s="131" t="str">
        <f>IFERROR(_xlfn.XLOOKUP($A85,'Raw Data'!$G:$G,'Raw Data'!X:X),"")</f>
        <v/>
      </c>
      <c r="M85" s="131" t="str">
        <f>IFERROR(_xlfn.XLOOKUP($A85,'Raw Data'!$G:$G,'Raw Data'!Y:Y),"")</f>
        <v/>
      </c>
      <c r="N85" s="131" t="str">
        <f>IFERROR(_xlfn.XLOOKUP($A85,'Raw Data'!$G:$G,'Raw Data'!Z:Z),"")</f>
        <v/>
      </c>
      <c r="O85" s="158" t="str">
        <f>IFERROR(1-SUMIF('Plant BD'!$H:$H,$A85,'Plant BD'!AC:AC)/$F85,"")</f>
        <v/>
      </c>
      <c r="P85" s="158"/>
      <c r="Q85" s="159"/>
      <c r="R85" s="158" t="str">
        <f>IFERROR(1-SUMIF('Grid BD'!$H:$H,$A85,'Grid BD'!AB:AB)/$F85,"")</f>
        <v/>
      </c>
      <c r="T85" s="159" t="str">
        <f>IFERROR(1-SUMIF(Tracker_BD!$H:$H,$A85,Tracker_BD!AI:AI)/$F85,"")</f>
        <v/>
      </c>
      <c r="U85" s="160" t="str">
        <f t="shared" si="5"/>
        <v/>
      </c>
      <c r="V85" s="160"/>
      <c r="W85" s="161" t="str">
        <f t="shared" si="6"/>
        <v/>
      </c>
      <c r="X85" s="156" t="str">
        <f>IFERROR(_xlfn.XLOOKUP($A85,'Raw Data'!$G:$G,'Raw Data'!$AB:$AB),"")</f>
        <v/>
      </c>
      <c r="Y85" s="156" t="str">
        <f>IFERROR(_xlfn.XLOOKUP($A85,'Raw Data'!$G:$G,'Raw Data'!AC:AC),"")</f>
        <v/>
      </c>
      <c r="Z85" s="156" t="str">
        <f>IFERROR(_xlfn.XLOOKUP($A85,'Raw Data'!$G:$G,'Raw Data'!AD:AD),"")</f>
        <v/>
      </c>
      <c r="AA85" s="156" t="str">
        <f>IFERROR(_xlfn.XLOOKUP($A85,'Raw Data'!$G:$G,'Raw Data'!AE:AE),"")</f>
        <v/>
      </c>
      <c r="AB85" s="156" t="str">
        <f>IFERROR(_xlfn.XLOOKUP($A85,'Raw Data'!$G:$G,'Raw Data'!$H:$H),"")</f>
        <v/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 t="str">
        <f>IFERROR(_xlfn.XLOOKUP($A86,'Raw Data'!$G:$G,'Raw Data'!$AH:$AH),"")</f>
        <v/>
      </c>
      <c r="G86" s="131" t="str">
        <f>IFERROR(_xlfn.XLOOKUP($A86,'Raw Data'!$G:$G,'Raw Data'!$S:$S)/1000,"")</f>
        <v/>
      </c>
      <c r="H86" s="131"/>
      <c r="I86" s="131" t="str">
        <f>IFERROR(_xlfn.XLOOKUP($A86,'Raw Data'!$G:$G,'Raw Data'!$AF:$AF)/1000,"")</f>
        <v/>
      </c>
      <c r="J86" s="131"/>
      <c r="K86" s="131" t="str">
        <f>IFERROR(_xlfn.XLOOKUP($A86,'Raw Data'!$G:$G,'Raw Data'!W:W),"")</f>
        <v/>
      </c>
      <c r="L86" s="131" t="str">
        <f>IFERROR(_xlfn.XLOOKUP($A86,'Raw Data'!$G:$G,'Raw Data'!X:X),"")</f>
        <v/>
      </c>
      <c r="M86" s="131" t="str">
        <f>IFERROR(_xlfn.XLOOKUP($A86,'Raw Data'!$G:$G,'Raw Data'!Y:Y),"")</f>
        <v/>
      </c>
      <c r="N86" s="131" t="str">
        <f>IFERROR(_xlfn.XLOOKUP($A86,'Raw Data'!$G:$G,'Raw Data'!Z:Z),"")</f>
        <v/>
      </c>
      <c r="O86" s="158" t="str">
        <f>IFERROR(1-SUMIF('Plant BD'!$H:$H,$A86,'Plant BD'!AC:AC)/$F86,"")</f>
        <v/>
      </c>
      <c r="P86" s="158"/>
      <c r="Q86" s="159"/>
      <c r="R86" s="158" t="str">
        <f>IFERROR(1-SUMIF('Grid BD'!$H:$H,$A86,'Grid BD'!AB:AB)/$F86,"")</f>
        <v/>
      </c>
      <c r="T86" s="159" t="str">
        <f>IFERROR(1-SUMIF(Tracker_BD!$H:$H,$A86,Tracker_BD!AI:AI)/$F86,"")</f>
        <v/>
      </c>
      <c r="U86" s="160" t="str">
        <f t="shared" si="5"/>
        <v/>
      </c>
      <c r="V86" s="160"/>
      <c r="W86" s="161" t="str">
        <f t="shared" si="6"/>
        <v/>
      </c>
      <c r="X86" s="156" t="str">
        <f>IFERROR(_xlfn.XLOOKUP($A86,'Raw Data'!$G:$G,'Raw Data'!$AB:$AB),"")</f>
        <v/>
      </c>
      <c r="Y86" s="156" t="str">
        <f>IFERROR(_xlfn.XLOOKUP($A86,'Raw Data'!$G:$G,'Raw Data'!AC:AC),"")</f>
        <v/>
      </c>
      <c r="Z86" s="156" t="str">
        <f>IFERROR(_xlfn.XLOOKUP($A86,'Raw Data'!$G:$G,'Raw Data'!AD:AD),"")</f>
        <v/>
      </c>
      <c r="AA86" s="156" t="str">
        <f>IFERROR(_xlfn.XLOOKUP($A86,'Raw Data'!$G:$G,'Raw Data'!AE:AE),"")</f>
        <v/>
      </c>
      <c r="AB86" s="156" t="str">
        <f>IFERROR(_xlfn.XLOOKUP($A86,'Raw Data'!$G:$G,'Raw Data'!$H:$H),"")</f>
        <v/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 t="str">
        <f>IFERROR(_xlfn.XLOOKUP($A87,'Raw Data'!$G:$G,'Raw Data'!$AH:$AH),"")</f>
        <v/>
      </c>
      <c r="G87" s="131" t="str">
        <f>IFERROR(_xlfn.XLOOKUP($A87,'Raw Data'!$G:$G,'Raw Data'!$S:$S)/1000,"")</f>
        <v/>
      </c>
      <c r="H87" s="131"/>
      <c r="I87" s="131" t="str">
        <f>IFERROR(_xlfn.XLOOKUP($A87,'Raw Data'!$G:$G,'Raw Data'!$AF:$AF)/1000,"")</f>
        <v/>
      </c>
      <c r="J87" s="131"/>
      <c r="K87" s="131" t="str">
        <f>IFERROR(_xlfn.XLOOKUP($A87,'Raw Data'!$G:$G,'Raw Data'!W:W),"")</f>
        <v/>
      </c>
      <c r="L87" s="131" t="str">
        <f>IFERROR(_xlfn.XLOOKUP($A87,'Raw Data'!$G:$G,'Raw Data'!X:X),"")</f>
        <v/>
      </c>
      <c r="M87" s="131" t="str">
        <f>IFERROR(_xlfn.XLOOKUP($A87,'Raw Data'!$G:$G,'Raw Data'!Y:Y),"")</f>
        <v/>
      </c>
      <c r="N87" s="131" t="str">
        <f>IFERROR(_xlfn.XLOOKUP($A87,'Raw Data'!$G:$G,'Raw Data'!Z:Z),"")</f>
        <v/>
      </c>
      <c r="O87" s="158" t="str">
        <f>IFERROR(1-SUMIF('Plant BD'!$H:$H,$A87,'Plant BD'!AC:AC)/$F87,"")</f>
        <v/>
      </c>
      <c r="P87" s="158"/>
      <c r="Q87" s="159"/>
      <c r="R87" s="158" t="str">
        <f>IFERROR(1-SUMIF('Grid BD'!$H:$H,$A87,'Grid BD'!AB:AB)/$F87,"")</f>
        <v/>
      </c>
      <c r="T87" s="159" t="str">
        <f>IFERROR(1-SUMIF(Tracker_BD!$H:$H,$A87,Tracker_BD!AI:AI)/$F87,"")</f>
        <v/>
      </c>
      <c r="U87" s="160" t="str">
        <f t="shared" si="5"/>
        <v/>
      </c>
      <c r="V87" s="160"/>
      <c r="W87" s="161" t="str">
        <f t="shared" si="6"/>
        <v/>
      </c>
      <c r="X87" s="156" t="str">
        <f>IFERROR(_xlfn.XLOOKUP($A87,'Raw Data'!$G:$G,'Raw Data'!$AB:$AB),"")</f>
        <v/>
      </c>
      <c r="Y87" s="156" t="str">
        <f>IFERROR(_xlfn.XLOOKUP($A87,'Raw Data'!$G:$G,'Raw Data'!AC:AC),"")</f>
        <v/>
      </c>
      <c r="Z87" s="156" t="str">
        <f>IFERROR(_xlfn.XLOOKUP($A87,'Raw Data'!$G:$G,'Raw Data'!AD:AD),"")</f>
        <v/>
      </c>
      <c r="AA87" s="156" t="str">
        <f>IFERROR(_xlfn.XLOOKUP($A87,'Raw Data'!$G:$G,'Raw Data'!AE:AE),"")</f>
        <v/>
      </c>
      <c r="AB87" s="156" t="str">
        <f>IFERROR(_xlfn.XLOOKUP($A87,'Raw Data'!$G:$G,'Raw Data'!$H:$H),"")</f>
        <v/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 t="str">
        <f>IFERROR(_xlfn.XLOOKUP($A88,'Raw Data'!$G:$G,'Raw Data'!$AH:$AH),"")</f>
        <v/>
      </c>
      <c r="G88" s="131" t="str">
        <f>IFERROR(_xlfn.XLOOKUP($A88,'Raw Data'!$G:$G,'Raw Data'!$S:$S)/1000,"")</f>
        <v/>
      </c>
      <c r="H88" s="131"/>
      <c r="I88" s="131" t="str">
        <f>IFERROR(_xlfn.XLOOKUP($A88,'Raw Data'!$G:$G,'Raw Data'!$AF:$AF)/1000,"")</f>
        <v/>
      </c>
      <c r="J88" s="131"/>
      <c r="K88" s="131" t="str">
        <f>IFERROR(_xlfn.XLOOKUP($A88,'Raw Data'!$G:$G,'Raw Data'!W:W),"")</f>
        <v/>
      </c>
      <c r="L88" s="131" t="str">
        <f>IFERROR(_xlfn.XLOOKUP($A88,'Raw Data'!$G:$G,'Raw Data'!X:X),"")</f>
        <v/>
      </c>
      <c r="M88" s="131" t="str">
        <f>IFERROR(_xlfn.XLOOKUP($A88,'Raw Data'!$G:$G,'Raw Data'!Y:Y),"")</f>
        <v/>
      </c>
      <c r="N88" s="131" t="str">
        <f>IFERROR(_xlfn.XLOOKUP($A88,'Raw Data'!$G:$G,'Raw Data'!Z:Z),"")</f>
        <v/>
      </c>
      <c r="O88" s="158" t="str">
        <f>IFERROR(1-SUMIF('Plant BD'!$H:$H,$A88,'Plant BD'!AC:AC)/$F88,"")</f>
        <v/>
      </c>
      <c r="P88" s="158"/>
      <c r="Q88" s="159"/>
      <c r="R88" s="158" t="str">
        <f>IFERROR(1-SUMIF('Grid BD'!$H:$H,$A88,'Grid BD'!AB:AB)/$F88,"")</f>
        <v/>
      </c>
      <c r="T88" s="159" t="str">
        <f>IFERROR(1-SUMIF(Tracker_BD!$H:$H,$A88,Tracker_BD!AI:AI)/$F88,"")</f>
        <v/>
      </c>
      <c r="U88" s="160" t="str">
        <f t="shared" si="5"/>
        <v/>
      </c>
      <c r="V88" s="160"/>
      <c r="W88" s="161" t="str">
        <f t="shared" si="6"/>
        <v/>
      </c>
      <c r="X88" s="156" t="str">
        <f>IFERROR(_xlfn.XLOOKUP($A88,'Raw Data'!$G:$G,'Raw Data'!$AB:$AB),"")</f>
        <v/>
      </c>
      <c r="Y88" s="156" t="str">
        <f>IFERROR(_xlfn.XLOOKUP($A88,'Raw Data'!$G:$G,'Raw Data'!AC:AC),"")</f>
        <v/>
      </c>
      <c r="Z88" s="156" t="str">
        <f>IFERROR(_xlfn.XLOOKUP($A88,'Raw Data'!$G:$G,'Raw Data'!AD:AD),"")</f>
        <v/>
      </c>
      <c r="AA88" s="156" t="str">
        <f>IFERROR(_xlfn.XLOOKUP($A88,'Raw Data'!$G:$G,'Raw Data'!AE:AE),"")</f>
        <v/>
      </c>
      <c r="AB88" s="156" t="str">
        <f>IFERROR(_xlfn.XLOOKUP($A88,'Raw Data'!$G:$G,'Raw Data'!$H:$H),"")</f>
        <v/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 t="str">
        <f>IFERROR(_xlfn.XLOOKUP($A89,'Raw Data'!$G:$G,'Raw Data'!$AH:$AH),"")</f>
        <v/>
      </c>
      <c r="G89" s="131" t="str">
        <f>IFERROR(_xlfn.XLOOKUP($A89,'Raw Data'!$G:$G,'Raw Data'!$S:$S)/1000,"")</f>
        <v/>
      </c>
      <c r="H89" s="131"/>
      <c r="I89" s="131" t="str">
        <f>IFERROR(_xlfn.XLOOKUP($A89,'Raw Data'!$G:$G,'Raw Data'!$AF:$AF)/1000,"")</f>
        <v/>
      </c>
      <c r="J89" s="131"/>
      <c r="K89" s="131" t="str">
        <f>IFERROR(_xlfn.XLOOKUP($A89,'Raw Data'!$G:$G,'Raw Data'!W:W),"")</f>
        <v/>
      </c>
      <c r="L89" s="131" t="str">
        <f>IFERROR(_xlfn.XLOOKUP($A89,'Raw Data'!$G:$G,'Raw Data'!X:X),"")</f>
        <v/>
      </c>
      <c r="M89" s="131" t="str">
        <f>IFERROR(_xlfn.XLOOKUP($A89,'Raw Data'!$G:$G,'Raw Data'!Y:Y),"")</f>
        <v/>
      </c>
      <c r="N89" s="131" t="str">
        <f>IFERROR(_xlfn.XLOOKUP($A89,'Raw Data'!$G:$G,'Raw Data'!Z:Z),"")</f>
        <v/>
      </c>
      <c r="O89" s="158" t="str">
        <f>IFERROR(1-SUMIF('Plant BD'!$H:$H,$A89,'Plant BD'!AC:AC)/$F89,"")</f>
        <v/>
      </c>
      <c r="P89" s="158"/>
      <c r="Q89" s="159"/>
      <c r="R89" s="158" t="str">
        <f>IFERROR(1-SUMIF('Grid BD'!$H:$H,$A89,'Grid BD'!AB:AB)/$F89,"")</f>
        <v/>
      </c>
      <c r="T89" s="159" t="str">
        <f>IFERROR(1-SUMIF(Tracker_BD!$H:$H,$A89,Tracker_BD!AI:AI)/$F89,"")</f>
        <v/>
      </c>
      <c r="U89" s="160" t="str">
        <f t="shared" si="5"/>
        <v/>
      </c>
      <c r="V89" s="160"/>
      <c r="W89" s="161" t="str">
        <f t="shared" si="6"/>
        <v/>
      </c>
      <c r="X89" s="156" t="str">
        <f>IFERROR(_xlfn.XLOOKUP($A89,'Raw Data'!$G:$G,'Raw Data'!$AB:$AB),"")</f>
        <v/>
      </c>
      <c r="Y89" s="156" t="str">
        <f>IFERROR(_xlfn.XLOOKUP($A89,'Raw Data'!$G:$G,'Raw Data'!AC:AC),"")</f>
        <v/>
      </c>
      <c r="Z89" s="156" t="str">
        <f>IFERROR(_xlfn.XLOOKUP($A89,'Raw Data'!$G:$G,'Raw Data'!AD:AD),"")</f>
        <v/>
      </c>
      <c r="AA89" s="156" t="str">
        <f>IFERROR(_xlfn.XLOOKUP($A89,'Raw Data'!$G:$G,'Raw Data'!AE:AE),"")</f>
        <v/>
      </c>
      <c r="AB89" s="156" t="str">
        <f>IFERROR(_xlfn.XLOOKUP($A89,'Raw Data'!$G:$G,'Raw Data'!$H:$H),"")</f>
        <v/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 t="str">
        <f>IFERROR(_xlfn.XLOOKUP($A90,'Raw Data'!$G:$G,'Raw Data'!$AH:$AH),"")</f>
        <v/>
      </c>
      <c r="G90" s="131" t="str">
        <f>IFERROR(_xlfn.XLOOKUP($A90,'Raw Data'!$G:$G,'Raw Data'!$S:$S)/1000,"")</f>
        <v/>
      </c>
      <c r="H90" s="131"/>
      <c r="I90" s="131" t="str">
        <f>IFERROR(_xlfn.XLOOKUP($A90,'Raw Data'!$G:$G,'Raw Data'!$AF:$AF)/1000,"")</f>
        <v/>
      </c>
      <c r="J90" s="131"/>
      <c r="K90" s="131" t="str">
        <f>IFERROR(_xlfn.XLOOKUP($A90,'Raw Data'!$G:$G,'Raw Data'!W:W),"")</f>
        <v/>
      </c>
      <c r="L90" s="131" t="str">
        <f>IFERROR(_xlfn.XLOOKUP($A90,'Raw Data'!$G:$G,'Raw Data'!X:X),"")</f>
        <v/>
      </c>
      <c r="M90" s="131" t="str">
        <f>IFERROR(_xlfn.XLOOKUP($A90,'Raw Data'!$G:$G,'Raw Data'!Y:Y),"")</f>
        <v/>
      </c>
      <c r="N90" s="131" t="str">
        <f>IFERROR(_xlfn.XLOOKUP($A90,'Raw Data'!$G:$G,'Raw Data'!Z:Z),"")</f>
        <v/>
      </c>
      <c r="O90" s="158" t="str">
        <f>IFERROR(1-SUMIF('Plant BD'!$H:$H,$A90,'Plant BD'!AC:AC)/$F90,"")</f>
        <v/>
      </c>
      <c r="P90" s="158"/>
      <c r="Q90" s="159"/>
      <c r="R90" s="158" t="str">
        <f>IFERROR(1-SUMIF('Grid BD'!$H:$H,$A90,'Grid BD'!AB:AB)/$F90,"")</f>
        <v/>
      </c>
      <c r="T90" s="159" t="str">
        <f>IFERROR(1-SUMIF(Tracker_BD!$H:$H,$A90,Tracker_BD!AI:AI)/$F90,"")</f>
        <v/>
      </c>
      <c r="U90" s="160" t="str">
        <f t="shared" si="5"/>
        <v/>
      </c>
      <c r="V90" s="160"/>
      <c r="W90" s="161" t="str">
        <f t="shared" si="6"/>
        <v/>
      </c>
      <c r="X90" s="156" t="str">
        <f>IFERROR(_xlfn.XLOOKUP($A90,'Raw Data'!$G:$G,'Raw Data'!$AB:$AB),"")</f>
        <v/>
      </c>
      <c r="Y90" s="156" t="str">
        <f>IFERROR(_xlfn.XLOOKUP($A90,'Raw Data'!$G:$G,'Raw Data'!AC:AC),"")</f>
        <v/>
      </c>
      <c r="Z90" s="156" t="str">
        <f>IFERROR(_xlfn.XLOOKUP($A90,'Raw Data'!$G:$G,'Raw Data'!AD:AD),"")</f>
        <v/>
      </c>
      <c r="AA90" s="156" t="str">
        <f>IFERROR(_xlfn.XLOOKUP($A90,'Raw Data'!$G:$G,'Raw Data'!AE:AE),"")</f>
        <v/>
      </c>
      <c r="AB90" s="156" t="str">
        <f>IFERROR(_xlfn.XLOOKUP($A90,'Raw Data'!$G:$G,'Raw Data'!$H:$H),"")</f>
        <v/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 t="str">
        <f>IFERROR(_xlfn.XLOOKUP($A91,'Raw Data'!$G:$G,'Raw Data'!$AH:$AH),"")</f>
        <v/>
      </c>
      <c r="G91" s="131" t="str">
        <f>IFERROR(_xlfn.XLOOKUP($A91,'Raw Data'!$G:$G,'Raw Data'!$S:$S)/1000,"")</f>
        <v/>
      </c>
      <c r="H91" s="131"/>
      <c r="I91" s="131" t="str">
        <f>IFERROR(_xlfn.XLOOKUP($A91,'Raw Data'!$G:$G,'Raw Data'!$AF:$AF)/1000,"")</f>
        <v/>
      </c>
      <c r="J91" s="131"/>
      <c r="K91" s="131" t="str">
        <f>IFERROR(_xlfn.XLOOKUP($A91,'Raw Data'!$G:$G,'Raw Data'!W:W),"")</f>
        <v/>
      </c>
      <c r="L91" s="131" t="str">
        <f>IFERROR(_xlfn.XLOOKUP($A91,'Raw Data'!$G:$G,'Raw Data'!X:X),"")</f>
        <v/>
      </c>
      <c r="M91" s="131" t="str">
        <f>IFERROR(_xlfn.XLOOKUP($A91,'Raw Data'!$G:$G,'Raw Data'!Y:Y),"")</f>
        <v/>
      </c>
      <c r="N91" s="131" t="str">
        <f>IFERROR(_xlfn.XLOOKUP($A91,'Raw Data'!$G:$G,'Raw Data'!Z:Z),"")</f>
        <v/>
      </c>
      <c r="O91" s="158" t="str">
        <f>IFERROR(1-SUMIF('Plant BD'!$H:$H,$A91,'Plant BD'!AC:AC)/$F91,"")</f>
        <v/>
      </c>
      <c r="P91" s="158"/>
      <c r="Q91" s="159"/>
      <c r="R91" s="158" t="str">
        <f>IFERROR(1-SUMIF('Grid BD'!$H:$H,$A91,'Grid BD'!AB:AB)/$F91,"")</f>
        <v/>
      </c>
      <c r="T91" s="159" t="str">
        <f>IFERROR(1-SUMIF(Tracker_BD!$H:$H,$A91,Tracker_BD!AI:AI)/$F91,"")</f>
        <v/>
      </c>
      <c r="U91" s="160" t="str">
        <f t="shared" si="5"/>
        <v/>
      </c>
      <c r="V91" s="160"/>
      <c r="W91" s="161" t="str">
        <f t="shared" si="6"/>
        <v/>
      </c>
      <c r="X91" s="156" t="str">
        <f>IFERROR(_xlfn.XLOOKUP($A91,'Raw Data'!$G:$G,'Raw Data'!$AB:$AB),"")</f>
        <v/>
      </c>
      <c r="Y91" s="156" t="str">
        <f>IFERROR(_xlfn.XLOOKUP($A91,'Raw Data'!$G:$G,'Raw Data'!AC:AC),"")</f>
        <v/>
      </c>
      <c r="Z91" s="156" t="str">
        <f>IFERROR(_xlfn.XLOOKUP($A91,'Raw Data'!$G:$G,'Raw Data'!AD:AD),"")</f>
        <v/>
      </c>
      <c r="AA91" s="156" t="str">
        <f>IFERROR(_xlfn.XLOOKUP($A91,'Raw Data'!$G:$G,'Raw Data'!AE:AE),"")</f>
        <v/>
      </c>
      <c r="AB91" s="156" t="str">
        <f>IFERROR(_xlfn.XLOOKUP($A91,'Raw Data'!$G:$G,'Raw Data'!$H:$H),"")</f>
        <v/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 t="str">
        <f>IFERROR(_xlfn.XLOOKUP($A92,'Raw Data'!$G:$G,'Raw Data'!$AH:$AH),"")</f>
        <v/>
      </c>
      <c r="G92" s="131" t="str">
        <f>IFERROR(_xlfn.XLOOKUP($A92,'Raw Data'!$G:$G,'Raw Data'!$S:$S)/1000,"")</f>
        <v/>
      </c>
      <c r="H92" s="131"/>
      <c r="I92" s="131" t="str">
        <f>IFERROR(_xlfn.XLOOKUP($A92,'Raw Data'!$G:$G,'Raw Data'!$AF:$AF)/1000,"")</f>
        <v/>
      </c>
      <c r="J92" s="131"/>
      <c r="K92" s="131" t="str">
        <f>IFERROR(_xlfn.XLOOKUP($A92,'Raw Data'!$G:$G,'Raw Data'!W:W),"")</f>
        <v/>
      </c>
      <c r="L92" s="131" t="str">
        <f>IFERROR(_xlfn.XLOOKUP($A92,'Raw Data'!$G:$G,'Raw Data'!X:X),"")</f>
        <v/>
      </c>
      <c r="M92" s="131" t="str">
        <f>IFERROR(_xlfn.XLOOKUP($A92,'Raw Data'!$G:$G,'Raw Data'!Y:Y),"")</f>
        <v/>
      </c>
      <c r="N92" s="131" t="str">
        <f>IFERROR(_xlfn.XLOOKUP($A92,'Raw Data'!$G:$G,'Raw Data'!Z:Z),"")</f>
        <v/>
      </c>
      <c r="O92" s="158" t="str">
        <f>IFERROR(1-SUMIF('Plant BD'!$H:$H,$A92,'Plant BD'!AC:AC)/$F92,"")</f>
        <v/>
      </c>
      <c r="P92" s="158"/>
      <c r="Q92" s="159"/>
      <c r="R92" s="158" t="str">
        <f>IFERROR(1-SUMIF('Grid BD'!$H:$H,$A92,'Grid BD'!AB:AB)/$F92,"")</f>
        <v/>
      </c>
      <c r="T92" s="159" t="str">
        <f>IFERROR(1-SUMIF(Tracker_BD!$H:$H,$A92,Tracker_BD!AI:AI)/$F92,"")</f>
        <v/>
      </c>
      <c r="U92" s="160" t="str">
        <f t="shared" si="5"/>
        <v/>
      </c>
      <c r="V92" s="160"/>
      <c r="W92" s="161" t="str">
        <f t="shared" si="6"/>
        <v/>
      </c>
      <c r="X92" s="156" t="str">
        <f>IFERROR(_xlfn.XLOOKUP($A92,'Raw Data'!$G:$G,'Raw Data'!$AB:$AB),"")</f>
        <v/>
      </c>
      <c r="Y92" s="156" t="str">
        <f>IFERROR(_xlfn.XLOOKUP($A92,'Raw Data'!$G:$G,'Raw Data'!AC:AC),"")</f>
        <v/>
      </c>
      <c r="Z92" s="156" t="str">
        <f>IFERROR(_xlfn.XLOOKUP($A92,'Raw Data'!$G:$G,'Raw Data'!AD:AD),"")</f>
        <v/>
      </c>
      <c r="AA92" s="156" t="str">
        <f>IFERROR(_xlfn.XLOOKUP($A92,'Raw Data'!$G:$G,'Raw Data'!AE:AE),"")</f>
        <v/>
      </c>
      <c r="AB92" s="156" t="str">
        <f>IFERROR(_xlfn.XLOOKUP($A92,'Raw Data'!$G:$G,'Raw Data'!$H:$H),"")</f>
        <v/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 t="str">
        <f>IFERROR(_xlfn.XLOOKUP($A93,'Raw Data'!$G:$G,'Raw Data'!$AH:$AH),"")</f>
        <v/>
      </c>
      <c r="G93" s="131" t="str">
        <f>IFERROR(_xlfn.XLOOKUP($A93,'Raw Data'!$G:$G,'Raw Data'!$S:$S)/1000,"")</f>
        <v/>
      </c>
      <c r="H93" s="131"/>
      <c r="I93" s="131" t="str">
        <f>IFERROR(_xlfn.XLOOKUP($A93,'Raw Data'!$G:$G,'Raw Data'!$AF:$AF)/1000,"")</f>
        <v/>
      </c>
      <c r="J93" s="131"/>
      <c r="K93" s="131" t="str">
        <f>IFERROR(_xlfn.XLOOKUP($A93,'Raw Data'!$G:$G,'Raw Data'!W:W),"")</f>
        <v/>
      </c>
      <c r="L93" s="131" t="str">
        <f>IFERROR(_xlfn.XLOOKUP($A93,'Raw Data'!$G:$G,'Raw Data'!X:X),"")</f>
        <v/>
      </c>
      <c r="M93" s="131" t="str">
        <f>IFERROR(_xlfn.XLOOKUP($A93,'Raw Data'!$G:$G,'Raw Data'!Y:Y),"")</f>
        <v/>
      </c>
      <c r="N93" s="131" t="str">
        <f>IFERROR(_xlfn.XLOOKUP($A93,'Raw Data'!$G:$G,'Raw Data'!Z:Z),"")</f>
        <v/>
      </c>
      <c r="O93" s="158" t="str">
        <f>IFERROR(1-SUMIF('Plant BD'!$H:$H,$A93,'Plant BD'!AC:AC)/$F93,"")</f>
        <v/>
      </c>
      <c r="P93" s="158"/>
      <c r="Q93" s="159"/>
      <c r="R93" s="158" t="str">
        <f>IFERROR(1-SUMIF('Grid BD'!$H:$H,$A93,'Grid BD'!AB:AB)/$F93,"")</f>
        <v/>
      </c>
      <c r="T93" s="159" t="str">
        <f>IFERROR(1-SUMIF(Tracker_BD!$H:$H,$A93,Tracker_BD!AI:AI)/$F93,"")</f>
        <v/>
      </c>
      <c r="U93" s="160" t="str">
        <f t="shared" si="5"/>
        <v/>
      </c>
      <c r="V93" s="160"/>
      <c r="W93" s="161" t="str">
        <f t="shared" si="6"/>
        <v/>
      </c>
      <c r="X93" s="156" t="str">
        <f>IFERROR(_xlfn.XLOOKUP($A93,'Raw Data'!$G:$G,'Raw Data'!$AB:$AB),"")</f>
        <v/>
      </c>
      <c r="Y93" s="156" t="str">
        <f>IFERROR(_xlfn.XLOOKUP($A93,'Raw Data'!$G:$G,'Raw Data'!AC:AC),"")</f>
        <v/>
      </c>
      <c r="Z93" s="156" t="str">
        <f>IFERROR(_xlfn.XLOOKUP($A93,'Raw Data'!$G:$G,'Raw Data'!AD:AD),"")</f>
        <v/>
      </c>
      <c r="AA93" s="156" t="str">
        <f>IFERROR(_xlfn.XLOOKUP($A93,'Raw Data'!$G:$G,'Raw Data'!AE:AE),"")</f>
        <v/>
      </c>
      <c r="AB93" s="156" t="str">
        <f>IFERROR(_xlfn.XLOOKUP($A93,'Raw Data'!$G:$G,'Raw Data'!$H:$H),"")</f>
        <v/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 t="str">
        <f>IFERROR(_xlfn.XLOOKUP($A94,'Raw Data'!$G:$G,'Raw Data'!$AH:$AH),"")</f>
        <v/>
      </c>
      <c r="G94" s="131" t="str">
        <f>IFERROR(_xlfn.XLOOKUP($A94,'Raw Data'!$G:$G,'Raw Data'!$S:$S)/1000,"")</f>
        <v/>
      </c>
      <c r="H94" s="131"/>
      <c r="I94" s="131" t="str">
        <f>IFERROR(_xlfn.XLOOKUP($A94,'Raw Data'!$G:$G,'Raw Data'!$AF:$AF)/1000,"")</f>
        <v/>
      </c>
      <c r="J94" s="131"/>
      <c r="K94" s="131" t="str">
        <f>IFERROR(_xlfn.XLOOKUP($A94,'Raw Data'!$G:$G,'Raw Data'!W:W),"")</f>
        <v/>
      </c>
      <c r="L94" s="131" t="str">
        <f>IFERROR(_xlfn.XLOOKUP($A94,'Raw Data'!$G:$G,'Raw Data'!X:X),"")</f>
        <v/>
      </c>
      <c r="M94" s="131" t="str">
        <f>IFERROR(_xlfn.XLOOKUP($A94,'Raw Data'!$G:$G,'Raw Data'!Y:Y),"")</f>
        <v/>
      </c>
      <c r="N94" s="131" t="str">
        <f>IFERROR(_xlfn.XLOOKUP($A94,'Raw Data'!$G:$G,'Raw Data'!Z:Z),"")</f>
        <v/>
      </c>
      <c r="O94" s="158" t="str">
        <f>IFERROR(1-SUMIF('Plant BD'!$H:$H,$A94,'Plant BD'!AC:AC)/$F94,"")</f>
        <v/>
      </c>
      <c r="P94" s="158"/>
      <c r="Q94" s="159"/>
      <c r="R94" s="158" t="str">
        <f>IFERROR(1-SUMIF('Grid BD'!$H:$H,$A94,'Grid BD'!AB:AB)/$F94,"")</f>
        <v/>
      </c>
      <c r="T94" s="159" t="str">
        <f>IFERROR(1-SUMIF(Tracker_BD!$H:$H,$A94,Tracker_BD!AI:AI)/$F94,"")</f>
        <v/>
      </c>
      <c r="U94" s="160" t="str">
        <f t="shared" si="5"/>
        <v/>
      </c>
      <c r="V94" s="160"/>
      <c r="W94" s="161" t="str">
        <f t="shared" si="6"/>
        <v/>
      </c>
      <c r="X94" s="156" t="str">
        <f>IFERROR(_xlfn.XLOOKUP($A94,'Raw Data'!$G:$G,'Raw Data'!$AB:$AB),"")</f>
        <v/>
      </c>
      <c r="Y94" s="156" t="str">
        <f>IFERROR(_xlfn.XLOOKUP($A94,'Raw Data'!$G:$G,'Raw Data'!AC:AC),"")</f>
        <v/>
      </c>
      <c r="Z94" s="156" t="str">
        <f>IFERROR(_xlfn.XLOOKUP($A94,'Raw Data'!$G:$G,'Raw Data'!AD:AD),"")</f>
        <v/>
      </c>
      <c r="AA94" s="156" t="str">
        <f>IFERROR(_xlfn.XLOOKUP($A94,'Raw Data'!$G:$G,'Raw Data'!AE:AE),"")</f>
        <v/>
      </c>
      <c r="AB94" s="156" t="str">
        <f>IFERROR(_xlfn.XLOOKUP($A94,'Raw Data'!$G:$G,'Raw Data'!$H:$H),"")</f>
        <v/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 t="str">
        <f>IFERROR(_xlfn.XLOOKUP($A95,'Raw Data'!$G:$G,'Raw Data'!$AH:$AH),"")</f>
        <v/>
      </c>
      <c r="G95" s="131" t="str">
        <f>IFERROR(_xlfn.XLOOKUP($A95,'Raw Data'!$G:$G,'Raw Data'!$S:$S)/1000,"")</f>
        <v/>
      </c>
      <c r="H95" s="131"/>
      <c r="I95" s="131" t="str">
        <f>IFERROR(_xlfn.XLOOKUP($A95,'Raw Data'!$G:$G,'Raw Data'!$AF:$AF)/1000,"")</f>
        <v/>
      </c>
      <c r="J95" s="131"/>
      <c r="K95" s="131" t="str">
        <f>IFERROR(_xlfn.XLOOKUP($A95,'Raw Data'!$G:$G,'Raw Data'!W:W),"")</f>
        <v/>
      </c>
      <c r="L95" s="131" t="str">
        <f>IFERROR(_xlfn.XLOOKUP($A95,'Raw Data'!$G:$G,'Raw Data'!X:X),"")</f>
        <v/>
      </c>
      <c r="M95" s="131" t="str">
        <f>IFERROR(_xlfn.XLOOKUP($A95,'Raw Data'!$G:$G,'Raw Data'!Y:Y),"")</f>
        <v/>
      </c>
      <c r="N95" s="131" t="str">
        <f>IFERROR(_xlfn.XLOOKUP($A95,'Raw Data'!$G:$G,'Raw Data'!Z:Z),"")</f>
        <v/>
      </c>
      <c r="O95" s="158" t="str">
        <f>IFERROR(1-SUMIF('Plant BD'!$H:$H,$A95,'Plant BD'!AC:AC)/$F95,"")</f>
        <v/>
      </c>
      <c r="P95" s="158"/>
      <c r="Q95" s="159"/>
      <c r="R95" s="158" t="str">
        <f>IFERROR(1-SUMIF('Grid BD'!$H:$H,$A95,'Grid BD'!AB:AB)/$F95,"")</f>
        <v/>
      </c>
      <c r="T95" s="159" t="str">
        <f>IFERROR(1-SUMIF(Tracker_BD!$H:$H,$A95,Tracker_BD!AI:AI)/$F95,"")</f>
        <v/>
      </c>
      <c r="U95" s="160" t="str">
        <f t="shared" si="5"/>
        <v/>
      </c>
      <c r="V95" s="160"/>
      <c r="W95" s="161" t="str">
        <f t="shared" si="6"/>
        <v/>
      </c>
      <c r="X95" s="156" t="str">
        <f>IFERROR(_xlfn.XLOOKUP($A95,'Raw Data'!$G:$G,'Raw Data'!$AB:$AB),"")</f>
        <v/>
      </c>
      <c r="Y95" s="156" t="str">
        <f>IFERROR(_xlfn.XLOOKUP($A95,'Raw Data'!$G:$G,'Raw Data'!AC:AC),"")</f>
        <v/>
      </c>
      <c r="Z95" s="156" t="str">
        <f>IFERROR(_xlfn.XLOOKUP($A95,'Raw Data'!$G:$G,'Raw Data'!AD:AD),"")</f>
        <v/>
      </c>
      <c r="AA95" s="156" t="str">
        <f>IFERROR(_xlfn.XLOOKUP($A95,'Raw Data'!$G:$G,'Raw Data'!AE:AE),"")</f>
        <v/>
      </c>
      <c r="AB95" s="156" t="str">
        <f>IFERROR(_xlfn.XLOOKUP($A95,'Raw Data'!$G:$G,'Raw Data'!$H:$H),"")</f>
        <v/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 t="str">
        <f>IFERROR(_xlfn.XLOOKUP($A96,'Raw Data'!$G:$G,'Raw Data'!$AH:$AH),"")</f>
        <v/>
      </c>
      <c r="G96" s="131" t="str">
        <f>IFERROR(_xlfn.XLOOKUP($A96,'Raw Data'!$G:$G,'Raw Data'!$S:$S)/1000,"")</f>
        <v/>
      </c>
      <c r="H96" s="131"/>
      <c r="I96" s="131" t="str">
        <f>IFERROR(_xlfn.XLOOKUP($A96,'Raw Data'!$G:$G,'Raw Data'!$AF:$AF)/1000,"")</f>
        <v/>
      </c>
      <c r="J96" s="131"/>
      <c r="K96" s="131" t="str">
        <f>IFERROR(_xlfn.XLOOKUP($A96,'Raw Data'!$G:$G,'Raw Data'!W:W),"")</f>
        <v/>
      </c>
      <c r="L96" s="131" t="str">
        <f>IFERROR(_xlfn.XLOOKUP($A96,'Raw Data'!$G:$G,'Raw Data'!X:X),"")</f>
        <v/>
      </c>
      <c r="M96" s="131" t="str">
        <f>IFERROR(_xlfn.XLOOKUP($A96,'Raw Data'!$G:$G,'Raw Data'!Y:Y),"")</f>
        <v/>
      </c>
      <c r="N96" s="131" t="str">
        <f>IFERROR(_xlfn.XLOOKUP($A96,'Raw Data'!$G:$G,'Raw Data'!Z:Z),"")</f>
        <v/>
      </c>
      <c r="O96" s="158" t="str">
        <f>IFERROR(1-SUMIF('Plant BD'!$H:$H,$A96,'Plant BD'!AC:AC)/$F96,"")</f>
        <v/>
      </c>
      <c r="P96" s="158"/>
      <c r="Q96" s="159"/>
      <c r="R96" s="158" t="str">
        <f>IFERROR(1-SUMIF('Grid BD'!$H:$H,$A96,'Grid BD'!AB:AB)/$F96,"")</f>
        <v/>
      </c>
      <c r="T96" s="159" t="str">
        <f>IFERROR(1-SUMIF(Tracker_BD!$H:$H,$A96,Tracker_BD!AI:AI)/$F96,"")</f>
        <v/>
      </c>
      <c r="U96" s="160" t="str">
        <f t="shared" si="5"/>
        <v/>
      </c>
      <c r="V96" s="160"/>
      <c r="W96" s="161" t="str">
        <f t="shared" si="6"/>
        <v/>
      </c>
      <c r="X96" s="156" t="str">
        <f>IFERROR(_xlfn.XLOOKUP($A96,'Raw Data'!$G:$G,'Raw Data'!$AB:$AB),"")</f>
        <v/>
      </c>
      <c r="Y96" s="156" t="str">
        <f>IFERROR(_xlfn.XLOOKUP($A96,'Raw Data'!$G:$G,'Raw Data'!AC:AC),"")</f>
        <v/>
      </c>
      <c r="Z96" s="156" t="str">
        <f>IFERROR(_xlfn.XLOOKUP($A96,'Raw Data'!$G:$G,'Raw Data'!AD:AD),"")</f>
        <v/>
      </c>
      <c r="AA96" s="156" t="str">
        <f>IFERROR(_xlfn.XLOOKUP($A96,'Raw Data'!$G:$G,'Raw Data'!AE:AE),"")</f>
        <v/>
      </c>
      <c r="AB96" s="156" t="str">
        <f>IFERROR(_xlfn.XLOOKUP($A96,'Raw Data'!$G:$G,'Raw Data'!$H:$H),"")</f>
        <v/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 t="str">
        <f>IFERROR(_xlfn.XLOOKUP($A97,'Raw Data'!$G:$G,'Raw Data'!$AH:$AH),"")</f>
        <v/>
      </c>
      <c r="G97" s="131" t="str">
        <f>IFERROR(_xlfn.XLOOKUP($A97,'Raw Data'!$G:$G,'Raw Data'!$S:$S)/1000,"")</f>
        <v/>
      </c>
      <c r="H97" s="131"/>
      <c r="I97" s="131" t="str">
        <f>IFERROR(_xlfn.XLOOKUP($A97,'Raw Data'!$G:$G,'Raw Data'!$AF:$AF)/1000,"")</f>
        <v/>
      </c>
      <c r="J97" s="131"/>
      <c r="K97" s="131" t="str">
        <f>IFERROR(_xlfn.XLOOKUP($A97,'Raw Data'!$G:$G,'Raw Data'!W:W),"")</f>
        <v/>
      </c>
      <c r="L97" s="131" t="str">
        <f>IFERROR(_xlfn.XLOOKUP($A97,'Raw Data'!$G:$G,'Raw Data'!X:X),"")</f>
        <v/>
      </c>
      <c r="M97" s="131" t="str">
        <f>IFERROR(_xlfn.XLOOKUP($A97,'Raw Data'!$G:$G,'Raw Data'!Y:Y),"")</f>
        <v/>
      </c>
      <c r="N97" s="131" t="str">
        <f>IFERROR(_xlfn.XLOOKUP($A97,'Raw Data'!$G:$G,'Raw Data'!Z:Z),"")</f>
        <v/>
      </c>
      <c r="O97" s="158" t="str">
        <f>IFERROR(1-SUMIF('Plant BD'!$H:$H,$A97,'Plant BD'!AC:AC)/$F97,"")</f>
        <v/>
      </c>
      <c r="P97" s="158"/>
      <c r="Q97" s="159"/>
      <c r="R97" s="158" t="str">
        <f>IFERROR(1-SUMIF('Grid BD'!$H:$H,$A97,'Grid BD'!AB:AB)/$F97,"")</f>
        <v/>
      </c>
      <c r="T97" s="159" t="str">
        <f>IFERROR(1-SUMIF(Tracker_BD!$H:$H,$A97,Tracker_BD!AI:AI)/$F97,"")</f>
        <v/>
      </c>
      <c r="U97" s="160" t="str">
        <f t="shared" si="5"/>
        <v/>
      </c>
      <c r="V97" s="160"/>
      <c r="W97" s="161" t="str">
        <f t="shared" si="6"/>
        <v/>
      </c>
      <c r="X97" s="156" t="str">
        <f>IFERROR(_xlfn.XLOOKUP($A97,'Raw Data'!$G:$G,'Raw Data'!$AB:$AB),"")</f>
        <v/>
      </c>
      <c r="Y97" s="156" t="str">
        <f>IFERROR(_xlfn.XLOOKUP($A97,'Raw Data'!$G:$G,'Raw Data'!AC:AC),"")</f>
        <v/>
      </c>
      <c r="Z97" s="156" t="str">
        <f>IFERROR(_xlfn.XLOOKUP($A97,'Raw Data'!$G:$G,'Raw Data'!AD:AD),"")</f>
        <v/>
      </c>
      <c r="AA97" s="156" t="str">
        <f>IFERROR(_xlfn.XLOOKUP($A97,'Raw Data'!$G:$G,'Raw Data'!AE:AE),"")</f>
        <v/>
      </c>
      <c r="AB97" s="156" t="str">
        <f>IFERROR(_xlfn.XLOOKUP($A97,'Raw Data'!$G:$G,'Raw Data'!$H:$H),"")</f>
        <v/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 t="str">
        <f>IFERROR(_xlfn.XLOOKUP($A98,'Raw Data'!$G:$G,'Raw Data'!$AH:$AH),"")</f>
        <v/>
      </c>
      <c r="G98" s="131" t="str">
        <f>IFERROR(_xlfn.XLOOKUP($A98,'Raw Data'!$G:$G,'Raw Data'!$S:$S)/1000,"")</f>
        <v/>
      </c>
      <c r="H98" s="131"/>
      <c r="I98" s="131" t="str">
        <f>IFERROR(_xlfn.XLOOKUP($A98,'Raw Data'!$G:$G,'Raw Data'!$AF:$AF)/1000,"")</f>
        <v/>
      </c>
      <c r="J98" s="131"/>
      <c r="K98" s="131" t="str">
        <f>IFERROR(_xlfn.XLOOKUP($A98,'Raw Data'!$G:$G,'Raw Data'!W:W),"")</f>
        <v/>
      </c>
      <c r="L98" s="131" t="str">
        <f>IFERROR(_xlfn.XLOOKUP($A98,'Raw Data'!$G:$G,'Raw Data'!X:X),"")</f>
        <v/>
      </c>
      <c r="M98" s="131" t="str">
        <f>IFERROR(_xlfn.XLOOKUP($A98,'Raw Data'!$G:$G,'Raw Data'!Y:Y),"")</f>
        <v/>
      </c>
      <c r="N98" s="131" t="str">
        <f>IFERROR(_xlfn.XLOOKUP($A98,'Raw Data'!$G:$G,'Raw Data'!Z:Z),"")</f>
        <v/>
      </c>
      <c r="O98" s="158" t="str">
        <f>IFERROR(1-SUMIF('Plant BD'!$H:$H,$A98,'Plant BD'!AC:AC)/$F98,"")</f>
        <v/>
      </c>
      <c r="P98" s="158"/>
      <c r="Q98" s="159"/>
      <c r="R98" s="158" t="str">
        <f>IFERROR(1-SUMIF('Grid BD'!$H:$H,$A98,'Grid BD'!AB:AB)/$F98,"")</f>
        <v/>
      </c>
      <c r="T98" s="159" t="str">
        <f>IFERROR(1-SUMIF(Tracker_BD!$H:$H,$A98,Tracker_BD!AI:AI)/$F98,"")</f>
        <v/>
      </c>
      <c r="U98" s="160" t="str">
        <f t="shared" si="5"/>
        <v/>
      </c>
      <c r="V98" s="160"/>
      <c r="W98" s="161" t="str">
        <f t="shared" si="6"/>
        <v/>
      </c>
      <c r="X98" s="156" t="str">
        <f>IFERROR(_xlfn.XLOOKUP($A98,'Raw Data'!$G:$G,'Raw Data'!$AB:$AB),"")</f>
        <v/>
      </c>
      <c r="Y98" s="156" t="str">
        <f>IFERROR(_xlfn.XLOOKUP($A98,'Raw Data'!$G:$G,'Raw Data'!AC:AC),"")</f>
        <v/>
      </c>
      <c r="Z98" s="156" t="str">
        <f>IFERROR(_xlfn.XLOOKUP($A98,'Raw Data'!$G:$G,'Raw Data'!AD:AD),"")</f>
        <v/>
      </c>
      <c r="AA98" s="156" t="str">
        <f>IFERROR(_xlfn.XLOOKUP($A98,'Raw Data'!$G:$G,'Raw Data'!AE:AE),"")</f>
        <v/>
      </c>
      <c r="AB98" s="156" t="str">
        <f>IFERROR(_xlfn.XLOOKUP($A98,'Raw Data'!$G:$G,'Raw Data'!$H:$H),"")</f>
        <v/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 t="str">
        <f>IFERROR(_xlfn.XLOOKUP($A99,'Raw Data'!$G:$G,'Raw Data'!$AH:$AH),"")</f>
        <v/>
      </c>
      <c r="G99" s="131" t="str">
        <f>IFERROR(_xlfn.XLOOKUP($A99,'Raw Data'!$G:$G,'Raw Data'!$S:$S)/1000,"")</f>
        <v/>
      </c>
      <c r="H99" s="131"/>
      <c r="I99" s="131" t="str">
        <f>IFERROR(_xlfn.XLOOKUP($A99,'Raw Data'!$G:$G,'Raw Data'!$AF:$AF)/1000,"")</f>
        <v/>
      </c>
      <c r="J99" s="131"/>
      <c r="K99" s="131" t="str">
        <f>IFERROR(_xlfn.XLOOKUP($A99,'Raw Data'!$G:$G,'Raw Data'!W:W),"")</f>
        <v/>
      </c>
      <c r="L99" s="131" t="str">
        <f>IFERROR(_xlfn.XLOOKUP($A99,'Raw Data'!$G:$G,'Raw Data'!X:X),"")</f>
        <v/>
      </c>
      <c r="M99" s="131" t="str">
        <f>IFERROR(_xlfn.XLOOKUP($A99,'Raw Data'!$G:$G,'Raw Data'!Y:Y),"")</f>
        <v/>
      </c>
      <c r="N99" s="131" t="str">
        <f>IFERROR(_xlfn.XLOOKUP($A99,'Raw Data'!$G:$G,'Raw Data'!Z:Z),"")</f>
        <v/>
      </c>
      <c r="O99" s="158" t="str">
        <f>IFERROR(1-SUMIF('Plant BD'!$H:$H,$A99,'Plant BD'!AC:AC)/$F99,"")</f>
        <v/>
      </c>
      <c r="P99" s="158"/>
      <c r="Q99" s="159"/>
      <c r="R99" s="158" t="str">
        <f>IFERROR(1-SUMIF('Grid BD'!$H:$H,$A99,'Grid BD'!AB:AB)/$F99,"")</f>
        <v/>
      </c>
      <c r="T99" s="159" t="str">
        <f>IFERROR(1-SUMIF(Tracker_BD!$H:$H,$A99,Tracker_BD!AI:AI)/$F99,"")</f>
        <v/>
      </c>
      <c r="U99" s="160" t="str">
        <f t="shared" si="5"/>
        <v/>
      </c>
      <c r="V99" s="160"/>
      <c r="W99" s="161" t="str">
        <f t="shared" si="6"/>
        <v/>
      </c>
      <c r="X99" s="156" t="str">
        <f>IFERROR(_xlfn.XLOOKUP($A99,'Raw Data'!$G:$G,'Raw Data'!$AB:$AB),"")</f>
        <v/>
      </c>
      <c r="Y99" s="156" t="str">
        <f>IFERROR(_xlfn.XLOOKUP($A99,'Raw Data'!$G:$G,'Raw Data'!AC:AC),"")</f>
        <v/>
      </c>
      <c r="Z99" s="156" t="str">
        <f>IFERROR(_xlfn.XLOOKUP($A99,'Raw Data'!$G:$G,'Raw Data'!AD:AD),"")</f>
        <v/>
      </c>
      <c r="AA99" s="156" t="str">
        <f>IFERROR(_xlfn.XLOOKUP($A99,'Raw Data'!$G:$G,'Raw Data'!AE:AE),"")</f>
        <v/>
      </c>
      <c r="AB99" s="156" t="str">
        <f>IFERROR(_xlfn.XLOOKUP($A99,'Raw Data'!$G:$G,'Raw Data'!$H:$H),"")</f>
        <v/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 t="str">
        <f>IFERROR(_xlfn.XLOOKUP($A100,'Raw Data'!$G:$G,'Raw Data'!$AH:$AH),"")</f>
        <v/>
      </c>
      <c r="G100" s="131" t="str">
        <f>IFERROR(_xlfn.XLOOKUP($A100,'Raw Data'!$G:$G,'Raw Data'!$S:$S)/1000,"")</f>
        <v/>
      </c>
      <c r="H100" s="131"/>
      <c r="I100" s="131" t="str">
        <f>IFERROR(_xlfn.XLOOKUP($A100,'Raw Data'!$G:$G,'Raw Data'!$AF:$AF)/1000,"")</f>
        <v/>
      </c>
      <c r="J100" s="131"/>
      <c r="K100" s="131" t="str">
        <f>IFERROR(_xlfn.XLOOKUP($A100,'Raw Data'!$G:$G,'Raw Data'!W:W),"")</f>
        <v/>
      </c>
      <c r="L100" s="131" t="str">
        <f>IFERROR(_xlfn.XLOOKUP($A100,'Raw Data'!$G:$G,'Raw Data'!X:X),"")</f>
        <v/>
      </c>
      <c r="M100" s="131" t="str">
        <f>IFERROR(_xlfn.XLOOKUP($A100,'Raw Data'!$G:$G,'Raw Data'!Y:Y),"")</f>
        <v/>
      </c>
      <c r="N100" s="131" t="str">
        <f>IFERROR(_xlfn.XLOOKUP($A100,'Raw Data'!$G:$G,'Raw Data'!Z:Z),"")</f>
        <v/>
      </c>
      <c r="O100" s="158" t="str">
        <f>IFERROR(1-SUMIF('Plant BD'!$H:$H,$A100,'Plant BD'!AC:AC)/$F100,"")</f>
        <v/>
      </c>
      <c r="P100" s="158"/>
      <c r="Q100" s="159"/>
      <c r="R100" s="158" t="str">
        <f>IFERROR(1-SUMIF('Grid BD'!$H:$H,$A100,'Grid BD'!AB:AB)/$F100,"")</f>
        <v/>
      </c>
      <c r="T100" s="159" t="str">
        <f>IFERROR(1-SUMIF(Tracker_BD!$H:$H,$A100,Tracker_BD!AI:AI)/$F100,"")</f>
        <v/>
      </c>
      <c r="U100" s="160" t="str">
        <f t="shared" si="5"/>
        <v/>
      </c>
      <c r="V100" s="160"/>
      <c r="W100" s="161" t="str">
        <f t="shared" si="6"/>
        <v/>
      </c>
      <c r="X100" s="156" t="str">
        <f>IFERROR(_xlfn.XLOOKUP($A100,'Raw Data'!$G:$G,'Raw Data'!$AB:$AB),"")</f>
        <v/>
      </c>
      <c r="Y100" s="156" t="str">
        <f>IFERROR(_xlfn.XLOOKUP($A100,'Raw Data'!$G:$G,'Raw Data'!AC:AC),"")</f>
        <v/>
      </c>
      <c r="Z100" s="156" t="str">
        <f>IFERROR(_xlfn.XLOOKUP($A100,'Raw Data'!$G:$G,'Raw Data'!AD:AD),"")</f>
        <v/>
      </c>
      <c r="AA100" s="156" t="str">
        <f>IFERROR(_xlfn.XLOOKUP($A100,'Raw Data'!$G:$G,'Raw Data'!AE:AE),"")</f>
        <v/>
      </c>
      <c r="AB100" s="156" t="str">
        <f>IFERROR(_xlfn.XLOOKUP($A100,'Raw Data'!$G:$G,'Raw Data'!$H:$H),"")</f>
        <v/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 t="str">
        <f>IFERROR(_xlfn.XLOOKUP($A101,'Raw Data'!$G:$G,'Raw Data'!$AH:$AH),"")</f>
        <v/>
      </c>
      <c r="G101" s="131" t="str">
        <f>IFERROR(_xlfn.XLOOKUP($A101,'Raw Data'!$G:$G,'Raw Data'!$S:$S)/1000,"")</f>
        <v/>
      </c>
      <c r="H101" s="131"/>
      <c r="I101" s="131" t="str">
        <f>IFERROR(_xlfn.XLOOKUP($A101,'Raw Data'!$G:$G,'Raw Data'!$AF:$AF)/1000,"")</f>
        <v/>
      </c>
      <c r="J101" s="131"/>
      <c r="K101" s="131" t="str">
        <f>IFERROR(_xlfn.XLOOKUP($A101,'Raw Data'!$G:$G,'Raw Data'!W:W),"")</f>
        <v/>
      </c>
      <c r="L101" s="131" t="str">
        <f>IFERROR(_xlfn.XLOOKUP($A101,'Raw Data'!$G:$G,'Raw Data'!X:X),"")</f>
        <v/>
      </c>
      <c r="M101" s="131" t="str">
        <f>IFERROR(_xlfn.XLOOKUP($A101,'Raw Data'!$G:$G,'Raw Data'!Y:Y),"")</f>
        <v/>
      </c>
      <c r="N101" s="131" t="str">
        <f>IFERROR(_xlfn.XLOOKUP($A101,'Raw Data'!$G:$G,'Raw Data'!Z:Z),"")</f>
        <v/>
      </c>
      <c r="O101" s="158" t="str">
        <f>IFERROR(1-SUMIF('Plant BD'!$H:$H,$A101,'Plant BD'!AC:AC)/$F101,"")</f>
        <v/>
      </c>
      <c r="P101" s="158"/>
      <c r="Q101" s="159"/>
      <c r="R101" s="158" t="str">
        <f>IFERROR(1-SUMIF('Grid BD'!$H:$H,$A101,'Grid BD'!AB:AB)/$F101,"")</f>
        <v/>
      </c>
      <c r="T101" s="159" t="str">
        <f>IFERROR(1-SUMIF(Tracker_BD!$H:$H,$A101,Tracker_BD!AI:AI)/$F101,"")</f>
        <v/>
      </c>
      <c r="U101" s="160" t="str">
        <f t="shared" si="5"/>
        <v/>
      </c>
      <c r="V101" s="160"/>
      <c r="W101" s="161" t="str">
        <f t="shared" si="6"/>
        <v/>
      </c>
      <c r="X101" s="156" t="str">
        <f>IFERROR(_xlfn.XLOOKUP($A101,'Raw Data'!$G:$G,'Raw Data'!$AB:$AB),"")</f>
        <v/>
      </c>
      <c r="Y101" s="156" t="str">
        <f>IFERROR(_xlfn.XLOOKUP($A101,'Raw Data'!$G:$G,'Raw Data'!AC:AC),"")</f>
        <v/>
      </c>
      <c r="Z101" s="156" t="str">
        <f>IFERROR(_xlfn.XLOOKUP($A101,'Raw Data'!$G:$G,'Raw Data'!AD:AD),"")</f>
        <v/>
      </c>
      <c r="AA101" s="156" t="str">
        <f>IFERROR(_xlfn.XLOOKUP($A101,'Raw Data'!$G:$G,'Raw Data'!AE:AE),"")</f>
        <v/>
      </c>
      <c r="AB101" s="156" t="str">
        <f>IFERROR(_xlfn.XLOOKUP($A101,'Raw Data'!$G:$G,'Raw Data'!$H:$H),"")</f>
        <v/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 t="str">
        <f>IFERROR(_xlfn.XLOOKUP($A102,'Raw Data'!$G:$G,'Raw Data'!$AH:$AH),"")</f>
        <v/>
      </c>
      <c r="G102" s="131" t="str">
        <f>IFERROR(_xlfn.XLOOKUP($A102,'Raw Data'!$G:$G,'Raw Data'!$S:$S)/1000,"")</f>
        <v/>
      </c>
      <c r="H102" s="131"/>
      <c r="I102" s="131" t="str">
        <f>IFERROR(_xlfn.XLOOKUP($A102,'Raw Data'!$G:$G,'Raw Data'!$AF:$AF)/1000,"")</f>
        <v/>
      </c>
      <c r="J102" s="131"/>
      <c r="K102" s="131" t="str">
        <f>IFERROR(_xlfn.XLOOKUP($A102,'Raw Data'!$G:$G,'Raw Data'!W:W),"")</f>
        <v/>
      </c>
      <c r="L102" s="131" t="str">
        <f>IFERROR(_xlfn.XLOOKUP($A102,'Raw Data'!$G:$G,'Raw Data'!X:X),"")</f>
        <v/>
      </c>
      <c r="M102" s="131" t="str">
        <f>IFERROR(_xlfn.XLOOKUP($A102,'Raw Data'!$G:$G,'Raw Data'!Y:Y),"")</f>
        <v/>
      </c>
      <c r="N102" s="131" t="str">
        <f>IFERROR(_xlfn.XLOOKUP($A102,'Raw Data'!$G:$G,'Raw Data'!Z:Z),"")</f>
        <v/>
      </c>
      <c r="O102" s="158" t="str">
        <f>IFERROR(1-SUMIF('Plant BD'!$H:$H,$A102,'Plant BD'!AC:AC)/$F102,"")</f>
        <v/>
      </c>
      <c r="P102" s="158"/>
      <c r="Q102" s="159"/>
      <c r="R102" s="158" t="str">
        <f>IFERROR(1-SUMIF('Grid BD'!$H:$H,$A102,'Grid BD'!AB:AB)/$F102,"")</f>
        <v/>
      </c>
      <c r="T102" s="159" t="str">
        <f>IFERROR(1-SUMIF(Tracker_BD!$H:$H,$A102,Tracker_BD!AI:AI)/$F102,"")</f>
        <v/>
      </c>
      <c r="U102" s="160" t="str">
        <f t="shared" si="5"/>
        <v/>
      </c>
      <c r="V102" s="160"/>
      <c r="W102" s="161" t="str">
        <f t="shared" si="6"/>
        <v/>
      </c>
      <c r="X102" s="156" t="str">
        <f>IFERROR(_xlfn.XLOOKUP($A102,'Raw Data'!$G:$G,'Raw Data'!$AB:$AB),"")</f>
        <v/>
      </c>
      <c r="Y102" s="156" t="str">
        <f>IFERROR(_xlfn.XLOOKUP($A102,'Raw Data'!$G:$G,'Raw Data'!AC:AC),"")</f>
        <v/>
      </c>
      <c r="Z102" s="156" t="str">
        <f>IFERROR(_xlfn.XLOOKUP($A102,'Raw Data'!$G:$G,'Raw Data'!AD:AD),"")</f>
        <v/>
      </c>
      <c r="AA102" s="156" t="str">
        <f>IFERROR(_xlfn.XLOOKUP($A102,'Raw Data'!$G:$G,'Raw Data'!AE:AE),"")</f>
        <v/>
      </c>
      <c r="AB102" s="156" t="str">
        <f>IFERROR(_xlfn.XLOOKUP($A102,'Raw Data'!$G:$G,'Raw Data'!$H:$H),"")</f>
        <v/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 t="str">
        <f>IFERROR(_xlfn.XLOOKUP($A103,'Raw Data'!$G:$G,'Raw Data'!$AH:$AH),"")</f>
        <v/>
      </c>
      <c r="G103" s="131" t="str">
        <f>IFERROR(_xlfn.XLOOKUP($A103,'Raw Data'!$G:$G,'Raw Data'!$S:$S)/1000,"")</f>
        <v/>
      </c>
      <c r="H103" s="131"/>
      <c r="I103" s="131" t="str">
        <f>IFERROR(_xlfn.XLOOKUP($A103,'Raw Data'!$G:$G,'Raw Data'!$AF:$AF)/1000,"")</f>
        <v/>
      </c>
      <c r="J103" s="131"/>
      <c r="K103" s="131" t="str">
        <f>IFERROR(_xlfn.XLOOKUP($A103,'Raw Data'!$G:$G,'Raw Data'!W:W),"")</f>
        <v/>
      </c>
      <c r="L103" s="131" t="str">
        <f>IFERROR(_xlfn.XLOOKUP($A103,'Raw Data'!$G:$G,'Raw Data'!X:X),"")</f>
        <v/>
      </c>
      <c r="M103" s="131" t="str">
        <f>IFERROR(_xlfn.XLOOKUP($A103,'Raw Data'!$G:$G,'Raw Data'!Y:Y),"")</f>
        <v/>
      </c>
      <c r="N103" s="131" t="str">
        <f>IFERROR(_xlfn.XLOOKUP($A103,'Raw Data'!$G:$G,'Raw Data'!Z:Z),"")</f>
        <v/>
      </c>
      <c r="O103" s="158" t="str">
        <f>IFERROR(1-SUMIF('Plant BD'!$H:$H,$A103,'Plant BD'!AC:AC)/$F103,"")</f>
        <v/>
      </c>
      <c r="P103" s="158"/>
      <c r="Q103" s="159"/>
      <c r="R103" s="158" t="str">
        <f>IFERROR(1-SUMIF('Grid BD'!$H:$H,$A103,'Grid BD'!AB:AB)/$F103,"")</f>
        <v/>
      </c>
      <c r="T103" s="159" t="str">
        <f>IFERROR(1-SUMIF(Tracker_BD!$H:$H,$A103,Tracker_BD!AI:AI)/$F103,"")</f>
        <v/>
      </c>
      <c r="U103" s="160" t="str">
        <f t="shared" si="5"/>
        <v/>
      </c>
      <c r="V103" s="160"/>
      <c r="W103" s="161" t="str">
        <f t="shared" si="6"/>
        <v/>
      </c>
      <c r="X103" s="156" t="str">
        <f>IFERROR(_xlfn.XLOOKUP($A103,'Raw Data'!$G:$G,'Raw Data'!$AB:$AB),"")</f>
        <v/>
      </c>
      <c r="Y103" s="156" t="str">
        <f>IFERROR(_xlfn.XLOOKUP($A103,'Raw Data'!$G:$G,'Raw Data'!AC:AC),"")</f>
        <v/>
      </c>
      <c r="Z103" s="156" t="str">
        <f>IFERROR(_xlfn.XLOOKUP($A103,'Raw Data'!$G:$G,'Raw Data'!AD:AD),"")</f>
        <v/>
      </c>
      <c r="AA103" s="156" t="str">
        <f>IFERROR(_xlfn.XLOOKUP($A103,'Raw Data'!$G:$G,'Raw Data'!AE:AE),"")</f>
        <v/>
      </c>
      <c r="AB103" s="156" t="str">
        <f>IFERROR(_xlfn.XLOOKUP($A103,'Raw Data'!$G:$G,'Raw Data'!$H:$H),"")</f>
        <v/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 t="str">
        <f>IFERROR(_xlfn.XLOOKUP($A104,'Raw Data'!$G:$G,'Raw Data'!$AH:$AH),"")</f>
        <v/>
      </c>
      <c r="G104" s="131" t="str">
        <f>IFERROR(_xlfn.XLOOKUP($A104,'Raw Data'!$G:$G,'Raw Data'!$S:$S)/1000,"")</f>
        <v/>
      </c>
      <c r="H104" s="131"/>
      <c r="I104" s="131" t="str">
        <f>IFERROR(_xlfn.XLOOKUP($A104,'Raw Data'!$G:$G,'Raw Data'!$AF:$AF)/1000,"")</f>
        <v/>
      </c>
      <c r="J104" s="131"/>
      <c r="K104" s="131" t="str">
        <f>IFERROR(_xlfn.XLOOKUP($A104,'Raw Data'!$G:$G,'Raw Data'!W:W),"")</f>
        <v/>
      </c>
      <c r="L104" s="131" t="str">
        <f>IFERROR(_xlfn.XLOOKUP($A104,'Raw Data'!$G:$G,'Raw Data'!X:X),"")</f>
        <v/>
      </c>
      <c r="M104" s="131" t="str">
        <f>IFERROR(_xlfn.XLOOKUP($A104,'Raw Data'!$G:$G,'Raw Data'!Y:Y),"")</f>
        <v/>
      </c>
      <c r="N104" s="131" t="str">
        <f>IFERROR(_xlfn.XLOOKUP($A104,'Raw Data'!$G:$G,'Raw Data'!Z:Z),"")</f>
        <v/>
      </c>
      <c r="O104" s="158" t="str">
        <f>IFERROR(1-SUMIF('Plant BD'!$H:$H,$A104,'Plant BD'!AC:AC)/$F104,"")</f>
        <v/>
      </c>
      <c r="P104" s="158"/>
      <c r="Q104" s="159"/>
      <c r="R104" s="158" t="str">
        <f>IFERROR(1-SUMIF('Grid BD'!$H:$H,$A104,'Grid BD'!AB:AB)/$F104,"")</f>
        <v/>
      </c>
      <c r="T104" s="159" t="str">
        <f>IFERROR(1-SUMIF(Tracker_BD!$H:$H,$A104,Tracker_BD!AI:AI)/$F104,"")</f>
        <v/>
      </c>
      <c r="U104" s="160" t="str">
        <f t="shared" si="5"/>
        <v/>
      </c>
      <c r="V104" s="160"/>
      <c r="W104" s="161" t="str">
        <f t="shared" si="6"/>
        <v/>
      </c>
      <c r="X104" s="156" t="str">
        <f>IFERROR(_xlfn.XLOOKUP($A104,'Raw Data'!$G:$G,'Raw Data'!$AB:$AB),"")</f>
        <v/>
      </c>
      <c r="Y104" s="156" t="str">
        <f>IFERROR(_xlfn.XLOOKUP($A104,'Raw Data'!$G:$G,'Raw Data'!AC:AC),"")</f>
        <v/>
      </c>
      <c r="Z104" s="156" t="str">
        <f>IFERROR(_xlfn.XLOOKUP($A104,'Raw Data'!$G:$G,'Raw Data'!AD:AD),"")</f>
        <v/>
      </c>
      <c r="AA104" s="156" t="str">
        <f>IFERROR(_xlfn.XLOOKUP($A104,'Raw Data'!$G:$G,'Raw Data'!AE:AE),"")</f>
        <v/>
      </c>
      <c r="AB104" s="156" t="str">
        <f>IFERROR(_xlfn.XLOOKUP($A104,'Raw Data'!$G:$G,'Raw Data'!$H:$H),"")</f>
        <v/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 t="str">
        <f>IFERROR(_xlfn.XLOOKUP($A105,'Raw Data'!$G:$G,'Raw Data'!$AH:$AH),"")</f>
        <v/>
      </c>
      <c r="G105" s="131" t="str">
        <f>IFERROR(_xlfn.XLOOKUP($A105,'Raw Data'!$G:$G,'Raw Data'!$S:$S)/1000,"")</f>
        <v/>
      </c>
      <c r="H105" s="131"/>
      <c r="I105" s="131" t="str">
        <f>IFERROR(_xlfn.XLOOKUP($A105,'Raw Data'!$G:$G,'Raw Data'!$AF:$AF)/1000,"")</f>
        <v/>
      </c>
      <c r="J105" s="131"/>
      <c r="K105" s="131" t="str">
        <f>IFERROR(_xlfn.XLOOKUP($A105,'Raw Data'!$G:$G,'Raw Data'!W:W),"")</f>
        <v/>
      </c>
      <c r="L105" s="131" t="str">
        <f>IFERROR(_xlfn.XLOOKUP($A105,'Raw Data'!$G:$G,'Raw Data'!X:X),"")</f>
        <v/>
      </c>
      <c r="M105" s="131" t="str">
        <f>IFERROR(_xlfn.XLOOKUP($A105,'Raw Data'!$G:$G,'Raw Data'!Y:Y),"")</f>
        <v/>
      </c>
      <c r="N105" s="131" t="str">
        <f>IFERROR(_xlfn.XLOOKUP($A105,'Raw Data'!$G:$G,'Raw Data'!Z:Z),"")</f>
        <v/>
      </c>
      <c r="O105" s="158" t="str">
        <f>IFERROR(1-SUMIF('Plant BD'!$H:$H,$A105,'Plant BD'!AC:AC)/$F105,"")</f>
        <v/>
      </c>
      <c r="P105" s="158"/>
      <c r="Q105" s="159"/>
      <c r="R105" s="158" t="str">
        <f>IFERROR(1-SUMIF('Grid BD'!$H:$H,$A105,'Grid BD'!AB:AB)/$F105,"")</f>
        <v/>
      </c>
      <c r="T105" s="159" t="str">
        <f>IFERROR(1-SUMIF(Tracker_BD!$H:$H,$A105,Tracker_BD!AI:AI)/$F105,"")</f>
        <v/>
      </c>
      <c r="U105" s="160" t="str">
        <f t="shared" si="5"/>
        <v/>
      </c>
      <c r="V105" s="160"/>
      <c r="W105" s="161" t="str">
        <f t="shared" si="6"/>
        <v/>
      </c>
      <c r="X105" s="156" t="str">
        <f>IFERROR(_xlfn.XLOOKUP($A105,'Raw Data'!$G:$G,'Raw Data'!$AB:$AB),"")</f>
        <v/>
      </c>
      <c r="Y105" s="156" t="str">
        <f>IFERROR(_xlfn.XLOOKUP($A105,'Raw Data'!$G:$G,'Raw Data'!AC:AC),"")</f>
        <v/>
      </c>
      <c r="Z105" s="156" t="str">
        <f>IFERROR(_xlfn.XLOOKUP($A105,'Raw Data'!$G:$G,'Raw Data'!AD:AD),"")</f>
        <v/>
      </c>
      <c r="AA105" s="156" t="str">
        <f>IFERROR(_xlfn.XLOOKUP($A105,'Raw Data'!$G:$G,'Raw Data'!AE:AE),"")</f>
        <v/>
      </c>
      <c r="AB105" s="156" t="str">
        <f>IFERROR(_xlfn.XLOOKUP($A105,'Raw Data'!$G:$G,'Raw Data'!$H:$H),"")</f>
        <v/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 t="str">
        <f>IFERROR(_xlfn.XLOOKUP($A106,'Raw Data'!$G:$G,'Raw Data'!$AH:$AH),"")</f>
        <v/>
      </c>
      <c r="G106" s="131" t="str">
        <f>IFERROR(_xlfn.XLOOKUP($A106,'Raw Data'!$G:$G,'Raw Data'!$S:$S)/1000,"")</f>
        <v/>
      </c>
      <c r="H106" s="131"/>
      <c r="I106" s="131" t="str">
        <f>IFERROR(_xlfn.XLOOKUP($A106,'Raw Data'!$G:$G,'Raw Data'!$AF:$AF)/1000,"")</f>
        <v/>
      </c>
      <c r="J106" s="131"/>
      <c r="K106" s="131" t="str">
        <f>IFERROR(_xlfn.XLOOKUP($A106,'Raw Data'!$G:$G,'Raw Data'!W:W),"")</f>
        <v/>
      </c>
      <c r="L106" s="131" t="str">
        <f>IFERROR(_xlfn.XLOOKUP($A106,'Raw Data'!$G:$G,'Raw Data'!X:X),"")</f>
        <v/>
      </c>
      <c r="M106" s="131" t="str">
        <f>IFERROR(_xlfn.XLOOKUP($A106,'Raw Data'!$G:$G,'Raw Data'!Y:Y),"")</f>
        <v/>
      </c>
      <c r="N106" s="131" t="str">
        <f>IFERROR(_xlfn.XLOOKUP($A106,'Raw Data'!$G:$G,'Raw Data'!Z:Z),"")</f>
        <v/>
      </c>
      <c r="O106" s="158" t="str">
        <f>IFERROR(1-SUMIF('Plant BD'!$H:$H,$A106,'Plant BD'!AC:AC)/$F106,"")</f>
        <v/>
      </c>
      <c r="P106" s="158"/>
      <c r="Q106" s="159"/>
      <c r="R106" s="158" t="str">
        <f>IFERROR(1-SUMIF('Grid BD'!$H:$H,$A106,'Grid BD'!AB:AB)/$F106,"")</f>
        <v/>
      </c>
      <c r="T106" s="159" t="str">
        <f>IFERROR(1-SUMIF(Tracker_BD!$H:$H,$A106,Tracker_BD!AI:AI)/$F106,"")</f>
        <v/>
      </c>
      <c r="U106" s="160" t="str">
        <f t="shared" si="5"/>
        <v/>
      </c>
      <c r="V106" s="160"/>
      <c r="W106" s="161" t="str">
        <f t="shared" si="6"/>
        <v/>
      </c>
      <c r="X106" s="156" t="str">
        <f>IFERROR(_xlfn.XLOOKUP($A106,'Raw Data'!$G:$G,'Raw Data'!$AB:$AB),"")</f>
        <v/>
      </c>
      <c r="Y106" s="156" t="str">
        <f>IFERROR(_xlfn.XLOOKUP($A106,'Raw Data'!$G:$G,'Raw Data'!AC:AC),"")</f>
        <v/>
      </c>
      <c r="Z106" s="156" t="str">
        <f>IFERROR(_xlfn.XLOOKUP($A106,'Raw Data'!$G:$G,'Raw Data'!AD:AD),"")</f>
        <v/>
      </c>
      <c r="AA106" s="156" t="str">
        <f>IFERROR(_xlfn.XLOOKUP($A106,'Raw Data'!$G:$G,'Raw Data'!AE:AE),"")</f>
        <v/>
      </c>
      <c r="AB106" s="156" t="str">
        <f>IFERROR(_xlfn.XLOOKUP($A106,'Raw Data'!$G:$G,'Raw Data'!$H:$H),"")</f>
        <v/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 t="str">
        <f>IFERROR(_xlfn.XLOOKUP($A107,'Raw Data'!$G:$G,'Raw Data'!$AH:$AH),"")</f>
        <v/>
      </c>
      <c r="G107" s="131" t="str">
        <f>IFERROR(_xlfn.XLOOKUP($A107,'Raw Data'!$G:$G,'Raw Data'!$S:$S)/1000,"")</f>
        <v/>
      </c>
      <c r="H107" s="131"/>
      <c r="I107" s="131" t="str">
        <f>IFERROR(_xlfn.XLOOKUP($A107,'Raw Data'!$G:$G,'Raw Data'!$AF:$AF)/1000,"")</f>
        <v/>
      </c>
      <c r="J107" s="131"/>
      <c r="K107" s="131" t="str">
        <f>IFERROR(_xlfn.XLOOKUP($A107,'Raw Data'!$G:$G,'Raw Data'!W:W),"")</f>
        <v/>
      </c>
      <c r="L107" s="131" t="str">
        <f>IFERROR(_xlfn.XLOOKUP($A107,'Raw Data'!$G:$G,'Raw Data'!X:X),"")</f>
        <v/>
      </c>
      <c r="M107" s="131" t="str">
        <f>IFERROR(_xlfn.XLOOKUP($A107,'Raw Data'!$G:$G,'Raw Data'!Y:Y),"")</f>
        <v/>
      </c>
      <c r="N107" s="131" t="str">
        <f>IFERROR(_xlfn.XLOOKUP($A107,'Raw Data'!$G:$G,'Raw Data'!Z:Z),"")</f>
        <v/>
      </c>
      <c r="O107" s="158" t="str">
        <f>IFERROR(1-SUMIF('Plant BD'!$H:$H,$A107,'Plant BD'!AC:AC)/$F107,"")</f>
        <v/>
      </c>
      <c r="P107" s="158"/>
      <c r="Q107" s="159"/>
      <c r="R107" s="158" t="str">
        <f>IFERROR(1-SUMIF('Grid BD'!$H:$H,$A107,'Grid BD'!AB:AB)/$F107,"")</f>
        <v/>
      </c>
      <c r="T107" s="159" t="str">
        <f>IFERROR(1-SUMIF(Tracker_BD!$H:$H,$A107,Tracker_BD!AI:AI)/$F107,"")</f>
        <v/>
      </c>
      <c r="U107" s="160" t="str">
        <f t="shared" si="5"/>
        <v/>
      </c>
      <c r="V107" s="160"/>
      <c r="W107" s="161" t="str">
        <f t="shared" si="6"/>
        <v/>
      </c>
      <c r="X107" s="156" t="str">
        <f>IFERROR(_xlfn.XLOOKUP($A107,'Raw Data'!$G:$G,'Raw Data'!$AB:$AB),"")</f>
        <v/>
      </c>
      <c r="Y107" s="156" t="str">
        <f>IFERROR(_xlfn.XLOOKUP($A107,'Raw Data'!$G:$G,'Raw Data'!AC:AC),"")</f>
        <v/>
      </c>
      <c r="Z107" s="156" t="str">
        <f>IFERROR(_xlfn.XLOOKUP($A107,'Raw Data'!$G:$G,'Raw Data'!AD:AD),"")</f>
        <v/>
      </c>
      <c r="AA107" s="156" t="str">
        <f>IFERROR(_xlfn.XLOOKUP($A107,'Raw Data'!$G:$G,'Raw Data'!AE:AE),"")</f>
        <v/>
      </c>
      <c r="AB107" s="156" t="str">
        <f>IFERROR(_xlfn.XLOOKUP($A107,'Raw Data'!$G:$G,'Raw Data'!$H:$H),"")</f>
        <v/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 t="str">
        <f>IFERROR(_xlfn.XLOOKUP($A108,'Raw Data'!$G:$G,'Raw Data'!$AH:$AH),"")</f>
        <v/>
      </c>
      <c r="G108" s="131" t="str">
        <f>IFERROR(_xlfn.XLOOKUP($A108,'Raw Data'!$G:$G,'Raw Data'!$S:$S)/1000,"")</f>
        <v/>
      </c>
      <c r="H108" s="131"/>
      <c r="I108" s="131" t="str">
        <f>IFERROR(_xlfn.XLOOKUP($A108,'Raw Data'!$G:$G,'Raw Data'!$AF:$AF)/1000,"")</f>
        <v/>
      </c>
      <c r="J108" s="131"/>
      <c r="K108" s="131" t="str">
        <f>IFERROR(_xlfn.XLOOKUP($A108,'Raw Data'!$G:$G,'Raw Data'!W:W),"")</f>
        <v/>
      </c>
      <c r="L108" s="131" t="str">
        <f>IFERROR(_xlfn.XLOOKUP($A108,'Raw Data'!$G:$G,'Raw Data'!X:X),"")</f>
        <v/>
      </c>
      <c r="M108" s="131" t="str">
        <f>IFERROR(_xlfn.XLOOKUP($A108,'Raw Data'!$G:$G,'Raw Data'!Y:Y),"")</f>
        <v/>
      </c>
      <c r="N108" s="131" t="str">
        <f>IFERROR(_xlfn.XLOOKUP($A108,'Raw Data'!$G:$G,'Raw Data'!Z:Z),"")</f>
        <v/>
      </c>
      <c r="O108" s="158" t="str">
        <f>IFERROR(1-SUMIF('Plant BD'!$H:$H,$A108,'Plant BD'!AC:AC)/$F108,"")</f>
        <v/>
      </c>
      <c r="P108" s="158"/>
      <c r="Q108" s="159"/>
      <c r="R108" s="158" t="str">
        <f>IFERROR(1-SUMIF('Grid BD'!$H:$H,$A108,'Grid BD'!AB:AB)/$F108,"")</f>
        <v/>
      </c>
      <c r="T108" s="159" t="str">
        <f>IFERROR(1-SUMIF(Tracker_BD!$H:$H,$A108,Tracker_BD!AI:AI)/$F108,"")</f>
        <v/>
      </c>
      <c r="U108" s="160" t="str">
        <f t="shared" si="5"/>
        <v/>
      </c>
      <c r="V108" s="160"/>
      <c r="W108" s="161" t="str">
        <f t="shared" si="6"/>
        <v/>
      </c>
      <c r="X108" s="156" t="str">
        <f>IFERROR(_xlfn.XLOOKUP($A108,'Raw Data'!$G:$G,'Raw Data'!$AB:$AB),"")</f>
        <v/>
      </c>
      <c r="Y108" s="156" t="str">
        <f>IFERROR(_xlfn.XLOOKUP($A108,'Raw Data'!$G:$G,'Raw Data'!AC:AC),"")</f>
        <v/>
      </c>
      <c r="Z108" s="156" t="str">
        <f>IFERROR(_xlfn.XLOOKUP($A108,'Raw Data'!$G:$G,'Raw Data'!AD:AD),"")</f>
        <v/>
      </c>
      <c r="AA108" s="156" t="str">
        <f>IFERROR(_xlfn.XLOOKUP($A108,'Raw Data'!$G:$G,'Raw Data'!AE:AE),"")</f>
        <v/>
      </c>
      <c r="AB108" s="156" t="str">
        <f>IFERROR(_xlfn.XLOOKUP($A108,'Raw Data'!$G:$G,'Raw Data'!$H:$H),"")</f>
        <v/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 t="str">
        <f>IFERROR(_xlfn.XLOOKUP($A109,'Raw Data'!$G:$G,'Raw Data'!$AH:$AH),"")</f>
        <v/>
      </c>
      <c r="G109" s="131" t="str">
        <f>IFERROR(_xlfn.XLOOKUP($A109,'Raw Data'!$G:$G,'Raw Data'!$S:$S)/1000,"")</f>
        <v/>
      </c>
      <c r="H109" s="131"/>
      <c r="I109" s="131" t="str">
        <f>IFERROR(_xlfn.XLOOKUP($A109,'Raw Data'!$G:$G,'Raw Data'!$AF:$AF)/1000,"")</f>
        <v/>
      </c>
      <c r="J109" s="131"/>
      <c r="K109" s="131" t="str">
        <f>IFERROR(_xlfn.XLOOKUP($A109,'Raw Data'!$G:$G,'Raw Data'!W:W),"")</f>
        <v/>
      </c>
      <c r="L109" s="131" t="str">
        <f>IFERROR(_xlfn.XLOOKUP($A109,'Raw Data'!$G:$G,'Raw Data'!X:X),"")</f>
        <v/>
      </c>
      <c r="M109" s="131" t="str">
        <f>IFERROR(_xlfn.XLOOKUP($A109,'Raw Data'!$G:$G,'Raw Data'!Y:Y),"")</f>
        <v/>
      </c>
      <c r="N109" s="131" t="str">
        <f>IFERROR(_xlfn.XLOOKUP($A109,'Raw Data'!$G:$G,'Raw Data'!Z:Z),"")</f>
        <v/>
      </c>
      <c r="O109" s="158" t="str">
        <f>IFERROR(1-SUMIF('Plant BD'!$H:$H,$A109,'Plant BD'!AC:AC)/$F109,"")</f>
        <v/>
      </c>
      <c r="P109" s="158"/>
      <c r="Q109" s="159"/>
      <c r="R109" s="158" t="str">
        <f>IFERROR(1-SUMIF('Grid BD'!$H:$H,$A109,'Grid BD'!AB:AB)/$F109,"")</f>
        <v/>
      </c>
      <c r="T109" s="159" t="str">
        <f>IFERROR(1-SUMIF(Tracker_BD!$H:$H,$A109,Tracker_BD!AI:AI)/$F109,"")</f>
        <v/>
      </c>
      <c r="U109" s="160" t="str">
        <f t="shared" si="5"/>
        <v/>
      </c>
      <c r="V109" s="160"/>
      <c r="W109" s="161" t="str">
        <f t="shared" si="6"/>
        <v/>
      </c>
      <c r="X109" s="156" t="str">
        <f>IFERROR(_xlfn.XLOOKUP($A109,'Raw Data'!$G:$G,'Raw Data'!$AB:$AB),"")</f>
        <v/>
      </c>
      <c r="Y109" s="156" t="str">
        <f>IFERROR(_xlfn.XLOOKUP($A109,'Raw Data'!$G:$G,'Raw Data'!AC:AC),"")</f>
        <v/>
      </c>
      <c r="Z109" s="156" t="str">
        <f>IFERROR(_xlfn.XLOOKUP($A109,'Raw Data'!$G:$G,'Raw Data'!AD:AD),"")</f>
        <v/>
      </c>
      <c r="AA109" s="156" t="str">
        <f>IFERROR(_xlfn.XLOOKUP($A109,'Raw Data'!$G:$G,'Raw Data'!AE:AE),"")</f>
        <v/>
      </c>
      <c r="AB109" s="156" t="str">
        <f>IFERROR(_xlfn.XLOOKUP($A109,'Raw Data'!$G:$G,'Raw Data'!$H:$H),"")</f>
        <v/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 t="str">
        <f>IFERROR(_xlfn.XLOOKUP($A110,'Raw Data'!$G:$G,'Raw Data'!$AH:$AH),"")</f>
        <v/>
      </c>
      <c r="G110" s="131" t="str">
        <f>IFERROR(_xlfn.XLOOKUP($A110,'Raw Data'!$G:$G,'Raw Data'!$S:$S)/1000,"")</f>
        <v/>
      </c>
      <c r="H110" s="131"/>
      <c r="I110" s="131" t="str">
        <f>IFERROR(_xlfn.XLOOKUP($A110,'Raw Data'!$G:$G,'Raw Data'!$AF:$AF)/1000,"")</f>
        <v/>
      </c>
      <c r="J110" s="131"/>
      <c r="K110" s="131" t="str">
        <f>IFERROR(_xlfn.XLOOKUP($A110,'Raw Data'!$G:$G,'Raw Data'!W:W),"")</f>
        <v/>
      </c>
      <c r="L110" s="131" t="str">
        <f>IFERROR(_xlfn.XLOOKUP($A110,'Raw Data'!$G:$G,'Raw Data'!X:X),"")</f>
        <v/>
      </c>
      <c r="M110" s="131" t="str">
        <f>IFERROR(_xlfn.XLOOKUP($A110,'Raw Data'!$G:$G,'Raw Data'!Y:Y),"")</f>
        <v/>
      </c>
      <c r="N110" s="131" t="str">
        <f>IFERROR(_xlfn.XLOOKUP($A110,'Raw Data'!$G:$G,'Raw Data'!Z:Z),"")</f>
        <v/>
      </c>
      <c r="O110" s="158" t="str">
        <f>IFERROR(1-SUMIF('Plant BD'!$H:$H,$A110,'Plant BD'!AC:AC)/$F110,"")</f>
        <v/>
      </c>
      <c r="P110" s="158"/>
      <c r="Q110" s="159"/>
      <c r="R110" s="158" t="str">
        <f>IFERROR(1-SUMIF('Grid BD'!$H:$H,$A110,'Grid BD'!AB:AB)/$F110,"")</f>
        <v/>
      </c>
      <c r="T110" s="159" t="str">
        <f>IFERROR(1-SUMIF(Tracker_BD!$H:$H,$A110,Tracker_BD!AI:AI)/$F110,"")</f>
        <v/>
      </c>
      <c r="U110" s="160" t="str">
        <f t="shared" si="5"/>
        <v/>
      </c>
      <c r="V110" s="160"/>
      <c r="W110" s="161" t="str">
        <f t="shared" si="6"/>
        <v/>
      </c>
      <c r="X110" s="156" t="str">
        <f>IFERROR(_xlfn.XLOOKUP($A110,'Raw Data'!$G:$G,'Raw Data'!$AB:$AB),"")</f>
        <v/>
      </c>
      <c r="Y110" s="156" t="str">
        <f>IFERROR(_xlfn.XLOOKUP($A110,'Raw Data'!$G:$G,'Raw Data'!AC:AC),"")</f>
        <v/>
      </c>
      <c r="Z110" s="156" t="str">
        <f>IFERROR(_xlfn.XLOOKUP($A110,'Raw Data'!$G:$G,'Raw Data'!AD:AD),"")</f>
        <v/>
      </c>
      <c r="AA110" s="156" t="str">
        <f>IFERROR(_xlfn.XLOOKUP($A110,'Raw Data'!$G:$G,'Raw Data'!AE:AE),"")</f>
        <v/>
      </c>
      <c r="AB110" s="156" t="str">
        <f>IFERROR(_xlfn.XLOOKUP($A110,'Raw Data'!$G:$G,'Raw Data'!$H:$H),"")</f>
        <v/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79"/>
  <sheetViews>
    <sheetView zoomScale="98" zoomScaleNormal="98" workbookViewId="0">
      <pane xSplit="7" ySplit="3" topLeftCell="R64" activePane="bottomRight" state="frozen"/>
      <selection pane="topRight" activeCell="H1" sqref="H1"/>
      <selection pane="bottomLeft" activeCell="A4" sqref="A4"/>
      <selection pane="bottomRight" activeCell="AA79" sqref="AA79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79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7675</v>
      </c>
      <c r="U68" s="2">
        <v>7675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6416</v>
      </c>
      <c r="U69" s="2">
        <v>6383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6399.5</v>
      </c>
      <c r="AG69" s="2">
        <f>IFERROR(Raw_Data[[#This Row],[Avg. POA without Exclusion (W/m2)2]]-Raw_Data[[#This Row],[Avg. POA Lost (W/m2)]],"")</f>
        <v>6225.5</v>
      </c>
      <c r="AH69" s="35">
        <f t="shared" ref="AH69" si="59">IFERROR((J69-I69)*24,"")</f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6953</v>
      </c>
      <c r="U70" s="2">
        <v>6953</v>
      </c>
      <c r="V70" s="2">
        <v>623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6953</v>
      </c>
      <c r="AG70" s="2">
        <f>IFERROR(Raw_Data[[#This Row],[Avg. POA without Exclusion (W/m2)2]]-Raw_Data[[#This Row],[Avg. POA Lost (W/m2)]],"")</f>
        <v>6330</v>
      </c>
      <c r="AH70" s="35">
        <f t="shared" ref="AH70" si="60">IFERROR((J70-I70)*24,"")</f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4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7873</v>
      </c>
      <c r="U71" s="2">
        <v>7873</v>
      </c>
      <c r="V71" s="2">
        <v>0</v>
      </c>
      <c r="W71" s="2">
        <v>23</v>
      </c>
      <c r="X71" s="2">
        <v>39</v>
      </c>
      <c r="Y71" s="46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7873</v>
      </c>
      <c r="AG71" s="2">
        <f>IFERROR(Raw_Data[[#This Row],[Avg. POA without Exclusion (W/m2)2]]-Raw_Data[[#This Row],[Avg. POA Lost (W/m2)]],"")</f>
        <v>7873</v>
      </c>
      <c r="AH71" s="35">
        <f t="shared" ref="AH71:AH76" si="61">IFERROR((J71-I71)*24,"")</f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4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4108</v>
      </c>
      <c r="U72" s="2">
        <v>3339</v>
      </c>
      <c r="V72" s="2">
        <v>0</v>
      </c>
      <c r="W72" s="2">
        <v>22</v>
      </c>
      <c r="X72" s="2">
        <v>36</v>
      </c>
      <c r="Y72" s="46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3723.5</v>
      </c>
      <c r="AG72" s="2">
        <f>IFERROR(Raw_Data[[#This Row],[Avg. POA without Exclusion (W/m2)2]]-Raw_Data[[#This Row],[Avg. POA Lost (W/m2)]],"")</f>
        <v>3723.5</v>
      </c>
      <c r="AH72" s="35">
        <f t="shared" si="61"/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4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5109</v>
      </c>
      <c r="U73" s="2">
        <v>6718</v>
      </c>
      <c r="V73" s="2">
        <v>2062</v>
      </c>
      <c r="W73" s="2">
        <v>23</v>
      </c>
      <c r="X73" s="2">
        <v>39</v>
      </c>
      <c r="Y73" s="46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5913.5</v>
      </c>
      <c r="AG73" s="2">
        <f>IFERROR(Raw_Data[[#This Row],[Avg. POA without Exclusion (W/m2)2]]-Raw_Data[[#This Row],[Avg. POA Lost (W/m2)]],"")</f>
        <v>3851.5</v>
      </c>
      <c r="AH73" s="35">
        <f t="shared" si="61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4">
        <v>0.24583333333333332</v>
      </c>
      <c r="J74" s="24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5728</v>
      </c>
      <c r="U74" s="2">
        <v>5728</v>
      </c>
      <c r="V74" s="2">
        <v>49</v>
      </c>
      <c r="W74" s="2">
        <v>22</v>
      </c>
      <c r="X74" s="2">
        <v>40</v>
      </c>
      <c r="Y74" s="46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5728</v>
      </c>
      <c r="AG74" s="2">
        <f>IFERROR(Raw_Data[[#This Row],[Avg. POA without Exclusion (W/m2)2]]-Raw_Data[[#This Row],[Avg. POA Lost (W/m2)]],"")</f>
        <v>5679</v>
      </c>
      <c r="AH74" s="35">
        <f t="shared" si="61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4">
        <v>0.24722222222222223</v>
      </c>
      <c r="J75" s="24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6016</v>
      </c>
      <c r="U75" s="2">
        <v>6019</v>
      </c>
      <c r="V75" s="2">
        <v>0</v>
      </c>
      <c r="W75" s="2">
        <v>24</v>
      </c>
      <c r="X75" s="2">
        <v>39</v>
      </c>
      <c r="Y75" s="46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6017.5</v>
      </c>
      <c r="AG75" s="2">
        <f>IFERROR(Raw_Data[[#This Row],[Avg. POA without Exclusion (W/m2)2]]-Raw_Data[[#This Row],[Avg. POA Lost (W/m2)]],"")</f>
        <v>6017.5</v>
      </c>
      <c r="AH75" s="35">
        <f t="shared" si="61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4">
        <v>0.27847222222222223</v>
      </c>
      <c r="J76" s="24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2178</v>
      </c>
      <c r="V76" s="2">
        <v>0</v>
      </c>
      <c r="W76" s="2">
        <v>23</v>
      </c>
      <c r="X76" s="2">
        <v>29</v>
      </c>
      <c r="Y76" s="46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2178</v>
      </c>
      <c r="AG76" s="2">
        <f>IFERROR(Raw_Data[[#This Row],[Avg. POA without Exclusion (W/m2)2]]-Raw_Data[[#This Row],[Avg. POA Lost (W/m2)]],"")</f>
        <v>2178</v>
      </c>
      <c r="AH76" s="35">
        <f t="shared" si="61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4">
        <v>0.25138888888888888</v>
      </c>
      <c r="J77" s="24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1384</v>
      </c>
      <c r="V77" s="2">
        <v>0</v>
      </c>
      <c r="W77" s="2">
        <v>23</v>
      </c>
      <c r="X77" s="2">
        <v>26</v>
      </c>
      <c r="Y77" s="46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1384</v>
      </c>
      <c r="AG77" s="2">
        <f>IFERROR(Raw_Data[[#This Row],[Avg. POA without Exclusion (W/m2)2]]-Raw_Data[[#This Row],[Avg. POA Lost (W/m2)]],"")</f>
        <v>1384</v>
      </c>
      <c r="AH77" s="35">
        <f t="shared" ref="AH77" si="62">IFERROR((J77-I77)*24,"")</f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4">
        <v>0.29166666666666669</v>
      </c>
      <c r="J78" s="24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26</v>
      </c>
      <c r="Y78" s="46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ref="AH78" si="63">IFERROR((J78-I78)*24,"")</f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26">
        <f>DAY(EOMONTH(Raw_Data[[#This Row],[Month Year]],0))</f>
        <v>30</v>
      </c>
      <c r="G79" s="63">
        <f t="shared" si="4"/>
        <v>45820</v>
      </c>
      <c r="H79" s="226">
        <v>11.72</v>
      </c>
      <c r="I79" s="24">
        <v>0.29166666666666669</v>
      </c>
      <c r="J79" s="24">
        <v>0.77708333333333335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0</v>
      </c>
      <c r="W79" s="2">
        <v>23</v>
      </c>
      <c r="X79" s="2">
        <v>26</v>
      </c>
      <c r="Y79" s="46">
        <v>6</v>
      </c>
      <c r="Z79" s="2">
        <v>11</v>
      </c>
      <c r="AA79" s="2">
        <v>0</v>
      </c>
      <c r="AB79" s="226">
        <f>SUM(Raw_Data[[#This Row],[IC1_Inv1]:[IC2_Inv2]])</f>
        <v>42025</v>
      </c>
      <c r="AC79" s="226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26">
        <f>Raw_Data[[#This Row],[Export  (kWh)]]-Raw_Data[[#This Row],[Import (kWh)]]</f>
        <v>41800.600000000144</v>
      </c>
      <c r="AF79" s="226">
        <f>IFERROR(AVERAGE(Raw_Data[[#This Row],[POA1(Wh/m2)]:[POA2(Wh/m2)]]),"")</f>
        <v>4709</v>
      </c>
      <c r="AG79" s="226">
        <f>IFERROR(Raw_Data[[#This Row],[Avg. POA without Exclusion (W/m2)2]]-Raw_Data[[#This Row],[Avg. POA Lost (W/m2)]],"")</f>
        <v>4709</v>
      </c>
      <c r="AH79" s="35">
        <f t="shared" ref="AH79" si="64">IFERROR((J79-I79)*24,"")</f>
        <v>11.65</v>
      </c>
      <c r="AI79" s="226"/>
    </row>
  </sheetData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12</v>
      </c>
      <c r="R40" s="141">
        <f t="shared" si="42"/>
        <v>67.407257440000024</v>
      </c>
      <c r="S40" s="149">
        <f>SUMIF($F$2:F40,F40,$R$2:R40)</f>
        <v>532.92211984000005</v>
      </c>
      <c r="T40" s="140">
        <f t="shared" si="43"/>
        <v>47.413538853540601</v>
      </c>
      <c r="U40" s="141">
        <f t="shared" si="44"/>
        <v>568.96246624248715</v>
      </c>
      <c r="V40" s="149">
        <f>SUMIF($F$2:F40,F40,$U$2:U40)</f>
        <v>4504.3172055213563</v>
      </c>
      <c r="W40" s="142">
        <f t="shared" si="45"/>
        <v>0.16856349137350896</v>
      </c>
      <c r="X40" s="142">
        <f t="shared" si="8"/>
        <v>0.16856349137350893</v>
      </c>
      <c r="Y40" s="142">
        <f t="shared" si="9"/>
        <v>0.21936495811327064</v>
      </c>
      <c r="Z40" s="140">
        <f>IFERROR(AVERAGEIF('Daily KPI'!D:D,Table14[[#This Row],[Month]],'Daily KPI'!AB:AB),"")</f>
        <v>11.72</v>
      </c>
      <c r="AA40" s="143">
        <f>IFERROR(AVERAGEIF($F$2:F40,F40,$Z$2:Z40),"")</f>
        <v>11.720000000000006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0</v>
      </c>
      <c r="R41" s="141">
        <f t="shared" si="42"/>
        <v>0</v>
      </c>
      <c r="S41" s="149">
        <f>SUMIF($F$2:F41,F41,$R$2:R41)</f>
        <v>532.92211984000005</v>
      </c>
      <c r="T41" s="140">
        <f t="shared" si="43"/>
        <v>40.702654142805535</v>
      </c>
      <c r="U41" s="141">
        <f t="shared" si="44"/>
        <v>0</v>
      </c>
      <c r="V41" s="149">
        <f>SUMIF($F$2:F41,F41,$U$2:U41)</f>
        <v>4504.3172055213563</v>
      </c>
      <c r="W41" s="142">
        <f t="shared" si="45"/>
        <v>0.14470511285127108</v>
      </c>
      <c r="X41" s="142" t="str">
        <f t="shared" si="8"/>
        <v/>
      </c>
      <c r="Y41" s="142">
        <f t="shared" si="9"/>
        <v>0.21936495811327064</v>
      </c>
      <c r="Z41" s="140" t="str">
        <f>IFERROR(AVERAGEIF('Daily KPI'!D:D,Table14[[#This Row],[Month]],'Daily KPI'!AB:AB),"")</f>
        <v/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532.92211984000005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4504.3172055213563</v>
      </c>
      <c r="W42" s="142">
        <f t="shared" si="45"/>
        <v>0.1496103709140261</v>
      </c>
      <c r="X42" s="142" t="str">
        <f t="shared" si="8"/>
        <v/>
      </c>
      <c r="Y42" s="142">
        <f t="shared" si="9"/>
        <v>0.21936495811327064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532.92211984000005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4504.3172055213563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0.21936495811327064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532.92211984000005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4504.3172055213563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0.21936495811327064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532.92211984000005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4504.3172055213563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0.21936495811327064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532.92211984000005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4504.3172055213563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0.21936495811327064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532.92211984000005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4504.3172055213563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0.21936495811327064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532.92211984000005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4504.3172055213563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0.21936495811327064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532.92211984000005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4504.3172055213563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0.21936495811327064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78"/>
  <sheetViews>
    <sheetView topLeftCell="A2" workbookViewId="0">
      <pane xSplit="1" ySplit="1" topLeftCell="B61" activePane="bottomRight" state="frozen"/>
      <selection pane="topRight" activeCell="B2" sqref="B2"/>
      <selection pane="bottomLeft" activeCell="A3" sqref="A3"/>
      <selection pane="bottomRight" activeCell="A78" sqref="A78:XFD78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74" si="236">YEAR(H68)+IF(MONTH(H68)&gt;=4,1,0)</f>
        <v>2026</v>
      </c>
      <c r="B68" s="215">
        <f t="shared" ref="B68:B73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73" si="238">DAY(EOMONTH(F68,0))</f>
        <v>30</v>
      </c>
      <c r="H68" s="198">
        <f t="shared" ref="H68:H78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:P70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14">
        <f t="shared" si="236"/>
        <v>2026</v>
      </c>
      <c r="B70" s="196">
        <f t="shared" si="237"/>
        <v>2025</v>
      </c>
      <c r="C70" s="196">
        <f>YEAR(Table12[[#This Row],[Date]])</f>
        <v>2025</v>
      </c>
      <c r="D70" s="196" t="s">
        <v>155</v>
      </c>
      <c r="E70" s="196" t="s">
        <v>155</v>
      </c>
      <c r="F70" s="197">
        <v>45809</v>
      </c>
      <c r="G70" s="196">
        <f t="shared" si="238"/>
        <v>30</v>
      </c>
      <c r="H70" s="198">
        <f t="shared" si="239"/>
        <v>45812</v>
      </c>
      <c r="I70" s="199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si="242"/>
        <v>5.3447159030392868</v>
      </c>
      <c r="Q70" s="30">
        <f t="shared" ref="Q70:Q75" si="244">MAXA(J70:O70)</f>
        <v>5.6165397343207406</v>
      </c>
    </row>
    <row r="71" spans="1:17">
      <c r="A71" s="214">
        <f t="shared" si="236"/>
        <v>2026</v>
      </c>
      <c r="B71" s="196">
        <f t="shared" si="237"/>
        <v>2025</v>
      </c>
      <c r="C71" s="196">
        <f>YEAR(Table12[[#This Row],[Date]])</f>
        <v>2025</v>
      </c>
      <c r="D71" s="196" t="s">
        <v>155</v>
      </c>
      <c r="E71" s="196" t="s">
        <v>155</v>
      </c>
      <c r="F71" s="197">
        <v>45809</v>
      </c>
      <c r="G71" s="196">
        <f t="shared" si="238"/>
        <v>30</v>
      </c>
      <c r="H71" s="198">
        <f t="shared" si="239"/>
        <v>45813</v>
      </c>
      <c r="I71" s="199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5">IFERROR(AVERAGEIF(J71:O71,"&gt;"&amp;0,J71:O71),"")</f>
        <v>2.6139081675812026</v>
      </c>
      <c r="Q71" s="30">
        <f t="shared" si="244"/>
        <v>2.6475490926831915</v>
      </c>
    </row>
    <row r="72" spans="1:17">
      <c r="A72" s="214">
        <f t="shared" si="236"/>
        <v>2026</v>
      </c>
      <c r="B72" s="196">
        <f t="shared" si="237"/>
        <v>2025</v>
      </c>
      <c r="C72" s="196">
        <f>YEAR(Table12[[#This Row],[Date]])</f>
        <v>2025</v>
      </c>
      <c r="D72" s="196" t="s">
        <v>155</v>
      </c>
      <c r="E72" s="196" t="s">
        <v>155</v>
      </c>
      <c r="F72" s="197">
        <v>45809</v>
      </c>
      <c r="G72" s="196">
        <f t="shared" si="238"/>
        <v>30</v>
      </c>
      <c r="H72" s="198">
        <f t="shared" si="239"/>
        <v>45814</v>
      </c>
      <c r="I72" s="199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6">IFERROR(AVERAGEIF(J72:O72,"&gt;"&amp;0,J72:O72),"")</f>
        <v>3.407185110096711</v>
      </c>
      <c r="Q72" s="30">
        <f t="shared" si="244"/>
        <v>3.556085595413951</v>
      </c>
    </row>
    <row r="73" spans="1:17">
      <c r="A73" s="214">
        <f t="shared" si="236"/>
        <v>2026</v>
      </c>
      <c r="B73" s="196">
        <f t="shared" si="237"/>
        <v>2025</v>
      </c>
      <c r="C73" s="196">
        <f>YEAR(Table12[[#This Row],[Date]])</f>
        <v>2025</v>
      </c>
      <c r="D73" s="196" t="s">
        <v>155</v>
      </c>
      <c r="E73" s="196" t="s">
        <v>155</v>
      </c>
      <c r="F73" s="197">
        <v>45809</v>
      </c>
      <c r="G73" s="196">
        <f t="shared" si="238"/>
        <v>30</v>
      </c>
      <c r="H73" s="198">
        <f t="shared" si="239"/>
        <v>45815</v>
      </c>
      <c r="I73" s="199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47">IFERROR(AVERAGEIF(J73:O73,"&gt;"&amp;0,J73:O73),"")</f>
        <v>4.0656490588408483</v>
      </c>
      <c r="Q73" s="30">
        <f t="shared" si="244"/>
        <v>4.1475016601390458</v>
      </c>
    </row>
    <row r="74" spans="1:17">
      <c r="A74" s="214">
        <f t="shared" si="236"/>
        <v>2026</v>
      </c>
      <c r="B74" s="196">
        <f>YEAR(H74)</f>
        <v>2025</v>
      </c>
      <c r="C74" s="196">
        <f>YEAR(Table12[[#This Row],[Date]])</f>
        <v>2025</v>
      </c>
      <c r="D74" s="196" t="s">
        <v>155</v>
      </c>
      <c r="E74" s="196" t="s">
        <v>155</v>
      </c>
      <c r="F74" s="197">
        <v>45809</v>
      </c>
      <c r="G74" s="196">
        <f>DAY(EOMONTH(F74,0))</f>
        <v>30</v>
      </c>
      <c r="H74" s="198">
        <f t="shared" si="239"/>
        <v>45816</v>
      </c>
      <c r="I74" s="199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48">IFERROR(AVERAGEIF(J74:O74,"&gt;"&amp;0,J74:O74),"")</f>
        <v>4.3678493156195151</v>
      </c>
      <c r="Q74" s="30">
        <f t="shared" si="244"/>
        <v>4.5032312676816302</v>
      </c>
    </row>
    <row r="75" spans="1:17">
      <c r="A75" s="214">
        <f t="shared" ref="A75" si="249">YEAR(H75)+IF(MONTH(H75)&gt;=4,1,0)</f>
        <v>2026</v>
      </c>
      <c r="B75" s="196">
        <f>YEAR(H75)</f>
        <v>2025</v>
      </c>
      <c r="C75" s="196">
        <f>YEAR(Table12[[#This Row],[Date]])</f>
        <v>2025</v>
      </c>
      <c r="D75" s="196" t="s">
        <v>155</v>
      </c>
      <c r="E75" s="196" t="s">
        <v>155</v>
      </c>
      <c r="F75" s="197">
        <v>45809</v>
      </c>
      <c r="G75" s="196">
        <f>DAY(EOMONTH(F75,0))</f>
        <v>30</v>
      </c>
      <c r="H75" s="198">
        <f t="shared" si="239"/>
        <v>45817</v>
      </c>
      <c r="I75" s="199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0">IFERROR(AVERAGEIF(J75:O75,"&gt;"&amp;0,J75:O75),"")</f>
        <v>1.7429001679467537</v>
      </c>
      <c r="Q75" s="30">
        <f t="shared" si="244"/>
        <v>1.7659468148217439</v>
      </c>
    </row>
    <row r="76" spans="1:17">
      <c r="A76" s="214">
        <f t="shared" ref="A76" si="251">YEAR(H76)+IF(MONTH(H76)&gt;=4,1,0)</f>
        <v>2026</v>
      </c>
      <c r="B76" s="196">
        <f>YEAR(H76)</f>
        <v>2025</v>
      </c>
      <c r="C76" s="196">
        <f>YEAR(Table12[[#This Row],[Date]])</f>
        <v>2025</v>
      </c>
      <c r="D76" s="196" t="s">
        <v>155</v>
      </c>
      <c r="E76" s="196" t="s">
        <v>155</v>
      </c>
      <c r="F76" s="197">
        <v>45809</v>
      </c>
      <c r="G76" s="196">
        <f>DAY(EOMONTH(F76,0))</f>
        <v>30</v>
      </c>
      <c r="H76" s="198">
        <f t="shared" si="239"/>
        <v>45818</v>
      </c>
      <c r="I76" s="199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2">IFERROR(AVERAGEIF(J76:O76,"&gt;"&amp;0,J76:O76),"")</f>
        <v>1.1730426113739016</v>
      </c>
      <c r="Q76" s="30">
        <f t="shared" ref="Q76" si="253">MAXA(J76:O76)</f>
        <v>1.1841584158415841</v>
      </c>
    </row>
    <row r="77" spans="1:17">
      <c r="A77" s="214">
        <f t="shared" ref="A77" si="254">YEAR(H77)+IF(MONTH(H77)&gt;=4,1,0)</f>
        <v>2026</v>
      </c>
      <c r="B77" s="196">
        <f>YEAR(H77)</f>
        <v>2025</v>
      </c>
      <c r="C77" s="196">
        <f>YEAR(Table12[[#This Row],[Date]])</f>
        <v>2025</v>
      </c>
      <c r="D77" s="196" t="s">
        <v>155</v>
      </c>
      <c r="E77" s="196" t="s">
        <v>155</v>
      </c>
      <c r="F77" s="197">
        <v>45809</v>
      </c>
      <c r="G77" s="196">
        <f>DAY(EOMONTH(F77,0))</f>
        <v>30</v>
      </c>
      <c r="H77" s="198">
        <f t="shared" si="239"/>
        <v>45819</v>
      </c>
      <c r="I77" s="199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5">IFERROR(AVERAGEIF(J77:O77,"&gt;"&amp;0,J77:O77),"")</f>
        <v>2.3812546230894376</v>
      </c>
      <c r="Q77" s="30">
        <f t="shared" ref="Q77" si="256">MAXA(J77:O77)</f>
        <v>2.4059405940594059</v>
      </c>
    </row>
    <row r="78" spans="1:17">
      <c r="A78" s="214">
        <f t="shared" ref="A78" si="257">YEAR(H78)+IF(MONTH(H78)&gt;=4,1,0)</f>
        <v>2026</v>
      </c>
      <c r="B78" s="196">
        <f>YEAR(H78)</f>
        <v>2025</v>
      </c>
      <c r="C78" s="196">
        <f>YEAR(Table12[[#This Row],[Date]])</f>
        <v>2025</v>
      </c>
      <c r="D78" s="196" t="s">
        <v>155</v>
      </c>
      <c r="E78" s="196" t="s">
        <v>155</v>
      </c>
      <c r="F78" s="197">
        <v>45809</v>
      </c>
      <c r="G78" s="196">
        <f>DAY(EOMONTH(F78,0))</f>
        <v>30</v>
      </c>
      <c r="H78" s="198">
        <f t="shared" si="239"/>
        <v>45820</v>
      </c>
      <c r="I78" s="199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58">IFERROR(AVERAGEIF(J78:O78,"&gt;"&amp;0,J78:O78),"")</f>
        <v>3.5874407342251349</v>
      </c>
      <c r="Q78" s="30">
        <f t="shared" ref="Q78" si="259">MAXA(J78:O78)</f>
        <v>3.6281830625160936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77"/>
  <sheetViews>
    <sheetView workbookViewId="0">
      <pane xSplit="1" ySplit="1" topLeftCell="B67" activePane="bottomRight" state="frozen"/>
      <selection pane="topRight" activeCell="B1" sqref="B1"/>
      <selection pane="bottomLeft" activeCell="A2" sqref="A2"/>
      <selection pane="bottomRight" activeCell="A77" sqref="A77:XFD77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2" si="124">DAY(EOMONTH(F67,0))</f>
        <v>30</v>
      </c>
      <c r="H67" s="211">
        <f t="shared" ref="H67:H77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16">
        <f t="shared" ref="A69:A73" si="128">YEAR(H69)+IF(MONTH(H69)&gt;=4,1,0)</f>
        <v>2026</v>
      </c>
      <c r="B69" s="217">
        <f t="shared" ref="B69:B73" si="129">YEAR(H69)</f>
        <v>2025</v>
      </c>
      <c r="C69" s="209" t="str">
        <f>TEXT(Table5[[#This Row],[Date]],"yyyy")</f>
        <v>2025</v>
      </c>
      <c r="D69" s="209" t="s">
        <v>224</v>
      </c>
      <c r="E69" s="209" t="s">
        <v>224</v>
      </c>
      <c r="F69" s="210" t="str">
        <f>TEXT(Table5[[#This Row],[Date]],"mmm-yy")</f>
        <v>Jun-25</v>
      </c>
      <c r="G69" s="209">
        <f t="shared" si="124"/>
        <v>30</v>
      </c>
      <c r="H69" s="211">
        <f t="shared" si="125"/>
        <v>45812</v>
      </c>
      <c r="I69" s="209">
        <v>11.72</v>
      </c>
      <c r="J69" s="212">
        <f>IFERROR(Inv_SY!J70/Inv_SY!$P70-1,"")</f>
        <v>-1.6832488423574321E-2</v>
      </c>
      <c r="K69" s="212">
        <f>IFERROR(Inv_SY!K70/Inv_SY!$P70-1,"")</f>
        <v>-3.1338151247303436E-2</v>
      </c>
      <c r="L69" s="212">
        <f>IFERROR(Inv_SY!L70/Inv_SY!$P70-1,"")</f>
        <v>-6.4434444864197138E-2</v>
      </c>
      <c r="M69" s="212">
        <f>IFERROR(Inv_SY!M70/Inv_SY!$P70-1,"")</f>
        <v>3.3619140127328251E-2</v>
      </c>
      <c r="N69" s="212">
        <f>IFERROR(Inv_SY!N70/Inv_SY!$P70-1,"")</f>
        <v>5.0858424696976101E-2</v>
      </c>
      <c r="O69" s="212">
        <f>IFERROR(Inv_SY!O70/Inv_SY!$P70-1,"")</f>
        <v>2.8127519710771098E-2</v>
      </c>
      <c r="P69" s="212">
        <f>IFERROR(Inv_SY!P70/Inv_SY!$P70-1,"")</f>
        <v>0</v>
      </c>
      <c r="Q69" s="212">
        <f>IFERROR(Inv_SY!Q70/Inv_SY!$P70-1,"")</f>
        <v>5.0858424696976101E-2</v>
      </c>
      <c r="R69" s="212">
        <f>IFERROR(Inv_SY!L70/Inv_SY!$Q70-1,"")</f>
        <v>-0.10971303731463045</v>
      </c>
      <c r="S69" s="212">
        <f>IFERROR(Inv_SY!M70/Inv_SY!$Q70-1,"")</f>
        <v>-1.6404954430106811E-2</v>
      </c>
      <c r="T69" s="212">
        <f>IFERROR(Inv_SY!N70/Inv_SY!$Q70-1,"")</f>
        <v>0</v>
      </c>
      <c r="U69" s="213">
        <f>IFERROR(Inv_SY!O70/Inv_SY!$Q70-1,"")</f>
        <v>-2.1630796739113278E-2</v>
      </c>
    </row>
    <row r="70" spans="1:21">
      <c r="A70" s="216">
        <f t="shared" si="128"/>
        <v>2026</v>
      </c>
      <c r="B70" s="217">
        <f t="shared" si="129"/>
        <v>2025</v>
      </c>
      <c r="C70" s="209" t="str">
        <f>TEXT(Table5[[#This Row],[Date]],"yyyy")</f>
        <v>2025</v>
      </c>
      <c r="D70" s="209" t="s">
        <v>224</v>
      </c>
      <c r="E70" s="209" t="s">
        <v>224</v>
      </c>
      <c r="F70" s="210" t="str">
        <f>TEXT(Table5[[#This Row],[Date]],"mmm-yy")</f>
        <v>Jun-25</v>
      </c>
      <c r="G70" s="209">
        <f t="shared" si="124"/>
        <v>30</v>
      </c>
      <c r="H70" s="211">
        <f t="shared" si="125"/>
        <v>45813</v>
      </c>
      <c r="I70" s="209">
        <v>11.72</v>
      </c>
      <c r="J70" s="212">
        <f>IFERROR(Inv_SY!J71/Inv_SY!$P71-1,"")</f>
        <v>-2.0652749739805687E-3</v>
      </c>
      <c r="K70" s="212">
        <f>IFERROR(Inv_SY!K71/Inv_SY!$P71-1,"")</f>
        <v>7.2732854267081315E-3</v>
      </c>
      <c r="L70" s="212">
        <f>IFERROR(Inv_SY!L71/Inv_SY!$P71-1,"")</f>
        <v>-1.3445350398056499E-2</v>
      </c>
      <c r="M70" s="212">
        <f>IFERROR(Inv_SY!M71/Inv_SY!$P71-1,"")</f>
        <v>1.2869972066814617E-2</v>
      </c>
      <c r="N70" s="212">
        <f>IFERROR(Inv_SY!N71/Inv_SY!$P71-1,"")</f>
        <v>-9.9176703899903629E-3</v>
      </c>
      <c r="O70" s="212">
        <f>IFERROR(Inv_SY!O71/Inv_SY!$P71-1,"")</f>
        <v>5.2850382685052377E-3</v>
      </c>
      <c r="P70" s="212">
        <f>IFERROR(Inv_SY!P71/Inv_SY!$P71-1,"")</f>
        <v>0</v>
      </c>
      <c r="Q70" s="212">
        <f>IFERROR(Inv_SY!Q71/Inv_SY!$P71-1,"")</f>
        <v>1.2869972066814617E-2</v>
      </c>
      <c r="R70" s="212">
        <f>IFERROR(Inv_SY!L71/Inv_SY!$Q71-1,"")</f>
        <v>-2.5980948384888292E-2</v>
      </c>
      <c r="S70" s="212">
        <f>IFERROR(Inv_SY!M71/Inv_SY!$Q71-1,"")</f>
        <v>0</v>
      </c>
      <c r="T70" s="212">
        <f>IFERROR(Inv_SY!N71/Inv_SY!$Q71-1,"")</f>
        <v>-2.2498092633061018E-2</v>
      </c>
      <c r="U70" s="213">
        <f>IFERROR(Inv_SY!O71/Inv_SY!$Q71-1,"")</f>
        <v>-7.4885562880613321E-3</v>
      </c>
    </row>
    <row r="71" spans="1:21">
      <c r="A71" s="216">
        <f t="shared" si="128"/>
        <v>2026</v>
      </c>
      <c r="B71" s="217">
        <f t="shared" si="129"/>
        <v>2025</v>
      </c>
      <c r="C71" s="209" t="str">
        <f>TEXT(Table5[[#This Row],[Date]],"yyyy")</f>
        <v>2025</v>
      </c>
      <c r="D71" s="209" t="s">
        <v>224</v>
      </c>
      <c r="E71" s="209" t="s">
        <v>224</v>
      </c>
      <c r="F71" s="210" t="str">
        <f>TEXT(Table5[[#This Row],[Date]],"mmm-yy")</f>
        <v>Jun-25</v>
      </c>
      <c r="G71" s="209">
        <f t="shared" si="124"/>
        <v>30</v>
      </c>
      <c r="H71" s="211">
        <f t="shared" si="125"/>
        <v>45814</v>
      </c>
      <c r="I71" s="209">
        <v>11.72</v>
      </c>
      <c r="J71" s="212">
        <f>IFERROR(Inv_SY!J72/Inv_SY!$P72-1,"")</f>
        <v>-2.5477419703672011E-2</v>
      </c>
      <c r="K71" s="212">
        <f>IFERROR(Inv_SY!K72/Inv_SY!$P72-1,"")</f>
        <v>-1.9783329006066719E-3</v>
      </c>
      <c r="L71" s="212">
        <f>IFERROR(Inv_SY!L72/Inv_SY!$P72-1,"")</f>
        <v>-4.3649542985744083E-2</v>
      </c>
      <c r="M71" s="212">
        <f>IFERROR(Inv_SY!M72/Inv_SY!$P72-1,"")</f>
        <v>4.3701906560930537E-2</v>
      </c>
      <c r="N71" s="212">
        <f>IFERROR(Inv_SY!N72/Inv_SY!$P72-1,"")</f>
        <v>2.8495129994688284E-2</v>
      </c>
      <c r="O71" s="212">
        <f>IFERROR(Inv_SY!O72/Inv_SY!$P72-1,"")</f>
        <v>-1.091740965594834E-3</v>
      </c>
      <c r="P71" s="212">
        <f>IFERROR(Inv_SY!P72/Inv_SY!$P72-1,"")</f>
        <v>0</v>
      </c>
      <c r="Q71" s="212">
        <f>IFERROR(Inv_SY!Q72/Inv_SY!$P72-1,"")</f>
        <v>4.3701906560930537E-2</v>
      </c>
      <c r="R71" s="212">
        <f>IFERROR(Inv_SY!L72/Inv_SY!$Q72-1,"")</f>
        <v>-8.3693867949809153E-2</v>
      </c>
      <c r="S71" s="212">
        <f>IFERROR(Inv_SY!M72/Inv_SY!$Q72-1,"")</f>
        <v>0</v>
      </c>
      <c r="T71" s="212">
        <f>IFERROR(Inv_SY!N72/Inv_SY!$Q72-1,"")</f>
        <v>-1.4570038121660245E-2</v>
      </c>
      <c r="U71" s="213">
        <f>IFERROR(Inv_SY!O72/Inv_SY!$Q72-1,"")</f>
        <v>-4.2918047044795959E-2</v>
      </c>
    </row>
    <row r="72" spans="1:21">
      <c r="A72" s="216">
        <f t="shared" si="128"/>
        <v>2026</v>
      </c>
      <c r="B72" s="217">
        <f t="shared" si="129"/>
        <v>2025</v>
      </c>
      <c r="C72" s="209" t="str">
        <f>TEXT(Table5[[#This Row],[Date]],"yyyy")</f>
        <v>2025</v>
      </c>
      <c r="D72" s="209" t="s">
        <v>224</v>
      </c>
      <c r="E72" s="209" t="s">
        <v>224</v>
      </c>
      <c r="F72" s="210" t="str">
        <f>TEXT(Table5[[#This Row],[Date]],"mmm-yy")</f>
        <v>Jun-25</v>
      </c>
      <c r="G72" s="209">
        <f t="shared" si="124"/>
        <v>30</v>
      </c>
      <c r="H72" s="211">
        <f t="shared" si="125"/>
        <v>45815</v>
      </c>
      <c r="I72" s="209">
        <v>11.72</v>
      </c>
      <c r="J72" s="212">
        <f>IFERROR(Inv_SY!J73/Inv_SY!$P73-1,"")</f>
        <v>-3.513290101082589E-3</v>
      </c>
      <c r="K72" s="212">
        <f>IFERROR(Inv_SY!K73/Inv_SY!$P73-1,"")</f>
        <v>-5.2271524841938088E-3</v>
      </c>
      <c r="L72" s="212">
        <f>IFERROR(Inv_SY!L73/Inv_SY!$P73-1,"")</f>
        <v>-4.1022931739257529E-2</v>
      </c>
      <c r="M72" s="212">
        <f>IFERROR(Inv_SY!M73/Inv_SY!$P73-1,"")</f>
        <v>2.0132726684859215E-2</v>
      </c>
      <c r="N72" s="212">
        <f>IFERROR(Inv_SY!N73/Inv_SY!$P73-1,"")</f>
        <v>1.3875743433937604E-2</v>
      </c>
      <c r="O72" s="212">
        <f>IFERROR(Inv_SY!O73/Inv_SY!$P73-1,"")</f>
        <v>1.5754904205736775E-2</v>
      </c>
      <c r="P72" s="212">
        <f>IFERROR(Inv_SY!P73/Inv_SY!$P73-1,"")</f>
        <v>0</v>
      </c>
      <c r="Q72" s="212">
        <f>IFERROR(Inv_SY!Q73/Inv_SY!$P73-1,"")</f>
        <v>2.0132726684859215E-2</v>
      </c>
      <c r="R72" s="212">
        <f>IFERROR(Inv_SY!L73/Inv_SY!$Q73-1,"")</f>
        <v>-5.9948727086577391E-2</v>
      </c>
      <c r="S72" s="212">
        <f>IFERROR(Inv_SY!M73/Inv_SY!$Q73-1,"")</f>
        <v>0</v>
      </c>
      <c r="T72" s="212">
        <f>IFERROR(Inv_SY!N73/Inv_SY!$Q73-1,"")</f>
        <v>-6.1334991881447642E-3</v>
      </c>
      <c r="U72" s="213">
        <f>IFERROR(Inv_SY!O73/Inv_SY!$Q73-1,"")</f>
        <v>-4.2914244044979233E-3</v>
      </c>
    </row>
    <row r="73" spans="1:21">
      <c r="A73" s="216">
        <f t="shared" si="128"/>
        <v>2026</v>
      </c>
      <c r="B73" s="217">
        <f t="shared" si="129"/>
        <v>2025</v>
      </c>
      <c r="C73" s="209" t="str">
        <f>TEXT(Table5[[#This Row],[Date]],"yyyy")</f>
        <v>2025</v>
      </c>
      <c r="D73" s="209" t="s">
        <v>224</v>
      </c>
      <c r="E73" s="209" t="s">
        <v>224</v>
      </c>
      <c r="F73" s="210" t="str">
        <f>TEXT(Table5[[#This Row],[Date]],"mmm-yy")</f>
        <v>Jun-25</v>
      </c>
      <c r="G73" s="209">
        <f>DAY(EOMONTH(F73,0))</f>
        <v>30</v>
      </c>
      <c r="H73" s="211">
        <f t="shared" si="125"/>
        <v>45816</v>
      </c>
      <c r="I73" s="209">
        <v>11.72</v>
      </c>
      <c r="J73" s="212">
        <f>IFERROR(Inv_SY!J74/Inv_SY!$P74-1,"")</f>
        <v>-5.6533989944369534E-3</v>
      </c>
      <c r="K73" s="212">
        <f>IFERROR(Inv_SY!K74/Inv_SY!$P74-1,"")</f>
        <v>-7.3261258348736868E-3</v>
      </c>
      <c r="L73" s="212">
        <f>IFERROR(Inv_SY!L74/Inv_SY!$P74-1,"")</f>
        <v>-6.0485045371464374E-2</v>
      </c>
      <c r="M73" s="212">
        <f>IFERROR(Inv_SY!M74/Inv_SY!$P74-1,"")</f>
        <v>2.2528030174886693E-2</v>
      </c>
      <c r="N73" s="212">
        <f>IFERROR(Inv_SY!N74/Inv_SY!$P74-1,"")</f>
        <v>3.0995105892958952E-2</v>
      </c>
      <c r="O73" s="212">
        <f>IFERROR(Inv_SY!O74/Inv_SY!$P74-1,"")</f>
        <v>1.9941434132930036E-2</v>
      </c>
      <c r="P73" s="212">
        <f>IFERROR(Inv_SY!P74/Inv_SY!$P74-1,"")</f>
        <v>0</v>
      </c>
      <c r="Q73" s="212">
        <f>IFERROR(Inv_SY!Q74/Inv_SY!$P74-1,"")</f>
        <v>3.0995105892958952E-2</v>
      </c>
      <c r="R73" s="212">
        <f>IFERROR(Inv_SY!L74/Inv_SY!$Q74-1,"")</f>
        <v>-8.8729956855800096E-2</v>
      </c>
      <c r="S73" s="212">
        <f>IFERROR(Inv_SY!M74/Inv_SY!$Q74-1,"")</f>
        <v>-8.2125275568003531E-3</v>
      </c>
      <c r="T73" s="212">
        <f>IFERROR(Inv_SY!N74/Inv_SY!$Q74-1,"")</f>
        <v>0</v>
      </c>
      <c r="U73" s="213">
        <f>IFERROR(Inv_SY!O74/Inv_SY!$Q74-1,"")</f>
        <v>-1.0721362009236013E-2</v>
      </c>
    </row>
    <row r="74" spans="1:21">
      <c r="A74" s="216">
        <f t="shared" ref="A74" si="130">YEAR(H74)+IF(MONTH(H74)&gt;=4,1,0)</f>
        <v>2026</v>
      </c>
      <c r="B74" s="217">
        <f t="shared" ref="B74" si="131">YEAR(H74)</f>
        <v>2025</v>
      </c>
      <c r="C74" s="209" t="str">
        <f>TEXT(Table5[[#This Row],[Date]],"yyyy")</f>
        <v>2025</v>
      </c>
      <c r="D74" s="209" t="s">
        <v>224</v>
      </c>
      <c r="E74" s="209" t="s">
        <v>224</v>
      </c>
      <c r="F74" s="210" t="str">
        <f>TEXT(Table5[[#This Row],[Date]],"mmm-yy")</f>
        <v>Jun-25</v>
      </c>
      <c r="G74" s="209">
        <f>DAY(EOMONTH(F74,0))</f>
        <v>30</v>
      </c>
      <c r="H74" s="211">
        <f t="shared" si="125"/>
        <v>45817</v>
      </c>
      <c r="I74" s="209">
        <v>11.72</v>
      </c>
      <c r="J74" s="212">
        <f>IFERROR(Inv_SY!J75/Inv_SY!$P75-1,"")</f>
        <v>6.8103340250940114E-3</v>
      </c>
      <c r="K74" s="212">
        <f>IFERROR(Inv_SY!K75/Inv_SY!$P75-1,"")</f>
        <v>1.3223159477998347E-2</v>
      </c>
      <c r="L74" s="212">
        <f>IFERROR(Inv_SY!L75/Inv_SY!$P75-1,"")</f>
        <v>-9.8012764121604423E-3</v>
      </c>
      <c r="M74" s="212">
        <f>IFERROR(Inv_SY!M75/Inv_SY!$P75-1,"")</f>
        <v>8.6553664642241568E-3</v>
      </c>
      <c r="N74" s="212">
        <f>IFERROR(Inv_SY!N75/Inv_SY!$P75-1,"")</f>
        <v>-1.6144250257301263E-2</v>
      </c>
      <c r="O74" s="212">
        <f>IFERROR(Inv_SY!O75/Inv_SY!$P75-1,"")</f>
        <v>-2.7433332978551439E-3</v>
      </c>
      <c r="P74" s="212">
        <f>IFERROR(Inv_SY!P75/Inv_SY!$P75-1,"")</f>
        <v>0</v>
      </c>
      <c r="Q74" s="212">
        <f>IFERROR(Inv_SY!Q75/Inv_SY!$P75-1,"")</f>
        <v>1.3223159477998347E-2</v>
      </c>
      <c r="R74" s="212">
        <f>IFERROR(Inv_SY!L75/Inv_SY!$Q75-1,"")</f>
        <v>-2.2723953429983568E-2</v>
      </c>
      <c r="S74" s="212">
        <f>IFERROR(Inv_SY!M75/Inv_SY!$Q75-1,"")</f>
        <v>-4.5081806224480658E-3</v>
      </c>
      <c r="T74" s="212">
        <f>IFERROR(Inv_SY!N75/Inv_SY!$Q75-1,"")</f>
        <v>-2.8984147727564191E-2</v>
      </c>
      <c r="U74" s="213">
        <f>IFERROR(Inv_SY!O75/Inv_SY!$Q75-1,"")</f>
        <v>-1.5758120633641348E-2</v>
      </c>
    </row>
    <row r="75" spans="1:21">
      <c r="A75" s="216">
        <f t="shared" ref="A75" si="132">YEAR(H75)+IF(MONTH(H75)&gt;=4,1,0)</f>
        <v>2026</v>
      </c>
      <c r="B75" s="217">
        <f t="shared" ref="B75" si="133">YEAR(H75)</f>
        <v>2025</v>
      </c>
      <c r="C75" s="209" t="str">
        <f>TEXT(Table5[[#This Row],[Date]],"yyyy")</f>
        <v>2025</v>
      </c>
      <c r="D75" s="209" t="s">
        <v>224</v>
      </c>
      <c r="E75" s="209" t="s">
        <v>224</v>
      </c>
      <c r="F75" s="210" t="str">
        <f>TEXT(Table5[[#This Row],[Date]],"mmm-yy")</f>
        <v>Jun-25</v>
      </c>
      <c r="G75" s="209">
        <f>DAY(EOMONTH(F75,0))</f>
        <v>30</v>
      </c>
      <c r="H75" s="211">
        <f t="shared" si="125"/>
        <v>45818</v>
      </c>
      <c r="I75" s="209">
        <v>11.72</v>
      </c>
      <c r="J75" s="212">
        <f>IFERROR(Inv_SY!J76/Inv_SY!$P76-1,"")</f>
        <v>9.1409710256846743E-3</v>
      </c>
      <c r="K75" s="212">
        <f>IFERROR(Inv_SY!K76/Inv_SY!$P76-1,"")</f>
        <v>-8.6834700629637718E-3</v>
      </c>
      <c r="L75" s="212">
        <f>IFERROR(Inv_SY!L76/Inv_SY!$P76-1,"")</f>
        <v>-6.2815768467693323E-3</v>
      </c>
      <c r="M75" s="212">
        <f>IFERROR(Inv_SY!M76/Inv_SY!$P76-1,"")</f>
        <v>4.6484486351234811E-3</v>
      </c>
      <c r="N75" s="212">
        <f>IFERROR(Inv_SY!N76/Inv_SY!$P76-1,"")</f>
        <v>-8.300417661894044E-3</v>
      </c>
      <c r="O75" s="212">
        <f>IFERROR(Inv_SY!O76/Inv_SY!$P76-1,"")</f>
        <v>9.4760449108182154E-3</v>
      </c>
      <c r="P75" s="212">
        <f>IFERROR(Inv_SY!P76/Inv_SY!$P76-1,"")</f>
        <v>0</v>
      </c>
      <c r="Q75" s="212">
        <f>IFERROR(Inv_SY!Q76/Inv_SY!$P76-1,"")</f>
        <v>9.4760449108182154E-3</v>
      </c>
      <c r="R75" s="212">
        <f>IFERROR(Inv_SY!L76/Inv_SY!$Q76-1,"")</f>
        <v>-1.5609703506118899E-2</v>
      </c>
      <c r="S75" s="212">
        <f>IFERROR(Inv_SY!M76/Inv_SY!$Q76-1,"")</f>
        <v>-4.7822791833769251E-3</v>
      </c>
      <c r="T75" s="212">
        <f>IFERROR(Inv_SY!N76/Inv_SY!$Q76-1,"")</f>
        <v>-1.7609593275967894E-2</v>
      </c>
      <c r="U75" s="213">
        <f>IFERROR(Inv_SY!O76/Inv_SY!$Q76-1,"")</f>
        <v>0</v>
      </c>
    </row>
    <row r="76" spans="1:21">
      <c r="A76" s="216">
        <f t="shared" ref="A76" si="134">YEAR(H76)+IF(MONTH(H76)&gt;=4,1,0)</f>
        <v>2026</v>
      </c>
      <c r="B76" s="217">
        <f t="shared" ref="B76" si="135">YEAR(H76)</f>
        <v>2025</v>
      </c>
      <c r="C76" s="209" t="str">
        <f>TEXT(Table5[[#This Row],[Date]],"yyyy")</f>
        <v>2025</v>
      </c>
      <c r="D76" s="209" t="s">
        <v>224</v>
      </c>
      <c r="E76" s="209" t="s">
        <v>224</v>
      </c>
      <c r="F76" s="210" t="str">
        <f>TEXT(Table5[[#This Row],[Date]],"mmm-yy")</f>
        <v>Jun-25</v>
      </c>
      <c r="G76" s="209">
        <f>DAY(EOMONTH(F76,0))</f>
        <v>30</v>
      </c>
      <c r="H76" s="211">
        <f t="shared" si="125"/>
        <v>45819</v>
      </c>
      <c r="I76" s="209">
        <v>11.72</v>
      </c>
      <c r="J76" s="212">
        <f>IFERROR(Inv_SY!J77/Inv_SY!$P77-1,"")</f>
        <v>-1.3266374582735496E-3</v>
      </c>
      <c r="K76" s="212">
        <f>IFERROR(Inv_SY!K77/Inv_SY!$P77-1,"")</f>
        <v>-1.6876735486914818E-4</v>
      </c>
      <c r="L76" s="212">
        <f>IFERROR(Inv_SY!L77/Inv_SY!$P77-1,"")</f>
        <v>-1.0498226211164141E-2</v>
      </c>
      <c r="M76" s="212">
        <f>IFERROR(Inv_SY!M77/Inv_SY!$P77-1,"")</f>
        <v>7.1117169812591197E-3</v>
      </c>
      <c r="N76" s="212">
        <f>IFERROR(Inv_SY!N77/Inv_SY!$P77-1,"")</f>
        <v>-5.4848777861852271E-3</v>
      </c>
      <c r="O76" s="212">
        <f>IFERROR(Inv_SY!O77/Inv_SY!$P77-1,"")</f>
        <v>1.0366791829233613E-2</v>
      </c>
      <c r="P76" s="212">
        <f>IFERROR(Inv_SY!P77/Inv_SY!$P77-1,"")</f>
        <v>0</v>
      </c>
      <c r="Q76" s="212">
        <f>IFERROR(Inv_SY!Q77/Inv_SY!$P77-1,"")</f>
        <v>1.0366791829233613E-2</v>
      </c>
      <c r="R76" s="212">
        <f>IFERROR(Inv_SY!L77/Inv_SY!$Q77-1,"")</f>
        <v>-2.0650934105447272E-2</v>
      </c>
      <c r="S76" s="212">
        <f>IFERROR(Inv_SY!M77/Inv_SY!$Q77-1,"")</f>
        <v>-3.2216763994007414E-3</v>
      </c>
      <c r="T76" s="212">
        <f>IFERROR(Inv_SY!N77/Inv_SY!$Q77-1,"")</f>
        <v>-1.5689024761710413E-2</v>
      </c>
      <c r="U76" s="213">
        <f>IFERROR(Inv_SY!O77/Inv_SY!$Q77-1,"")</f>
        <v>0</v>
      </c>
    </row>
    <row r="77" spans="1:21">
      <c r="A77" s="227">
        <f t="shared" ref="A77" si="136">YEAR(H77)+IF(MONTH(H77)&gt;=4,1,0)</f>
        <v>2026</v>
      </c>
      <c r="B77" s="228">
        <f t="shared" ref="B77" si="137">YEAR(H77)</f>
        <v>2025</v>
      </c>
      <c r="C77" s="229" t="str">
        <f>TEXT(Table5[[#This Row],[Date]],"yyyy")</f>
        <v>2025</v>
      </c>
      <c r="D77" s="229" t="s">
        <v>224</v>
      </c>
      <c r="E77" s="229" t="s">
        <v>224</v>
      </c>
      <c r="F77" s="230" t="str">
        <f>TEXT(Table5[[#This Row],[Date]],"mmm-yy")</f>
        <v>Jun-25</v>
      </c>
      <c r="G77" s="229">
        <f>DAY(EOMONTH(F77,0))</f>
        <v>30</v>
      </c>
      <c r="H77" s="231">
        <f t="shared" si="125"/>
        <v>45820</v>
      </c>
      <c r="I77" s="229">
        <v>11.72</v>
      </c>
      <c r="J77" s="212">
        <f>IFERROR(Inv_SY!J78/Inv_SY!$P78-1,"")</f>
        <v>-6.5694359190709983E-3</v>
      </c>
      <c r="K77" s="212">
        <f>IFERROR(Inv_SY!K78/Inv_SY!$P78-1,"")</f>
        <v>7.0225956413851875E-3</v>
      </c>
      <c r="L77" s="212">
        <f>IFERROR(Inv_SY!L78/Inv_SY!$P78-1,"")</f>
        <v>-2.6901374859876759E-2</v>
      </c>
      <c r="M77" s="212">
        <f>IFERROR(Inv_SY!M78/Inv_SY!$P78-1,"")</f>
        <v>1.1356934179362455E-2</v>
      </c>
      <c r="N77" s="212">
        <f>IFERROR(Inv_SY!N78/Inv_SY!$P78-1,"")</f>
        <v>4.8286190091959558E-3</v>
      </c>
      <c r="O77" s="212">
        <f>IFERROR(Inv_SY!O78/Inv_SY!$P78-1,"")</f>
        <v>1.0262661949004048E-2</v>
      </c>
      <c r="P77" s="212">
        <f>IFERROR(Inv_SY!P78/Inv_SY!$P78-1,"")</f>
        <v>0</v>
      </c>
      <c r="Q77" s="212">
        <f>IFERROR(Inv_SY!Q78/Inv_SY!$P78-1,"")</f>
        <v>1.1356934179362455E-2</v>
      </c>
      <c r="R77" s="212">
        <f>IFERROR(Inv_SY!L78/Inv_SY!$Q78-1,"")</f>
        <v>-3.7828691084501154E-2</v>
      </c>
      <c r="S77" s="212">
        <f>IFERROR(Inv_SY!M78/Inv_SY!$Q78-1,"")</f>
        <v>0</v>
      </c>
      <c r="T77" s="212">
        <f>IFERROR(Inv_SY!N78/Inv_SY!$Q78-1,"")</f>
        <v>-6.4550060908652451E-3</v>
      </c>
      <c r="U77" s="213">
        <f>IFERROR(Inv_SY!O78/Inv_SY!$Q78-1,"")</f>
        <v>-1.0819842069371699E-3</v>
      </c>
    </row>
  </sheetData>
  <phoneticPr fontId="34" type="noConversion"/>
  <conditionalFormatting sqref="J2:Q7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7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S10" activePane="bottomRight" state="frozen"/>
      <selection pane="topRight" activeCell="I1" sqref="I1"/>
      <selection pane="bottomLeft" activeCell="A4" sqref="A4"/>
      <selection pane="bottomRight" activeCell="D23" sqref="D23:AC23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1900</v>
      </c>
      <c r="C23" s="129">
        <f t="shared" si="2"/>
        <v>1900</v>
      </c>
      <c r="I23" s="29" t="str">
        <f>IFERROR(VLOOKUP(PA[[#This Row],[Date]],Raw_Data[[Date]:[Sunset Time (POA&lt;20 W/m2)]],3,0),"")</f>
        <v/>
      </c>
      <c r="J23" s="29" t="str">
        <f>IFERROR(VLOOKUP(PA[[#This Row],[Date]],Raw_Data[[Date]:[Sunset Time (POA&lt;20 W/m2)]],4,0),"")</f>
        <v/>
      </c>
      <c r="K23" s="27" t="str">
        <f>IFERROR((PA[[#This Row],[Sunset Time (POA&lt;20 W/m2)]]-PA[[#This Row],[Sunrise Time (POA&gt;20 W/m2)]])*24,"")</f>
        <v/>
      </c>
      <c r="M23" s="46" t="str">
        <f>IFERROR(VLOOKUP(PA[[#This Row],[Affceted Equipment]],'Basic Data'!$A$2:$B$114,2,0),"")</f>
        <v/>
      </c>
      <c r="N23" s="48" t="str">
        <f>IFERROR(VLOOKUP(PA[[#This Row],[Affceted Equipment]],'Basic Data'!$A$1:$C$118,3,0),"")</f>
        <v/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0</v>
      </c>
      <c r="Y23" s="35">
        <f>(PA[[#This Row],[Work Completiuon time on fualt]]-PA[[#This Row],[Fault Time]])*24</f>
        <v>0</v>
      </c>
      <c r="Z23" s="35">
        <f>IFERROR((PA[[#This Row],[Work Completiuon time on fualt]]-PA[[#This Row],[Fault Time]])*24,"")</f>
        <v>0</v>
      </c>
      <c r="AC23" s="47" t="str">
        <f>IFERROR(PA[[#This Row],[Breakdown Time]]*PA[[#This Row],[Plant Equivalent Weightage]],"")</f>
        <v/>
      </c>
      <c r="AE23" s="33" t="str">
        <f>IFERROR((_xlfn.XLOOKUP(PA[[#This Row],[Month Year]],'Modelling New'!D:D,'Modelling New'!$O:$O)*PA[[#This Row],[Lost PoA(Wh/m2)]]*PA[[#This Row],[DC Capacity Affceted (kW)]])/1000,"")</f>
        <v/>
      </c>
      <c r="AF23" s="35"/>
    </row>
    <row r="24" spans="1:32">
      <c r="A24" s="2">
        <f t="shared" si="7"/>
        <v>21</v>
      </c>
      <c r="B24" s="156">
        <f t="shared" si="1"/>
        <v>1900</v>
      </c>
      <c r="C24" s="129">
        <f t="shared" si="2"/>
        <v>1900</v>
      </c>
      <c r="I24" s="29" t="str">
        <f>IFERROR(VLOOKUP(PA[[#This Row],[Date]],Raw_Data[[Date]:[Sunset Time (POA&lt;20 W/m2)]],3,0),"")</f>
        <v/>
      </c>
      <c r="J24" s="29" t="str">
        <f>IFERROR(VLOOKUP(PA[[#This Row],[Date]],Raw_Data[[Date]:[Sunset Time (POA&lt;20 W/m2)]],4,0),"")</f>
        <v/>
      </c>
      <c r="K24" s="27" t="str">
        <f>IFERROR((PA[[#This Row],[Sunset Time (POA&lt;20 W/m2)]]-PA[[#This Row],[Sunrise Time (POA&gt;20 W/m2)]])*24,"")</f>
        <v/>
      </c>
      <c r="M24" s="46" t="str">
        <f>IFERROR(VLOOKUP(PA[[#This Row],[Affceted Equipment]],'Basic Data'!$A$2:$B$114,2,0),"")</f>
        <v/>
      </c>
      <c r="N24" s="48" t="str">
        <f>IFERROR(VLOOKUP(PA[[#This Row],[Affceted Equipment]],'Basic Data'!$A$1:$C$118,3,0),"")</f>
        <v/>
      </c>
      <c r="W24" s="33">
        <f>IF(PA[[#This Row],[Acknowledgemnet Time ]]="NA","",(PA[[#This Row],[Acknowledgemnet Time ]]-PA[[#This Row],[Fault Time]])*24)</f>
        <v>0</v>
      </c>
      <c r="X24" s="33">
        <f>IF(PA[[#This Row],[Work Start time on Fault]]="NA","",(PA[[#This Row],[Work Start time on Fault]]-PA[[#This Row],[Fault Time]])*24)</f>
        <v>0</v>
      </c>
      <c r="Y24" s="35">
        <f>(PA[[#This Row],[Work Completiuon time on fualt]]-PA[[#This Row],[Fault Time]])*24</f>
        <v>0</v>
      </c>
      <c r="Z24" s="35">
        <f>IFERROR((PA[[#This Row],[Work Completiuon time on fualt]]-PA[[#This Row],[Fault Time]])*24,"")</f>
        <v>0</v>
      </c>
      <c r="AC24" s="47" t="str">
        <f>IFERROR(PA[[#This Row],[Breakdown Time]]*PA[[#This Row],[Plant Equivalent Weightage]],"")</f>
        <v/>
      </c>
      <c r="AE24" s="33" t="str">
        <f>IFERROR((_xlfn.XLOOKUP(PA[[#This Row],[Month Year]],'Modelling New'!D:D,'Modelling New'!$O:$O)*PA[[#This Row],[Lost PoA(Wh/m2)]]*PA[[#This Row],[DC Capacity Affceted (kW)]])/1000,"")</f>
        <v/>
      </c>
      <c r="AF24" s="35"/>
    </row>
    <row r="25" spans="1:32">
      <c r="A25" s="2">
        <f t="shared" si="7"/>
        <v>22</v>
      </c>
      <c r="B25" s="156">
        <f t="shared" si="1"/>
        <v>1900</v>
      </c>
      <c r="C25" s="129">
        <f t="shared" si="2"/>
        <v>1900</v>
      </c>
      <c r="I25" s="29" t="str">
        <f>IFERROR(VLOOKUP(PA[[#This Row],[Date]],Raw_Data[[Date]:[Sunset Time (POA&lt;20 W/m2)]],3,0),"")</f>
        <v/>
      </c>
      <c r="J25" s="29" t="str">
        <f>IFERROR(VLOOKUP(PA[[#This Row],[Date]],Raw_Data[[Date]:[Sunset Time (POA&lt;20 W/m2)]],4,0),"")</f>
        <v/>
      </c>
      <c r="K25" s="27" t="str">
        <f>IFERROR((PA[[#This Row],[Sunset Time (POA&lt;20 W/m2)]]-PA[[#This Row],[Sunrise Time (POA&gt;20 W/m2)]])*24,"")</f>
        <v/>
      </c>
      <c r="M25" s="46" t="str">
        <f>IFERROR(VLOOKUP(PA[[#This Row],[Affceted Equipment]],'Basic Data'!$A$2:$B$114,2,0),"")</f>
        <v/>
      </c>
      <c r="N25" s="48" t="str">
        <f>IFERROR(VLOOKUP(PA[[#This Row],[Affceted Equipment]],'Basic Data'!$A$1:$C$118,3,0),"")</f>
        <v/>
      </c>
      <c r="W25" s="33">
        <f>IF(PA[[#This Row],[Acknowledgemnet Time ]]="NA","",(PA[[#This Row],[Acknowledgemnet Time ]]-PA[[#This Row],[Fault Time]])*24)</f>
        <v>0</v>
      </c>
      <c r="X25" s="33">
        <f>IF(PA[[#This Row],[Work Start time on Fault]]="NA","",(PA[[#This Row],[Work Start time on Fault]]-PA[[#This Row],[Fault Time]])*24)</f>
        <v>0</v>
      </c>
      <c r="Y25" s="35">
        <f>(PA[[#This Row],[Work Completiuon time on fualt]]-PA[[#This Row],[Fault Time]])*24</f>
        <v>0</v>
      </c>
      <c r="Z25" s="35">
        <f>IFERROR((PA[[#This Row],[Work Completiuon time on fualt]]-PA[[#This Row],[Fault Time]])*24,"")</f>
        <v>0</v>
      </c>
      <c r="AC25" s="47" t="str">
        <f>IFERROR(PA[[#This Row],[Breakdown Time]]*PA[[#This Row],[Plant Equivalent Weightage]],"")</f>
        <v/>
      </c>
      <c r="AE25" s="33" t="str">
        <f>IFERROR((_xlfn.XLOOKUP(PA[[#This Row],[Month Year]],'Modelling New'!D:D,'Modelling New'!$O:$O)*PA[[#This Row],[Lost PoA(Wh/m2)]]*PA[[#This Row],[DC Capacity Affceted (kW)]])/1000,"")</f>
        <v/>
      </c>
      <c r="AF25" s="35"/>
    </row>
    <row r="26" spans="1:32">
      <c r="A26" s="2">
        <f t="shared" si="7"/>
        <v>23</v>
      </c>
      <c r="B26" s="156">
        <f t="shared" si="1"/>
        <v>1900</v>
      </c>
      <c r="C26" s="129">
        <f t="shared" si="2"/>
        <v>1900</v>
      </c>
      <c r="I26" s="29" t="str">
        <f>IFERROR(VLOOKUP(PA[[#This Row],[Date]],Raw_Data[[Date]:[Sunset Time (POA&lt;20 W/m2)]],3,0),"")</f>
        <v/>
      </c>
      <c r="J26" s="29" t="str">
        <f>IFERROR(VLOOKUP(PA[[#This Row],[Date]],Raw_Data[[Date]:[Sunset Time (POA&lt;20 W/m2)]],4,0),"")</f>
        <v/>
      </c>
      <c r="K26" s="27" t="str">
        <f>IFERROR((PA[[#This Row],[Sunset Time (POA&lt;20 W/m2)]]-PA[[#This Row],[Sunrise Time (POA&gt;20 W/m2)]])*24,"")</f>
        <v/>
      </c>
      <c r="M26" s="46" t="str">
        <f>IFERROR(VLOOKUP(PA[[#This Row],[Affceted Equipment]],'Basic Data'!$A$2:$B$114,2,0),"")</f>
        <v/>
      </c>
      <c r="N26" s="48" t="str">
        <f>IFERROR(VLOOKUP(PA[[#This Row],[Affceted Equipment]],'Basic Data'!$A$1:$C$118,3,0),"")</f>
        <v/>
      </c>
      <c r="W26" s="33">
        <f>IF(PA[[#This Row],[Acknowledgemnet Time ]]="NA","",(PA[[#This Row],[Acknowledgemnet Time ]]-PA[[#This Row],[Fault Time]])*24)</f>
        <v>0</v>
      </c>
      <c r="X26" s="33">
        <f>IF(PA[[#This Row],[Work Start time on Fault]]="NA","",(PA[[#This Row],[Work Start time on Fault]]-PA[[#This Row],[Fault Time]])*24)</f>
        <v>0</v>
      </c>
      <c r="Y26" s="35">
        <f>(PA[[#This Row],[Work Completiuon time on fualt]]-PA[[#This Row],[Fault Time]])*24</f>
        <v>0</v>
      </c>
      <c r="Z26" s="35">
        <f>IFERROR((PA[[#This Row],[Work Completiuon time on fualt]]-PA[[#This Row],[Fault Time]])*24,"")</f>
        <v>0</v>
      </c>
      <c r="AC26" s="47" t="str">
        <f>IFERROR(PA[[#This Row],[Breakdown Time]]*PA[[#This Row],[Plant Equivalent Weightage]],"")</f>
        <v/>
      </c>
      <c r="AE26" s="33" t="str">
        <f>IFERROR((_xlfn.XLOOKUP(PA[[#This Row],[Month Year]],'Modelling New'!D:D,'Modelling New'!$O:$O)*PA[[#This Row],[Lost PoA(Wh/m2)]]*PA[[#This Row],[DC Capacity Affceted (kW)]])/1000,"")</f>
        <v/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P23:P557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AB23:AB557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O4:O22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018"/>
  <sheetViews>
    <sheetView workbookViewId="0">
      <pane xSplit="8" ySplit="3" topLeftCell="U1005" activePane="bottomRight" state="frozen"/>
      <selection pane="topRight" activeCell="I1" sqref="I1"/>
      <selection pane="bottomLeft" activeCell="A4" sqref="A4"/>
      <selection pane="bottomRight" activeCell="X1009" sqref="W1009:X1017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45778</v>
      </c>
      <c r="G932" s="2">
        <f>DAY(EOMONTH(TA[[#This Row],[Month Year]],0))</f>
        <v>31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45778</v>
      </c>
      <c r="G933" s="2">
        <f>DAY(EOMONTH(TA[[#This Row],[Month Year]],0))</f>
        <v>31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45778</v>
      </c>
      <c r="G934" s="2">
        <f>DAY(EOMONTH(TA[[#This Row],[Month Year]],0))</f>
        <v>31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45778</v>
      </c>
      <c r="G935" s="2">
        <f>DAY(EOMONTH(TA[[#This Row],[Month Year]],0))</f>
        <v>31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45778</v>
      </c>
      <c r="G936" s="2">
        <f>DAY(EOMONTH(TA[[#This Row],[Month Year]],0))</f>
        <v>31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45778</v>
      </c>
      <c r="G937" s="2">
        <f>DAY(EOMONTH(TA[[#This Row],[Month Year]],0))</f>
        <v>31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45778</v>
      </c>
      <c r="G938" s="2">
        <f>DAY(EOMONTH(TA[[#This Row],[Month Year]],0))</f>
        <v>31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45778</v>
      </c>
      <c r="G939" s="2">
        <f>DAY(EOMONTH(TA[[#This Row],[Month Year]],0))</f>
        <v>31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45778</v>
      </c>
      <c r="G940" s="2">
        <f>DAY(EOMONTH(TA[[#This Row],[Month Year]],0))</f>
        <v>31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45778</v>
      </c>
      <c r="G941" s="2">
        <f>DAY(EOMONTH(TA[[#This Row],[Month Year]],0))</f>
        <v>31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45778</v>
      </c>
      <c r="G942" s="2">
        <f>DAY(EOMONTH(TA[[#This Row],[Month Year]],0))</f>
        <v>31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45778</v>
      </c>
      <c r="G943" s="2">
        <f>DAY(EOMONTH(TA[[#This Row],[Month Year]],0))</f>
        <v>31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45778</v>
      </c>
      <c r="G944" s="2">
        <f>DAY(EOMONTH(TA[[#This Row],[Month Year]],0))</f>
        <v>31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45778</v>
      </c>
      <c r="G945" s="2">
        <f>DAY(EOMONTH(TA[[#This Row],[Month Year]],0))</f>
        <v>31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45778</v>
      </c>
      <c r="G946" s="2">
        <f>DAY(EOMONTH(TA[[#This Row],[Month Year]],0))</f>
        <v>31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45778</v>
      </c>
      <c r="G947" s="2">
        <f>DAY(EOMONTH(TA[[#This Row],[Month Year]],0))</f>
        <v>31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45778</v>
      </c>
      <c r="G948" s="2">
        <f>DAY(EOMONTH(TA[[#This Row],[Month Year]],0))</f>
        <v>31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45778</v>
      </c>
      <c r="G949" s="2">
        <f>DAY(EOMONTH(TA[[#This Row],[Month Year]],0))</f>
        <v>31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45778</v>
      </c>
      <c r="G950" s="2">
        <f>DAY(EOMONTH(TA[[#This Row],[Month Year]],0))</f>
        <v>31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45778</v>
      </c>
      <c r="G951" s="2">
        <f>DAY(EOMONTH(TA[[#This Row],[Month Year]],0))</f>
        <v>31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45778</v>
      </c>
      <c r="G952" s="2">
        <f>DAY(EOMONTH(TA[[#This Row],[Month Year]],0))</f>
        <v>31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45778</v>
      </c>
      <c r="G953" s="2">
        <f>DAY(EOMONTH(TA[[#This Row],[Month Year]],0))</f>
        <v>31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45778</v>
      </c>
      <c r="G954" s="2">
        <f>DAY(EOMONTH(TA[[#This Row],[Month Year]],0))</f>
        <v>31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45778</v>
      </c>
      <c r="G955" s="2">
        <f>DAY(EOMONTH(TA[[#This Row],[Month Year]],0))</f>
        <v>31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45778</v>
      </c>
      <c r="G956" s="2">
        <f>DAY(EOMONTH(TA[[#This Row],[Month Year]],0))</f>
        <v>31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45778</v>
      </c>
      <c r="G957" s="2">
        <f>DAY(EOMONTH(TA[[#This Row],[Month Year]],0))</f>
        <v>31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45778</v>
      </c>
      <c r="G958" s="2">
        <f>DAY(EOMONTH(TA[[#This Row],[Month Year]],0))</f>
        <v>31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45778</v>
      </c>
      <c r="G959" s="2">
        <f>DAY(EOMONTH(TA[[#This Row],[Month Year]],0))</f>
        <v>31</v>
      </c>
      <c r="H959" s="21">
        <v>45816</v>
      </c>
      <c r="I959" s="41">
        <f>IFERROR(VLOOKUP(TA[[#This Row],[Date]],Raw_Data[[Date]:[Sunset Time (POA&lt;20 W/m2)]],3,0),"")</f>
        <v>0.24722222222222223</v>
      </c>
      <c r="J959" s="41">
        <f>IFERROR(VLOOKUP(TA[[#This Row],[Date]],Raw_Data[[Date]:[Sunset Time (POA&lt;20 W/m2)]],4,0),"")</f>
        <v>0.77430555555555558</v>
      </c>
      <c r="K959" s="35">
        <f>IFERROR((TA[[#This Row],[Sunset Time (POA&lt;20 W/m2)]]-TA[[#This Row],[Sunrise Time (POA&gt;20 W/m2)]])*24,"")</f>
        <v>12.65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45778</v>
      </c>
      <c r="G960" s="2">
        <f>DAY(EOMONTH(TA[[#This Row],[Month Year]],0))</f>
        <v>31</v>
      </c>
      <c r="H960" s="21">
        <v>45816</v>
      </c>
      <c r="I960" s="41">
        <f>IFERROR(VLOOKUP(TA[[#This Row],[Date]],Raw_Data[[Date]:[Sunset Time (POA&lt;20 W/m2)]],3,0),"")</f>
        <v>0.24722222222222223</v>
      </c>
      <c r="J960" s="41">
        <f>IFERROR(VLOOKUP(TA[[#This Row],[Date]],Raw_Data[[Date]:[Sunset Time (POA&lt;20 W/m2)]],4,0),"")</f>
        <v>0.77430555555555558</v>
      </c>
      <c r="K960" s="35">
        <f>IFERROR((TA[[#This Row],[Sunset Time (POA&lt;20 W/m2)]]-TA[[#This Row],[Sunrise Time (POA&gt;20 W/m2)]])*24,"")</f>
        <v>12.65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0.24722222222222223</v>
      </c>
      <c r="X960" s="41">
        <f>IFERROR(VLOOKUP(TA[[#This Row],[Date]],Raw_Data[[Date]:[Sunset Time (POA&lt;20 W/m2)]],3,0),"")</f>
        <v>0.24722222222222223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-5.9333333333333336</v>
      </c>
      <c r="AC960" s="34">
        <f>(TA[[#This Row],[Work Completion time on fault]]-TA[[#This Row],[Fault Time]])*24</f>
        <v>12.316666666666666</v>
      </c>
      <c r="AD960" s="35">
        <f>IFERROR((TA[[#This Row],[Work Completion time on fault]]-TA[[#This Row],[Fault Time]])*24,"")</f>
        <v>12.316666666666666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0.10617816091954019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45778</v>
      </c>
      <c r="G961" s="2">
        <f>DAY(EOMONTH(TA[[#This Row],[Month Year]],0))</f>
        <v>31</v>
      </c>
      <c r="H961" s="21">
        <v>45816</v>
      </c>
      <c r="I961" s="41">
        <f>IFERROR(VLOOKUP(TA[[#This Row],[Date]],Raw_Data[[Date]:[Sunset Time (POA&lt;20 W/m2)]],3,0),"")</f>
        <v>0.24722222222222223</v>
      </c>
      <c r="J961" s="41">
        <f>IFERROR(VLOOKUP(TA[[#This Row],[Date]],Raw_Data[[Date]:[Sunset Time (POA&lt;20 W/m2)]],4,0),"")</f>
        <v>0.77430555555555558</v>
      </c>
      <c r="K961" s="35">
        <f>IFERROR((TA[[#This Row],[Sunset Time (POA&lt;20 W/m2)]]-TA[[#This Row],[Sunrise Time (POA&gt;20 W/m2)]])*24,"")</f>
        <v>12.65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45778</v>
      </c>
      <c r="G962" s="2">
        <f>DAY(EOMONTH(TA[[#This Row],[Month Year]],0))</f>
        <v>31</v>
      </c>
      <c r="H962" s="21">
        <v>45816</v>
      </c>
      <c r="I962" s="41">
        <f>IFERROR(VLOOKUP(TA[[#This Row],[Date]],Raw_Data[[Date]:[Sunset Time (POA&lt;20 W/m2)]],3,0),"")</f>
        <v>0.24722222222222223</v>
      </c>
      <c r="J962" s="41">
        <f>IFERROR(VLOOKUP(TA[[#This Row],[Date]],Raw_Data[[Date]:[Sunset Time (POA&lt;20 W/m2)]],4,0),"")</f>
        <v>0.77430555555555558</v>
      </c>
      <c r="K962" s="35">
        <f>IFERROR((TA[[#This Row],[Sunset Time (POA&lt;20 W/m2)]]-TA[[#This Row],[Sunrise Time (POA&gt;20 W/m2)]])*24,"")</f>
        <v>12.65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45778</v>
      </c>
      <c r="G963" s="2">
        <f>DAY(EOMONTH(TA[[#This Row],[Month Year]],0))</f>
        <v>31</v>
      </c>
      <c r="H963" s="21">
        <v>45816</v>
      </c>
      <c r="I963" s="41">
        <f>IFERROR(VLOOKUP(TA[[#This Row],[Date]],Raw_Data[[Date]:[Sunset Time (POA&lt;20 W/m2)]],3,0),"")</f>
        <v>0.24722222222222223</v>
      </c>
      <c r="J963" s="41">
        <f>IFERROR(VLOOKUP(TA[[#This Row],[Date]],Raw_Data[[Date]:[Sunset Time (POA&lt;20 W/m2)]],4,0),"")</f>
        <v>0.77430555555555558</v>
      </c>
      <c r="K963" s="35">
        <f>IFERROR((TA[[#This Row],[Sunset Time (POA&lt;20 W/m2)]]-TA[[#This Row],[Sunrise Time (POA&gt;20 W/m2)]])*24,"")</f>
        <v>12.65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45778</v>
      </c>
      <c r="G964" s="2">
        <f>DAY(EOMONTH(TA[[#This Row],[Month Year]],0))</f>
        <v>31</v>
      </c>
      <c r="H964" s="21">
        <v>45816</v>
      </c>
      <c r="I964" s="41">
        <f>IFERROR(VLOOKUP(TA[[#This Row],[Date]],Raw_Data[[Date]:[Sunset Time (POA&lt;20 W/m2)]],3,0),"")</f>
        <v>0.24722222222222223</v>
      </c>
      <c r="J964" s="41">
        <f>IFERROR(VLOOKUP(TA[[#This Row],[Date]],Raw_Data[[Date]:[Sunset Time (POA&lt;20 W/m2)]],4,0),"")</f>
        <v>0.77430555555555558</v>
      </c>
      <c r="K964" s="35">
        <f>IFERROR((TA[[#This Row],[Sunset Time (POA&lt;20 W/m2)]]-TA[[#This Row],[Sunrise Time (POA&gt;20 W/m2)]])*24,"")</f>
        <v>12.65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45778</v>
      </c>
      <c r="G965" s="2">
        <f>DAY(EOMONTH(TA[[#This Row],[Month Year]],0))</f>
        <v>31</v>
      </c>
      <c r="H965" s="21">
        <v>45816</v>
      </c>
      <c r="I965" s="41">
        <f>IFERROR(VLOOKUP(TA[[#This Row],[Date]],Raw_Data[[Date]:[Sunset Time (POA&lt;20 W/m2)]],3,0),"")</f>
        <v>0.24722222222222223</v>
      </c>
      <c r="J965" s="41">
        <f>IFERROR(VLOOKUP(TA[[#This Row],[Date]],Raw_Data[[Date]:[Sunset Time (POA&lt;20 W/m2)]],4,0),"")</f>
        <v>0.77430555555555558</v>
      </c>
      <c r="K965" s="35">
        <f>IFERROR((TA[[#This Row],[Sunset Time (POA&lt;20 W/m2)]]-TA[[#This Row],[Sunrise Time (POA&gt;20 W/m2)]])*24,"")</f>
        <v>12.65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45778</v>
      </c>
      <c r="G966" s="2">
        <f>DAY(EOMONTH(TA[[#This Row],[Month Year]],0))</f>
        <v>31</v>
      </c>
      <c r="H966" s="21">
        <v>45816</v>
      </c>
      <c r="I966" s="41">
        <f>IFERROR(VLOOKUP(TA[[#This Row],[Date]],Raw_Data[[Date]:[Sunset Time (POA&lt;20 W/m2)]],3,0),"")</f>
        <v>0.24722222222222223</v>
      </c>
      <c r="J966" s="41">
        <f>IFERROR(VLOOKUP(TA[[#This Row],[Date]],Raw_Data[[Date]:[Sunset Time (POA&lt;20 W/m2)]],4,0),"")</f>
        <v>0.77430555555555558</v>
      </c>
      <c r="K966" s="35">
        <f>IFERROR((TA[[#This Row],[Sunset Time (POA&lt;20 W/m2)]]-TA[[#This Row],[Sunrise Time (POA&gt;20 W/m2)]])*24,"")</f>
        <v>12.65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45778</v>
      </c>
      <c r="G967" s="2">
        <f>DAY(EOMONTH(TA[[#This Row],[Month Year]],0))</f>
        <v>31</v>
      </c>
      <c r="H967" s="21">
        <v>45816</v>
      </c>
      <c r="I967" s="41">
        <f>IFERROR(VLOOKUP(TA[[#This Row],[Date]],Raw_Data[[Date]:[Sunset Time (POA&lt;20 W/m2)]],3,0),"")</f>
        <v>0.24722222222222223</v>
      </c>
      <c r="J967" s="41">
        <f>IFERROR(VLOOKUP(TA[[#This Row],[Date]],Raw_Data[[Date]:[Sunset Time (POA&lt;20 W/m2)]],4,0),"")</f>
        <v>0.77430555555555558</v>
      </c>
      <c r="K967" s="35">
        <f>IFERROR((TA[[#This Row],[Sunset Time (POA&lt;20 W/m2)]]-TA[[#This Row],[Sunrise Time (POA&gt;20 W/m2)]])*24,"")</f>
        <v>12.65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45778</v>
      </c>
      <c r="G968" s="2">
        <f>DAY(EOMONTH(TA[[#This Row],[Month Year]],0))</f>
        <v>31</v>
      </c>
      <c r="H968" s="21">
        <v>45816</v>
      </c>
      <c r="I968" s="41">
        <f>IFERROR(VLOOKUP(TA[[#This Row],[Date]],Raw_Data[[Date]:[Sunset Time (POA&lt;20 W/m2)]],3,0),"")</f>
        <v>0.24722222222222223</v>
      </c>
      <c r="J968" s="41">
        <f>IFERROR(VLOOKUP(TA[[#This Row],[Date]],Raw_Data[[Date]:[Sunset Time (POA&lt;20 W/m2)]],4,0),"")</f>
        <v>0.77430555555555558</v>
      </c>
      <c r="K968" s="35">
        <f>IFERROR((TA[[#This Row],[Sunset Time (POA&lt;20 W/m2)]]-TA[[#This Row],[Sunrise Time (POA&gt;20 W/m2)]])*24,"")</f>
        <v>12.65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45778</v>
      </c>
      <c r="G969" s="2">
        <f>DAY(EOMONTH(TA[[#This Row],[Month Year]],0))</f>
        <v>31</v>
      </c>
      <c r="H969" s="21">
        <v>45816</v>
      </c>
      <c r="I969" s="41">
        <f>IFERROR(VLOOKUP(TA[[#This Row],[Date]],Raw_Data[[Date]:[Sunset Time (POA&lt;20 W/m2)]],3,0),"")</f>
        <v>0.24722222222222223</v>
      </c>
      <c r="J969" s="41">
        <f>IFERROR(VLOOKUP(TA[[#This Row],[Date]],Raw_Data[[Date]:[Sunset Time (POA&lt;20 W/m2)]],4,0),"")</f>
        <v>0.77430555555555558</v>
      </c>
      <c r="K969" s="35">
        <f>IFERROR((TA[[#This Row],[Sunset Time (POA&lt;20 W/m2)]]-TA[[#This Row],[Sunrise Time (POA&gt;20 W/m2)]])*24,"")</f>
        <v>12.65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45778</v>
      </c>
      <c r="G970" s="2">
        <f>DAY(EOMONTH(TA[[#This Row],[Month Year]],0))</f>
        <v>31</v>
      </c>
      <c r="H970" s="21">
        <v>45816</v>
      </c>
      <c r="I970" s="41">
        <f>IFERROR(VLOOKUP(TA[[#This Row],[Date]],Raw_Data[[Date]:[Sunset Time (POA&lt;20 W/m2)]],3,0),"")</f>
        <v>0.24722222222222223</v>
      </c>
      <c r="J970" s="41">
        <f>IFERROR(VLOOKUP(TA[[#This Row],[Date]],Raw_Data[[Date]:[Sunset Time (POA&lt;20 W/m2)]],4,0),"")</f>
        <v>0.77430555555555558</v>
      </c>
      <c r="K970" s="35">
        <f>IFERROR((TA[[#This Row],[Sunset Time (POA&lt;20 W/m2)]]-TA[[#This Row],[Sunrise Time (POA&gt;20 W/m2)]])*24,"")</f>
        <v>12.65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0.24722222222222223</v>
      </c>
      <c r="X970" s="41">
        <f>IFERROR(VLOOKUP(TA[[#This Row],[Date]],Raw_Data[[Date]:[Sunset Time (POA&lt;20 W/m2)]],3,0),"")</f>
        <v>0.24722222222222223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-5.9333333333333336</v>
      </c>
      <c r="AC970" s="34">
        <f>(TA[[#This Row],[Work Completion time on fault]]-TA[[#This Row],[Fault Time]])*24</f>
        <v>12.316666666666666</v>
      </c>
      <c r="AD970" s="35">
        <f>IFERROR((TA[[#This Row],[Work Completion time on fault]]-TA[[#This Row],[Fault Time]])*24,"")</f>
        <v>12.316666666666666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7.0785440613026829E-2</v>
      </c>
    </row>
    <row r="971" spans="1:35">
      <c r="A971" s="2">
        <f t="shared" si="87"/>
        <v>968</v>
      </c>
      <c r="B971" s="156">
        <f t="shared" ref="B971:B982" si="92">YEAR(H971)+IF(MONTH(H971)&gt;=4,1,0)</f>
        <v>2026</v>
      </c>
      <c r="C971" s="129">
        <f t="shared" ref="C971:C982" si="93">YEAR(H971)</f>
        <v>2025</v>
      </c>
      <c r="D971" s="2" t="s">
        <v>155</v>
      </c>
      <c r="E971" s="2" t="s">
        <v>155</v>
      </c>
      <c r="F971" s="39">
        <v>45778</v>
      </c>
      <c r="G971" s="2">
        <f>DAY(EOMONTH(TA[[#This Row],[Month Year]],0))</f>
        <v>31</v>
      </c>
      <c r="H971" s="21">
        <v>45817</v>
      </c>
      <c r="I971" s="41">
        <f>IFERROR(VLOOKUP(TA[[#This Row],[Date]],Raw_Data[[Date]:[Sunset Time (POA&lt;20 W/m2)]],3,0),"")</f>
        <v>0.27847222222222223</v>
      </c>
      <c r="J971" s="41">
        <f>IFERROR(VLOOKUP(TA[[#This Row],[Date]],Raw_Data[[Date]:[Sunset Time (POA&lt;20 W/m2)]],4,0),"")</f>
        <v>0.77916666666666667</v>
      </c>
      <c r="K971" s="35">
        <f>IFERROR((TA[[#This Row],[Sunset Time (POA&lt;20 W/m2)]]-TA[[#This Row],[Sunrise Time (POA&gt;20 W/m2)]])*24,"")</f>
        <v>12.016666666666666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39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45778</v>
      </c>
      <c r="G972" s="2">
        <f>DAY(EOMONTH(TA[[#This Row],[Month Year]],0))</f>
        <v>31</v>
      </c>
      <c r="H972" s="21">
        <v>45817</v>
      </c>
      <c r="I972" s="41">
        <f>IFERROR(VLOOKUP(TA[[#This Row],[Date]],Raw_Data[[Date]:[Sunset Time (POA&lt;20 W/m2)]],3,0),"")</f>
        <v>0.27847222222222223</v>
      </c>
      <c r="J972" s="41">
        <f>IFERROR(VLOOKUP(TA[[#This Row],[Date]],Raw_Data[[Date]:[Sunset Time (POA&lt;20 W/m2)]],4,0),"")</f>
        <v>0.77916666666666667</v>
      </c>
      <c r="K972" s="35">
        <f>IFERROR((TA[[#This Row],[Sunset Time (POA&lt;20 W/m2)]]-TA[[#This Row],[Sunrise Time (POA&gt;20 W/m2)]])*24,"")</f>
        <v>12.016666666666666</v>
      </c>
      <c r="L972" s="2" t="s">
        <v>296</v>
      </c>
      <c r="M972" s="42">
        <f>IFERROR(VLOOKUP(TA[[#This Row],[Affected Equipment]],'Basic Data'!$I$2:$K$40,3,0),"")</f>
        <v>8.6206896551724102E-3</v>
      </c>
      <c r="N972">
        <v>-28</v>
      </c>
      <c r="O972" t="s">
        <v>135</v>
      </c>
      <c r="P972" s="127" t="s">
        <v>318</v>
      </c>
      <c r="Q972" s="2" t="s">
        <v>321</v>
      </c>
      <c r="R972">
        <v>133</v>
      </c>
      <c r="S972" s="2">
        <v>26</v>
      </c>
      <c r="T972" t="s">
        <v>297</v>
      </c>
      <c r="U972" t="s">
        <v>300</v>
      </c>
      <c r="V972" t="s">
        <v>314</v>
      </c>
      <c r="W972" s="41">
        <f>IFERROR(VLOOKUP(TA[[#This Row],[Date]],Raw_Data[[Date]:[Sunset Time (POA&lt;20 W/m2)]],3,0),"")</f>
        <v>0.27847222222222223</v>
      </c>
      <c r="X972" s="41">
        <f>IFERROR(VLOOKUP(TA[[#This Row],[Date]],Raw_Data[[Date]:[Sunset Time (POA&lt;20 W/m2)]],3,0),"")</f>
        <v>0.27847222222222223</v>
      </c>
      <c r="Y972" s="34"/>
      <c r="Z972" s="34">
        <v>0.76041666666666663</v>
      </c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-6.6833333333333336</v>
      </c>
      <c r="AC972" s="34">
        <f>(TA[[#This Row],[Work Completion time on fault]]-TA[[#This Row],[Fault Time]])*24</f>
        <v>11.566666666666666</v>
      </c>
      <c r="AD972" s="35">
        <f>IFERROR((TA[[#This Row],[Work Completion time on fault]]-TA[[#This Row],[Fault Time]])*24,"")</f>
        <v>11.566666666666666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9.9712643678160878E-2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45778</v>
      </c>
      <c r="G973" s="2">
        <f>DAY(EOMONTH(TA[[#This Row],[Month Year]],0))</f>
        <v>31</v>
      </c>
      <c r="H973" s="21">
        <v>45817</v>
      </c>
      <c r="I973" s="41">
        <f>IFERROR(VLOOKUP(TA[[#This Row],[Date]],Raw_Data[[Date]:[Sunset Time (POA&lt;20 W/m2)]],3,0),"")</f>
        <v>0.27847222222222223</v>
      </c>
      <c r="J973" s="41">
        <f>IFERROR(VLOOKUP(TA[[#This Row],[Date]],Raw_Data[[Date]:[Sunset Time (POA&lt;20 W/m2)]],4,0),"")</f>
        <v>0.77916666666666667</v>
      </c>
      <c r="K973" s="35">
        <f>IFERROR((TA[[#This Row],[Sunset Time (POA&lt;20 W/m2)]]-TA[[#This Row],[Sunrise Time (POA&gt;20 W/m2)]])*24,"")</f>
        <v>12.016666666666666</v>
      </c>
      <c r="L973" s="2" t="s">
        <v>294</v>
      </c>
      <c r="M973" s="42">
        <f>IFERROR(VLOOKUP(TA[[#This Row],[Affected Equipment]],'Basic Data'!$I$2:$K$40,3,0),"")</f>
        <v>1.7241379310344799E-3</v>
      </c>
      <c r="N973">
        <v>-28</v>
      </c>
      <c r="O973" t="s">
        <v>133</v>
      </c>
      <c r="P973" s="127" t="s">
        <v>316</v>
      </c>
      <c r="Q973" s="126" t="s">
        <v>317</v>
      </c>
      <c r="R973">
        <v>7</v>
      </c>
      <c r="S973" s="2">
        <v>32</v>
      </c>
      <c r="T973" t="s">
        <v>295</v>
      </c>
      <c r="U973" t="s">
        <v>300</v>
      </c>
      <c r="V973" t="s">
        <v>298</v>
      </c>
      <c r="W973" s="41"/>
      <c r="X973" s="41"/>
      <c r="Y973" s="34"/>
      <c r="Z973" s="34"/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0</v>
      </c>
      <c r="AC973" s="34">
        <f>(TA[[#This Row],[Work Completion time on fault]]-TA[[#This Row],[Fault Time]])*24</f>
        <v>0</v>
      </c>
      <c r="AD973" s="35">
        <f>IFERROR((TA[[#This Row],[Work Completion time on fault]]-TA[[#This Row],[Fault Time]])*24,"")</f>
        <v>0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45778</v>
      </c>
      <c r="G974" s="2">
        <f>DAY(EOMONTH(TA[[#This Row],[Month Year]],0))</f>
        <v>31</v>
      </c>
      <c r="H974" s="21">
        <v>45817</v>
      </c>
      <c r="I974" s="41">
        <f>IFERROR(VLOOKUP(TA[[#This Row],[Date]],Raw_Data[[Date]:[Sunset Time (POA&lt;20 W/m2)]],3,0),"")</f>
        <v>0.27847222222222223</v>
      </c>
      <c r="J974" s="41">
        <f>IFERROR(VLOOKUP(TA[[#This Row],[Date]],Raw_Data[[Date]:[Sunset Time (POA&lt;20 W/m2)]],4,0),"")</f>
        <v>0.77916666666666667</v>
      </c>
      <c r="K974" s="35">
        <f>IFERROR((TA[[#This Row],[Sunset Time (POA&lt;20 W/m2)]]-TA[[#This Row],[Sunrise Time (POA&gt;20 W/m2)]])*24,"")</f>
        <v>12.016666666666666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137</v>
      </c>
      <c r="P974" s="127" t="s">
        <v>315</v>
      </c>
      <c r="Q974" s="126" t="s">
        <v>319</v>
      </c>
      <c r="R974">
        <v>166</v>
      </c>
      <c r="S974" s="2">
        <v>91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45778</v>
      </c>
      <c r="G975" s="2">
        <f>DAY(EOMONTH(TA[[#This Row],[Month Year]],0))</f>
        <v>31</v>
      </c>
      <c r="H975" s="21">
        <v>45817</v>
      </c>
      <c r="I975" s="41">
        <f>IFERROR(VLOOKUP(TA[[#This Row],[Date]],Raw_Data[[Date]:[Sunset Time (POA&lt;20 W/m2)]],3,0),"")</f>
        <v>0.27847222222222223</v>
      </c>
      <c r="J975" s="41">
        <f>IFERROR(VLOOKUP(TA[[#This Row],[Date]],Raw_Data[[Date]:[Sunset Time (POA&lt;20 W/m2)]],4,0),"")</f>
        <v>0.77916666666666667</v>
      </c>
      <c r="K975" s="35">
        <f>IFERROR((TA[[#This Row],[Sunset Time (POA&lt;20 W/m2)]]-TA[[#This Row],[Sunrise Time (POA&gt;20 W/m2)]])*24,"")</f>
        <v>12.016666666666666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133</v>
      </c>
      <c r="P975" s="127" t="s">
        <v>316</v>
      </c>
      <c r="Q975" s="126" t="s">
        <v>316</v>
      </c>
      <c r="R975">
        <v>117</v>
      </c>
      <c r="S975" s="2">
        <v>20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45778</v>
      </c>
      <c r="G976" s="2">
        <f>DAY(EOMONTH(TA[[#This Row],[Month Year]],0))</f>
        <v>31</v>
      </c>
      <c r="H976" s="21">
        <v>45817</v>
      </c>
      <c r="I976" s="41">
        <f>IFERROR(VLOOKUP(TA[[#This Row],[Date]],Raw_Data[[Date]:[Sunset Time (POA&lt;20 W/m2)]],3,0),"")</f>
        <v>0.27847222222222223</v>
      </c>
      <c r="J976" s="41">
        <f>IFERROR(VLOOKUP(TA[[#This Row],[Date]],Raw_Data[[Date]:[Sunset Time (POA&lt;20 W/m2)]],4,0),"")</f>
        <v>0.77916666666666667</v>
      </c>
      <c r="K976" s="35">
        <f>IFERROR((TA[[#This Row],[Sunset Time (POA&lt;20 W/m2)]]-TA[[#This Row],[Sunrise Time (POA&gt;20 W/m2)]])*24,"")</f>
        <v>12.016666666666666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118</v>
      </c>
      <c r="S976" s="2">
        <v>22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45778</v>
      </c>
      <c r="G977" s="2">
        <f>DAY(EOMONTH(TA[[#This Row],[Month Year]],0))</f>
        <v>31</v>
      </c>
      <c r="H977" s="21">
        <v>45817</v>
      </c>
      <c r="I977" s="41">
        <f>IFERROR(VLOOKUP(TA[[#This Row],[Date]],Raw_Data[[Date]:[Sunset Time (POA&lt;20 W/m2)]],3,0),"")</f>
        <v>0.27847222222222223</v>
      </c>
      <c r="J977" s="41">
        <f>IFERROR(VLOOKUP(TA[[#This Row],[Date]],Raw_Data[[Date]:[Sunset Time (POA&lt;20 W/m2)]],4,0),"")</f>
        <v>0.77916666666666667</v>
      </c>
      <c r="K977" s="35">
        <f>IFERROR((TA[[#This Row],[Sunset Time (POA&lt;20 W/m2)]]-TA[[#This Row],[Sunrise Time (POA&gt;20 W/m2)]])*24,"")</f>
        <v>12.016666666666666</v>
      </c>
      <c r="L977" s="2" t="s">
        <v>296</v>
      </c>
      <c r="M977" s="42">
        <f>IFERROR(VLOOKUP(TA[[#This Row],[Affected Equipment]],'Basic Data'!$I$2:$K$40,3,0),"")</f>
        <v>8.6206896551724102E-3</v>
      </c>
      <c r="N977">
        <v>-28</v>
      </c>
      <c r="O977" t="s">
        <v>135</v>
      </c>
      <c r="P977" s="22" t="s">
        <v>323</v>
      </c>
      <c r="Q977" s="2" t="s">
        <v>329</v>
      </c>
      <c r="R977">
        <v>45</v>
      </c>
      <c r="S977" s="2">
        <v>8</v>
      </c>
      <c r="T977" t="s">
        <v>297</v>
      </c>
      <c r="U977" t="s">
        <v>300</v>
      </c>
      <c r="V977" t="s">
        <v>301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45778</v>
      </c>
      <c r="G978" s="2">
        <f>DAY(EOMONTH(TA[[#This Row],[Month Year]],0))</f>
        <v>31</v>
      </c>
      <c r="H978" s="21">
        <v>45817</v>
      </c>
      <c r="I978" s="41">
        <f>IFERROR(VLOOKUP(TA[[#This Row],[Date]],Raw_Data[[Date]:[Sunset Time (POA&lt;20 W/m2)]],3,0),"")</f>
        <v>0.27847222222222223</v>
      </c>
      <c r="J978" s="41">
        <f>IFERROR(VLOOKUP(TA[[#This Row],[Date]],Raw_Data[[Date]:[Sunset Time (POA&lt;20 W/m2)]],4,0),"")</f>
        <v>0.77916666666666667</v>
      </c>
      <c r="K978" s="35">
        <f>IFERROR((TA[[#This Row],[Sunset Time (POA&lt;20 W/m2)]]-TA[[#This Row],[Sunrise Time (POA&gt;20 W/m2)]])*24,"")</f>
        <v>12.016666666666666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47</v>
      </c>
      <c r="S978" s="2">
        <v>18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45778</v>
      </c>
      <c r="G979" s="2">
        <f>DAY(EOMONTH(TA[[#This Row],[Month Year]],0))</f>
        <v>31</v>
      </c>
      <c r="H979" s="21">
        <v>45817</v>
      </c>
      <c r="I979" s="41">
        <f>IFERROR(VLOOKUP(TA[[#This Row],[Date]],Raw_Data[[Date]:[Sunset Time (POA&lt;20 W/m2)]],3,0),"")</f>
        <v>0.27847222222222223</v>
      </c>
      <c r="J979" s="41">
        <f>IFERROR(VLOOKUP(TA[[#This Row],[Date]],Raw_Data[[Date]:[Sunset Time (POA&lt;20 W/m2)]],4,0),"")</f>
        <v>0.77916666666666667</v>
      </c>
      <c r="K979" s="35">
        <f>IFERROR((TA[[#This Row],[Sunset Time (POA&lt;20 W/m2)]]-TA[[#This Row],[Sunrise Time (POA&gt;20 W/m2)]])*24,"")</f>
        <v>12.016666666666666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134</v>
      </c>
      <c r="P979" s="22" t="s">
        <v>330</v>
      </c>
      <c r="Q979" s="2" t="s">
        <v>323</v>
      </c>
      <c r="R979">
        <v>30</v>
      </c>
      <c r="S979" s="2">
        <v>57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45778</v>
      </c>
      <c r="G980" s="2">
        <f>DAY(EOMONTH(TA[[#This Row],[Month Year]],0))</f>
        <v>31</v>
      </c>
      <c r="H980" s="21">
        <v>45817</v>
      </c>
      <c r="I980" s="41">
        <f>IFERROR(VLOOKUP(TA[[#This Row],[Date]],Raw_Data[[Date]:[Sunset Time (POA&lt;20 W/m2)]],3,0),"")</f>
        <v>0.27847222222222223</v>
      </c>
      <c r="J980" s="41">
        <f>IFERROR(VLOOKUP(TA[[#This Row],[Date]],Raw_Data[[Date]:[Sunset Time (POA&lt;20 W/m2)]],4,0),"")</f>
        <v>0.77916666666666667</v>
      </c>
      <c r="K980" s="35">
        <f>IFERROR((TA[[#This Row],[Sunset Time (POA&lt;20 W/m2)]]-TA[[#This Row],[Sunrise Time (POA&gt;20 W/m2)]])*24,"")</f>
        <v>12.016666666666666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31</v>
      </c>
      <c r="S980" s="2">
        <v>61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45778</v>
      </c>
      <c r="G981" s="2">
        <f>DAY(EOMONTH(TA[[#This Row],[Month Year]],0))</f>
        <v>31</v>
      </c>
      <c r="H981" s="21">
        <v>45817</v>
      </c>
      <c r="I981" s="41">
        <f>IFERROR(VLOOKUP(TA[[#This Row],[Date]],Raw_Data[[Date]:[Sunset Time (POA&lt;20 W/m2)]],3,0),"")</f>
        <v>0.27847222222222223</v>
      </c>
      <c r="J981" s="41">
        <f>IFERROR(VLOOKUP(TA[[#This Row],[Date]],Raw_Data[[Date]:[Sunset Time (POA&lt;20 W/m2)]],4,0),"")</f>
        <v>0.77916666666666667</v>
      </c>
      <c r="K981" s="35">
        <f>IFERROR((TA[[#This Row],[Sunset Time (POA&lt;20 W/m2)]]-TA[[#This Row],[Sunrise Time (POA&gt;20 W/m2)]])*24,"")</f>
        <v>12.016666666666666</v>
      </c>
      <c r="L981" s="2" t="s">
        <v>312</v>
      </c>
      <c r="M981" s="42">
        <f>IFERROR(VLOOKUP(TA[[#This Row],[Affected Equipment]],'Basic Data'!$I$2:$K$40,3,0),"")</f>
        <v>5.74712643678161E-3</v>
      </c>
      <c r="N981">
        <v>-28</v>
      </c>
      <c r="O981" t="s">
        <v>133</v>
      </c>
      <c r="P981" s="22" t="s">
        <v>330</v>
      </c>
      <c r="Q981" s="2" t="s">
        <v>323</v>
      </c>
      <c r="R981">
        <v>26</v>
      </c>
      <c r="S981" s="2">
        <v>37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45778</v>
      </c>
      <c r="G982" s="2">
        <f>DAY(EOMONTH(TA[[#This Row],[Month Year]],0))</f>
        <v>31</v>
      </c>
      <c r="H982" s="21">
        <v>45817</v>
      </c>
      <c r="I982" s="41">
        <f>IFERROR(VLOOKUP(TA[[#This Row],[Date]],Raw_Data[[Date]:[Sunset Time (POA&lt;20 W/m2)]],3,0),"")</f>
        <v>0.27847222222222223</v>
      </c>
      <c r="J982" s="41">
        <f>IFERROR(VLOOKUP(TA[[#This Row],[Date]],Raw_Data[[Date]:[Sunset Time (POA&lt;20 W/m2)]],4,0),"")</f>
        <v>0.77916666666666667</v>
      </c>
      <c r="K982" s="35">
        <f>IFERROR((TA[[#This Row],[Sunset Time (POA&lt;20 W/m2)]]-TA[[#This Row],[Sunrise Time (POA&gt;20 W/m2)]])*24,"")</f>
        <v>12.016666666666666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27</v>
      </c>
      <c r="S982" s="2">
        <v>42</v>
      </c>
      <c r="T982" t="s">
        <v>297</v>
      </c>
      <c r="U982" t="s">
        <v>300</v>
      </c>
      <c r="V982" t="s">
        <v>301</v>
      </c>
      <c r="W982" s="41">
        <f>IFERROR(VLOOKUP(TA[[#This Row],[Date]],Raw_Data[[Date]:[Sunset Time (POA&lt;20 W/m2)]],3,0),"")</f>
        <v>0.27847222222222223</v>
      </c>
      <c r="X982" s="41">
        <f>IFERROR(VLOOKUP(TA[[#This Row],[Date]],Raw_Data[[Date]:[Sunset Time (POA&lt;20 W/m2)]],3,0),"")</f>
        <v>0.27847222222222223</v>
      </c>
      <c r="Y982" s="34"/>
      <c r="Z982" s="34">
        <v>0.76041666666666663</v>
      </c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-6.6833333333333336</v>
      </c>
      <c r="AC982" s="34">
        <f>(TA[[#This Row],[Work Completion time on fault]]-TA[[#This Row],[Fault Time]])*24</f>
        <v>11.566666666666666</v>
      </c>
      <c r="AD982" s="35">
        <f>IFERROR((TA[[#This Row],[Work Completion time on fault]]-TA[[#This Row],[Fault Time]])*24,"")</f>
        <v>11.566666666666666</v>
      </c>
      <c r="AE982" t="s">
        <v>309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6.6475095785440627E-2</v>
      </c>
    </row>
    <row r="983" spans="1:35">
      <c r="A983" s="2">
        <f t="shared" si="87"/>
        <v>980</v>
      </c>
      <c r="B983" s="156">
        <f t="shared" ref="B983:B994" si="94">YEAR(H983)+IF(MONTH(H983)&gt;=4,1,0)</f>
        <v>2026</v>
      </c>
      <c r="C983" s="129">
        <f t="shared" ref="C983:C994" si="95">YEAR(H983)</f>
        <v>2025</v>
      </c>
      <c r="D983" s="2" t="s">
        <v>155</v>
      </c>
      <c r="E983" s="2" t="s">
        <v>155</v>
      </c>
      <c r="F983" s="39">
        <v>45778</v>
      </c>
      <c r="G983" s="2">
        <f>DAY(EOMONTH(TA[[#This Row],[Month Year]],0))</f>
        <v>31</v>
      </c>
      <c r="H983" s="21">
        <v>45818</v>
      </c>
      <c r="I983" s="41">
        <f>IFERROR(VLOOKUP(TA[[#This Row],[Date]],Raw_Data[[Date]:[Sunset Time (POA&lt;20 W/m2)]],3,0),"")</f>
        <v>0.25138888888888888</v>
      </c>
      <c r="J983" s="41">
        <f>IFERROR(VLOOKUP(TA[[#This Row],[Date]],Raw_Data[[Date]:[Sunset Time (POA&lt;20 W/m2)]],4,0),"")</f>
        <v>0.77777777777777779</v>
      </c>
      <c r="K983" s="35">
        <f>IFERROR((TA[[#This Row],[Sunset Time (POA&lt;20 W/m2)]]-TA[[#This Row],[Sunrise Time (POA&gt;20 W/m2)]])*24,"")</f>
        <v>12.633333333333333</v>
      </c>
      <c r="L983" s="2" t="s">
        <v>294</v>
      </c>
      <c r="M983" s="42">
        <f>IFERROR(VLOOKUP(TA[[#This Row],[Affected Equipment]],'Basic Data'!$I$2:$K$40,3,0),"")</f>
        <v>1.7241379310344799E-3</v>
      </c>
      <c r="N983">
        <v>-28</v>
      </c>
      <c r="O983" t="s">
        <v>135</v>
      </c>
      <c r="P983" s="127" t="s">
        <v>318</v>
      </c>
      <c r="Q983" s="126" t="s">
        <v>318</v>
      </c>
      <c r="R983">
        <v>131</v>
      </c>
      <c r="S983" s="2">
        <v>39</v>
      </c>
      <c r="T983" t="s">
        <v>295</v>
      </c>
      <c r="U983" t="s">
        <v>300</v>
      </c>
      <c r="V983" t="s">
        <v>298</v>
      </c>
      <c r="W983" s="41"/>
      <c r="X983" s="41"/>
      <c r="Y983" s="34"/>
      <c r="Z983" s="34"/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0</v>
      </c>
      <c r="AC983" s="34">
        <f>(TA[[#This Row],[Work Completion time on fault]]-TA[[#This Row],[Fault Time]])*24</f>
        <v>0</v>
      </c>
      <c r="AD983" s="35">
        <f>IFERROR((TA[[#This Row],[Work Completion time on fault]]-TA[[#This Row],[Fault Time]])*24,"")</f>
        <v>0</v>
      </c>
      <c r="AE983" t="s">
        <v>328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0</v>
      </c>
    </row>
    <row r="984" spans="1:35">
      <c r="A984" s="2">
        <f t="shared" si="87"/>
        <v>981</v>
      </c>
      <c r="B984" s="156">
        <f t="shared" si="94"/>
        <v>2026</v>
      </c>
      <c r="C984" s="129">
        <f t="shared" si="95"/>
        <v>2025</v>
      </c>
      <c r="D984" s="2" t="s">
        <v>155</v>
      </c>
      <c r="E984" s="2" t="s">
        <v>155</v>
      </c>
      <c r="F984" s="39">
        <v>45778</v>
      </c>
      <c r="G984" s="2">
        <f>DAY(EOMONTH(TA[[#This Row],[Month Year]],0))</f>
        <v>31</v>
      </c>
      <c r="H984" s="21">
        <v>45818</v>
      </c>
      <c r="I984" s="41">
        <f>IFERROR(VLOOKUP(TA[[#This Row],[Date]],Raw_Data[[Date]:[Sunset Time (POA&lt;20 W/m2)]],3,0),"")</f>
        <v>0.25138888888888888</v>
      </c>
      <c r="J984" s="41">
        <f>IFERROR(VLOOKUP(TA[[#This Row],[Date]],Raw_Data[[Date]:[Sunset Time (POA&lt;20 W/m2)]],4,0),"")</f>
        <v>0.77777777777777779</v>
      </c>
      <c r="K984" s="35">
        <f>IFERROR((TA[[#This Row],[Sunset Time (POA&lt;20 W/m2)]]-TA[[#This Row],[Sunrise Time (POA&gt;20 W/m2)]])*24,"")</f>
        <v>12.633333333333333</v>
      </c>
      <c r="L984" s="2" t="s">
        <v>296</v>
      </c>
      <c r="M984" s="42">
        <f>IFERROR(VLOOKUP(TA[[#This Row],[Affected Equipment]],'Basic Data'!$I$2:$K$40,3,0),"")</f>
        <v>8.6206896551724102E-3</v>
      </c>
      <c r="N984">
        <v>-28</v>
      </c>
      <c r="O984" t="s">
        <v>135</v>
      </c>
      <c r="P984" s="127" t="s">
        <v>318</v>
      </c>
      <c r="Q984" s="2" t="s">
        <v>321</v>
      </c>
      <c r="R984">
        <v>133</v>
      </c>
      <c r="S984" s="2">
        <v>26</v>
      </c>
      <c r="T984" t="s">
        <v>297</v>
      </c>
      <c r="U984" t="s">
        <v>300</v>
      </c>
      <c r="V984" t="s">
        <v>314</v>
      </c>
      <c r="W984" s="41">
        <f>IFERROR(VLOOKUP(TA[[#This Row],[Date]],Raw_Data[[Date]:[Sunset Time (POA&lt;20 W/m2)]],3,0),"")</f>
        <v>0.25138888888888888</v>
      </c>
      <c r="X984" s="41">
        <f>IFERROR(VLOOKUP(TA[[#This Row],[Date]],Raw_Data[[Date]:[Sunset Time (POA&lt;20 W/m2)]],3,0),"")</f>
        <v>0.25138888888888888</v>
      </c>
      <c r="Y984" s="34"/>
      <c r="Z984" s="34">
        <v>0.76041666666666663</v>
      </c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-6.0333333333333332</v>
      </c>
      <c r="AC984" s="34">
        <f>(TA[[#This Row],[Work Completion time on fault]]-TA[[#This Row],[Fault Time]])*24</f>
        <v>12.216666666666665</v>
      </c>
      <c r="AD984" s="35">
        <f>IFERROR((TA[[#This Row],[Work Completion time on fault]]-TA[[#This Row],[Fault Time]])*24,"")</f>
        <v>12.216666666666665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0.10531609195402293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45778</v>
      </c>
      <c r="G985" s="2">
        <f>DAY(EOMONTH(TA[[#This Row],[Month Year]],0))</f>
        <v>31</v>
      </c>
      <c r="H985" s="21">
        <v>45818</v>
      </c>
      <c r="I985" s="41">
        <f>IFERROR(VLOOKUP(TA[[#This Row],[Date]],Raw_Data[[Date]:[Sunset Time (POA&lt;20 W/m2)]],3,0),"")</f>
        <v>0.25138888888888888</v>
      </c>
      <c r="J985" s="41">
        <f>IFERROR(VLOOKUP(TA[[#This Row],[Date]],Raw_Data[[Date]:[Sunset Time (POA&lt;20 W/m2)]],4,0),"")</f>
        <v>0.77777777777777779</v>
      </c>
      <c r="K985" s="35">
        <f>IFERROR((TA[[#This Row],[Sunset Time (POA&lt;20 W/m2)]]-TA[[#This Row],[Sunrise Time (POA&gt;20 W/m2)]])*24,"")</f>
        <v>12.633333333333333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133</v>
      </c>
      <c r="P985" s="127" t="s">
        <v>316</v>
      </c>
      <c r="Q985" s="126" t="s">
        <v>317</v>
      </c>
      <c r="R985">
        <v>7</v>
      </c>
      <c r="S985" s="2">
        <v>32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45778</v>
      </c>
      <c r="G986" s="2">
        <f>DAY(EOMONTH(TA[[#This Row],[Month Year]],0))</f>
        <v>31</v>
      </c>
      <c r="H986" s="21">
        <v>45818</v>
      </c>
      <c r="I986" s="41">
        <f>IFERROR(VLOOKUP(TA[[#This Row],[Date]],Raw_Data[[Date]:[Sunset Time (POA&lt;20 W/m2)]],3,0),"")</f>
        <v>0.25138888888888888</v>
      </c>
      <c r="J986" s="41">
        <f>IFERROR(VLOOKUP(TA[[#This Row],[Date]],Raw_Data[[Date]:[Sunset Time (POA&lt;20 W/m2)]],4,0),"")</f>
        <v>0.77777777777777779</v>
      </c>
      <c r="K986" s="35">
        <f>IFERROR((TA[[#This Row],[Sunset Time (POA&lt;20 W/m2)]]-TA[[#This Row],[Sunrise Time (POA&gt;20 W/m2)]])*24,"")</f>
        <v>12.633333333333333</v>
      </c>
      <c r="L986" s="2" t="s">
        <v>294</v>
      </c>
      <c r="M986" s="42">
        <f>IFERROR(VLOOKUP(TA[[#This Row],[Affected Equipment]],'Basic Data'!$I$2:$K$40,3,0),"")</f>
        <v>1.7241379310344799E-3</v>
      </c>
      <c r="N986">
        <v>-28</v>
      </c>
      <c r="O986" t="s">
        <v>137</v>
      </c>
      <c r="P986" s="127" t="s">
        <v>315</v>
      </c>
      <c r="Q986" s="126" t="s">
        <v>319</v>
      </c>
      <c r="R986">
        <v>166</v>
      </c>
      <c r="S986" s="2">
        <v>91</v>
      </c>
      <c r="T986" t="s">
        <v>295</v>
      </c>
      <c r="U986" t="s">
        <v>300</v>
      </c>
      <c r="V986" t="s">
        <v>298</v>
      </c>
      <c r="W986" s="41"/>
      <c r="X986" s="41"/>
      <c r="Y986" s="34"/>
      <c r="Z986" s="34"/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0</v>
      </c>
      <c r="AC986" s="34">
        <f>(TA[[#This Row],[Work Completion time on fault]]-TA[[#This Row],[Fault Time]])*24</f>
        <v>0</v>
      </c>
      <c r="AD986" s="35">
        <f>IFERROR((TA[[#This Row],[Work Completion time on fault]]-TA[[#This Row],[Fault Time]])*24,"")</f>
        <v>0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45778</v>
      </c>
      <c r="G987" s="2">
        <f>DAY(EOMONTH(TA[[#This Row],[Month Year]],0))</f>
        <v>31</v>
      </c>
      <c r="H987" s="21">
        <v>45818</v>
      </c>
      <c r="I987" s="41">
        <f>IFERROR(VLOOKUP(TA[[#This Row],[Date]],Raw_Data[[Date]:[Sunset Time (POA&lt;20 W/m2)]],3,0),"")</f>
        <v>0.25138888888888888</v>
      </c>
      <c r="J987" s="41">
        <f>IFERROR(VLOOKUP(TA[[#This Row],[Date]],Raw_Data[[Date]:[Sunset Time (POA&lt;20 W/m2)]],4,0),"")</f>
        <v>0.77777777777777779</v>
      </c>
      <c r="K987" s="35">
        <f>IFERROR((TA[[#This Row],[Sunset Time (POA&lt;20 W/m2)]]-TA[[#This Row],[Sunrise Time (POA&gt;20 W/m2)]])*24,"")</f>
        <v>12.633333333333333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316</v>
      </c>
      <c r="R987">
        <v>117</v>
      </c>
      <c r="S987" s="2">
        <v>20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45778</v>
      </c>
      <c r="G988" s="2">
        <f>DAY(EOMONTH(TA[[#This Row],[Month Year]],0))</f>
        <v>31</v>
      </c>
      <c r="H988" s="21">
        <v>45818</v>
      </c>
      <c r="I988" s="41">
        <f>IFERROR(VLOOKUP(TA[[#This Row],[Date]],Raw_Data[[Date]:[Sunset Time (POA&lt;20 W/m2)]],3,0),"")</f>
        <v>0.25138888888888888</v>
      </c>
      <c r="J988" s="41">
        <f>IFERROR(VLOOKUP(TA[[#This Row],[Date]],Raw_Data[[Date]:[Sunset Time (POA&lt;20 W/m2)]],4,0),"")</f>
        <v>0.77777777777777779</v>
      </c>
      <c r="K988" s="35">
        <f>IFERROR((TA[[#This Row],[Sunset Time (POA&lt;20 W/m2)]]-TA[[#This Row],[Sunrise Time (POA&gt;20 W/m2)]])*24,"")</f>
        <v>12.633333333333333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133</v>
      </c>
      <c r="P988" s="127" t="s">
        <v>316</v>
      </c>
      <c r="Q988" s="126" t="s">
        <v>316</v>
      </c>
      <c r="R988">
        <v>118</v>
      </c>
      <c r="S988" s="2">
        <v>22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45778</v>
      </c>
      <c r="G989" s="2">
        <f>DAY(EOMONTH(TA[[#This Row],[Month Year]],0))</f>
        <v>31</v>
      </c>
      <c r="H989" s="21">
        <v>45818</v>
      </c>
      <c r="I989" s="41">
        <f>IFERROR(VLOOKUP(TA[[#This Row],[Date]],Raw_Data[[Date]:[Sunset Time (POA&lt;20 W/m2)]],3,0),"")</f>
        <v>0.25138888888888888</v>
      </c>
      <c r="J989" s="41">
        <f>IFERROR(VLOOKUP(TA[[#This Row],[Date]],Raw_Data[[Date]:[Sunset Time (POA&lt;20 W/m2)]],4,0),"")</f>
        <v>0.77777777777777779</v>
      </c>
      <c r="K989" s="35">
        <f>IFERROR((TA[[#This Row],[Sunset Time (POA&lt;20 W/m2)]]-TA[[#This Row],[Sunrise Time (POA&gt;20 W/m2)]])*24,"")</f>
        <v>12.633333333333333</v>
      </c>
      <c r="L989" s="2" t="s">
        <v>296</v>
      </c>
      <c r="M989" s="42">
        <f>IFERROR(VLOOKUP(TA[[#This Row],[Affected Equipment]],'Basic Data'!$I$2:$K$40,3,0),"")</f>
        <v>8.6206896551724102E-3</v>
      </c>
      <c r="N989">
        <v>-28</v>
      </c>
      <c r="O989" t="s">
        <v>135</v>
      </c>
      <c r="P989" s="22" t="s">
        <v>323</v>
      </c>
      <c r="Q989" s="2" t="s">
        <v>329</v>
      </c>
      <c r="R989">
        <v>45</v>
      </c>
      <c r="S989" s="2">
        <v>8</v>
      </c>
      <c r="T989" t="s">
        <v>297</v>
      </c>
      <c r="U989" t="s">
        <v>300</v>
      </c>
      <c r="V989" t="s">
        <v>301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45778</v>
      </c>
      <c r="G990" s="2">
        <f>DAY(EOMONTH(TA[[#This Row],[Month Year]],0))</f>
        <v>31</v>
      </c>
      <c r="H990" s="21">
        <v>45818</v>
      </c>
      <c r="I990" s="41">
        <f>IFERROR(VLOOKUP(TA[[#This Row],[Date]],Raw_Data[[Date]:[Sunset Time (POA&lt;20 W/m2)]],3,0),"")</f>
        <v>0.25138888888888888</v>
      </c>
      <c r="J990" s="41">
        <f>IFERROR(VLOOKUP(TA[[#This Row],[Date]],Raw_Data[[Date]:[Sunset Time (POA&lt;20 W/m2)]],4,0),"")</f>
        <v>0.77777777777777779</v>
      </c>
      <c r="K990" s="35">
        <f>IFERROR((TA[[#This Row],[Sunset Time (POA&lt;20 W/m2)]]-TA[[#This Row],[Sunrise Time (POA&gt;20 W/m2)]])*24,"")</f>
        <v>12.633333333333333</v>
      </c>
      <c r="L990" s="2" t="s">
        <v>296</v>
      </c>
      <c r="M990" s="42">
        <f>IFERROR(VLOOKUP(TA[[#This Row],[Affected Equipment]],'Basic Data'!$I$2:$K$40,3,0),"")</f>
        <v>8.6206896551724102E-3</v>
      </c>
      <c r="N990">
        <v>-28</v>
      </c>
      <c r="O990" t="s">
        <v>135</v>
      </c>
      <c r="P990" s="22" t="s">
        <v>323</v>
      </c>
      <c r="Q990" s="2" t="s">
        <v>329</v>
      </c>
      <c r="R990">
        <v>47</v>
      </c>
      <c r="S990" s="2">
        <v>18</v>
      </c>
      <c r="T990" t="s">
        <v>297</v>
      </c>
      <c r="U990" t="s">
        <v>300</v>
      </c>
      <c r="V990" t="s">
        <v>301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45778</v>
      </c>
      <c r="G991" s="2">
        <f>DAY(EOMONTH(TA[[#This Row],[Month Year]],0))</f>
        <v>31</v>
      </c>
      <c r="H991" s="21">
        <v>45818</v>
      </c>
      <c r="I991" s="41">
        <f>IFERROR(VLOOKUP(TA[[#This Row],[Date]],Raw_Data[[Date]:[Sunset Time (POA&lt;20 W/m2)]],3,0),"")</f>
        <v>0.25138888888888888</v>
      </c>
      <c r="J991" s="41">
        <f>IFERROR(VLOOKUP(TA[[#This Row],[Date]],Raw_Data[[Date]:[Sunset Time (POA&lt;20 W/m2)]],4,0),"")</f>
        <v>0.77777777777777779</v>
      </c>
      <c r="K991" s="35">
        <f>IFERROR((TA[[#This Row],[Sunset Time (POA&lt;20 W/m2)]]-TA[[#This Row],[Sunrise Time (POA&gt;20 W/m2)]])*24,"")</f>
        <v>12.633333333333333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134</v>
      </c>
      <c r="P991" s="22" t="s">
        <v>330</v>
      </c>
      <c r="Q991" s="2" t="s">
        <v>323</v>
      </c>
      <c r="R991">
        <v>30</v>
      </c>
      <c r="S991" s="2">
        <v>57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45778</v>
      </c>
      <c r="G992" s="2">
        <f>DAY(EOMONTH(TA[[#This Row],[Month Year]],0))</f>
        <v>31</v>
      </c>
      <c r="H992" s="21">
        <v>45818</v>
      </c>
      <c r="I992" s="41">
        <f>IFERROR(VLOOKUP(TA[[#This Row],[Date]],Raw_Data[[Date]:[Sunset Time (POA&lt;20 W/m2)]],3,0),"")</f>
        <v>0.25138888888888888</v>
      </c>
      <c r="J992" s="41">
        <f>IFERROR(VLOOKUP(TA[[#This Row],[Date]],Raw_Data[[Date]:[Sunset Time (POA&lt;20 W/m2)]],4,0),"")</f>
        <v>0.77777777777777779</v>
      </c>
      <c r="K992" s="35">
        <f>IFERROR((TA[[#This Row],[Sunset Time (POA&lt;20 W/m2)]]-TA[[#This Row],[Sunrise Time (POA&gt;20 W/m2)]])*24,"")</f>
        <v>12.633333333333333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134</v>
      </c>
      <c r="P992" s="22" t="s">
        <v>330</v>
      </c>
      <c r="Q992" s="2" t="s">
        <v>323</v>
      </c>
      <c r="R992">
        <v>31</v>
      </c>
      <c r="S992" s="2">
        <v>61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45778</v>
      </c>
      <c r="G993" s="2">
        <f>DAY(EOMONTH(TA[[#This Row],[Month Year]],0))</f>
        <v>31</v>
      </c>
      <c r="H993" s="21">
        <v>45818</v>
      </c>
      <c r="I993" s="41">
        <f>IFERROR(VLOOKUP(TA[[#This Row],[Date]],Raw_Data[[Date]:[Sunset Time (POA&lt;20 W/m2)]],3,0),"")</f>
        <v>0.25138888888888888</v>
      </c>
      <c r="J993" s="41">
        <f>IFERROR(VLOOKUP(TA[[#This Row],[Date]],Raw_Data[[Date]:[Sunset Time (POA&lt;20 W/m2)]],4,0),"")</f>
        <v>0.77777777777777779</v>
      </c>
      <c r="K993" s="35">
        <f>IFERROR((TA[[#This Row],[Sunset Time (POA&lt;20 W/m2)]]-TA[[#This Row],[Sunrise Time (POA&gt;20 W/m2)]])*24,"")</f>
        <v>12.633333333333333</v>
      </c>
      <c r="L993" s="2" t="s">
        <v>312</v>
      </c>
      <c r="M993" s="42">
        <f>IFERROR(VLOOKUP(TA[[#This Row],[Affected Equipment]],'Basic Data'!$I$2:$K$40,3,0),"")</f>
        <v>5.74712643678161E-3</v>
      </c>
      <c r="N993">
        <v>-28</v>
      </c>
      <c r="O993" t="s">
        <v>133</v>
      </c>
      <c r="P993" s="22" t="s">
        <v>330</v>
      </c>
      <c r="Q993" s="2" t="s">
        <v>323</v>
      </c>
      <c r="R993">
        <v>26</v>
      </c>
      <c r="S993" s="2">
        <v>37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45778</v>
      </c>
      <c r="G994" s="2">
        <f>DAY(EOMONTH(TA[[#This Row],[Month Year]],0))</f>
        <v>31</v>
      </c>
      <c r="H994" s="21">
        <v>45818</v>
      </c>
      <c r="I994" s="41">
        <f>IFERROR(VLOOKUP(TA[[#This Row],[Date]],Raw_Data[[Date]:[Sunset Time (POA&lt;20 W/m2)]],3,0),"")</f>
        <v>0.25138888888888888</v>
      </c>
      <c r="J994" s="41">
        <f>IFERROR(VLOOKUP(TA[[#This Row],[Date]],Raw_Data[[Date]:[Sunset Time (POA&lt;20 W/m2)]],4,0),"")</f>
        <v>0.77777777777777779</v>
      </c>
      <c r="K994" s="35">
        <f>IFERROR((TA[[#This Row],[Sunset Time (POA&lt;20 W/m2)]]-TA[[#This Row],[Sunrise Time (POA&gt;20 W/m2)]])*24,"")</f>
        <v>12.633333333333333</v>
      </c>
      <c r="L994" s="2" t="s">
        <v>312</v>
      </c>
      <c r="M994" s="42">
        <f>IFERROR(VLOOKUP(TA[[#This Row],[Affected Equipment]],'Basic Data'!$I$2:$K$40,3,0),"")</f>
        <v>5.74712643678161E-3</v>
      </c>
      <c r="N994">
        <v>-28</v>
      </c>
      <c r="O994" t="s">
        <v>133</v>
      </c>
      <c r="P994" s="22" t="s">
        <v>330</v>
      </c>
      <c r="Q994" s="2" t="s">
        <v>323</v>
      </c>
      <c r="R994">
        <v>27</v>
      </c>
      <c r="S994" s="2">
        <v>42</v>
      </c>
      <c r="T994" t="s">
        <v>297</v>
      </c>
      <c r="U994" t="s">
        <v>300</v>
      </c>
      <c r="V994" t="s">
        <v>301</v>
      </c>
      <c r="W994" s="41">
        <f>IFERROR(VLOOKUP(TA[[#This Row],[Date]],Raw_Data[[Date]:[Sunset Time (POA&lt;20 W/m2)]],3,0),"")</f>
        <v>0.25138888888888888</v>
      </c>
      <c r="X994" s="41">
        <f>IFERROR(VLOOKUP(TA[[#This Row],[Date]],Raw_Data[[Date]:[Sunset Time (POA&lt;20 W/m2)]],3,0),"")</f>
        <v>0.25138888888888888</v>
      </c>
      <c r="Y994" s="34"/>
      <c r="Z994" s="34">
        <v>0.76041666666666663</v>
      </c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-6.0333333333333332</v>
      </c>
      <c r="AC994" s="34">
        <f>(TA[[#This Row],[Work Completion time on fault]]-TA[[#This Row],[Fault Time]])*24</f>
        <v>12.216666666666665</v>
      </c>
      <c r="AD994" s="35">
        <f>IFERROR((TA[[#This Row],[Work Completion time on fault]]-TA[[#This Row],[Fault Time]])*24,"")</f>
        <v>12.216666666666665</v>
      </c>
      <c r="AE994" t="s">
        <v>309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7.0210727969348657E-2</v>
      </c>
    </row>
    <row r="995" spans="1:35">
      <c r="A995" s="2">
        <f t="shared" si="87"/>
        <v>992</v>
      </c>
      <c r="B995" s="156">
        <f t="shared" ref="B995:B1006" si="96">YEAR(H995)+IF(MONTH(H995)&gt;=4,1,0)</f>
        <v>2026</v>
      </c>
      <c r="C995" s="129">
        <f t="shared" ref="C995:C1006" si="97">YEAR(H995)</f>
        <v>2025</v>
      </c>
      <c r="D995" s="2" t="s">
        <v>155</v>
      </c>
      <c r="E995" s="2" t="s">
        <v>155</v>
      </c>
      <c r="F995" s="39">
        <v>45778</v>
      </c>
      <c r="G995" s="2">
        <f>DAY(EOMONTH(TA[[#This Row],[Month Year]],0))</f>
        <v>31</v>
      </c>
      <c r="H995" s="21">
        <v>45819</v>
      </c>
      <c r="I995" s="41">
        <f>IFERROR(VLOOKUP(TA[[#This Row],[Date]],Raw_Data[[Date]:[Sunset Time (POA&lt;20 W/m2)]],3,0),"")</f>
        <v>0.29166666666666669</v>
      </c>
      <c r="J995" s="41">
        <f>IFERROR(VLOOKUP(TA[[#This Row],[Date]],Raw_Data[[Date]:[Sunset Time (POA&lt;20 W/m2)]],4,0),"")</f>
        <v>0.77708333333333335</v>
      </c>
      <c r="K995" s="35">
        <f>IFERROR((TA[[#This Row],[Sunset Time (POA&lt;20 W/m2)]]-TA[[#This Row],[Sunrise Time (POA&gt;20 W/m2)]])*24,"")</f>
        <v>11.65</v>
      </c>
      <c r="L995" s="2" t="s">
        <v>294</v>
      </c>
      <c r="M995" s="42">
        <f>IFERROR(VLOOKUP(TA[[#This Row],[Affected Equipment]],'Basic Data'!$I$2:$K$40,3,0),"")</f>
        <v>1.7241379310344799E-3</v>
      </c>
      <c r="N995">
        <v>-28</v>
      </c>
      <c r="O995" t="s">
        <v>135</v>
      </c>
      <c r="P995" s="127" t="s">
        <v>318</v>
      </c>
      <c r="Q995" s="126" t="s">
        <v>318</v>
      </c>
      <c r="R995">
        <v>131</v>
      </c>
      <c r="S995" s="2">
        <v>39</v>
      </c>
      <c r="T995" t="s">
        <v>295</v>
      </c>
      <c r="U995" t="s">
        <v>300</v>
      </c>
      <c r="V995" t="s">
        <v>298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6"/>
        <v>2026</v>
      </c>
      <c r="C996" s="129">
        <f t="shared" si="97"/>
        <v>2025</v>
      </c>
      <c r="D996" s="2" t="s">
        <v>155</v>
      </c>
      <c r="E996" s="2" t="s">
        <v>155</v>
      </c>
      <c r="F996" s="39">
        <v>45778</v>
      </c>
      <c r="G996" s="2">
        <f>DAY(EOMONTH(TA[[#This Row],[Month Year]],0))</f>
        <v>31</v>
      </c>
      <c r="H996" s="21">
        <v>45819</v>
      </c>
      <c r="I996" s="41">
        <f>IFERROR(VLOOKUP(TA[[#This Row],[Date]],Raw_Data[[Date]:[Sunset Time (POA&lt;20 W/m2)]],3,0),"")</f>
        <v>0.29166666666666669</v>
      </c>
      <c r="J996" s="41">
        <f>IFERROR(VLOOKUP(TA[[#This Row],[Date]],Raw_Data[[Date]:[Sunset Time (POA&lt;20 W/m2)]],4,0),"")</f>
        <v>0.77708333333333335</v>
      </c>
      <c r="K996" s="35">
        <f>IFERROR((TA[[#This Row],[Sunset Time (POA&lt;20 W/m2)]]-TA[[#This Row],[Sunrise Time (POA&gt;20 W/m2)]])*24,"")</f>
        <v>11.65</v>
      </c>
      <c r="L996" s="2" t="s">
        <v>296</v>
      </c>
      <c r="M996" s="42">
        <f>IFERROR(VLOOKUP(TA[[#This Row],[Affected Equipment]],'Basic Data'!$I$2:$K$40,3,0),"")</f>
        <v>8.6206896551724102E-3</v>
      </c>
      <c r="N996">
        <v>-28</v>
      </c>
      <c r="O996" t="s">
        <v>135</v>
      </c>
      <c r="P996" s="127" t="s">
        <v>318</v>
      </c>
      <c r="Q996" s="2" t="s">
        <v>321</v>
      </c>
      <c r="R996">
        <v>133</v>
      </c>
      <c r="S996" s="2">
        <v>26</v>
      </c>
      <c r="T996" t="s">
        <v>297</v>
      </c>
      <c r="U996" t="s">
        <v>300</v>
      </c>
      <c r="V996" t="s">
        <v>314</v>
      </c>
      <c r="W996" s="41">
        <f>IFERROR(VLOOKUP(TA[[#This Row],[Date]],Raw_Data[[Date]:[Sunset Time (POA&lt;20 W/m2)]],3,0),"")</f>
        <v>0.29166666666666669</v>
      </c>
      <c r="X996" s="41">
        <f>IFERROR(VLOOKUP(TA[[#This Row],[Date]],Raw_Data[[Date]:[Sunset Time (POA&lt;20 W/m2)]],3,0),"")</f>
        <v>0.29166666666666669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-7</v>
      </c>
      <c r="AC996" s="34">
        <f>(TA[[#This Row],[Work Completion time on fault]]-TA[[#This Row],[Fault Time]])*24</f>
        <v>11.249999999999998</v>
      </c>
      <c r="AD996" s="35">
        <f>IFERROR((TA[[#This Row],[Work Completion time on fault]]-TA[[#This Row],[Fault Time]])*24,"")</f>
        <v>11.249999999999998</v>
      </c>
      <c r="AE996" t="s">
        <v>328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9.6982758620689599E-2</v>
      </c>
    </row>
    <row r="997" spans="1:35">
      <c r="A997" s="2">
        <f t="shared" si="87"/>
        <v>994</v>
      </c>
      <c r="B997" s="156">
        <f t="shared" si="96"/>
        <v>2026</v>
      </c>
      <c r="C997" s="129">
        <f t="shared" si="97"/>
        <v>2025</v>
      </c>
      <c r="D997" s="2" t="s">
        <v>155</v>
      </c>
      <c r="E997" s="2" t="s">
        <v>155</v>
      </c>
      <c r="F997" s="39">
        <v>45778</v>
      </c>
      <c r="G997" s="2">
        <f>DAY(EOMONTH(TA[[#This Row],[Month Year]],0))</f>
        <v>31</v>
      </c>
      <c r="H997" s="21">
        <v>45819</v>
      </c>
      <c r="I997" s="41">
        <f>IFERROR(VLOOKUP(TA[[#This Row],[Date]],Raw_Data[[Date]:[Sunset Time (POA&lt;20 W/m2)]],3,0),"")</f>
        <v>0.29166666666666669</v>
      </c>
      <c r="J997" s="41">
        <f>IFERROR(VLOOKUP(TA[[#This Row],[Date]],Raw_Data[[Date]:[Sunset Time (POA&lt;20 W/m2)]],4,0),"")</f>
        <v>0.77708333333333335</v>
      </c>
      <c r="K997" s="35">
        <f>IFERROR((TA[[#This Row],[Sunset Time (POA&lt;20 W/m2)]]-TA[[#This Row],[Sunrise Time (POA&gt;20 W/m2)]])*24,"")</f>
        <v>11.65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133</v>
      </c>
      <c r="P997" s="127" t="s">
        <v>316</v>
      </c>
      <c r="Q997" s="126" t="s">
        <v>317</v>
      </c>
      <c r="R997">
        <v>7</v>
      </c>
      <c r="S997" s="2">
        <v>32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45778</v>
      </c>
      <c r="G998" s="2">
        <f>DAY(EOMONTH(TA[[#This Row],[Month Year]],0))</f>
        <v>31</v>
      </c>
      <c r="H998" s="21">
        <v>45819</v>
      </c>
      <c r="I998" s="41">
        <f>IFERROR(VLOOKUP(TA[[#This Row],[Date]],Raw_Data[[Date]:[Sunset Time (POA&lt;20 W/m2)]],3,0),"")</f>
        <v>0.29166666666666669</v>
      </c>
      <c r="J998" s="41">
        <f>IFERROR(VLOOKUP(TA[[#This Row],[Date]],Raw_Data[[Date]:[Sunset Time (POA&lt;20 W/m2)]],4,0),"")</f>
        <v>0.77708333333333335</v>
      </c>
      <c r="K998" s="35">
        <f>IFERROR((TA[[#This Row],[Sunset Time (POA&lt;20 W/m2)]]-TA[[#This Row],[Sunrise Time (POA&gt;20 W/m2)]])*24,"")</f>
        <v>11.65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137</v>
      </c>
      <c r="P998" s="127" t="s">
        <v>315</v>
      </c>
      <c r="Q998" s="126" t="s">
        <v>319</v>
      </c>
      <c r="R998">
        <v>166</v>
      </c>
      <c r="S998" s="2">
        <v>91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18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45778</v>
      </c>
      <c r="G999" s="2">
        <f>DAY(EOMONTH(TA[[#This Row],[Month Year]],0))</f>
        <v>31</v>
      </c>
      <c r="H999" s="21">
        <v>45819</v>
      </c>
      <c r="I999" s="41">
        <f>IFERROR(VLOOKUP(TA[[#This Row],[Date]],Raw_Data[[Date]:[Sunset Time (POA&lt;20 W/m2)]],3,0),"")</f>
        <v>0.29166666666666669</v>
      </c>
      <c r="J999" s="41">
        <f>IFERROR(VLOOKUP(TA[[#This Row],[Date]],Raw_Data[[Date]:[Sunset Time (POA&lt;20 W/m2)]],4,0),"")</f>
        <v>0.77708333333333335</v>
      </c>
      <c r="K999" s="35">
        <f>IFERROR((TA[[#This Row],[Sunset Time (POA&lt;20 W/m2)]]-TA[[#This Row],[Sunrise Time (POA&gt;20 W/m2)]])*24,"")</f>
        <v>11.65</v>
      </c>
      <c r="L999" s="2" t="s">
        <v>294</v>
      </c>
      <c r="M999" s="42">
        <f>IFERROR(VLOOKUP(TA[[#This Row],[Affected Equipment]],'Basic Data'!$I$2:$K$40,3,0),"")</f>
        <v>1.7241379310344799E-3</v>
      </c>
      <c r="N999">
        <v>-28</v>
      </c>
      <c r="O999" t="s">
        <v>133</v>
      </c>
      <c r="P999" s="127" t="s">
        <v>316</v>
      </c>
      <c r="Q999" s="126" t="s">
        <v>316</v>
      </c>
      <c r="R999">
        <v>117</v>
      </c>
      <c r="S999" s="2">
        <v>20</v>
      </c>
      <c r="T999" t="s">
        <v>295</v>
      </c>
      <c r="U999" t="s">
        <v>300</v>
      </c>
      <c r="V999" t="s">
        <v>298</v>
      </c>
      <c r="W999" s="41"/>
      <c r="X999" s="41"/>
      <c r="Y999" s="34"/>
      <c r="Z999" s="34"/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0</v>
      </c>
      <c r="AC999" s="34">
        <f>(TA[[#This Row],[Work Completion time on fault]]-TA[[#This Row],[Fault Time]])*24</f>
        <v>0</v>
      </c>
      <c r="AD999" s="35">
        <f>IFERROR((TA[[#This Row],[Work Completion time on fault]]-TA[[#This Row],[Fault Time]])*24,"")</f>
        <v>0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45778</v>
      </c>
      <c r="G1000" s="2">
        <f>DAY(EOMONTH(TA[[#This Row],[Month Year]],0))</f>
        <v>31</v>
      </c>
      <c r="H1000" s="21">
        <v>45819</v>
      </c>
      <c r="I1000" s="41">
        <f>IFERROR(VLOOKUP(TA[[#This Row],[Date]],Raw_Data[[Date]:[Sunset Time (POA&lt;20 W/m2)]],3,0),"")</f>
        <v>0.29166666666666669</v>
      </c>
      <c r="J1000" s="41">
        <f>IFERROR(VLOOKUP(TA[[#This Row],[Date]],Raw_Data[[Date]:[Sunset Time (POA&lt;20 W/m2)]],4,0),"")</f>
        <v>0.77708333333333335</v>
      </c>
      <c r="K1000" s="35">
        <f>IFERROR((TA[[#This Row],[Sunset Time (POA&lt;20 W/m2)]]-TA[[#This Row],[Sunrise Time (POA&gt;20 W/m2)]])*24,"")</f>
        <v>11.65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316</v>
      </c>
      <c r="R1000">
        <v>118</v>
      </c>
      <c r="S1000" s="2">
        <v>22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45778</v>
      </c>
      <c r="G1001" s="2">
        <f>DAY(EOMONTH(TA[[#This Row],[Month Year]],0))</f>
        <v>31</v>
      </c>
      <c r="H1001" s="21">
        <v>45819</v>
      </c>
      <c r="I1001" s="41">
        <f>IFERROR(VLOOKUP(TA[[#This Row],[Date]],Raw_Data[[Date]:[Sunset Time (POA&lt;20 W/m2)]],3,0),"")</f>
        <v>0.29166666666666669</v>
      </c>
      <c r="J1001" s="41">
        <f>IFERROR(VLOOKUP(TA[[#This Row],[Date]],Raw_Data[[Date]:[Sunset Time (POA&lt;20 W/m2)]],4,0),"")</f>
        <v>0.77708333333333335</v>
      </c>
      <c r="K1001" s="35">
        <f>IFERROR((TA[[#This Row],[Sunset Time (POA&lt;20 W/m2)]]-TA[[#This Row],[Sunrise Time (POA&gt;20 W/m2)]])*24,"")</f>
        <v>11.65</v>
      </c>
      <c r="L1001" s="2" t="s">
        <v>296</v>
      </c>
      <c r="M1001" s="42">
        <f>IFERROR(VLOOKUP(TA[[#This Row],[Affected Equipment]],'Basic Data'!$I$2:$K$40,3,0),"")</f>
        <v>8.6206896551724102E-3</v>
      </c>
      <c r="N1001">
        <v>-28</v>
      </c>
      <c r="O1001" t="s">
        <v>135</v>
      </c>
      <c r="P1001" s="22" t="s">
        <v>323</v>
      </c>
      <c r="Q1001" s="2" t="s">
        <v>329</v>
      </c>
      <c r="R1001">
        <v>45</v>
      </c>
      <c r="S1001" s="2">
        <v>8</v>
      </c>
      <c r="T1001" t="s">
        <v>297</v>
      </c>
      <c r="U1001" t="s">
        <v>300</v>
      </c>
      <c r="V1001" t="s">
        <v>301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45778</v>
      </c>
      <c r="G1002" s="2">
        <f>DAY(EOMONTH(TA[[#This Row],[Month Year]],0))</f>
        <v>31</v>
      </c>
      <c r="H1002" s="21">
        <v>45819</v>
      </c>
      <c r="I1002" s="41">
        <f>IFERROR(VLOOKUP(TA[[#This Row],[Date]],Raw_Data[[Date]:[Sunset Time (POA&lt;20 W/m2)]],3,0),"")</f>
        <v>0.29166666666666669</v>
      </c>
      <c r="J1002" s="41">
        <f>IFERROR(VLOOKUP(TA[[#This Row],[Date]],Raw_Data[[Date]:[Sunset Time (POA&lt;20 W/m2)]],4,0),"")</f>
        <v>0.77708333333333335</v>
      </c>
      <c r="K1002" s="35">
        <f>IFERROR((TA[[#This Row],[Sunset Time (POA&lt;20 W/m2)]]-TA[[#This Row],[Sunrise Time (POA&gt;20 W/m2)]])*24,"")</f>
        <v>11.65</v>
      </c>
      <c r="L1002" s="2" t="s">
        <v>296</v>
      </c>
      <c r="M1002" s="42">
        <f>IFERROR(VLOOKUP(TA[[#This Row],[Affected Equipment]],'Basic Data'!$I$2:$K$40,3,0),"")</f>
        <v>8.6206896551724102E-3</v>
      </c>
      <c r="N1002">
        <v>-28</v>
      </c>
      <c r="O1002" t="s">
        <v>135</v>
      </c>
      <c r="P1002" s="22" t="s">
        <v>323</v>
      </c>
      <c r="Q1002" s="2" t="s">
        <v>329</v>
      </c>
      <c r="R1002">
        <v>47</v>
      </c>
      <c r="S1002" s="2">
        <v>18</v>
      </c>
      <c r="T1002" t="s">
        <v>297</v>
      </c>
      <c r="U1002" t="s">
        <v>300</v>
      </c>
      <c r="V1002" t="s">
        <v>301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45778</v>
      </c>
      <c r="G1003" s="2">
        <f>DAY(EOMONTH(TA[[#This Row],[Month Year]],0))</f>
        <v>31</v>
      </c>
      <c r="H1003" s="21">
        <v>45819</v>
      </c>
      <c r="I1003" s="41">
        <f>IFERROR(VLOOKUP(TA[[#This Row],[Date]],Raw_Data[[Date]:[Sunset Time (POA&lt;20 W/m2)]],3,0),"")</f>
        <v>0.29166666666666669</v>
      </c>
      <c r="J1003" s="41">
        <f>IFERROR(VLOOKUP(TA[[#This Row],[Date]],Raw_Data[[Date]:[Sunset Time (POA&lt;20 W/m2)]],4,0),"")</f>
        <v>0.77708333333333335</v>
      </c>
      <c r="K1003" s="35">
        <f>IFERROR((TA[[#This Row],[Sunset Time (POA&lt;20 W/m2)]]-TA[[#This Row],[Sunrise Time (POA&gt;20 W/m2)]])*24,"")</f>
        <v>11.65</v>
      </c>
      <c r="L1003" s="2" t="s">
        <v>296</v>
      </c>
      <c r="M1003" s="42">
        <f>IFERROR(VLOOKUP(TA[[#This Row],[Affected Equipment]],'Basic Data'!$I$2:$K$40,3,0),"")</f>
        <v>8.6206896551724102E-3</v>
      </c>
      <c r="N1003">
        <v>-28</v>
      </c>
      <c r="O1003" t="s">
        <v>134</v>
      </c>
      <c r="P1003" s="22" t="s">
        <v>330</v>
      </c>
      <c r="Q1003" s="2" t="s">
        <v>323</v>
      </c>
      <c r="R1003">
        <v>30</v>
      </c>
      <c r="S1003" s="2">
        <v>57</v>
      </c>
      <c r="T1003" t="s">
        <v>297</v>
      </c>
      <c r="U1003" t="s">
        <v>300</v>
      </c>
      <c r="V1003" t="s">
        <v>301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45778</v>
      </c>
      <c r="G1004" s="2">
        <f>DAY(EOMONTH(TA[[#This Row],[Month Year]],0))</f>
        <v>31</v>
      </c>
      <c r="H1004" s="21">
        <v>45819</v>
      </c>
      <c r="I1004" s="41">
        <f>IFERROR(VLOOKUP(TA[[#This Row],[Date]],Raw_Data[[Date]:[Sunset Time (POA&lt;20 W/m2)]],3,0),"")</f>
        <v>0.29166666666666669</v>
      </c>
      <c r="J1004" s="41">
        <f>IFERROR(VLOOKUP(TA[[#This Row],[Date]],Raw_Data[[Date]:[Sunset Time (POA&lt;20 W/m2)]],4,0),"")</f>
        <v>0.77708333333333335</v>
      </c>
      <c r="K1004" s="35">
        <f>IFERROR((TA[[#This Row],[Sunset Time (POA&lt;20 W/m2)]]-TA[[#This Row],[Sunrise Time (POA&gt;20 W/m2)]])*24,"")</f>
        <v>11.65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134</v>
      </c>
      <c r="P1004" s="22" t="s">
        <v>330</v>
      </c>
      <c r="Q1004" s="2" t="s">
        <v>323</v>
      </c>
      <c r="R1004">
        <v>31</v>
      </c>
      <c r="S1004" s="2">
        <v>61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45778</v>
      </c>
      <c r="G1005" s="2">
        <f>DAY(EOMONTH(TA[[#This Row],[Month Year]],0))</f>
        <v>31</v>
      </c>
      <c r="H1005" s="21">
        <v>45819</v>
      </c>
      <c r="I1005" s="41">
        <f>IFERROR(VLOOKUP(TA[[#This Row],[Date]],Raw_Data[[Date]:[Sunset Time (POA&lt;20 W/m2)]],3,0),"")</f>
        <v>0.29166666666666669</v>
      </c>
      <c r="J1005" s="41">
        <f>IFERROR(VLOOKUP(TA[[#This Row],[Date]],Raw_Data[[Date]:[Sunset Time (POA&lt;20 W/m2)]],4,0),"")</f>
        <v>0.77708333333333335</v>
      </c>
      <c r="K1005" s="35">
        <f>IFERROR((TA[[#This Row],[Sunset Time (POA&lt;20 W/m2)]]-TA[[#This Row],[Sunrise Time (POA&gt;20 W/m2)]])*24,"")</f>
        <v>11.65</v>
      </c>
      <c r="L1005" s="2" t="s">
        <v>312</v>
      </c>
      <c r="M1005" s="42">
        <f>IFERROR(VLOOKUP(TA[[#This Row],[Affected Equipment]],'Basic Data'!$I$2:$K$40,3,0),"")</f>
        <v>5.74712643678161E-3</v>
      </c>
      <c r="N1005">
        <v>-28</v>
      </c>
      <c r="O1005" t="s">
        <v>133</v>
      </c>
      <c r="P1005" s="22" t="s">
        <v>330</v>
      </c>
      <c r="Q1005" s="2" t="s">
        <v>323</v>
      </c>
      <c r="R1005">
        <v>26</v>
      </c>
      <c r="S1005" s="2">
        <v>37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45778</v>
      </c>
      <c r="G1006" s="2">
        <f>DAY(EOMONTH(TA[[#This Row],[Month Year]],0))</f>
        <v>31</v>
      </c>
      <c r="H1006" s="21">
        <v>45819</v>
      </c>
      <c r="I1006" s="41">
        <f>IFERROR(VLOOKUP(TA[[#This Row],[Date]],Raw_Data[[Date]:[Sunset Time (POA&lt;20 W/m2)]],3,0),"")</f>
        <v>0.29166666666666669</v>
      </c>
      <c r="J1006" s="41">
        <f>IFERROR(VLOOKUP(TA[[#This Row],[Date]],Raw_Data[[Date]:[Sunset Time (POA&lt;20 W/m2)]],4,0),"")</f>
        <v>0.77708333333333335</v>
      </c>
      <c r="K1006" s="35">
        <f>IFERROR((TA[[#This Row],[Sunset Time (POA&lt;20 W/m2)]]-TA[[#This Row],[Sunrise Time (POA&gt;20 W/m2)]])*24,"")</f>
        <v>11.65</v>
      </c>
      <c r="L1006" s="2" t="s">
        <v>312</v>
      </c>
      <c r="M1006" s="42">
        <f>IFERROR(VLOOKUP(TA[[#This Row],[Affected Equipment]],'Basic Data'!$I$2:$K$40,3,0),"")</f>
        <v>5.74712643678161E-3</v>
      </c>
      <c r="N1006">
        <v>-28</v>
      </c>
      <c r="O1006" t="s">
        <v>133</v>
      </c>
      <c r="P1006" s="22" t="s">
        <v>330</v>
      </c>
      <c r="Q1006" s="2" t="s">
        <v>323</v>
      </c>
      <c r="R1006">
        <v>27</v>
      </c>
      <c r="S1006" s="2">
        <v>42</v>
      </c>
      <c r="T1006" t="s">
        <v>297</v>
      </c>
      <c r="U1006" t="s">
        <v>300</v>
      </c>
      <c r="V1006" t="s">
        <v>301</v>
      </c>
      <c r="W1006" s="41">
        <f>IFERROR(VLOOKUP(TA[[#This Row],[Date]],Raw_Data[[Date]:[Sunset Time (POA&lt;20 W/m2)]],3,0),"")</f>
        <v>0.29166666666666669</v>
      </c>
      <c r="X1006" s="41">
        <f>IFERROR(VLOOKUP(TA[[#This Row],[Date]],Raw_Data[[Date]:[Sunset Time (POA&lt;20 W/m2)]],3,0),"")</f>
        <v>0.29166666666666669</v>
      </c>
      <c r="Y1006" s="34"/>
      <c r="Z1006" s="34">
        <v>0.76041666666666663</v>
      </c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-7</v>
      </c>
      <c r="AC1006" s="34">
        <f>(TA[[#This Row],[Work Completion time on fault]]-TA[[#This Row],[Fault Time]])*24</f>
        <v>11.249999999999998</v>
      </c>
      <c r="AD1006" s="35">
        <f>IFERROR((TA[[#This Row],[Work Completion time on fault]]-TA[[#This Row],[Fault Time]])*24,"")</f>
        <v>11.249999999999998</v>
      </c>
      <c r="AE1006" t="s">
        <v>309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6.4655172413793108E-2</v>
      </c>
    </row>
    <row r="1007" spans="1:35">
      <c r="A1007" s="2">
        <f t="shared" si="98"/>
        <v>1004</v>
      </c>
      <c r="B1007" s="156">
        <f t="shared" ref="B1007:B1018" si="99">YEAR(H1007)+IF(MONTH(H1007)&gt;=4,1,0)</f>
        <v>2026</v>
      </c>
      <c r="C1007" s="129">
        <f t="shared" ref="C1007:C1018" si="100">YEAR(H1007)</f>
        <v>2025</v>
      </c>
      <c r="D1007" s="2" t="s">
        <v>155</v>
      </c>
      <c r="E1007" s="2" t="s">
        <v>155</v>
      </c>
      <c r="F1007" s="39">
        <v>45778</v>
      </c>
      <c r="G1007" s="226">
        <f>DAY(EOMONTH(TA[[#This Row],[Month Year]],0))</f>
        <v>31</v>
      </c>
      <c r="H1007" s="21">
        <v>45820</v>
      </c>
      <c r="I1007" s="41">
        <f>IFERROR(VLOOKUP(TA[[#This Row],[Date]],Raw_Data[[Date]:[Sunset Time (POA&lt;20 W/m2)]],3,0),"")</f>
        <v>0.29166666666666669</v>
      </c>
      <c r="J1007" s="41">
        <f>IFERROR(VLOOKUP(TA[[#This Row],[Date]],Raw_Data[[Date]:[Sunset Time (POA&lt;20 W/m2)]],4,0),"")</f>
        <v>0.77708333333333335</v>
      </c>
      <c r="K1007" s="35">
        <f>IFERROR((TA[[#This Row],[Sunset Time (POA&lt;20 W/m2)]]-TA[[#This Row],[Sunrise Time (POA&gt;20 W/m2)]])*24,"")</f>
        <v>11.65</v>
      </c>
      <c r="L1007" s="2" t="s">
        <v>294</v>
      </c>
      <c r="M1007" s="42">
        <f>IFERROR(VLOOKUP(TA[[#This Row],[Affected Equipment]],'Basic Data'!$I$2:$K$40,3,0),"")</f>
        <v>1.7241379310344799E-3</v>
      </c>
      <c r="N1007">
        <v>-28</v>
      </c>
      <c r="O1007" t="s">
        <v>135</v>
      </c>
      <c r="P1007" s="127" t="s">
        <v>318</v>
      </c>
      <c r="Q1007" s="126" t="s">
        <v>318</v>
      </c>
      <c r="R1007">
        <v>131</v>
      </c>
      <c r="S1007" s="2">
        <v>39</v>
      </c>
      <c r="T1007" t="s">
        <v>295</v>
      </c>
      <c r="U1007" t="s">
        <v>300</v>
      </c>
      <c r="V1007" t="s">
        <v>298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9"/>
        <v>2026</v>
      </c>
      <c r="C1008" s="129">
        <f t="shared" si="100"/>
        <v>2025</v>
      </c>
      <c r="D1008" s="2" t="s">
        <v>155</v>
      </c>
      <c r="E1008" s="2" t="s">
        <v>155</v>
      </c>
      <c r="F1008" s="39">
        <v>45778</v>
      </c>
      <c r="G1008" s="226">
        <f>DAY(EOMONTH(TA[[#This Row],[Month Year]],0))</f>
        <v>31</v>
      </c>
      <c r="H1008" s="21">
        <v>45820</v>
      </c>
      <c r="I1008" s="41">
        <f>IFERROR(VLOOKUP(TA[[#This Row],[Date]],Raw_Data[[Date]:[Sunset Time (POA&lt;20 W/m2)]],3,0),"")</f>
        <v>0.29166666666666669</v>
      </c>
      <c r="J1008" s="41">
        <f>IFERROR(VLOOKUP(TA[[#This Row],[Date]],Raw_Data[[Date]:[Sunset Time (POA&lt;20 W/m2)]],4,0),"")</f>
        <v>0.77708333333333335</v>
      </c>
      <c r="K1008" s="35">
        <f>IFERROR((TA[[#This Row],[Sunset Time (POA&lt;20 W/m2)]]-TA[[#This Row],[Sunrise Time (POA&gt;20 W/m2)]])*24,"")</f>
        <v>11.65</v>
      </c>
      <c r="L1008" s="2" t="s">
        <v>296</v>
      </c>
      <c r="M1008" s="42">
        <f>IFERROR(VLOOKUP(TA[[#This Row],[Affected Equipment]],'Basic Data'!$I$2:$K$40,3,0),"")</f>
        <v>8.6206896551724102E-3</v>
      </c>
      <c r="N1008">
        <v>-28</v>
      </c>
      <c r="O1008" t="s">
        <v>135</v>
      </c>
      <c r="P1008" s="127" t="s">
        <v>318</v>
      </c>
      <c r="Q1008" s="2" t="s">
        <v>321</v>
      </c>
      <c r="R1008">
        <v>133</v>
      </c>
      <c r="S1008" s="2">
        <v>26</v>
      </c>
      <c r="T1008" t="s">
        <v>297</v>
      </c>
      <c r="U1008" t="s">
        <v>300</v>
      </c>
      <c r="V1008" t="s">
        <v>314</v>
      </c>
      <c r="W1008" s="41">
        <f>IFERROR(VLOOKUP(TA[[#This Row],[Date]],Raw_Data[[Date]:[Sunset Time (POA&lt;20 W/m2)]],3,0),"")</f>
        <v>0.29166666666666669</v>
      </c>
      <c r="X1008" s="41">
        <f>IFERROR(VLOOKUP(TA[[#This Row],[Date]],Raw_Data[[Date]:[Sunset Time (POA&lt;20 W/m2)]],3,0),"")</f>
        <v>0.29166666666666669</v>
      </c>
      <c r="Y1008" s="34"/>
      <c r="Z1008" s="34">
        <v>0.76041666666666663</v>
      </c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-7</v>
      </c>
      <c r="AC1008" s="34">
        <f>(TA[[#This Row],[Work Completion time on fault]]-TA[[#This Row],[Fault Time]])*24</f>
        <v>11.249999999999998</v>
      </c>
      <c r="AD1008" s="35">
        <f>IFERROR((TA[[#This Row],[Work Completion time on fault]]-TA[[#This Row],[Fault Time]])*24,"")</f>
        <v>11.249999999999998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9.6982758620689599E-2</v>
      </c>
    </row>
    <row r="1009" spans="1:35">
      <c r="A1009" s="2">
        <f t="shared" si="98"/>
        <v>1006</v>
      </c>
      <c r="B1009" s="156">
        <f t="shared" si="99"/>
        <v>2026</v>
      </c>
      <c r="C1009" s="129">
        <f t="shared" si="100"/>
        <v>2025</v>
      </c>
      <c r="D1009" s="2" t="s">
        <v>155</v>
      </c>
      <c r="E1009" s="2" t="s">
        <v>155</v>
      </c>
      <c r="F1009" s="39">
        <v>45778</v>
      </c>
      <c r="G1009" s="226">
        <f>DAY(EOMONTH(TA[[#This Row],[Month Year]],0))</f>
        <v>31</v>
      </c>
      <c r="H1009" s="21">
        <v>45820</v>
      </c>
      <c r="I1009" s="41">
        <f>IFERROR(VLOOKUP(TA[[#This Row],[Date]],Raw_Data[[Date]:[Sunset Time (POA&lt;20 W/m2)]],3,0),"")</f>
        <v>0.29166666666666669</v>
      </c>
      <c r="J1009" s="41">
        <f>IFERROR(VLOOKUP(TA[[#This Row],[Date]],Raw_Data[[Date]:[Sunset Time (POA&lt;20 W/m2)]],4,0),"")</f>
        <v>0.77708333333333335</v>
      </c>
      <c r="K1009" s="35">
        <f>IFERROR((TA[[#This Row],[Sunset Time (POA&lt;20 W/m2)]]-TA[[#This Row],[Sunrise Time (POA&gt;20 W/m2)]])*24,"")</f>
        <v>11.65</v>
      </c>
      <c r="L1009" s="2" t="s">
        <v>294</v>
      </c>
      <c r="M1009" s="42">
        <f>IFERROR(VLOOKUP(TA[[#This Row],[Affected Equipment]],'Basic Data'!$I$2:$K$40,3,0),"")</f>
        <v>1.7241379310344799E-3</v>
      </c>
      <c r="N1009">
        <v>-28</v>
      </c>
      <c r="O1009" t="s">
        <v>133</v>
      </c>
      <c r="P1009" s="127" t="s">
        <v>316</v>
      </c>
      <c r="Q1009" s="126" t="s">
        <v>317</v>
      </c>
      <c r="R1009">
        <v>7</v>
      </c>
      <c r="S1009" s="2">
        <v>32</v>
      </c>
      <c r="T1009" t="s">
        <v>295</v>
      </c>
      <c r="U1009" t="s">
        <v>300</v>
      </c>
      <c r="V1009" t="s">
        <v>298</v>
      </c>
      <c r="W1009" s="41"/>
      <c r="X1009" s="41"/>
      <c r="Y1009" s="34"/>
      <c r="Z1009" s="34"/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0</v>
      </c>
      <c r="AC1009" s="34">
        <f>(TA[[#This Row],[Work Completion time on fault]]-TA[[#This Row],[Fault Time]])*24</f>
        <v>0</v>
      </c>
      <c r="AD1009" s="35">
        <f>IFERROR((TA[[#This Row],[Work Completion time on fault]]-TA[[#This Row],[Fault Time]])*24,"")</f>
        <v>0</v>
      </c>
      <c r="AE1009" t="s">
        <v>328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0</v>
      </c>
    </row>
    <row r="1010" spans="1:35">
      <c r="A1010" s="2">
        <f t="shared" si="98"/>
        <v>1007</v>
      </c>
      <c r="B1010" s="156">
        <f t="shared" si="99"/>
        <v>2026</v>
      </c>
      <c r="C1010" s="129">
        <f t="shared" si="100"/>
        <v>2025</v>
      </c>
      <c r="D1010" s="2" t="s">
        <v>155</v>
      </c>
      <c r="E1010" s="2" t="s">
        <v>155</v>
      </c>
      <c r="F1010" s="39">
        <v>45778</v>
      </c>
      <c r="G1010" s="226">
        <f>DAY(EOMONTH(TA[[#This Row],[Month Year]],0))</f>
        <v>31</v>
      </c>
      <c r="H1010" s="21">
        <v>45820</v>
      </c>
      <c r="I1010" s="41">
        <f>IFERROR(VLOOKUP(TA[[#This Row],[Date]],Raw_Data[[Date]:[Sunset Time (POA&lt;20 W/m2)]],3,0),"")</f>
        <v>0.29166666666666669</v>
      </c>
      <c r="J1010" s="41">
        <f>IFERROR(VLOOKUP(TA[[#This Row],[Date]],Raw_Data[[Date]:[Sunset Time (POA&lt;20 W/m2)]],4,0),"")</f>
        <v>0.77708333333333335</v>
      </c>
      <c r="K1010" s="35">
        <f>IFERROR((TA[[#This Row],[Sunset Time (POA&lt;20 W/m2)]]-TA[[#This Row],[Sunrise Time (POA&gt;20 W/m2)]])*24,"")</f>
        <v>11.65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137</v>
      </c>
      <c r="P1010" s="127" t="s">
        <v>315</v>
      </c>
      <c r="Q1010" s="126" t="s">
        <v>319</v>
      </c>
      <c r="R1010">
        <v>166</v>
      </c>
      <c r="S1010" s="2">
        <v>91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45778</v>
      </c>
      <c r="G1011" s="226">
        <f>DAY(EOMONTH(TA[[#This Row],[Month Year]],0))</f>
        <v>31</v>
      </c>
      <c r="H1011" s="21">
        <v>45820</v>
      </c>
      <c r="I1011" s="41">
        <f>IFERROR(VLOOKUP(TA[[#This Row],[Date]],Raw_Data[[Date]:[Sunset Time (POA&lt;20 W/m2)]],3,0),"")</f>
        <v>0.29166666666666669</v>
      </c>
      <c r="J1011" s="41">
        <f>IFERROR(VLOOKUP(TA[[#This Row],[Date]],Raw_Data[[Date]:[Sunset Time (POA&lt;20 W/m2)]],4,0),"")</f>
        <v>0.77708333333333335</v>
      </c>
      <c r="K1011" s="35">
        <f>IFERROR((TA[[#This Row],[Sunset Time (POA&lt;20 W/m2)]]-TA[[#This Row],[Sunrise Time (POA&gt;20 W/m2)]])*24,"")</f>
        <v>11.65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133</v>
      </c>
      <c r="P1011" s="127" t="s">
        <v>316</v>
      </c>
      <c r="Q1011" s="126" t="s">
        <v>316</v>
      </c>
      <c r="R1011">
        <v>117</v>
      </c>
      <c r="S1011" s="2">
        <v>20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45778</v>
      </c>
      <c r="G1012" s="226">
        <f>DAY(EOMONTH(TA[[#This Row],[Month Year]],0))</f>
        <v>31</v>
      </c>
      <c r="H1012" s="21">
        <v>45820</v>
      </c>
      <c r="I1012" s="41">
        <f>IFERROR(VLOOKUP(TA[[#This Row],[Date]],Raw_Data[[Date]:[Sunset Time (POA&lt;20 W/m2)]],3,0),"")</f>
        <v>0.29166666666666669</v>
      </c>
      <c r="J1012" s="41">
        <f>IFERROR(VLOOKUP(TA[[#This Row],[Date]],Raw_Data[[Date]:[Sunset Time (POA&lt;20 W/m2)]],4,0),"")</f>
        <v>0.77708333333333335</v>
      </c>
      <c r="K1012" s="35">
        <f>IFERROR((TA[[#This Row],[Sunset Time (POA&lt;20 W/m2)]]-TA[[#This Row],[Sunrise Time (POA&gt;20 W/m2)]])*24,"")</f>
        <v>11.65</v>
      </c>
      <c r="L1012" s="2" t="s">
        <v>294</v>
      </c>
      <c r="M1012" s="42">
        <f>IFERROR(VLOOKUP(TA[[#This Row],[Affected Equipment]],'Basic Data'!$I$2:$K$40,3,0),"")</f>
        <v>1.7241379310344799E-3</v>
      </c>
      <c r="N1012">
        <v>-28</v>
      </c>
      <c r="O1012" t="s">
        <v>133</v>
      </c>
      <c r="P1012" s="127" t="s">
        <v>316</v>
      </c>
      <c r="Q1012" s="126" t="s">
        <v>316</v>
      </c>
      <c r="R1012">
        <v>118</v>
      </c>
      <c r="S1012" s="2">
        <v>22</v>
      </c>
      <c r="T1012" t="s">
        <v>295</v>
      </c>
      <c r="U1012" t="s">
        <v>300</v>
      </c>
      <c r="V1012" t="s">
        <v>298</v>
      </c>
      <c r="W1012" s="41"/>
      <c r="X1012" s="41"/>
      <c r="Y1012" s="34"/>
      <c r="Z1012" s="34"/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0</v>
      </c>
      <c r="AC1012" s="34">
        <f>(TA[[#This Row],[Work Completion time on fault]]-TA[[#This Row],[Fault Time]])*24</f>
        <v>0</v>
      </c>
      <c r="AD1012" s="35">
        <f>IFERROR((TA[[#This Row],[Work Completion time on fault]]-TA[[#This Row],[Fault Time]])*24,"")</f>
        <v>0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45778</v>
      </c>
      <c r="G1013" s="226">
        <f>DAY(EOMONTH(TA[[#This Row],[Month Year]],0))</f>
        <v>31</v>
      </c>
      <c r="H1013" s="21">
        <v>45820</v>
      </c>
      <c r="I1013" s="41">
        <f>IFERROR(VLOOKUP(TA[[#This Row],[Date]],Raw_Data[[Date]:[Sunset Time (POA&lt;20 W/m2)]],3,0),"")</f>
        <v>0.29166666666666669</v>
      </c>
      <c r="J1013" s="41">
        <f>IFERROR(VLOOKUP(TA[[#This Row],[Date]],Raw_Data[[Date]:[Sunset Time (POA&lt;20 W/m2)]],4,0),"")</f>
        <v>0.77708333333333335</v>
      </c>
      <c r="K1013" s="35">
        <f>IFERROR((TA[[#This Row],[Sunset Time (POA&lt;20 W/m2)]]-TA[[#This Row],[Sunrise Time (POA&gt;20 W/m2)]])*24,"")</f>
        <v>11.65</v>
      </c>
      <c r="L1013" s="2" t="s">
        <v>296</v>
      </c>
      <c r="M1013" s="42">
        <f>IFERROR(VLOOKUP(TA[[#This Row],[Affected Equipment]],'Basic Data'!$I$2:$K$40,3,0),"")</f>
        <v>8.6206896551724102E-3</v>
      </c>
      <c r="N1013">
        <v>-28</v>
      </c>
      <c r="O1013" t="s">
        <v>135</v>
      </c>
      <c r="P1013" s="22" t="s">
        <v>323</v>
      </c>
      <c r="Q1013" s="2" t="s">
        <v>329</v>
      </c>
      <c r="R1013">
        <v>45</v>
      </c>
      <c r="S1013" s="2">
        <v>8</v>
      </c>
      <c r="T1013" t="s">
        <v>297</v>
      </c>
      <c r="U1013" t="s">
        <v>300</v>
      </c>
      <c r="V1013" t="s">
        <v>301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45778</v>
      </c>
      <c r="G1014" s="226">
        <f>DAY(EOMONTH(TA[[#This Row],[Month Year]],0))</f>
        <v>31</v>
      </c>
      <c r="H1014" s="21">
        <v>45820</v>
      </c>
      <c r="I1014" s="41">
        <f>IFERROR(VLOOKUP(TA[[#This Row],[Date]],Raw_Data[[Date]:[Sunset Time (POA&lt;20 W/m2)]],3,0),"")</f>
        <v>0.29166666666666669</v>
      </c>
      <c r="J1014" s="41">
        <f>IFERROR(VLOOKUP(TA[[#This Row],[Date]],Raw_Data[[Date]:[Sunset Time (POA&lt;20 W/m2)]],4,0),"")</f>
        <v>0.77708333333333335</v>
      </c>
      <c r="K1014" s="35">
        <f>IFERROR((TA[[#This Row],[Sunset Time (POA&lt;20 W/m2)]]-TA[[#This Row],[Sunrise Time (POA&gt;20 W/m2)]])*24,"")</f>
        <v>11.65</v>
      </c>
      <c r="L1014" s="2" t="s">
        <v>296</v>
      </c>
      <c r="M1014" s="42">
        <f>IFERROR(VLOOKUP(TA[[#This Row],[Affected Equipment]],'Basic Data'!$I$2:$K$40,3,0),"")</f>
        <v>8.6206896551724102E-3</v>
      </c>
      <c r="N1014">
        <v>-28</v>
      </c>
      <c r="O1014" t="s">
        <v>135</v>
      </c>
      <c r="P1014" s="22" t="s">
        <v>323</v>
      </c>
      <c r="Q1014" s="2" t="s">
        <v>329</v>
      </c>
      <c r="R1014">
        <v>47</v>
      </c>
      <c r="S1014" s="2">
        <v>18</v>
      </c>
      <c r="T1014" t="s">
        <v>297</v>
      </c>
      <c r="U1014" t="s">
        <v>300</v>
      </c>
      <c r="V1014" t="s">
        <v>301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45778</v>
      </c>
      <c r="G1015" s="226">
        <f>DAY(EOMONTH(TA[[#This Row],[Month Year]],0))</f>
        <v>31</v>
      </c>
      <c r="H1015" s="21">
        <v>45820</v>
      </c>
      <c r="I1015" s="41">
        <f>IFERROR(VLOOKUP(TA[[#This Row],[Date]],Raw_Data[[Date]:[Sunset Time (POA&lt;20 W/m2)]],3,0),"")</f>
        <v>0.29166666666666669</v>
      </c>
      <c r="J1015" s="41">
        <f>IFERROR(VLOOKUP(TA[[#This Row],[Date]],Raw_Data[[Date]:[Sunset Time (POA&lt;20 W/m2)]],4,0),"")</f>
        <v>0.77708333333333335</v>
      </c>
      <c r="K1015" s="35">
        <f>IFERROR((TA[[#This Row],[Sunset Time (POA&lt;20 W/m2)]]-TA[[#This Row],[Sunrise Time (POA&gt;20 W/m2)]])*24,"")</f>
        <v>11.65</v>
      </c>
      <c r="L1015" s="2" t="s">
        <v>296</v>
      </c>
      <c r="M1015" s="42">
        <f>IFERROR(VLOOKUP(TA[[#This Row],[Affected Equipment]],'Basic Data'!$I$2:$K$40,3,0),"")</f>
        <v>8.6206896551724102E-3</v>
      </c>
      <c r="N1015">
        <v>-28</v>
      </c>
      <c r="O1015" t="s">
        <v>134</v>
      </c>
      <c r="P1015" s="22" t="s">
        <v>330</v>
      </c>
      <c r="Q1015" s="2" t="s">
        <v>323</v>
      </c>
      <c r="R1015">
        <v>30</v>
      </c>
      <c r="S1015" s="2">
        <v>57</v>
      </c>
      <c r="T1015" t="s">
        <v>297</v>
      </c>
      <c r="U1015" t="s">
        <v>300</v>
      </c>
      <c r="V1015" t="s">
        <v>301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45778</v>
      </c>
      <c r="G1016" s="226">
        <f>DAY(EOMONTH(TA[[#This Row],[Month Year]],0))</f>
        <v>31</v>
      </c>
      <c r="H1016" s="21">
        <v>45820</v>
      </c>
      <c r="I1016" s="41">
        <f>IFERROR(VLOOKUP(TA[[#This Row],[Date]],Raw_Data[[Date]:[Sunset Time (POA&lt;20 W/m2)]],3,0),"")</f>
        <v>0.29166666666666669</v>
      </c>
      <c r="J1016" s="41">
        <f>IFERROR(VLOOKUP(TA[[#This Row],[Date]],Raw_Data[[Date]:[Sunset Time (POA&lt;20 W/m2)]],4,0),"")</f>
        <v>0.77708333333333335</v>
      </c>
      <c r="K1016" s="35">
        <f>IFERROR((TA[[#This Row],[Sunset Time (POA&lt;20 W/m2)]]-TA[[#This Row],[Sunrise Time (POA&gt;20 W/m2)]])*24,"")</f>
        <v>11.65</v>
      </c>
      <c r="L1016" s="2" t="s">
        <v>296</v>
      </c>
      <c r="M1016" s="42">
        <f>IFERROR(VLOOKUP(TA[[#This Row],[Affected Equipment]],'Basic Data'!$I$2:$K$40,3,0),"")</f>
        <v>8.6206896551724102E-3</v>
      </c>
      <c r="N1016">
        <v>-28</v>
      </c>
      <c r="O1016" t="s">
        <v>134</v>
      </c>
      <c r="P1016" s="22" t="s">
        <v>330</v>
      </c>
      <c r="Q1016" s="2" t="s">
        <v>323</v>
      </c>
      <c r="R1016">
        <v>31</v>
      </c>
      <c r="S1016" s="2">
        <v>61</v>
      </c>
      <c r="T1016" t="s">
        <v>297</v>
      </c>
      <c r="U1016" t="s">
        <v>300</v>
      </c>
      <c r="V1016" t="s">
        <v>301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45778</v>
      </c>
      <c r="G1017" s="226">
        <f>DAY(EOMONTH(TA[[#This Row],[Month Year]],0))</f>
        <v>31</v>
      </c>
      <c r="H1017" s="21">
        <v>45820</v>
      </c>
      <c r="I1017" s="41">
        <f>IFERROR(VLOOKUP(TA[[#This Row],[Date]],Raw_Data[[Date]:[Sunset Time (POA&lt;20 W/m2)]],3,0),"")</f>
        <v>0.29166666666666669</v>
      </c>
      <c r="J1017" s="41">
        <f>IFERROR(VLOOKUP(TA[[#This Row],[Date]],Raw_Data[[Date]:[Sunset Time (POA&lt;20 W/m2)]],4,0),"")</f>
        <v>0.77708333333333335</v>
      </c>
      <c r="K1017" s="35">
        <f>IFERROR((TA[[#This Row],[Sunset Time (POA&lt;20 W/m2)]]-TA[[#This Row],[Sunrise Time (POA&gt;20 W/m2)]])*24,"")</f>
        <v>11.65</v>
      </c>
      <c r="L1017" s="2" t="s">
        <v>312</v>
      </c>
      <c r="M1017" s="42">
        <f>IFERROR(VLOOKUP(TA[[#This Row],[Affected Equipment]],'Basic Data'!$I$2:$K$40,3,0),"")</f>
        <v>5.74712643678161E-3</v>
      </c>
      <c r="N1017">
        <v>-28</v>
      </c>
      <c r="O1017" t="s">
        <v>133</v>
      </c>
      <c r="P1017" s="22" t="s">
        <v>330</v>
      </c>
      <c r="Q1017" s="2" t="s">
        <v>323</v>
      </c>
      <c r="R1017">
        <v>26</v>
      </c>
      <c r="S1017" s="2">
        <v>37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45778</v>
      </c>
      <c r="G1018" s="226">
        <f>DAY(EOMONTH(TA[[#This Row],[Month Year]],0))</f>
        <v>31</v>
      </c>
      <c r="H1018" s="21">
        <v>45819</v>
      </c>
      <c r="I1018" s="41">
        <f>IFERROR(VLOOKUP(TA[[#This Row],[Date]],Raw_Data[[Date]:[Sunset Time (POA&lt;20 W/m2)]],3,0),"")</f>
        <v>0.29166666666666669</v>
      </c>
      <c r="J1018" s="41">
        <f>IFERROR(VLOOKUP(TA[[#This Row],[Date]],Raw_Data[[Date]:[Sunset Time (POA&lt;20 W/m2)]],4,0),"")</f>
        <v>0.77708333333333335</v>
      </c>
      <c r="K1018" s="35">
        <f>IFERROR((TA[[#This Row],[Sunset Time (POA&lt;20 W/m2)]]-TA[[#This Row],[Sunrise Time (POA&gt;20 W/m2)]])*24,"")</f>
        <v>11.65</v>
      </c>
      <c r="L1018" s="2" t="s">
        <v>312</v>
      </c>
      <c r="M1018" s="42">
        <f>IFERROR(VLOOKUP(TA[[#This Row],[Affected Equipment]],'Basic Data'!$I$2:$K$40,3,0),"")</f>
        <v>5.74712643678161E-3</v>
      </c>
      <c r="N1018">
        <v>-28</v>
      </c>
      <c r="O1018" t="s">
        <v>133</v>
      </c>
      <c r="P1018" s="22" t="s">
        <v>330</v>
      </c>
      <c r="Q1018" s="2" t="s">
        <v>323</v>
      </c>
      <c r="R1018">
        <v>27</v>
      </c>
      <c r="S1018" s="2">
        <v>42</v>
      </c>
      <c r="T1018" t="s">
        <v>297</v>
      </c>
      <c r="U1018" t="s">
        <v>300</v>
      </c>
      <c r="V1018" t="s">
        <v>301</v>
      </c>
      <c r="W1018" s="41">
        <f>IFERROR(VLOOKUP(TA[[#This Row],[Date]],Raw_Data[[Date]:[Sunset Time (POA&lt;20 W/m2)]],3,0),"")</f>
        <v>0.29166666666666669</v>
      </c>
      <c r="X1018" s="41">
        <f>IFERROR(VLOOKUP(TA[[#This Row],[Date]],Raw_Data[[Date]:[Sunset Time (POA&lt;20 W/m2)]],3,0),"")</f>
        <v>0.29166666666666669</v>
      </c>
      <c r="Y1018" s="34"/>
      <c r="Z1018" s="34">
        <v>0.76041666666666663</v>
      </c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-7</v>
      </c>
      <c r="AC1018" s="34">
        <f>(TA[[#This Row],[Work Completion time on fault]]-TA[[#This Row],[Fault Time]])*24</f>
        <v>11.249999999999998</v>
      </c>
      <c r="AD1018" s="35">
        <f>IFERROR((TA[[#This Row],[Work Completion time on fault]]-TA[[#This Row],[Fault Time]])*24,"")</f>
        <v>11.249999999999998</v>
      </c>
      <c r="AE1018" t="s">
        <v>309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6.4655172413793108E-2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L971:L976 L983:L988 L995:L1000 L1007:L1012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T971:T976 T983:T988 T995:T1000 T1007:T1012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O971:O976 O983:O988 O995:O1000 O1007:O1012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AF4:AF1018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S21" activePane="bottomRight" state="frozen"/>
      <selection pane="topRight" activeCell="I2" sqref="I2"/>
      <selection pane="bottomLeft" activeCell="A3" sqref="A3"/>
      <selection pane="bottomRight" activeCell="V33" sqref="V33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1.425781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105.28515625" bestFit="1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503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505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45814</v>
      </c>
      <c r="G30" s="17">
        <f>DAY(EOMONTH(GA[[#This Row],[Month Year]],0))</f>
        <v>30</v>
      </c>
      <c r="H30" s="26">
        <v>45814</v>
      </c>
      <c r="I30" s="31">
        <f>IFERROR(VLOOKUP(GA[[#This Row],[Date]],Raw_Data[[#All],[Date]:[Sunset Time (POA&lt;20 W/m2)]],3,0),"")</f>
        <v>0.25069444444444444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12.55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506</v>
      </c>
      <c r="S30" s="24">
        <v>0.56180555555555556</v>
      </c>
      <c r="T30" s="24">
        <v>0.5625</v>
      </c>
      <c r="U30" s="24">
        <v>0.56597222222222221</v>
      </c>
      <c r="V30" s="24">
        <v>0.69444444444444442</v>
      </c>
      <c r="W30" s="34">
        <f>(GA[[#This Row],[Acknowledgemnet Time ]]-GA[[#This Row],[Fault Time]])*24</f>
        <v>1.6666666666666607E-2</v>
      </c>
      <c r="X30" s="35">
        <f>(GA[[#This Row],[Work Start time on Fault]]-GA[[#This Row],[Fault Time]])*24</f>
        <v>9.9999999999999645E-2</v>
      </c>
      <c r="Y30" s="35">
        <f>(GA[[#This Row],[Work Completiuon time on fualt]]-GA[[#This Row],[Fault Time]])*24</f>
        <v>3.1833333333333327</v>
      </c>
      <c r="Z30" s="2" t="s">
        <v>337</v>
      </c>
      <c r="AA30" s="2" t="s">
        <v>249</v>
      </c>
      <c r="AB30" s="2">
        <f>IFERROR(GA[[#This Row],[Plant Equivalent Weightage]]*GA[[#This Row],[Resolution Time]],"")</f>
        <v>3.1833333333333327</v>
      </c>
      <c r="AC30" s="2">
        <v>2062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45814</v>
      </c>
      <c r="G31" s="17">
        <f>DAY(EOMONTH(GA[[#This Row],[Month Year]],0))</f>
        <v>30</v>
      </c>
      <c r="H31" s="26">
        <v>45815</v>
      </c>
      <c r="I31" s="31">
        <f>IFERROR(VLOOKUP(GA[[#This Row],[Date]],Raw_Data[[#All],[Date]:[Sunset Time (POA&lt;20 W/m2)]],3,0),"")</f>
        <v>0.24583333333333332</v>
      </c>
      <c r="J31" s="31">
        <f>IFERROR(VLOOKUP(GA[[#This Row],[Date]],Raw_Data[[#All],[Date]:[Sunset Time (POA&lt;20 W/m2)]],4,0),"")</f>
        <v>0.77569444444444446</v>
      </c>
      <c r="K31" s="30">
        <f>IFERROR((GA[[#This Row],[Sunset Time (POA&lt;20 W/m2)]]-GA[[#This Row],[Sunrise Time (POA&gt;20 W/m2)]])*24,"")</f>
        <v>12.716666666666667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338</v>
      </c>
      <c r="S31" s="24">
        <v>0.62291666666666667</v>
      </c>
      <c r="T31" s="24">
        <v>0.62430555555555556</v>
      </c>
      <c r="U31" s="24">
        <v>0.625</v>
      </c>
      <c r="V31" s="24">
        <v>0.62986111111111109</v>
      </c>
      <c r="W31" s="34">
        <f>(GA[[#This Row],[Acknowledgemnet Time ]]-GA[[#This Row],[Fault Time]])*24</f>
        <v>3.3333333333333215E-2</v>
      </c>
      <c r="X31" s="35">
        <f>(GA[[#This Row],[Work Start time on Fault]]-GA[[#This Row],[Fault Time]])*24</f>
        <v>4.9999999999999822E-2</v>
      </c>
      <c r="Y31" s="35">
        <f>(GA[[#This Row],[Work Completiuon time on fualt]]-GA[[#This Row],[Fault Time]])*24</f>
        <v>0.16666666666666607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0.16666666666666607</v>
      </c>
      <c r="AC31" s="2">
        <v>49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45814</v>
      </c>
      <c r="G32" s="17">
        <f>DAY(EOMONTH(GA[[#This Row],[Month Year]],0))</f>
        <v>30</v>
      </c>
      <c r="H32" s="26">
        <v>45819</v>
      </c>
      <c r="I32" s="31">
        <f>IFERROR(VLOOKUP(GA[[#This Row],[Date]],Raw_Data[[#All],[Date]:[Sunset Time (POA&lt;20 W/m2)]],3,0),"")</f>
        <v>0.29166666666666669</v>
      </c>
      <c r="J32" s="31">
        <f>IFERROR(VLOOKUP(GA[[#This Row],[Date]],Raw_Data[[#All],[Date]:[Sunset Time (POA&lt;20 W/m2)]],4,0),"")</f>
        <v>0.77708333333333335</v>
      </c>
      <c r="K32" s="30">
        <f>IFERROR((GA[[#This Row],[Sunset Time (POA&lt;20 W/m2)]]-GA[[#This Row],[Sunrise Time (POA&gt;20 W/m2)]])*24,"")</f>
        <v>11.65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341</v>
      </c>
      <c r="S32" s="24">
        <v>0.42152777777777778</v>
      </c>
      <c r="T32" s="24">
        <v>0.42152777777777778</v>
      </c>
      <c r="U32" s="24">
        <v>0.42222222222222222</v>
      </c>
      <c r="V32" s="24">
        <v>0.43194444444444446</v>
      </c>
      <c r="W32" s="34">
        <f>(GA[[#This Row],[Acknowledgemnet Time ]]-GA[[#This Row],[Fault Time]])*24</f>
        <v>0</v>
      </c>
      <c r="X32" s="35">
        <f>(GA[[#This Row],[Work Start time on Fault]]-GA[[#This Row],[Fault Time]])*24</f>
        <v>1.6666666666666607E-2</v>
      </c>
      <c r="Y32" s="35">
        <f>(GA[[#This Row],[Work Completiuon time on fualt]]-GA[[#This Row],[Fault Time]])*24</f>
        <v>0.25000000000000044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0.25000000000000044</v>
      </c>
      <c r="AC32" s="2">
        <v>50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45814</v>
      </c>
      <c r="G33" s="17">
        <f>DAY(EOMONTH(GA[[#This Row],[Month Year]],0))</f>
        <v>30</v>
      </c>
      <c r="H33" s="26">
        <v>45820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338</v>
      </c>
      <c r="S33" s="24">
        <v>0.70208333333333328</v>
      </c>
      <c r="T33" s="24">
        <v>0.70208333333333328</v>
      </c>
      <c r="U33" s="24">
        <v>0.70486111111111116</v>
      </c>
      <c r="V33" s="24">
        <v>0.70833333333333337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6.6666666666669094E-2</v>
      </c>
      <c r="Y33" s="35">
        <f>(GA[[#This Row],[Work Completiuon time on fualt]]-GA[[#This Row],[Fault Time]])*24</f>
        <v>0.15000000000000213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0.15000000000000213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1900</v>
      </c>
      <c r="C34" s="129">
        <f t="shared" si="2"/>
        <v>1900</v>
      </c>
      <c r="I34" s="31" t="str">
        <f>IFERROR(VLOOKUP(GA[[#This Row],[Date]],Raw_Data[[#All],[Date]:[Sunset Time (POA&lt;20 W/m2)]],3,0),"")</f>
        <v/>
      </c>
      <c r="J34" s="31" t="str">
        <f>IFERROR(VLOOKUP(GA[[#This Row],[Date]],Raw_Data[[#All],[Date]:[Sunset Time (POA&lt;20 W/m2)]],4,0),"")</f>
        <v/>
      </c>
      <c r="K34" s="30" t="str">
        <f>IFERROR((GA[[#This Row],[Sunset Time (POA&lt;20 W/m2)]]-GA[[#This Row],[Sunrise Time (POA&gt;20 W/m2)]])*24,"")</f>
        <v/>
      </c>
      <c r="M34" s="17" t="str">
        <f>IFERROR(VLOOKUP(GA[[#This Row],[Affceted Equipment]],'Basic Data'!$A$1:$B$113,2,0),"")</f>
        <v/>
      </c>
      <c r="P34" s="28" t="str">
        <f>IFERROR(VLOOKUP(GA[[#This Row],[Affceted Equipment]],'Basic Data'!$A$2:$C$118,3,0),"")</f>
        <v/>
      </c>
      <c r="Q34" s="2"/>
      <c r="W34" s="34"/>
      <c r="X34" s="35"/>
      <c r="Y34" s="35"/>
      <c r="Z34" s="2"/>
      <c r="AA34" s="2"/>
      <c r="AB34" s="2" t="str">
        <f>IFERROR(GA[[#This Row],[Plant Equivalent Weightage]]*GA[[#This Row],[Resolution Time]],"")</f>
        <v/>
      </c>
      <c r="AC34" s="2"/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1900</v>
      </c>
      <c r="C35" s="129">
        <f t="shared" si="2"/>
        <v>1900</v>
      </c>
      <c r="I35" s="31" t="str">
        <f>IFERROR(VLOOKUP(GA[[#This Row],[Date]],Raw_Data[[#All],[Date]:[Sunset Time (POA&lt;20 W/m2)]],3,0),"")</f>
        <v/>
      </c>
      <c r="J35" s="31" t="str">
        <f>IFERROR(VLOOKUP(GA[[#This Row],[Date]],Raw_Data[[#All],[Date]:[Sunset Time (POA&lt;20 W/m2)]],4,0),"")</f>
        <v/>
      </c>
      <c r="K35" s="30" t="str">
        <f>IFERROR((GA[[#This Row],[Sunset Time (POA&lt;20 W/m2)]]-GA[[#This Row],[Sunrise Time (POA&gt;20 W/m2)]])*24,"")</f>
        <v/>
      </c>
      <c r="M35" s="17" t="str">
        <f>IFERROR(VLOOKUP(GA[[#This Row],[Affceted Equipment]],'Basic Data'!$A$1:$B$113,2,0),"")</f>
        <v/>
      </c>
      <c r="P35" s="28" t="str">
        <f>IFERROR(VLOOKUP(GA[[#This Row],[Affceted Equipment]],'Basic Data'!$A$2:$C$118,3,0),"")</f>
        <v/>
      </c>
      <c r="Q35" s="2"/>
      <c r="W35" s="34"/>
      <c r="X35" s="35"/>
      <c r="Y35" s="35"/>
      <c r="Z35" s="2"/>
      <c r="AA35" s="2"/>
      <c r="AB35" s="2" t="str">
        <f>IFERROR(GA[[#This Row],[Plant Equivalent Weightage]]*GA[[#This Row],[Resolution Time]],"")</f>
        <v/>
      </c>
      <c r="AC35" s="2"/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1900</v>
      </c>
      <c r="C36" s="129">
        <f t="shared" si="2"/>
        <v>1900</v>
      </c>
      <c r="I36" s="31" t="str">
        <f>IFERROR(VLOOKUP(GA[[#This Row],[Date]],Raw_Data[[#All],[Date]:[Sunset Time (POA&lt;20 W/m2)]],3,0),"")</f>
        <v/>
      </c>
      <c r="J36" s="31" t="str">
        <f>IFERROR(VLOOKUP(GA[[#This Row],[Date]],Raw_Data[[#All],[Date]:[Sunset Time (POA&lt;20 W/m2)]],4,0),"")</f>
        <v/>
      </c>
      <c r="K36" s="30" t="str">
        <f>IFERROR((GA[[#This Row],[Sunset Time (POA&lt;20 W/m2)]]-GA[[#This Row],[Sunrise Time (POA&gt;20 W/m2)]])*24,"")</f>
        <v/>
      </c>
      <c r="M36" s="17" t="str">
        <f>IFERROR(VLOOKUP(GA[[#This Row],[Affceted Equipment]],'Basic Data'!$A$1:$B$113,2,0),"")</f>
        <v/>
      </c>
      <c r="P36" s="28" t="str">
        <f>IFERROR(VLOOKUP(GA[[#This Row],[Affceted Equipment]],'Basic Data'!$A$2:$C$118,3,0),"")</f>
        <v/>
      </c>
      <c r="Q36" s="2"/>
      <c r="W36" s="34"/>
      <c r="X36" s="35"/>
      <c r="Y36" s="35"/>
      <c r="Z36" s="2"/>
      <c r="AA36" s="2"/>
      <c r="AB36" s="2" t="str">
        <f>IFERROR(GA[[#This Row],[Plant Equivalent Weightage]]*GA[[#This Row],[Resolution Time]],"")</f>
        <v/>
      </c>
      <c r="AC36" s="2"/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1900</v>
      </c>
      <c r="C37" s="129">
        <f t="shared" si="2"/>
        <v>1900</v>
      </c>
      <c r="I37" s="31" t="str">
        <f>IFERROR(VLOOKUP(GA[[#This Row],[Date]],Raw_Data[[#All],[Date]:[Sunset Time (POA&lt;20 W/m2)]],3,0),"")</f>
        <v/>
      </c>
      <c r="J37" s="31" t="str">
        <f>IFERROR(VLOOKUP(GA[[#This Row],[Date]],Raw_Data[[#All],[Date]:[Sunset Time (POA&lt;20 W/m2)]],4,0),"")</f>
        <v/>
      </c>
      <c r="K37" s="30" t="str">
        <f>IFERROR((GA[[#This Row],[Sunset Time (POA&lt;20 W/m2)]]-GA[[#This Row],[Sunrise Time (POA&gt;20 W/m2)]])*24,"")</f>
        <v/>
      </c>
      <c r="M37" s="17" t="str">
        <f>IFERROR(VLOOKUP(GA[[#This Row],[Affceted Equipment]],'Basic Data'!$A$1:$B$113,2,0),"")</f>
        <v/>
      </c>
      <c r="P37" s="28" t="str">
        <f>IFERROR(VLOOKUP(GA[[#This Row],[Affceted Equipment]],'Basic Data'!$A$2:$C$118,3,0),"")</f>
        <v/>
      </c>
      <c r="Q37" s="2"/>
      <c r="W37" s="34"/>
      <c r="X37" s="35"/>
      <c r="Y37" s="35"/>
      <c r="Z37" s="2"/>
      <c r="AA37" s="2"/>
      <c r="AB37" s="2" t="str">
        <f>IFERROR(GA[[#This Row],[Plant Equivalent Weightage]]*GA[[#This Row],[Resolution Time]],"")</f>
        <v/>
      </c>
      <c r="AC37" s="2"/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1900</v>
      </c>
      <c r="C38" s="129">
        <f t="shared" si="2"/>
        <v>1900</v>
      </c>
      <c r="I38" s="31" t="str">
        <f>IFERROR(VLOOKUP(GA[[#This Row],[Date]],Raw_Data[[#All],[Date]:[Sunset Time (POA&lt;20 W/m2)]],3,0),"")</f>
        <v/>
      </c>
      <c r="J38" s="31" t="str">
        <f>IFERROR(VLOOKUP(GA[[#This Row],[Date]],Raw_Data[[#All],[Date]:[Sunset Time (POA&lt;20 W/m2)]],4,0),"")</f>
        <v/>
      </c>
      <c r="K38" s="30" t="str">
        <f>IFERROR((GA[[#This Row],[Sunset Time (POA&lt;20 W/m2)]]-GA[[#This Row],[Sunrise Time (POA&gt;20 W/m2)]])*24,"")</f>
        <v/>
      </c>
      <c r="M38" s="17" t="str">
        <f>IFERROR(VLOOKUP(GA[[#This Row],[Affceted Equipment]],'Basic Data'!$A$1:$B$113,2,0),"")</f>
        <v/>
      </c>
      <c r="P38" s="28" t="str">
        <f>IFERROR(VLOOKUP(GA[[#This Row],[Affceted Equipment]],'Basic Data'!$A$2:$C$118,3,0),"")</f>
        <v/>
      </c>
      <c r="Q38" s="2"/>
      <c r="W38" s="34"/>
      <c r="X38" s="35"/>
      <c r="Y38" s="35"/>
      <c r="Z38" s="2"/>
      <c r="AA38" s="2"/>
      <c r="AB38" s="2" t="str">
        <f>IFERROR(GA[[#This Row],[Plant Equivalent Weightage]]*GA[[#This Row],[Resolution Time]],"")</f>
        <v/>
      </c>
      <c r="AC38" s="2"/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1900</v>
      </c>
      <c r="C39" s="129">
        <f t="shared" si="2"/>
        <v>1900</v>
      </c>
      <c r="I39" s="31" t="str">
        <f>IFERROR(VLOOKUP(GA[[#This Row],[Date]],Raw_Data[[#All],[Date]:[Sunset Time (POA&lt;20 W/m2)]],3,0),"")</f>
        <v/>
      </c>
      <c r="J39" s="31" t="str">
        <f>IFERROR(VLOOKUP(GA[[#This Row],[Date]],Raw_Data[[#All],[Date]:[Sunset Time (POA&lt;20 W/m2)]],4,0),"")</f>
        <v/>
      </c>
      <c r="K39" s="30" t="str">
        <f>IFERROR((GA[[#This Row],[Sunset Time (POA&lt;20 W/m2)]]-GA[[#This Row],[Sunrise Time (POA&gt;20 W/m2)]])*24,"")</f>
        <v/>
      </c>
      <c r="M39" s="17" t="str">
        <f>IFERROR(VLOOKUP(GA[[#This Row],[Affceted Equipment]],'Basic Data'!$A$1:$B$113,2,0),"")</f>
        <v/>
      </c>
      <c r="P39" s="28" t="str">
        <f>IFERROR(VLOOKUP(GA[[#This Row],[Affceted Equipment]],'Basic Data'!$A$2:$C$118,3,0),"")</f>
        <v/>
      </c>
      <c r="Q39" s="2"/>
      <c r="W39" s="34"/>
      <c r="X39" s="35"/>
      <c r="Y39" s="35"/>
      <c r="Z39" s="2"/>
      <c r="AA39" s="2"/>
      <c r="AB39" s="2" t="str">
        <f>IFERROR(GA[[#This Row],[Plant Equivalent Weightage]]*GA[[#This Row],[Resolution Time]],"")</f>
        <v/>
      </c>
      <c r="AC39" s="2"/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1900</v>
      </c>
      <c r="C40" s="129">
        <f t="shared" si="2"/>
        <v>1900</v>
      </c>
      <c r="I40" s="31" t="str">
        <f>IFERROR(VLOOKUP(GA[[#This Row],[Date]],Raw_Data[[#All],[Date]:[Sunset Time (POA&lt;20 W/m2)]],3,0),"")</f>
        <v/>
      </c>
      <c r="J40" s="31" t="str">
        <f>IFERROR(VLOOKUP(GA[[#This Row],[Date]],Raw_Data[[#All],[Date]:[Sunset Time (POA&lt;20 W/m2)]],4,0),"")</f>
        <v/>
      </c>
      <c r="K40" s="30" t="str">
        <f>IFERROR((GA[[#This Row],[Sunset Time (POA&lt;20 W/m2)]]-GA[[#This Row],[Sunrise Time (POA&gt;20 W/m2)]])*24,"")</f>
        <v/>
      </c>
      <c r="M40" s="17" t="str">
        <f>IFERROR(VLOOKUP(GA[[#This Row],[Affceted Equipment]],'Basic Data'!$A$1:$B$113,2,0),"")</f>
        <v/>
      </c>
      <c r="P40" s="28" t="str">
        <f>IFERROR(VLOOKUP(GA[[#This Row],[Affceted Equipment]],'Basic Data'!$A$2:$C$118,3,0),"")</f>
        <v/>
      </c>
      <c r="Q40" s="2"/>
      <c r="W40" s="34"/>
      <c r="X40" s="35"/>
      <c r="Y40" s="35"/>
      <c r="Z40" s="2"/>
      <c r="AA40" s="2"/>
      <c r="AB40" s="2" t="str">
        <f>IFERROR(GA[[#This Row],[Plant Equivalent Weightage]]*GA[[#This Row],[Resolution Time]],"")</f>
        <v/>
      </c>
      <c r="AC40" s="2"/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1900</v>
      </c>
      <c r="C41" s="129">
        <f t="shared" si="2"/>
        <v>1900</v>
      </c>
      <c r="I41" s="31" t="str">
        <f>IFERROR(VLOOKUP(GA[[#This Row],[Date]],Raw_Data[[#All],[Date]:[Sunset Time (POA&lt;20 W/m2)]],3,0),"")</f>
        <v/>
      </c>
      <c r="J41" s="31" t="str">
        <f>IFERROR(VLOOKUP(GA[[#This Row],[Date]],Raw_Data[[#All],[Date]:[Sunset Time (POA&lt;20 W/m2)]],4,0),"")</f>
        <v/>
      </c>
      <c r="K41" s="30" t="str">
        <f>IFERROR((GA[[#This Row],[Sunset Time (POA&lt;20 W/m2)]]-GA[[#This Row],[Sunrise Time (POA&gt;20 W/m2)]])*24,"")</f>
        <v/>
      </c>
      <c r="M41" s="17" t="str">
        <f>IFERROR(VLOOKUP(GA[[#This Row],[Affceted Equipment]],'Basic Data'!$A$1:$B$113,2,0),"")</f>
        <v/>
      </c>
      <c r="P41" s="28" t="str">
        <f>IFERROR(VLOOKUP(GA[[#This Row],[Affceted Equipment]],'Basic Data'!$A$2:$C$118,3,0),"")</f>
        <v/>
      </c>
      <c r="Q41" s="2"/>
      <c r="W41" s="34"/>
      <c r="X41" s="35"/>
      <c r="Y41" s="35"/>
      <c r="Z41" s="2"/>
      <c r="AA41" s="2"/>
      <c r="AB41" s="2" t="str">
        <f>IFERROR(GA[[#This Row],[Plant Equivalent Weightage]]*GA[[#This Row],[Resolution Time]],"")</f>
        <v/>
      </c>
      <c r="AC41" s="2"/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1900</v>
      </c>
      <c r="C42" s="129">
        <f t="shared" si="2"/>
        <v>1900</v>
      </c>
      <c r="I42" s="31" t="str">
        <f>IFERROR(VLOOKUP(GA[[#This Row],[Date]],Raw_Data[[#All],[Date]:[Sunset Time (POA&lt;20 W/m2)]],3,0),"")</f>
        <v/>
      </c>
      <c r="J42" s="31" t="str">
        <f>IFERROR(VLOOKUP(GA[[#This Row],[Date]],Raw_Data[[#All],[Date]:[Sunset Time (POA&lt;20 W/m2)]],4,0),"")</f>
        <v/>
      </c>
      <c r="K42" s="30" t="str">
        <f>IFERROR((GA[[#This Row],[Sunset Time (POA&lt;20 W/m2)]]-GA[[#This Row],[Sunrise Time (POA&gt;20 W/m2)]])*24,"")</f>
        <v/>
      </c>
      <c r="M42" s="17" t="str">
        <f>IFERROR(VLOOKUP(GA[[#This Row],[Affceted Equipment]],'Basic Data'!$A$1:$B$113,2,0),"")</f>
        <v/>
      </c>
      <c r="P42" s="28" t="str">
        <f>IFERROR(VLOOKUP(GA[[#This Row],[Affceted Equipment]],'Basic Data'!$A$2:$C$118,3,0),"")</f>
        <v/>
      </c>
      <c r="Q42" s="2"/>
      <c r="W42" s="34"/>
      <c r="X42" s="35"/>
      <c r="Y42" s="35"/>
      <c r="Z42" s="2"/>
      <c r="AA42" s="2"/>
      <c r="AB42" s="2" t="str">
        <f>IFERROR(GA[[#This Row],[Plant Equivalent Weightage]]*GA[[#This Row],[Resolution Time]],"")</f>
        <v/>
      </c>
      <c r="AC42" s="2"/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1900</v>
      </c>
      <c r="C43" s="129">
        <f t="shared" si="2"/>
        <v>1900</v>
      </c>
      <c r="I43" s="31" t="str">
        <f>IFERROR(VLOOKUP(GA[[#This Row],[Date]],Raw_Data[[#All],[Date]:[Sunset Time (POA&lt;20 W/m2)]],3,0),"")</f>
        <v/>
      </c>
      <c r="J43" s="31" t="str">
        <f>IFERROR(VLOOKUP(GA[[#This Row],[Date]],Raw_Data[[#All],[Date]:[Sunset Time (POA&lt;20 W/m2)]],4,0),"")</f>
        <v/>
      </c>
      <c r="K43" s="30" t="str">
        <f>IFERROR((GA[[#This Row],[Sunset Time (POA&lt;20 W/m2)]]-GA[[#This Row],[Sunrise Time (POA&gt;20 W/m2)]])*24,"")</f>
        <v/>
      </c>
      <c r="M43" s="17" t="str">
        <f>IFERROR(VLOOKUP(GA[[#This Row],[Affceted Equipment]],'Basic Data'!$A$1:$B$113,2,0),"")</f>
        <v/>
      </c>
      <c r="P43" s="28" t="str">
        <f>IFERROR(VLOOKUP(GA[[#This Row],[Affceted Equipment]],'Basic Data'!$A$2:$C$118,3,0),"")</f>
        <v/>
      </c>
      <c r="Q43" s="2"/>
      <c r="W43" s="34"/>
      <c r="X43" s="35"/>
      <c r="Y43" s="35"/>
      <c r="Z43" s="2"/>
      <c r="AA43" s="2"/>
      <c r="AB43" s="2" t="str">
        <f>IFERROR(GA[[#This Row],[Plant Equivalent Weightage]]*GA[[#This Row],[Resolution Time]],"")</f>
        <v/>
      </c>
      <c r="AC43" s="2"/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1900</v>
      </c>
      <c r="C44" s="129">
        <f t="shared" si="2"/>
        <v>1900</v>
      </c>
      <c r="I44" s="31" t="str">
        <f>IFERROR(VLOOKUP(GA[[#This Row],[Date]],Raw_Data[[#All],[Date]:[Sunset Time (POA&lt;20 W/m2)]],3,0),"")</f>
        <v/>
      </c>
      <c r="J44" s="31" t="str">
        <f>IFERROR(VLOOKUP(GA[[#This Row],[Date]],Raw_Data[[#All],[Date]:[Sunset Time (POA&lt;20 W/m2)]],4,0),"")</f>
        <v/>
      </c>
      <c r="K44" s="30" t="str">
        <f>IFERROR((GA[[#This Row],[Sunset Time (POA&lt;20 W/m2)]]-GA[[#This Row],[Sunrise Time (POA&gt;20 W/m2)]])*24,"")</f>
        <v/>
      </c>
      <c r="M44" s="17" t="str">
        <f>IFERROR(VLOOKUP(GA[[#This Row],[Affceted Equipment]],'Basic Data'!$A$1:$B$113,2,0),"")</f>
        <v/>
      </c>
      <c r="P44" s="28" t="str">
        <f>IFERROR(VLOOKUP(GA[[#This Row],[Affceted Equipment]],'Basic Data'!$A$2:$C$118,3,0),"")</f>
        <v/>
      </c>
      <c r="Q44" s="2"/>
      <c r="W44" s="34"/>
      <c r="X44" s="35"/>
      <c r="Y44" s="35"/>
      <c r="Z44" s="2"/>
      <c r="AA44" s="2"/>
      <c r="AB44" s="2" t="str">
        <f>IFERROR(GA[[#This Row],[Plant Equivalent Weightage]]*GA[[#This Row],[Resolution Time]],"")</f>
        <v/>
      </c>
      <c r="AC44" s="2"/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74"/>
  <sheetViews>
    <sheetView topLeftCell="A2" workbookViewId="0">
      <pane xSplit="8" ySplit="1" topLeftCell="I59" activePane="bottomRight" state="frozen"/>
      <selection pane="topRight" activeCell="I2" sqref="I2"/>
      <selection pane="bottomLeft" activeCell="A3" sqref="A3"/>
      <selection pane="bottomRight" activeCell="P74" sqref="P74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68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74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:B73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si="124"/>
        <v>2026</v>
      </c>
      <c r="C68" s="2">
        <f t="shared" ref="C68:C73" si="127">YEAR(H68)</f>
        <v>2025</v>
      </c>
      <c r="D68" s="2" t="s">
        <v>224</v>
      </c>
      <c r="E68" s="2" t="s">
        <v>224</v>
      </c>
      <c r="F68" s="18">
        <v>45809</v>
      </c>
      <c r="G68" s="2">
        <f t="shared" ref="G68:G73" si="128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ref="A69:A74" si="129">A68+1</f>
        <v>67</v>
      </c>
      <c r="B69" s="156">
        <f t="shared" si="124"/>
        <v>2026</v>
      </c>
      <c r="C69" s="2">
        <f t="shared" si="127"/>
        <v>2025</v>
      </c>
      <c r="D69" s="2" t="s">
        <v>224</v>
      </c>
      <c r="E69" s="2" t="s">
        <v>224</v>
      </c>
      <c r="F69" s="18">
        <v>45809</v>
      </c>
      <c r="G69" s="2">
        <f t="shared" si="128"/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129"/>
        <v>68</v>
      </c>
      <c r="B70" s="156">
        <f t="shared" si="124"/>
        <v>2026</v>
      </c>
      <c r="C70" s="2">
        <f t="shared" si="127"/>
        <v>2025</v>
      </c>
      <c r="D70" s="2" t="s">
        <v>224</v>
      </c>
      <c r="E70" s="2" t="s">
        <v>224</v>
      </c>
      <c r="F70" s="18">
        <v>45809</v>
      </c>
      <c r="G70" s="2">
        <f t="shared" si="128"/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129"/>
        <v>69</v>
      </c>
      <c r="B71" s="156">
        <f t="shared" si="124"/>
        <v>2026</v>
      </c>
      <c r="C71" s="2">
        <f t="shared" si="127"/>
        <v>2025</v>
      </c>
      <c r="D71" s="2" t="s">
        <v>224</v>
      </c>
      <c r="E71" s="2" t="s">
        <v>224</v>
      </c>
      <c r="F71" s="18">
        <v>45809</v>
      </c>
      <c r="G71" s="2">
        <f t="shared" si="128"/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129"/>
        <v>70</v>
      </c>
      <c r="B72" s="156">
        <f t="shared" si="124"/>
        <v>2026</v>
      </c>
      <c r="C72" s="2">
        <f t="shared" si="127"/>
        <v>2025</v>
      </c>
      <c r="D72" s="2" t="s">
        <v>224</v>
      </c>
      <c r="E72" s="2" t="s">
        <v>224</v>
      </c>
      <c r="F72" s="18">
        <v>45809</v>
      </c>
      <c r="G72" s="2">
        <f t="shared" si="128"/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129"/>
        <v>71</v>
      </c>
      <c r="B73" s="156">
        <f t="shared" si="124"/>
        <v>2026</v>
      </c>
      <c r="C73" s="2">
        <f t="shared" si="127"/>
        <v>2025</v>
      </c>
      <c r="D73" s="2" t="s">
        <v>224</v>
      </c>
      <c r="E73" s="2" t="s">
        <v>224</v>
      </c>
      <c r="F73" s="18">
        <v>45809</v>
      </c>
      <c r="G73" s="2">
        <f t="shared" si="128"/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129"/>
        <v>72</v>
      </c>
      <c r="B74" s="156">
        <f>YEAR(H74)+IF(MONTH(H74)&gt;=4,1,0)</f>
        <v>2026</v>
      </c>
      <c r="C74" s="2">
        <f>YEAR(H74)</f>
        <v>2025</v>
      </c>
      <c r="D74" s="2" t="s">
        <v>224</v>
      </c>
      <c r="E74" s="2" t="s">
        <v>224</v>
      </c>
      <c r="F74" s="18">
        <v>45809</v>
      </c>
      <c r="G74" s="2">
        <f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74"/>
  <sheetViews>
    <sheetView topLeftCell="A2" workbookViewId="0">
      <pane xSplit="8" ySplit="1" topLeftCell="I60" activePane="bottomRight" state="frozen"/>
      <selection pane="topRight" activeCell="I2" sqref="I2"/>
      <selection pane="bottomLeft" activeCell="A3" sqref="A3"/>
      <selection pane="bottomRight" activeCell="A74" sqref="A74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67" si="2">H3+1</f>
        <v>45746</v>
      </c>
      <c r="Q4" s="2">
        <f>SUM(GC[[#This Row],[IC1_Inv1_GC]:[IC2_Inv2_GC]])</f>
        <v>0</v>
      </c>
    </row>
    <row r="5" spans="1:19">
      <c r="A5" s="2">
        <f t="shared" ref="A5:A74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64" si="4">YEAR(H44)+IF(MONTH(H44)&gt;=4,1,0)</f>
        <v>2026</v>
      </c>
      <c r="C44" s="129">
        <f t="shared" ref="C44:C64" si="5">YEAR(H44)</f>
        <v>2025</v>
      </c>
      <c r="D44" s="2" t="s">
        <v>155</v>
      </c>
      <c r="E44" s="2" t="s">
        <v>155</v>
      </c>
      <c r="F44" s="18">
        <v>45779</v>
      </c>
      <c r="G44" s="2"/>
      <c r="H44" s="19">
        <f t="shared" si="2"/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129">
        <f t="shared" si="5"/>
        <v>2025</v>
      </c>
      <c r="D45" s="2" t="s">
        <v>155</v>
      </c>
      <c r="E45" s="2" t="s">
        <v>155</v>
      </c>
      <c r="F45" s="18">
        <v>45780</v>
      </c>
      <c r="G45" s="2"/>
      <c r="H45" s="19">
        <f t="shared" si="2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129">
        <f t="shared" si="5"/>
        <v>2025</v>
      </c>
      <c r="D46" s="2" t="s">
        <v>155</v>
      </c>
      <c r="E46" s="2" t="s">
        <v>155</v>
      </c>
      <c r="F46" s="18">
        <v>45781</v>
      </c>
      <c r="G46" s="2"/>
      <c r="H46" s="19">
        <f t="shared" si="2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129">
        <f t="shared" si="5"/>
        <v>2025</v>
      </c>
      <c r="D47" s="2" t="s">
        <v>155</v>
      </c>
      <c r="E47" s="2" t="s">
        <v>155</v>
      </c>
      <c r="F47" s="18">
        <v>45782</v>
      </c>
      <c r="G47" s="2"/>
      <c r="H47" s="19">
        <f t="shared" si="2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129">
        <f t="shared" si="5"/>
        <v>2025</v>
      </c>
      <c r="D48" s="2" t="s">
        <v>155</v>
      </c>
      <c r="E48" s="2" t="s">
        <v>155</v>
      </c>
      <c r="F48" s="18">
        <v>45783</v>
      </c>
      <c r="G48" s="2"/>
      <c r="H48" s="19">
        <f t="shared" si="2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129">
        <f t="shared" si="5"/>
        <v>2025</v>
      </c>
      <c r="D49" s="2" t="s">
        <v>155</v>
      </c>
      <c r="E49" s="2" t="s">
        <v>155</v>
      </c>
      <c r="F49" s="18">
        <v>45784</v>
      </c>
      <c r="G49" s="2"/>
      <c r="H49" s="19">
        <f t="shared" si="2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129">
        <f t="shared" si="5"/>
        <v>2025</v>
      </c>
      <c r="D50" s="2" t="s">
        <v>155</v>
      </c>
      <c r="E50" s="2" t="s">
        <v>155</v>
      </c>
      <c r="F50" s="18">
        <v>45785</v>
      </c>
      <c r="G50" s="2"/>
      <c r="H50" s="19">
        <f t="shared" si="2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129">
        <f t="shared" si="5"/>
        <v>2025</v>
      </c>
      <c r="D51" s="2" t="s">
        <v>155</v>
      </c>
      <c r="E51" s="2" t="s">
        <v>155</v>
      </c>
      <c r="F51" s="18">
        <v>45786</v>
      </c>
      <c r="G51" s="2"/>
      <c r="H51" s="19">
        <f t="shared" si="2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129">
        <f t="shared" si="5"/>
        <v>2025</v>
      </c>
      <c r="D52" s="2" t="s">
        <v>155</v>
      </c>
      <c r="E52" s="2" t="s">
        <v>155</v>
      </c>
      <c r="F52" s="18">
        <v>45787</v>
      </c>
      <c r="G52" s="2"/>
      <c r="H52" s="19">
        <f t="shared" si="2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129">
        <f t="shared" si="5"/>
        <v>2025</v>
      </c>
      <c r="D53" s="2" t="s">
        <v>155</v>
      </c>
      <c r="E53" s="2" t="s">
        <v>155</v>
      </c>
      <c r="F53" s="18">
        <v>45788</v>
      </c>
      <c r="G53" s="2"/>
      <c r="H53" s="19">
        <f t="shared" si="2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129">
        <f t="shared" si="5"/>
        <v>2025</v>
      </c>
      <c r="D54" s="2" t="s">
        <v>155</v>
      </c>
      <c r="E54" s="2" t="s">
        <v>155</v>
      </c>
      <c r="F54" s="18">
        <v>45789</v>
      </c>
      <c r="G54" s="2"/>
      <c r="H54" s="19">
        <f t="shared" si="2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129">
        <f t="shared" si="5"/>
        <v>2025</v>
      </c>
      <c r="D55" s="2" t="s">
        <v>155</v>
      </c>
      <c r="E55" s="2" t="s">
        <v>155</v>
      </c>
      <c r="F55" s="18">
        <v>45790</v>
      </c>
      <c r="G55" s="2"/>
      <c r="H55" s="19">
        <f t="shared" si="2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129">
        <f t="shared" si="5"/>
        <v>2025</v>
      </c>
      <c r="D56" s="2" t="s">
        <v>155</v>
      </c>
      <c r="E56" s="2" t="s">
        <v>155</v>
      </c>
      <c r="F56" s="18">
        <v>45791</v>
      </c>
      <c r="G56" s="2"/>
      <c r="H56" s="19">
        <f t="shared" si="2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129">
        <f t="shared" si="5"/>
        <v>2025</v>
      </c>
      <c r="D57" s="2" t="s">
        <v>155</v>
      </c>
      <c r="E57" s="2" t="s">
        <v>155</v>
      </c>
      <c r="F57" s="18">
        <v>45792</v>
      </c>
      <c r="G57" s="2"/>
      <c r="H57" s="19">
        <f t="shared" si="2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129">
        <f t="shared" si="5"/>
        <v>2025</v>
      </c>
      <c r="D58" s="2" t="s">
        <v>155</v>
      </c>
      <c r="E58" s="2" t="s">
        <v>155</v>
      </c>
      <c r="F58" s="18">
        <v>45793</v>
      </c>
      <c r="G58" s="2"/>
      <c r="H58" s="19">
        <f t="shared" si="2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129">
        <f t="shared" si="5"/>
        <v>2025</v>
      </c>
      <c r="D59" s="2" t="s">
        <v>155</v>
      </c>
      <c r="E59" s="2" t="s">
        <v>155</v>
      </c>
      <c r="F59" s="18">
        <v>45794</v>
      </c>
      <c r="G59" s="2"/>
      <c r="H59" s="19">
        <f t="shared" si="2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129">
        <f t="shared" si="5"/>
        <v>2025</v>
      </c>
      <c r="D60" s="2" t="s">
        <v>155</v>
      </c>
      <c r="E60" s="2" t="s">
        <v>155</v>
      </c>
      <c r="F60" s="18">
        <v>45795</v>
      </c>
      <c r="G60" s="2"/>
      <c r="H60" s="19">
        <f t="shared" si="2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129">
        <f t="shared" si="5"/>
        <v>2025</v>
      </c>
      <c r="D61" s="2" t="s">
        <v>155</v>
      </c>
      <c r="E61" s="2" t="s">
        <v>155</v>
      </c>
      <c r="F61" s="18">
        <v>45796</v>
      </c>
      <c r="G61" s="2"/>
      <c r="H61" s="19">
        <f t="shared" si="2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129">
        <f t="shared" si="5"/>
        <v>2025</v>
      </c>
      <c r="D62" s="2" t="s">
        <v>155</v>
      </c>
      <c r="E62" s="2" t="s">
        <v>155</v>
      </c>
      <c r="F62" s="18">
        <v>45797</v>
      </c>
      <c r="G62" s="2"/>
      <c r="H62" s="19">
        <f t="shared" si="2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129">
        <f t="shared" si="5"/>
        <v>2025</v>
      </c>
      <c r="D63" s="2" t="s">
        <v>155</v>
      </c>
      <c r="E63" s="2" t="s">
        <v>155</v>
      </c>
      <c r="F63" s="18">
        <v>45798</v>
      </c>
      <c r="G63" s="2"/>
      <c r="H63" s="19">
        <f t="shared" si="2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129">
        <f t="shared" si="5"/>
        <v>2025</v>
      </c>
      <c r="D64" s="2" t="s">
        <v>155</v>
      </c>
      <c r="E64" s="2" t="s">
        <v>155</v>
      </c>
      <c r="F64" s="18">
        <v>45799</v>
      </c>
      <c r="G64" s="2"/>
      <c r="H64" s="19">
        <f t="shared" si="2"/>
        <v>45806</v>
      </c>
      <c r="Q64" s="2">
        <f>SUM(GC[[#This Row],[IC1_Inv1_GC]:[IC2_Inv2_GC]])</f>
        <v>0</v>
      </c>
    </row>
    <row r="65" spans="1:17">
      <c r="A65" s="2">
        <f t="shared" si="3"/>
        <v>63</v>
      </c>
      <c r="B65" s="156">
        <f t="shared" ref="B65:B74" si="6">YEAR(H65)+IF(MONTH(H65)&gt;=4,1,0)</f>
        <v>2026</v>
      </c>
      <c r="C65" s="129">
        <f t="shared" ref="C65:C70" si="7">YEAR(H65)</f>
        <v>2025</v>
      </c>
      <c r="D65" s="2" t="s">
        <v>155</v>
      </c>
      <c r="E65" s="2" t="s">
        <v>155</v>
      </c>
      <c r="F65" s="18">
        <v>45800</v>
      </c>
      <c r="G65" s="2"/>
      <c r="H65" s="19">
        <f t="shared" si="2"/>
        <v>45807</v>
      </c>
      <c r="Q65" s="2">
        <f>SUM(GC[[#This Row],[IC1_Inv1_GC]:[IC2_Inv2_GC]])</f>
        <v>0</v>
      </c>
    </row>
    <row r="66" spans="1:17">
      <c r="A66" s="2">
        <f t="shared" si="3"/>
        <v>64</v>
      </c>
      <c r="B66" s="156">
        <f t="shared" si="6"/>
        <v>2026</v>
      </c>
      <c r="C66" s="129">
        <f t="shared" si="7"/>
        <v>2025</v>
      </c>
      <c r="D66" s="2" t="s">
        <v>155</v>
      </c>
      <c r="E66" s="2" t="s">
        <v>155</v>
      </c>
      <c r="F66" s="18">
        <v>45801</v>
      </c>
      <c r="G66" s="2"/>
      <c r="H66" s="19">
        <f t="shared" si="2"/>
        <v>45808</v>
      </c>
      <c r="Q66" s="2">
        <f>SUM(GC[[#This Row],[IC1_Inv1_GC]:[IC2_Inv2_GC]])</f>
        <v>0</v>
      </c>
    </row>
    <row r="67" spans="1:17">
      <c r="A67" s="2">
        <f t="shared" si="3"/>
        <v>65</v>
      </c>
      <c r="B67" s="156">
        <f t="shared" si="6"/>
        <v>2026</v>
      </c>
      <c r="C67" s="129">
        <f t="shared" si="7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2"/>
        <v>45809</v>
      </c>
      <c r="Q67" s="2">
        <f>SUM(GC[[#This Row],[IC1_Inv1_GC]:[IC2_Inv2_GC]])</f>
        <v>0</v>
      </c>
    </row>
    <row r="68" spans="1:17">
      <c r="A68" s="2">
        <f t="shared" si="3"/>
        <v>66</v>
      </c>
      <c r="B68" s="156">
        <f t="shared" si="6"/>
        <v>2026</v>
      </c>
      <c r="C68" s="129">
        <f t="shared" si="7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ref="H68:H70" si="8">H67+1</f>
        <v>45810</v>
      </c>
      <c r="Q68" s="2">
        <f>SUM(GC[[#This Row],[IC1_Inv1_GC]:[IC2_Inv2_GC]])</f>
        <v>0</v>
      </c>
    </row>
    <row r="69" spans="1:17">
      <c r="A69" s="2">
        <f t="shared" ref="A69" si="9">A68+1</f>
        <v>67</v>
      </c>
      <c r="B69" s="156">
        <f t="shared" si="6"/>
        <v>2026</v>
      </c>
      <c r="C69" s="129">
        <f t="shared" si="7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8"/>
        <v>45811</v>
      </c>
      <c r="Q69" s="2">
        <f>SUM(GC[[#This Row],[IC1_Inv1_GC]:[IC2_Inv2_GC]])</f>
        <v>0</v>
      </c>
    </row>
    <row r="70" spans="1:17">
      <c r="A70" s="2">
        <f t="shared" si="3"/>
        <v>68</v>
      </c>
      <c r="B70" s="156">
        <f t="shared" si="6"/>
        <v>2026</v>
      </c>
      <c r="C70" s="129">
        <f t="shared" si="7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8"/>
        <v>45812</v>
      </c>
      <c r="Q70" s="2">
        <f>SUM(GC[[#This Row],[IC1_Inv1_GC]:[IC2_Inv2_GC]])</f>
        <v>0</v>
      </c>
    </row>
    <row r="71" spans="1:17">
      <c r="A71" s="2">
        <f t="shared" si="3"/>
        <v>69</v>
      </c>
      <c r="B71" s="156">
        <f t="shared" si="6"/>
        <v>2026</v>
      </c>
      <c r="C71" s="2">
        <f>YEAR(H71)</f>
        <v>2025</v>
      </c>
      <c r="D71" s="2" t="s">
        <v>155</v>
      </c>
      <c r="E71" s="2" t="s">
        <v>155</v>
      </c>
      <c r="F71" s="18">
        <v>45809</v>
      </c>
      <c r="G71" s="2"/>
      <c r="H71" s="19">
        <f>H70+1</f>
        <v>45813</v>
      </c>
      <c r="Q71" s="2">
        <f>SUM(GC[[#This Row],[IC1_Inv1_GC]:[IC2_Inv2_GC]])</f>
        <v>0</v>
      </c>
    </row>
    <row r="72" spans="1:17">
      <c r="A72" s="2">
        <f t="shared" si="3"/>
        <v>70</v>
      </c>
      <c r="B72" s="156">
        <f t="shared" si="6"/>
        <v>2026</v>
      </c>
      <c r="C72" s="2">
        <f>YEAR(H72)</f>
        <v>2025</v>
      </c>
      <c r="D72" s="2" t="s">
        <v>155</v>
      </c>
      <c r="E72" s="2" t="s">
        <v>155</v>
      </c>
      <c r="F72" s="18">
        <v>45809</v>
      </c>
      <c r="G72" s="2"/>
      <c r="H72" s="19">
        <f>H71+1</f>
        <v>45814</v>
      </c>
      <c r="Q72" s="2">
        <f>SUM(GC[[#This Row],[IC1_Inv1_GC]:[IC2_Inv2_GC]])</f>
        <v>0</v>
      </c>
    </row>
    <row r="73" spans="1:17">
      <c r="A73" s="2">
        <f t="shared" si="3"/>
        <v>71</v>
      </c>
      <c r="B73" s="156">
        <f t="shared" si="6"/>
        <v>2026</v>
      </c>
      <c r="C73" s="2">
        <f>YEAR(H73)</f>
        <v>2025</v>
      </c>
      <c r="D73" s="2" t="s">
        <v>155</v>
      </c>
      <c r="E73" s="2" t="s">
        <v>155</v>
      </c>
      <c r="F73" s="18">
        <v>45809</v>
      </c>
      <c r="G73" s="2"/>
      <c r="H73" s="19">
        <f>H72+1</f>
        <v>45815</v>
      </c>
      <c r="Q73" s="2">
        <f>SUM(GC[[#This Row],[IC1_Inv1_GC]:[IC2_Inv2_GC]])</f>
        <v>0</v>
      </c>
    </row>
    <row r="74" spans="1:17">
      <c r="A74" s="2">
        <f t="shared" si="3"/>
        <v>72</v>
      </c>
      <c r="B74" s="156">
        <f t="shared" si="6"/>
        <v>2026</v>
      </c>
      <c r="C74" s="2">
        <f>YEAR(H74)</f>
        <v>2025</v>
      </c>
      <c r="D74" s="2" t="s">
        <v>155</v>
      </c>
      <c r="E74" s="2" t="s">
        <v>155</v>
      </c>
      <c r="F74" s="18">
        <v>45809</v>
      </c>
      <c r="G74" s="2"/>
      <c r="H74" s="19">
        <f>H73+1</f>
        <v>45816</v>
      </c>
      <c r="Q74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125" activePane="bottomRight" state="frozen"/>
      <selection pane="topRight" activeCell="C1" sqref="C1"/>
      <selection pane="bottomLeft" activeCell="A2" sqref="A2"/>
      <selection pane="bottomRight" activeCell="A132" sqref="A132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2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EE734923-1A0A-49E5-A409-ED4AD050B5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2025-06-13T03:57:43Z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