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e843b62391a288c/Desktop/"/>
    </mc:Choice>
  </mc:AlternateContent>
  <xr:revisionPtr revIDLastSave="555" documentId="11_DEB3F656D14B329FFCEEF859FA67BCBCE10EBDF2" xr6:coauthVersionLast="47" xr6:coauthVersionMax="47" xr10:uidLastSave="{D8A1AE79-E3ED-4584-9B02-986BA6E765F1}"/>
  <bookViews>
    <workbookView minimized="1" xWindow="2688" yWindow="2688" windowWidth="17280" windowHeight="8880" firstSheet="2" activeTab="5" xr2:uid="{00000000-000D-0000-FFFF-FFFF00000000}"/>
  </bookViews>
  <sheets>
    <sheet name="Average &amp; sum" sheetId="1" r:id="rId1"/>
    <sheet name="Weekly" sheetId="2" r:id="rId2"/>
    <sheet name="Number of rides by days" sheetId="3" r:id="rId3"/>
    <sheet name="Avg Duration of rides by days" sheetId="4" r:id="rId4"/>
    <sheet name="Popular stations" sheetId="5" r:id="rId5"/>
    <sheet name="Stations in every month's top" sheetId="6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" i="2" l="1" a="1"/>
  <c r="Y61" i="2" s="1"/>
  <c r="Y62" i="2" a="1"/>
  <c r="Y62" i="2"/>
  <c r="Y63" i="2" a="1"/>
  <c r="Y63" i="2"/>
  <c r="Y64" i="2" a="1"/>
  <c r="Y64" i="2"/>
  <c r="Y65" i="2" a="1"/>
  <c r="Y65" i="2" s="1"/>
  <c r="Y66" i="2" a="1"/>
  <c r="Y66" i="2"/>
  <c r="Y67" i="2" a="1"/>
  <c r="Y67" i="2"/>
  <c r="Y68" i="2" a="1"/>
  <c r="Y68" i="2"/>
  <c r="Y69" i="2" a="1"/>
  <c r="Y69" i="2" s="1"/>
  <c r="Y70" i="2" a="1"/>
  <c r="Y70" i="2"/>
  <c r="Y71" i="2" a="1"/>
  <c r="Y71" i="2" s="1"/>
  <c r="Y60" i="2" a="1"/>
  <c r="Y60" i="2"/>
  <c r="X61" i="2" a="1"/>
  <c r="X61" i="2" s="1"/>
  <c r="X62" i="2" a="1"/>
  <c r="X62" i="2"/>
  <c r="X63" i="2" a="1"/>
  <c r="X63" i="2"/>
  <c r="X64" i="2" a="1"/>
  <c r="X64" i="2"/>
  <c r="X65" i="2" a="1"/>
  <c r="X65" i="2" s="1"/>
  <c r="X66" i="2" a="1"/>
  <c r="X66" i="2"/>
  <c r="X67" i="2" a="1"/>
  <c r="X67" i="2"/>
  <c r="X68" i="2" a="1"/>
  <c r="X68" i="2"/>
  <c r="X69" i="2" a="1"/>
  <c r="X69" i="2" s="1"/>
  <c r="X70" i="2" a="1"/>
  <c r="X70" i="2"/>
  <c r="X71" i="2" a="1"/>
  <c r="X71" i="2"/>
  <c r="X60" i="2" a="1"/>
  <c r="X60" i="2" s="1"/>
  <c r="W61" i="2" a="1"/>
  <c r="W61" i="2" s="1"/>
  <c r="W62" i="2" a="1"/>
  <c r="W62" i="2"/>
  <c r="W63" i="2" a="1"/>
  <c r="W63" i="2"/>
  <c r="W64" i="2" a="1"/>
  <c r="W64" i="2"/>
  <c r="W65" i="2" a="1"/>
  <c r="W65" i="2" s="1"/>
  <c r="W66" i="2" a="1"/>
  <c r="W66" i="2"/>
  <c r="W67" i="2" a="1"/>
  <c r="W67" i="2"/>
  <c r="W68" i="2" a="1"/>
  <c r="W68" i="2"/>
  <c r="W69" i="2" a="1"/>
  <c r="W69" i="2" s="1"/>
  <c r="W70" i="2" a="1"/>
  <c r="W70" i="2"/>
  <c r="W71" i="2" a="1"/>
  <c r="W71" i="2"/>
  <c r="W60" i="2" a="1"/>
  <c r="W60" i="2" s="1"/>
  <c r="V61" i="2" a="1"/>
  <c r="V61" i="2" s="1"/>
  <c r="V62" i="2" a="1"/>
  <c r="V62" i="2"/>
  <c r="V63" i="2" a="1"/>
  <c r="V63" i="2"/>
  <c r="V64" i="2" a="1"/>
  <c r="V64" i="2"/>
  <c r="V65" i="2" a="1"/>
  <c r="V65" i="2" s="1"/>
  <c r="V66" i="2" a="1"/>
  <c r="V66" i="2"/>
  <c r="V67" i="2" a="1"/>
  <c r="V67" i="2"/>
  <c r="V68" i="2" a="1"/>
  <c r="V68" i="2"/>
  <c r="V69" i="2" a="1"/>
  <c r="V69" i="2" s="1"/>
  <c r="V70" i="2" a="1"/>
  <c r="V70" i="2"/>
  <c r="V71" i="2" a="1"/>
  <c r="V71" i="2"/>
  <c r="U61" i="2" a="1"/>
  <c r="U61" i="2" s="1"/>
  <c r="U62" i="2" a="1"/>
  <c r="U62" i="2"/>
  <c r="U63" i="2" a="1"/>
  <c r="U63" i="2"/>
  <c r="U64" i="2" a="1"/>
  <c r="U64" i="2"/>
  <c r="U65" i="2" a="1"/>
  <c r="U65" i="2" s="1"/>
  <c r="U66" i="2" a="1"/>
  <c r="U66" i="2"/>
  <c r="U67" i="2" a="1"/>
  <c r="U67" i="2"/>
  <c r="U68" i="2" a="1"/>
  <c r="U68" i="2"/>
  <c r="U69" i="2" a="1"/>
  <c r="U69" i="2" s="1"/>
  <c r="U70" i="2" a="1"/>
  <c r="U70" i="2"/>
  <c r="U71" i="2" a="1"/>
  <c r="U71" i="2"/>
  <c r="V60" i="2" a="1"/>
  <c r="V60" i="2" s="1"/>
  <c r="U60" i="2" a="1"/>
  <c r="U60" i="2" s="1"/>
  <c r="T61" i="2" a="1"/>
  <c r="T61" i="2" s="1"/>
  <c r="T62" i="2" a="1"/>
  <c r="T62" i="2"/>
  <c r="T63" i="2" a="1"/>
  <c r="T63" i="2"/>
  <c r="T64" i="2" a="1"/>
  <c r="T64" i="2"/>
  <c r="T65" i="2" a="1"/>
  <c r="T65" i="2" s="1"/>
  <c r="T66" i="2" a="1"/>
  <c r="T66" i="2"/>
  <c r="T67" i="2" a="1"/>
  <c r="T67" i="2"/>
  <c r="T68" i="2" a="1"/>
  <c r="T68" i="2"/>
  <c r="T69" i="2" a="1"/>
  <c r="T69" i="2" s="1"/>
  <c r="T70" i="2" a="1"/>
  <c r="T70" i="2"/>
  <c r="T71" i="2" a="1"/>
  <c r="T71" i="2"/>
  <c r="T60" i="2" a="1"/>
  <c r="T60" i="2" s="1"/>
  <c r="S61" i="2" a="1"/>
  <c r="S61" i="2"/>
  <c r="S62" i="2" a="1"/>
  <c r="S62" i="2"/>
  <c r="S63" i="2" a="1"/>
  <c r="S63" i="2"/>
  <c r="S64" i="2" a="1"/>
  <c r="S64" i="2"/>
  <c r="S65" i="2" a="1"/>
  <c r="S65" i="2"/>
  <c r="S66" i="2" a="1"/>
  <c r="S66" i="2"/>
  <c r="S67" i="2" a="1"/>
  <c r="S67" i="2"/>
  <c r="S68" i="2" a="1"/>
  <c r="S68" i="2"/>
  <c r="S69" i="2" a="1"/>
  <c r="S69" i="2"/>
  <c r="S70" i="2" a="1"/>
  <c r="S70" i="2"/>
  <c r="S71" i="2" a="1"/>
  <c r="S71" i="2"/>
  <c r="S60" i="2" a="1"/>
  <c r="S60" i="2" s="1"/>
  <c r="R61" i="2" a="1"/>
  <c r="R61" i="2"/>
  <c r="R62" i="2" a="1"/>
  <c r="R62" i="2"/>
  <c r="R63" i="2" a="1"/>
  <c r="R63" i="2"/>
  <c r="R64" i="2" a="1"/>
  <c r="R64" i="2"/>
  <c r="R65" i="2" a="1"/>
  <c r="R65" i="2"/>
  <c r="R66" i="2" a="1"/>
  <c r="R66" i="2"/>
  <c r="R67" i="2" a="1"/>
  <c r="R67" i="2"/>
  <c r="R68" i="2" a="1"/>
  <c r="R68" i="2"/>
  <c r="R69" i="2" a="1"/>
  <c r="R69" i="2"/>
  <c r="R70" i="2" a="1"/>
  <c r="R70" i="2"/>
  <c r="R71" i="2" a="1"/>
  <c r="R71" i="2"/>
  <c r="R60" i="2" a="1"/>
  <c r="R60" i="2" s="1"/>
  <c r="P60" i="2" a="1"/>
  <c r="P60" i="2" s="1"/>
  <c r="Q61" i="2" a="1"/>
  <c r="Q61" i="2"/>
  <c r="Q62" i="2" a="1"/>
  <c r="Q62" i="2"/>
  <c r="Q63" i="2" a="1"/>
  <c r="Q63" i="2"/>
  <c r="Q64" i="2" a="1"/>
  <c r="Q64" i="2"/>
  <c r="Q65" i="2" a="1"/>
  <c r="Q65" i="2"/>
  <c r="Q66" i="2" a="1"/>
  <c r="Q66" i="2"/>
  <c r="Q67" i="2" a="1"/>
  <c r="Q67" i="2"/>
  <c r="Q68" i="2" a="1"/>
  <c r="Q68" i="2"/>
  <c r="Q69" i="2" a="1"/>
  <c r="Q69" i="2"/>
  <c r="Q70" i="2" a="1"/>
  <c r="Q70" i="2"/>
  <c r="Q71" i="2" a="1"/>
  <c r="Q71" i="2"/>
  <c r="Q60" i="2" a="1"/>
  <c r="Q60" i="2" s="1"/>
  <c r="P61" i="2" a="1"/>
  <c r="P61" i="2" s="1"/>
  <c r="P62" i="2" a="1"/>
  <c r="P62" i="2"/>
  <c r="P63" i="2" a="1"/>
  <c r="P63" i="2"/>
  <c r="P64" i="2" a="1"/>
  <c r="P64" i="2"/>
  <c r="P65" i="2" a="1"/>
  <c r="P65" i="2" s="1"/>
  <c r="P66" i="2" a="1"/>
  <c r="P66" i="2"/>
  <c r="P67" i="2" a="1"/>
  <c r="P67" i="2"/>
  <c r="P68" i="2" a="1"/>
  <c r="P68" i="2"/>
  <c r="P69" i="2" a="1"/>
  <c r="P69" i="2" s="1"/>
  <c r="P70" i="2" a="1"/>
  <c r="P70" i="2"/>
  <c r="P71" i="2" a="1"/>
  <c r="P71" i="2"/>
  <c r="O61" i="2" a="1"/>
  <c r="O61" i="2" s="1"/>
  <c r="O62" i="2" a="1"/>
  <c r="O62" i="2"/>
  <c r="O63" i="2" a="1"/>
  <c r="O63" i="2"/>
  <c r="O64" i="2" a="1"/>
  <c r="O64" i="2" s="1"/>
  <c r="O65" i="2" a="1"/>
  <c r="O65" i="2" s="1"/>
  <c r="O66" i="2" a="1"/>
  <c r="O66" i="2"/>
  <c r="O67" i="2" a="1"/>
  <c r="O67" i="2"/>
  <c r="O68" i="2" a="1"/>
  <c r="O68" i="2"/>
  <c r="O69" i="2" a="1"/>
  <c r="O69" i="2" s="1"/>
  <c r="O70" i="2" a="1"/>
  <c r="O70" i="2"/>
  <c r="O71" i="2" a="1"/>
  <c r="O71" i="2"/>
  <c r="O60" i="2" a="1"/>
  <c r="O60" i="2" s="1"/>
  <c r="N61" i="2" a="1"/>
  <c r="N61" i="2" s="1"/>
  <c r="N62" i="2" a="1"/>
  <c r="N62" i="2"/>
  <c r="N63" i="2" a="1"/>
  <c r="N63" i="2"/>
  <c r="N64" i="2" a="1"/>
  <c r="N64" i="2"/>
  <c r="N65" i="2" a="1"/>
  <c r="N65" i="2" s="1"/>
  <c r="N66" i="2" a="1"/>
  <c r="N66" i="2"/>
  <c r="N67" i="2" a="1"/>
  <c r="N67" i="2"/>
  <c r="N68" i="2" a="1"/>
  <c r="N68" i="2"/>
  <c r="N69" i="2" a="1"/>
  <c r="N69" i="2" s="1"/>
  <c r="N70" i="2" a="1"/>
  <c r="N70" i="2"/>
  <c r="N71" i="2" a="1"/>
  <c r="N71" i="2"/>
  <c r="N60" i="2" a="1"/>
  <c r="N60" i="2" s="1"/>
  <c r="M61" i="2" a="1"/>
  <c r="M61" i="2" s="1"/>
  <c r="M62" i="2" a="1"/>
  <c r="M62" i="2" s="1"/>
  <c r="M63" i="2" a="1"/>
  <c r="M63" i="2"/>
  <c r="M64" i="2" a="1"/>
  <c r="M64" i="2"/>
  <c r="M65" i="2" a="1"/>
  <c r="M65" i="2" s="1"/>
  <c r="M66" i="2" a="1"/>
  <c r="M66" i="2" s="1"/>
  <c r="M67" i="2" a="1"/>
  <c r="M67" i="2"/>
  <c r="M68" i="2" a="1"/>
  <c r="M68" i="2"/>
  <c r="M69" i="2" a="1"/>
  <c r="M69" i="2" s="1"/>
  <c r="M70" i="2" a="1"/>
  <c r="M70" i="2" s="1"/>
  <c r="M71" i="2" a="1"/>
  <c r="M71" i="2"/>
  <c r="M60" i="2" a="1"/>
  <c r="M60" i="2" s="1"/>
  <c r="L61" i="2" a="1"/>
  <c r="L61" i="2" s="1"/>
  <c r="L62" i="2" a="1"/>
  <c r="L62" i="2"/>
  <c r="L63" i="2" a="1"/>
  <c r="L63" i="2"/>
  <c r="L64" i="2" a="1"/>
  <c r="L64" i="2"/>
  <c r="L65" i="2" a="1"/>
  <c r="L65" i="2" s="1"/>
  <c r="L66" i="2" a="1"/>
  <c r="L66" i="2"/>
  <c r="L67" i="2" a="1"/>
  <c r="L67" i="2"/>
  <c r="L68" i="2" a="1"/>
  <c r="L68" i="2"/>
  <c r="L69" i="2" a="1"/>
  <c r="L69" i="2" s="1"/>
  <c r="L70" i="2" a="1"/>
  <c r="L70" i="2"/>
  <c r="L71" i="2" a="1"/>
  <c r="L71" i="2"/>
  <c r="L60" i="2" a="1"/>
  <c r="L60" i="2" s="1"/>
  <c r="L3" i="2" a="1"/>
  <c r="L3" i="2" s="1"/>
  <c r="N33" i="2" a="1"/>
  <c r="N33" i="2" s="1"/>
  <c r="O33" i="2" a="1"/>
  <c r="O33" i="2"/>
  <c r="P33" i="2" a="1"/>
  <c r="P33" i="2"/>
  <c r="Q33" i="2" a="1"/>
  <c r="Q33" i="2"/>
  <c r="R33" i="2" a="1"/>
  <c r="R33" i="2" s="1"/>
  <c r="S33" i="2" a="1"/>
  <c r="S33" i="2"/>
  <c r="N34" i="2" a="1"/>
  <c r="N34" i="2"/>
  <c r="O34" i="2" a="1"/>
  <c r="O34" i="2"/>
  <c r="P34" i="2" a="1"/>
  <c r="P34" i="2" s="1"/>
  <c r="Q34" i="2" a="1"/>
  <c r="Q34" i="2"/>
  <c r="R34" i="2" a="1"/>
  <c r="R34" i="2"/>
  <c r="S34" i="2" a="1"/>
  <c r="S34" i="2"/>
  <c r="N35" i="2" a="1"/>
  <c r="N35" i="2" s="1"/>
  <c r="O35" i="2" a="1"/>
  <c r="O35" i="2"/>
  <c r="P35" i="2" a="1"/>
  <c r="P35" i="2"/>
  <c r="Q35" i="2" a="1"/>
  <c r="Q35" i="2"/>
  <c r="R35" i="2" a="1"/>
  <c r="R35" i="2" s="1"/>
  <c r="S35" i="2" a="1"/>
  <c r="S35" i="2"/>
  <c r="N36" i="2" a="1"/>
  <c r="N36" i="2"/>
  <c r="O36" i="2" a="1"/>
  <c r="O36" i="2"/>
  <c r="P36" i="2" a="1"/>
  <c r="P36" i="2" s="1"/>
  <c r="Q36" i="2" a="1"/>
  <c r="Q36" i="2"/>
  <c r="R36" i="2" a="1"/>
  <c r="R36" i="2"/>
  <c r="S36" i="2" a="1"/>
  <c r="S36" i="2"/>
  <c r="N37" i="2" a="1"/>
  <c r="N37" i="2" s="1"/>
  <c r="O37" i="2" a="1"/>
  <c r="O37" i="2"/>
  <c r="P37" i="2" a="1"/>
  <c r="P37" i="2"/>
  <c r="Q37" i="2" a="1"/>
  <c r="Q37" i="2"/>
  <c r="R37" i="2" a="1"/>
  <c r="R37" i="2" s="1"/>
  <c r="S37" i="2" a="1"/>
  <c r="S37" i="2"/>
  <c r="N38" i="2" a="1"/>
  <c r="N38" i="2"/>
  <c r="O38" i="2" a="1"/>
  <c r="O38" i="2"/>
  <c r="P38" i="2" a="1"/>
  <c r="P38" i="2" s="1"/>
  <c r="Q38" i="2" a="1"/>
  <c r="Q38" i="2"/>
  <c r="R38" i="2" a="1"/>
  <c r="R38" i="2"/>
  <c r="S38" i="2" a="1"/>
  <c r="S38" i="2"/>
  <c r="N39" i="2" a="1"/>
  <c r="N39" i="2" s="1"/>
  <c r="O39" i="2" a="1"/>
  <c r="O39" i="2"/>
  <c r="P39" i="2" a="1"/>
  <c r="P39" i="2"/>
  <c r="Q39" i="2" a="1"/>
  <c r="Q39" i="2"/>
  <c r="R39" i="2" a="1"/>
  <c r="R39" i="2" s="1"/>
  <c r="S39" i="2" a="1"/>
  <c r="S39" i="2"/>
  <c r="N40" i="2" a="1"/>
  <c r="N40" i="2"/>
  <c r="O40" i="2" a="1"/>
  <c r="O40" i="2"/>
  <c r="P40" i="2" a="1"/>
  <c r="P40" i="2" s="1"/>
  <c r="Q40" i="2" a="1"/>
  <c r="Q40" i="2"/>
  <c r="R40" i="2" a="1"/>
  <c r="R40" i="2"/>
  <c r="S40" i="2" a="1"/>
  <c r="S40" i="2"/>
  <c r="N41" i="2" a="1"/>
  <c r="N41" i="2" s="1"/>
  <c r="O41" i="2" a="1"/>
  <c r="O41" i="2"/>
  <c r="P41" i="2" a="1"/>
  <c r="P41" i="2"/>
  <c r="Q41" i="2" a="1"/>
  <c r="Q41" i="2"/>
  <c r="R41" i="2" a="1"/>
  <c r="R41" i="2" s="1"/>
  <c r="S41" i="2" a="1"/>
  <c r="S41" i="2"/>
  <c r="N42" i="2" a="1"/>
  <c r="N42" i="2"/>
  <c r="O42" i="2" a="1"/>
  <c r="O42" i="2"/>
  <c r="P42" i="2" a="1"/>
  <c r="P42" i="2" s="1"/>
  <c r="Q42" i="2" a="1"/>
  <c r="Q42" i="2"/>
  <c r="R42" i="2" a="1"/>
  <c r="R42" i="2"/>
  <c r="S42" i="2" a="1"/>
  <c r="S42" i="2"/>
  <c r="N43" i="2" a="1"/>
  <c r="N43" i="2" s="1"/>
  <c r="O43" i="2" a="1"/>
  <c r="O43" i="2"/>
  <c r="P43" i="2" a="1"/>
  <c r="P43" i="2"/>
  <c r="Q43" i="2" a="1"/>
  <c r="Q43" i="2"/>
  <c r="R43" i="2" a="1"/>
  <c r="R43" i="2" s="1"/>
  <c r="S43" i="2" a="1"/>
  <c r="S43" i="2"/>
  <c r="N44" i="2" a="1"/>
  <c r="N44" i="2"/>
  <c r="O44" i="2" a="1"/>
  <c r="O44" i="2"/>
  <c r="P44" i="2" a="1"/>
  <c r="P44" i="2" s="1"/>
  <c r="Q44" i="2" a="1"/>
  <c r="Q44" i="2"/>
  <c r="R44" i="2" a="1"/>
  <c r="R44" i="2"/>
  <c r="S44" i="2" a="1"/>
  <c r="S44" i="2"/>
  <c r="N45" i="2" a="1"/>
  <c r="N45" i="2" s="1"/>
  <c r="O45" i="2" a="1"/>
  <c r="O45" i="2"/>
  <c r="P45" i="2" a="1"/>
  <c r="P45" i="2"/>
  <c r="Q45" i="2" a="1"/>
  <c r="Q45" i="2"/>
  <c r="R45" i="2" a="1"/>
  <c r="R45" i="2" s="1"/>
  <c r="S45" i="2" a="1"/>
  <c r="S45" i="2"/>
  <c r="N46" i="2" a="1"/>
  <c r="N46" i="2"/>
  <c r="O46" i="2" a="1"/>
  <c r="O46" i="2"/>
  <c r="P46" i="2" a="1"/>
  <c r="P46" i="2" s="1"/>
  <c r="Q46" i="2" a="1"/>
  <c r="Q46" i="2"/>
  <c r="R46" i="2" a="1"/>
  <c r="R46" i="2"/>
  <c r="S46" i="2" a="1"/>
  <c r="S46" i="2"/>
  <c r="N47" i="2" a="1"/>
  <c r="N47" i="2" s="1"/>
  <c r="O47" i="2" a="1"/>
  <c r="O47" i="2"/>
  <c r="P47" i="2" a="1"/>
  <c r="P47" i="2"/>
  <c r="Q47" i="2" a="1"/>
  <c r="Q47" i="2"/>
  <c r="R47" i="2" a="1"/>
  <c r="R47" i="2" s="1"/>
  <c r="S47" i="2" a="1"/>
  <c r="S47" i="2"/>
  <c r="N48" i="2" a="1"/>
  <c r="N48" i="2"/>
  <c r="O48" i="2" a="1"/>
  <c r="O48" i="2"/>
  <c r="P48" i="2" a="1"/>
  <c r="P48" i="2" s="1"/>
  <c r="Q48" i="2" a="1"/>
  <c r="Q48" i="2"/>
  <c r="R48" i="2" a="1"/>
  <c r="R48" i="2"/>
  <c r="S48" i="2" a="1"/>
  <c r="S48" i="2"/>
  <c r="N49" i="2" a="1"/>
  <c r="N49" i="2" s="1"/>
  <c r="O49" i="2" a="1"/>
  <c r="O49" i="2"/>
  <c r="P49" i="2" a="1"/>
  <c r="P49" i="2"/>
  <c r="Q49" i="2" a="1"/>
  <c r="Q49" i="2"/>
  <c r="R49" i="2" a="1"/>
  <c r="R49" i="2" s="1"/>
  <c r="S49" i="2" a="1"/>
  <c r="S49" i="2"/>
  <c r="N50" i="2" a="1"/>
  <c r="N50" i="2"/>
  <c r="O50" i="2" a="1"/>
  <c r="O50" i="2"/>
  <c r="P50" i="2" a="1"/>
  <c r="P50" i="2" s="1"/>
  <c r="Q50" i="2" a="1"/>
  <c r="Q50" i="2"/>
  <c r="R50" i="2" a="1"/>
  <c r="R50" i="2"/>
  <c r="S50" i="2" a="1"/>
  <c r="S50" i="2"/>
  <c r="N51" i="2" a="1"/>
  <c r="N51" i="2" s="1"/>
  <c r="O51" i="2" a="1"/>
  <c r="O51" i="2"/>
  <c r="P51" i="2" a="1"/>
  <c r="P51" i="2"/>
  <c r="Q51" i="2" a="1"/>
  <c r="Q51" i="2"/>
  <c r="R51" i="2" a="1"/>
  <c r="R51" i="2" s="1"/>
  <c r="S51" i="2" a="1"/>
  <c r="S51" i="2"/>
  <c r="N52" i="2" a="1"/>
  <c r="N52" i="2"/>
  <c r="O52" i="2" a="1"/>
  <c r="O52" i="2"/>
  <c r="P52" i="2" a="1"/>
  <c r="P52" i="2" s="1"/>
  <c r="Q52" i="2" a="1"/>
  <c r="Q52" i="2"/>
  <c r="R52" i="2" a="1"/>
  <c r="R52" i="2"/>
  <c r="S52" i="2" a="1"/>
  <c r="S52" i="2"/>
  <c r="N53" i="2" a="1"/>
  <c r="N53" i="2" s="1"/>
  <c r="O53" i="2" a="1"/>
  <c r="O53" i="2"/>
  <c r="P53" i="2" a="1"/>
  <c r="P53" i="2"/>
  <c r="Q53" i="2" a="1"/>
  <c r="Q53" i="2"/>
  <c r="R53" i="2" a="1"/>
  <c r="R53" i="2" s="1"/>
  <c r="S53" i="2" a="1"/>
  <c r="S53" i="2"/>
  <c r="N54" i="2" a="1"/>
  <c r="N54" i="2"/>
  <c r="O54" i="2" a="1"/>
  <c r="O54" i="2"/>
  <c r="P54" i="2" a="1"/>
  <c r="P54" i="2" s="1"/>
  <c r="Q54" i="2" a="1"/>
  <c r="Q54" i="2"/>
  <c r="R54" i="2" a="1"/>
  <c r="R54" i="2"/>
  <c r="S54" i="2" a="1"/>
  <c r="S54" i="2"/>
  <c r="N55" i="2" a="1"/>
  <c r="N55" i="2" s="1"/>
  <c r="O55" i="2" a="1"/>
  <c r="O55" i="2"/>
  <c r="P55" i="2" a="1"/>
  <c r="P55" i="2"/>
  <c r="Q55" i="2" a="1"/>
  <c r="Q55" i="2"/>
  <c r="R55" i="2" a="1"/>
  <c r="R55" i="2" s="1"/>
  <c r="S55" i="2" a="1"/>
  <c r="S55" i="2"/>
  <c r="N32" i="2" a="1"/>
  <c r="N32" i="2" s="1"/>
  <c r="O32" i="2" a="1"/>
  <c r="O32" i="2"/>
  <c r="P32" i="2" a="1"/>
  <c r="P32" i="2"/>
  <c r="Q32" i="2" a="1"/>
  <c r="Q32" i="2"/>
  <c r="R32" i="2" a="1"/>
  <c r="R32" i="2" s="1"/>
  <c r="S32" i="2" a="1"/>
  <c r="S32" i="2"/>
  <c r="M33" i="2" a="1"/>
  <c r="M33" i="2"/>
  <c r="M34" i="2" a="1"/>
  <c r="M34" i="2"/>
  <c r="M35" i="2" a="1"/>
  <c r="M35" i="2" s="1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 s="1"/>
  <c r="M54" i="2" a="1"/>
  <c r="M54" i="2"/>
  <c r="M55" i="2" a="1"/>
  <c r="M55" i="2"/>
  <c r="M32" i="2" a="1"/>
  <c r="M32" i="2" s="1"/>
  <c r="B8" i="1"/>
  <c r="B17" i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3" i="2" a="1"/>
  <c r="Y3" i="2" s="1"/>
  <c r="X4" i="2" a="1"/>
  <c r="X4" i="2" s="1"/>
  <c r="X5" i="2" a="1"/>
  <c r="X5" i="2" s="1"/>
  <c r="X6" i="2" a="1"/>
  <c r="X6" i="2" s="1"/>
  <c r="X7" i="2" a="1"/>
  <c r="X7" i="2" s="1"/>
  <c r="X8" i="2" a="1"/>
  <c r="X8" i="2" s="1"/>
  <c r="X9" i="2" a="1"/>
  <c r="X9" i="2" s="1"/>
  <c r="X10" i="2" a="1"/>
  <c r="X10" i="2" s="1"/>
  <c r="X11" i="2" a="1"/>
  <c r="X11" i="2" s="1"/>
  <c r="X12" i="2" a="1"/>
  <c r="X12" i="2" s="1"/>
  <c r="X13" i="2" a="1"/>
  <c r="X13" i="2" s="1"/>
  <c r="X14" i="2" a="1"/>
  <c r="X14" i="2" s="1"/>
  <c r="X3" i="2" a="1"/>
  <c r="X3" i="2" s="1"/>
  <c r="W4" i="2" a="1"/>
  <c r="W4" i="2" s="1"/>
  <c r="W5" i="2" a="1"/>
  <c r="W5" i="2" s="1"/>
  <c r="W6" i="2" a="1"/>
  <c r="W6" i="2"/>
  <c r="W7" i="2" a="1"/>
  <c r="W7" i="2" s="1"/>
  <c r="W8" i="2" a="1"/>
  <c r="W8" i="2" s="1"/>
  <c r="W9" i="2" a="1"/>
  <c r="W9" i="2" s="1"/>
  <c r="W10" i="2" a="1"/>
  <c r="W10" i="2" s="1"/>
  <c r="W11" i="2" a="1"/>
  <c r="W11" i="2" s="1"/>
  <c r="W12" i="2" a="1"/>
  <c r="W12" i="2" s="1"/>
  <c r="W13" i="2" a="1"/>
  <c r="W13" i="2" s="1"/>
  <c r="W14" i="2" a="1"/>
  <c r="W14" i="2" s="1"/>
  <c r="W3" i="2" a="1"/>
  <c r="W3" i="2" s="1"/>
  <c r="V4" i="2" a="1"/>
  <c r="V4" i="2" s="1"/>
  <c r="V5" i="2" a="1"/>
  <c r="V5" i="2" s="1"/>
  <c r="V6" i="2" a="1"/>
  <c r="V6" i="2" s="1"/>
  <c r="V7" i="2" a="1"/>
  <c r="V7" i="2" s="1"/>
  <c r="V8" i="2" a="1"/>
  <c r="V8" i="2" s="1"/>
  <c r="V9" i="2" a="1"/>
  <c r="V9" i="2" s="1"/>
  <c r="V10" i="2" a="1"/>
  <c r="V10" i="2" s="1"/>
  <c r="V11" i="2" a="1"/>
  <c r="V11" i="2" s="1"/>
  <c r="V12" i="2" a="1"/>
  <c r="V12" i="2" s="1"/>
  <c r="V13" i="2" a="1"/>
  <c r="V13" i="2" s="1"/>
  <c r="V14" i="2" a="1"/>
  <c r="V14" i="2" s="1"/>
  <c r="V3" i="2" a="1"/>
  <c r="V3" i="2" s="1"/>
  <c r="U4" i="2" a="1"/>
  <c r="U4" i="2" s="1"/>
  <c r="U5" i="2" a="1"/>
  <c r="U5" i="2" s="1"/>
  <c r="U6" i="2" a="1"/>
  <c r="U6" i="2" s="1"/>
  <c r="U7" i="2" a="1"/>
  <c r="U7" i="2" s="1"/>
  <c r="U8" i="2" a="1"/>
  <c r="U8" i="2" s="1"/>
  <c r="U9" i="2" a="1"/>
  <c r="U9" i="2" s="1"/>
  <c r="U10" i="2" a="1"/>
  <c r="U10" i="2" s="1"/>
  <c r="U11" i="2" a="1"/>
  <c r="U11" i="2" s="1"/>
  <c r="U12" i="2" a="1"/>
  <c r="U12" i="2" s="1"/>
  <c r="U13" i="2" a="1"/>
  <c r="U13" i="2" s="1"/>
  <c r="U14" i="2" a="1"/>
  <c r="U14" i="2" s="1"/>
  <c r="U3" i="2" a="1"/>
  <c r="U3" i="2" s="1"/>
  <c r="T4" i="2" a="1"/>
  <c r="T4" i="2" s="1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/>
  <c r="T11" i="2" a="1"/>
  <c r="T11" i="2" s="1"/>
  <c r="T12" i="2" a="1"/>
  <c r="T12" i="2" s="1"/>
  <c r="T13" i="2" a="1"/>
  <c r="T13" i="2" s="1"/>
  <c r="T14" i="2" a="1"/>
  <c r="T14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/>
  <c r="S14" i="2" a="1"/>
  <c r="S14" i="2" s="1"/>
  <c r="S3" i="2" a="1"/>
  <c r="S3" i="2" s="1"/>
  <c r="T3" i="2" a="1"/>
  <c r="T3" i="2" s="1"/>
  <c r="R4" i="2" a="1"/>
  <c r="R4" i="2" s="1"/>
  <c r="R5" i="2" a="1"/>
  <c r="R5" i="2" s="1"/>
  <c r="R6" i="2" a="1"/>
  <c r="R6" i="2"/>
  <c r="R7" i="2" a="1"/>
  <c r="R7" i="2" s="1"/>
  <c r="R8" i="2" a="1"/>
  <c r="R8" i="2" s="1"/>
  <c r="R9" i="2" a="1"/>
  <c r="R9" i="2" s="1"/>
  <c r="R10" i="2" a="1"/>
  <c r="R10" i="2" s="1"/>
  <c r="R11" i="2" a="1"/>
  <c r="R11" i="2" s="1"/>
  <c r="R12" i="2" a="1"/>
  <c r="R12" i="2" s="1"/>
  <c r="R13" i="2" a="1"/>
  <c r="R13" i="2" s="1"/>
  <c r="R14" i="2" a="1"/>
  <c r="R14" i="2" s="1"/>
  <c r="R3" i="2" a="1"/>
  <c r="R3" i="2" s="1"/>
  <c r="Q4" i="2" a="1"/>
  <c r="Q4" i="2" s="1"/>
  <c r="Q5" i="2" a="1"/>
  <c r="Q5" i="2" s="1"/>
  <c r="Q6" i="2" a="1"/>
  <c r="Q6" i="2" s="1"/>
  <c r="Q7" i="2" a="1"/>
  <c r="Q7" i="2" s="1"/>
  <c r="Q8" i="2" a="1"/>
  <c r="Q8" i="2" s="1"/>
  <c r="Q9" i="2" a="1"/>
  <c r="Q9" i="2" s="1"/>
  <c r="Q10" i="2" a="1"/>
  <c r="Q10" i="2" s="1"/>
  <c r="Q11" i="2" a="1"/>
  <c r="Q11" i="2" s="1"/>
  <c r="Q12" i="2" a="1"/>
  <c r="Q12" i="2" s="1"/>
  <c r="Q13" i="2" a="1"/>
  <c r="Q13" i="2" s="1"/>
  <c r="Q14" i="2" a="1"/>
  <c r="Q14" i="2" s="1"/>
  <c r="Q3" i="2" a="1"/>
  <c r="Q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 s="1"/>
  <c r="P3" i="2" a="1"/>
  <c r="P3" i="2" s="1"/>
  <c r="O3" i="2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N4" i="2" a="1"/>
  <c r="N4" i="2" s="1"/>
  <c r="N5" i="2" a="1"/>
  <c r="N5" i="2"/>
  <c r="N6" i="2" a="1"/>
  <c r="N6" i="2" s="1"/>
  <c r="N7" i="2" a="1"/>
  <c r="N7" i="2" s="1"/>
  <c r="N8" i="2" a="1"/>
  <c r="N8" i="2" s="1"/>
  <c r="N9" i="2" a="1"/>
  <c r="N9" i="2" s="1"/>
  <c r="N10" i="2" a="1"/>
  <c r="N10" i="2" s="1"/>
  <c r="N11" i="2" a="1"/>
  <c r="N11" i="2" s="1"/>
  <c r="N12" i="2" a="1"/>
  <c r="N12" i="2" s="1"/>
  <c r="N13" i="2" a="1"/>
  <c r="N13" i="2" s="1"/>
  <c r="N14" i="2" a="1"/>
  <c r="N14" i="2" s="1"/>
  <c r="N3" i="2" a="1"/>
  <c r="N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3" i="2" a="1"/>
  <c r="M3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5" i="2" a="1"/>
  <c r="L5" i="2" s="1"/>
  <c r="L4" i="2" a="1"/>
  <c r="L4" i="2" s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<sst xmlns="http://schemas.openxmlformats.org/spreadsheetml/2006/main" count="740" uniqueCount="294">
  <si>
    <t>member_casual</t>
  </si>
  <si>
    <t>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</si>
  <si>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</si>
  <si>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</si>
  <si>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</si>
  <si>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</si>
  <si>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</si>
  <si>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</si>
  <si>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</si>
  <si>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</si>
  <si>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</si>
  <si>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</si>
  <si>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</si>
  <si>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</si>
  <si>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member</t>
  </si>
  <si>
    <t>0-0 0 0:10:0.268702</t>
  </si>
  <si>
    <t>0-0 0 0:10:25.319795</t>
  </si>
  <si>
    <t>0-0 0 0:10:10.252077</t>
  </si>
  <si>
    <t>0-0 0 0:11:33.351181</t>
  </si>
  <si>
    <t>0-0 0 0:12:41.620354</t>
  </si>
  <si>
    <t>0-0 0 0:12:56.670378</t>
  </si>
  <si>
    <t>0-0 0 0:13:21.023373</t>
  </si>
  <si>
    <t>0-0 0 0:13:18.660784</t>
  </si>
  <si>
    <t>0-0 0 0:12:40.363463</t>
  </si>
  <si>
    <t>0-0 0 0:11:38.876960</t>
  </si>
  <si>
    <t>0-0 0 0:11:3.076570</t>
  </si>
  <si>
    <t>0-0 0 0:10:48.180220</t>
  </si>
  <si>
    <t>casual</t>
  </si>
  <si>
    <t>0-0 0 0:14:52.732757</t>
  </si>
  <si>
    <t>0-0 0 0:17:40.337960</t>
  </si>
  <si>
    <t>0-0 0 0:16:43.150624</t>
  </si>
  <si>
    <t>0-0 0 0:22:37.239275</t>
  </si>
  <si>
    <t>0-0 0 0:24:31.468512</t>
  </si>
  <si>
    <t>0-0 0 0:24:4.414078</t>
  </si>
  <si>
    <t>0-0 0 0:25:12.958731</t>
  </si>
  <si>
    <t>0-0 0 0:24:21.364279</t>
  </si>
  <si>
    <t>0-0 0 0:23:31.988561</t>
  </si>
  <si>
    <t>0-0 0 0:21:22.789347</t>
  </si>
  <si>
    <t>0-0 0 0:17:52.116842</t>
  </si>
  <si>
    <t>0-0 0 0:16:32.064547</t>
  </si>
  <si>
    <t>Avg ride_duration by minutes</t>
  </si>
  <si>
    <t>SUM</t>
  </si>
  <si>
    <t>0-0 0 19786:1:25</t>
  </si>
  <si>
    <t>0-0 0 20285:22:27</t>
  </si>
  <si>
    <t>0-0 0 26046:44:43</t>
  </si>
  <si>
    <t>0-0 0 41150:12:0</t>
  </si>
  <si>
    <r>
      <rPr>
        <sz val="9"/>
        <color rgb="FF000000"/>
        <rFont val="Roboto, sans-serif"/>
      </rPr>
      <t>0-0 0 60546:16:46</t>
    </r>
  </si>
  <si>
    <r>
      <rPr>
        <sz val="9"/>
        <color rgb="FF000000"/>
        <rFont val="Roboto, sans-serif"/>
      </rPr>
      <t>0-0 0 67950:53:29</t>
    </r>
  </si>
  <si>
    <t>0-0 0 73129:52:26</t>
  </si>
  <si>
    <r>
      <rPr>
        <sz val="9"/>
        <color rgb="FF000000"/>
        <rFont val="Roboto, sans-serif"/>
      </rPr>
      <t>0-0 0 77883:24:11</t>
    </r>
  </si>
  <si>
    <t>0-0 0 65406:15:14</t>
  </si>
  <si>
    <t>0-0 0 53091:32:50</t>
  </si>
  <si>
    <r>
      <rPr>
        <sz val="9"/>
        <color rgb="FF000000"/>
        <rFont val="Roboto, sans-serif"/>
      </rPr>
      <t>0-0 0 37335:4:44</t>
    </r>
  </si>
  <si>
    <r>
      <rPr>
        <sz val="9"/>
        <color rgb="FF000000"/>
        <rFont val="Roboto, sans-serif"/>
      </rPr>
      <t>0-0 0 23488:47:27</t>
    </r>
  </si>
  <si>
    <t>0-0 0 7345:27:17</t>
  </si>
  <si>
    <t>0-0 0 9653:47:17</t>
  </si>
  <si>
    <t>0-0 0 13038:43:44</t>
  </si>
  <si>
    <r>
      <rPr>
        <sz val="9"/>
        <color rgb="FF000000"/>
        <rFont val="Roboto, sans-serif"/>
      </rPr>
      <t>0-0 0 41674:1:55</t>
    </r>
  </si>
  <si>
    <r>
      <rPr>
        <sz val="9"/>
        <color rgb="FF000000"/>
        <rFont val="Roboto, sans-serif"/>
      </rPr>
      <t>0-0 0 72363:8:34</t>
    </r>
  </si>
  <si>
    <r>
      <rPr>
        <sz val="9"/>
        <color rgb="FF000000"/>
        <rFont val="Roboto, sans-serif"/>
      </rPr>
      <t>0-0 0 88187:5:48</t>
    </r>
  </si>
  <si>
    <t>0-0 0 103088:48:19</t>
  </si>
  <si>
    <r>
      <rPr>
        <sz val="9"/>
        <color rgb="FF000000"/>
        <rFont val="Roboto, sans-serif"/>
      </rPr>
      <t>0-0 0 94930:13:25</t>
    </r>
  </si>
  <si>
    <t>0-0 0 77253:1:55</t>
  </si>
  <si>
    <t>0-0 0 46429:50:52</t>
  </si>
  <si>
    <r>
      <rPr>
        <sz val="9"/>
        <color rgb="FF000000"/>
        <rFont val="Roboto, sans-serif"/>
      </rPr>
      <t>0-0 0 21471:13:28</t>
    </r>
  </si>
  <si>
    <r>
      <rPr>
        <sz val="9"/>
        <color rgb="FF000000"/>
        <rFont val="Roboto, sans-serif"/>
      </rPr>
      <t>0-0 0 10109:41:20</t>
    </r>
  </si>
  <si>
    <t>Total number of hours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</si>
  <si>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</si>
  <si>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</si>
  <si>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</si>
  <si>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</si>
  <si>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</si>
  <si>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</si>
  <si>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</si>
  <si>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</si>
  <si>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</si>
  <si>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</si>
  <si>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</si>
  <si>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rides</t>
  </si>
  <si>
    <t>Member_casual</t>
  </si>
  <si>
    <t>Sunday</t>
  </si>
  <si>
    <t>Monday</t>
  </si>
  <si>
    <t>Tuesday</t>
  </si>
  <si>
    <t>Wednesday</t>
  </si>
  <si>
    <t>Thursday</t>
  </si>
  <si>
    <t>Friday</t>
  </si>
  <si>
    <t>Saturday</t>
  </si>
  <si>
    <t>Member</t>
  </si>
  <si>
    <t>Casual</t>
  </si>
  <si>
    <t>Avg(ride_len) on day of the week</t>
  </si>
  <si>
    <t>0-0 0 0:10:59.515453</t>
  </si>
  <si>
    <t>0-0 0 0:9:39.146693</t>
  </si>
  <si>
    <t>0-0 0 0:9:49.414249</t>
  </si>
  <si>
    <t>0-0 0 0:10:3.912352</t>
  </si>
  <si>
    <t>0-0 0 0:9:29.660875</t>
  </si>
  <si>
    <t>0-0 0 0:10:7.804898</t>
  </si>
  <si>
    <t>0-0 0 0:10:24.510642</t>
  </si>
  <si>
    <t>0-0 0 0:19:57.005585</t>
  </si>
  <si>
    <t>0-0 0 0:14:24.540746</t>
  </si>
  <si>
    <t>0-0 0 0:13:53.126293</t>
  </si>
  <si>
    <t>0-0 0 0:13:58.721823</t>
  </si>
  <si>
    <t>0-0 0 0:12:1.577881</t>
  </si>
  <si>
    <t>0-0 0 0:12:19.464612</t>
  </si>
  <si>
    <t>0-0 0 0:16:31.848331</t>
  </si>
  <si>
    <t>0-0 0 0:12:25.784002</t>
  </si>
  <si>
    <t>0-0 0 0:10:11.365981</t>
  </si>
  <si>
    <t>0-0 0 0:9:49.404983</t>
  </si>
  <si>
    <t>0-0 0 0:9:37.506026</t>
  </si>
  <si>
    <t>0-0 0 0:9:37.418389</t>
  </si>
  <si>
    <t>0-0 0 0:9:52.560882</t>
  </si>
  <si>
    <t>0-0 0 0:11:49.548014</t>
  </si>
  <si>
    <t>0-0 0 0:23:1.390509</t>
  </si>
  <si>
    <t>0-0 0 0:16:35.717898</t>
  </si>
  <si>
    <t>0-0 0 0:13:54.929613</t>
  </si>
  <si>
    <t>0-0 0 0:12:28.853251</t>
  </si>
  <si>
    <t>0-0 0 0:14:44.795836</t>
  </si>
  <si>
    <t>0-0 0 0:15:47.348176</t>
  </si>
  <si>
    <t>0-0 0 0:20:9.983783</t>
  </si>
  <si>
    <t>0-0 0 0:10:53.039011</t>
  </si>
  <si>
    <t>0-0 0 0:9:48.703799</t>
  </si>
  <si>
    <t>0-0 0 0:10:25.994065</t>
  </si>
  <si>
    <t>0-0 0 0:10:17.455587</t>
  </si>
  <si>
    <t>0-0 0 0:9:42.034138</t>
  </si>
  <si>
    <t>0-0 0 0:9:42.347695</t>
  </si>
  <si>
    <t>0-0 0 0:11:1.743333</t>
  </si>
  <si>
    <t>0-0 0 0:19:50.513067</t>
  </si>
  <si>
    <t>0-0 0 0:15:59.549370</t>
  </si>
  <si>
    <t>0-0 0 0:16:50.756390</t>
  </si>
  <si>
    <t>0-0 0 0:15:32.317965</t>
  </si>
  <si>
    <t>0-0 0 0:14:35.984703</t>
  </si>
  <si>
    <t>0-0 0 0:16:26.313057</t>
  </si>
  <si>
    <t>0-0 0 0:18:59.066802</t>
  </si>
  <si>
    <t>0-0 0 0:12:19.370802</t>
  </si>
  <si>
    <t>0-0 0 0:10:7.778055</t>
  </si>
  <si>
    <t>0-0 0 0:11:22.837475</t>
  </si>
  <si>
    <t>0-0 0 0:11:14.802974</t>
  </si>
  <si>
    <t>0-0 0 0:11:28.268901</t>
  </si>
  <si>
    <t>0-0 0 0:11:26.251571</t>
  </si>
  <si>
    <t>0-0 0 0:13:0.348081</t>
  </si>
  <si>
    <t>0-0 0 0:25:44.269173</t>
  </si>
  <si>
    <t>0-0 0 0:20:14.172527</t>
  </si>
  <si>
    <t>0-0 0 0:20:1.469101</t>
  </si>
  <si>
    <t>0-0 0 0:19:54.797395</t>
  </si>
  <si>
    <t>0-0 0 0:20:41.376085</t>
  </si>
  <si>
    <t>0-0 0 0:22:10.995649</t>
  </si>
  <si>
    <t>0-0 0 0:26:3.483941</t>
  </si>
  <si>
    <t>0-0 0 0:14:41.118009</t>
  </si>
  <si>
    <t>0-0 0 0:12:8.496077</t>
  </si>
  <si>
    <t>0-0 0 0:12:24.531404</t>
  </si>
  <si>
    <t>0-0 0 0:12:3.047474</t>
  </si>
  <si>
    <t>0-0 0 0:12:11.854338</t>
  </si>
  <si>
    <t>0-0 0 0:12:14.258922</t>
  </si>
  <si>
    <t>0-0 0 0:14:4.464520</t>
  </si>
  <si>
    <t>0-0 0 0:28:50.921427</t>
  </si>
  <si>
    <t>0-0 0 0:25:50.473653</t>
  </si>
  <si>
    <t>0-0 0 0:22:23.125325</t>
  </si>
  <si>
    <t>0-0 0 0:20:45.895871</t>
  </si>
  <si>
    <t>0-0 0 0:21:21.935984</t>
  </si>
  <si>
    <t>0-0 0 0:22:23.186556</t>
  </si>
  <si>
    <t>0-0 0 0:27:8.486070</t>
  </si>
  <si>
    <t>0-0 0 0:14:19.110849</t>
  </si>
  <si>
    <t>0-0 0 0:12:32.618122</t>
  </si>
  <si>
    <t>0-0 0 0:11:44.205854</t>
  </si>
  <si>
    <t>0-0 0 0:12:15.160882</t>
  </si>
  <si>
    <t>0-0 0 0:12:16.487945</t>
  </si>
  <si>
    <t>0-0 0 0:12:50.512724</t>
  </si>
  <si>
    <t>0-0 0 0:15:7.107671</t>
  </si>
  <si>
    <t>0-0 0 0:26:45.083789</t>
  </si>
  <si>
    <t>0-0 0 0:23:26.269517</t>
  </si>
  <si>
    <t>0-0 0 0:20:4.279778</t>
  </si>
  <si>
    <t>0-0 0 0:20:49.105538</t>
  </si>
  <si>
    <t>0-0 0 0:21:13.852519</t>
  </si>
  <si>
    <t>0-0 0 0:24:2.232563</t>
  </si>
  <si>
    <t>0-0 0 0:27:31.590318</t>
  </si>
  <si>
    <t>0-0 0 0:14:54.901891</t>
  </si>
  <si>
    <t>0-0 0 0:13:0.145010</t>
  </si>
  <si>
    <t>0-0 0 0:13:16.773564</t>
  </si>
  <si>
    <t>0-0 0 0:12:13.105204</t>
  </si>
  <si>
    <t>0-0 0 0:12:39.297824</t>
  </si>
  <si>
    <t>0-0 0 0:12:56.491866</t>
  </si>
  <si>
    <t>0-0 0 0:14:29.002046</t>
  </si>
  <si>
    <t>0-0 0 0:28:3.656425</t>
  </si>
  <si>
    <t>0-0 0 0:25:14.372426</t>
  </si>
  <si>
    <t>0-0 0 0:25:3.817128</t>
  </si>
  <si>
    <t>0-0 0 0:20:53.812973</t>
  </si>
  <si>
    <t>0-0 0 0:22:9.280703</t>
  </si>
  <si>
    <t>0-0 0 0:24:5.216262</t>
  </si>
  <si>
    <t>0-0 0 0:26:50.912458</t>
  </si>
  <si>
    <t>0-0 0 0:14:58.217642</t>
  </si>
  <si>
    <t>0-0 0 0:12:18.725810</t>
  </si>
  <si>
    <t>0-0 0 0:12:47.305432</t>
  </si>
  <si>
    <t>0-0 0 0:12:49.307160</t>
  </si>
  <si>
    <t>0-0 0 0:12:33.823098</t>
  </si>
  <si>
    <t>0-0 0 0:13:51.168257</t>
  </si>
  <si>
    <t>0-0 0 0:14:52.515657</t>
  </si>
  <si>
    <t>0-0 0 0:27:27.535965</t>
  </si>
  <si>
    <t>0-0 0 0:22:45.799950</t>
  </si>
  <si>
    <t>0-0 0 0:22:8.193349</t>
  </si>
  <si>
    <t>0-0 0 0:21:52.145266</t>
  </si>
  <si>
    <t>0-0 0 0:21:46.909390</t>
  </si>
  <si>
    <t>0-0 0 0:24:51.694482</t>
  </si>
  <si>
    <t>0-0 0 0:27:42.967214</t>
  </si>
  <si>
    <t>0-0 0 0:14:20.448644</t>
  </si>
  <si>
    <t>0-0 0 0:12:5.816432</t>
  </si>
  <si>
    <t>0-0 0 0:11:40.686043</t>
  </si>
  <si>
    <t>0-0 0 0:11:58.795385</t>
  </si>
  <si>
    <t>0-0 0 0:11:47.918720</t>
  </si>
  <si>
    <t>0-0 0 0:12:44.640948</t>
  </si>
  <si>
    <t>0-0 0 0:14:6.487101</t>
  </si>
  <si>
    <t>0-0 0 0:27:10.857016</t>
  </si>
  <si>
    <t>0-0 0 0:24:18.554828</t>
  </si>
  <si>
    <t>0-0 0 0:18:31.367908</t>
  </si>
  <si>
    <t>0-0 0 0:18:43.148480</t>
  </si>
  <si>
    <t>0-0 0 0:19:29.104926</t>
  </si>
  <si>
    <t>0-0 0 0:22:40.854474</t>
  </si>
  <si>
    <t>0-0 0 0:26:26.197052</t>
  </si>
  <si>
    <t>0-0 0 0:13:5.183962</t>
  </si>
  <si>
    <t>0-0 0 0:10:58.746422</t>
  </si>
  <si>
    <t>0-0 0 0:11:33.738641</t>
  </si>
  <si>
    <t>0-0 0 0:11:30.914958</t>
  </si>
  <si>
    <t>0-0 0 0:11:15.481370</t>
  </si>
  <si>
    <t>0-0 0 0:11:17.954586</t>
  </si>
  <si>
    <t>0-0 0 0:12:18.304810</t>
  </si>
  <si>
    <t>0-0 0 0:26:42.454894</t>
  </si>
  <si>
    <t>0-0 0 0:20:25.469886</t>
  </si>
  <si>
    <t>0-0 0 0:19:24.197521</t>
  </si>
  <si>
    <t>0-0 0 0:19:30.055728</t>
  </si>
  <si>
    <t>0-0 0 0:17:19.532761</t>
  </si>
  <si>
    <t>0-0 0 0:19:24.204418</t>
  </si>
  <si>
    <t>0-0 0 0:22:46.260036</t>
  </si>
  <si>
    <t>0-0 0 0:12:32.512415</t>
  </si>
  <si>
    <t>0-0 0 0:10:43.322158</t>
  </si>
  <si>
    <t>0-0 0 0:10:20.701759</t>
  </si>
  <si>
    <t>0-0 0 0:10:42.524341</t>
  </si>
  <si>
    <t>0-0 0 0:10:47.685580</t>
  </si>
  <si>
    <t>0-0 0 0:10:36.245252</t>
  </si>
  <si>
    <t>0-0 0 0:12:37.780919</t>
  </si>
  <si>
    <t>0-0 0 0:20:56.866232</t>
  </si>
  <si>
    <t>0-0 0 0:16:10.415023</t>
  </si>
  <si>
    <t>0-0 0 0:14:21.212353</t>
  </si>
  <si>
    <t>0-0 0 0:15:16.827166</t>
  </si>
  <si>
    <t>0-0 0 0:16:49.500810</t>
  </si>
  <si>
    <t>0-0 0 0:17:16.310693</t>
  </si>
  <si>
    <t>0-0 0 0:21:41.050572</t>
  </si>
  <si>
    <t>0-0 0 0:11:13.972394</t>
  </si>
  <si>
    <t>0-0 0 0:10:50.140472</t>
  </si>
  <si>
    <t>0-0 0 0:10:15.185558</t>
  </si>
  <si>
    <t>0-0 0 0:10:20.177043</t>
  </si>
  <si>
    <t>0-0 0 0:11:1.063018</t>
  </si>
  <si>
    <t>0-0 0 0:10:57.715269</t>
  </si>
  <si>
    <t>0-0 0 0:11:7.094227</t>
  </si>
  <si>
    <t>0-0 0 0:19:34.102955</t>
  </si>
  <si>
    <t>0-0 0 0:15:12.514560</t>
  </si>
  <si>
    <t>0-0 0 0:13:59.906761</t>
  </si>
  <si>
    <t>0-0 0 0:15:47.433061</t>
  </si>
  <si>
    <t>0-0 0 0:15:12.909493</t>
  </si>
  <si>
    <t>0-0 0 0:16:4.514375</t>
  </si>
  <si>
    <t>0-0 0 0:18:16.978069</t>
  </si>
  <si>
    <t>Column1</t>
  </si>
  <si>
    <t>Number of rides2</t>
  </si>
  <si>
    <t>months</t>
  </si>
  <si>
    <t>Average Duration</t>
  </si>
  <si>
    <t>start_station_name</t>
  </si>
  <si>
    <t>num_of_rides</t>
  </si>
  <si>
    <t>Ellis Ave &amp; 60th St</t>
  </si>
  <si>
    <t>University Ave &amp; 57th St</t>
  </si>
  <si>
    <t>Clinton St &amp; Washington Blvd</t>
  </si>
  <si>
    <t>Kingsbury St &amp; Kinzie St</t>
  </si>
  <si>
    <t>Clark St &amp; Elm St</t>
  </si>
  <si>
    <t>Clinton St &amp; Madison St</t>
  </si>
  <si>
    <t>Shedd Aquarium</t>
  </si>
  <si>
    <t>Streeter Dr &amp; Grand Ave</t>
  </si>
  <si>
    <t>Sheffield Ave &amp; Fullerton Ave</t>
  </si>
  <si>
    <t>Clark St &amp; Newport St</t>
  </si>
  <si>
    <t>Wells St &amp; Concord Ln</t>
  </si>
  <si>
    <t>Millennium Park</t>
  </si>
  <si>
    <t>DuSable Lake Shore Dr &amp; Monroe St</t>
  </si>
  <si>
    <t>Broadway &amp; Barry Ave</t>
  </si>
  <si>
    <t>Field Museum</t>
  </si>
  <si>
    <t>Wells St &amp; Elm St</t>
  </si>
  <si>
    <t>LaSalle St &amp; Illinois St</t>
  </si>
  <si>
    <t>Indiana Ave &amp; Roosevelt Rd</t>
  </si>
  <si>
    <t>Michigan Ave &amp; Oak St</t>
  </si>
  <si>
    <t>DuSable Lake Shore Dr &amp; North Blvd</t>
  </si>
  <si>
    <t>Theater on the Lake</t>
  </si>
  <si>
    <t>Dusable Harbor</t>
  </si>
  <si>
    <t>Montrose Harbor</t>
  </si>
  <si>
    <t>Adler Planetarium</t>
  </si>
  <si>
    <t>Michigan Ave &amp; 8th St</t>
  </si>
  <si>
    <t>Michigan Ave &amp; Washington St</t>
  </si>
  <si>
    <t>Grand Total</t>
  </si>
  <si>
    <t>Count of start_station_name</t>
  </si>
  <si>
    <t>Sum of num_of_rides</t>
  </si>
  <si>
    <t>Station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</si>
</sst>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8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0000"/>
      <name val="Roboto, sans-serif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164" fontId="2" fillId="0" borderId="0" xfId="0" applyNumberFormat="1" applyFont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46" fontId="2" fillId="0" borderId="0" xfId="0" applyNumberFormat="1" applyFont="1"/>
    <xf numFmtId="0" fontId="3" fillId="0" borderId="0" xfId="0" applyFont="1"/>
    <xf numFmtId="0" fontId="5" fillId="0" borderId="0" xfId="0" applyFont="1"/>
    <xf numFmtId="0" fontId="7" fillId="0" borderId="0" xfId="0" applyFont="1"/>
    <xf numFmtId="49" fontId="0" fillId="0" borderId="0" xfId="0" applyNumberFormat="1"/>
    <xf numFmtId="2" fontId="0" fillId="0" borderId="0" xfId="0" applyNumberFormat="1"/>
    <xf numFmtId="2" fontId="7" fillId="0" borderId="0" xfId="0" applyNumberFormat="1" applyFont="1"/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/>
    <xf numFmtId="0" fontId="7" fillId="0" borderId="1" xfId="0" pivotButton="1" applyFont="1" applyBorder="1"/>
    <xf numFmtId="0" fontId="7" fillId="0" borderId="4" xfId="0" applyFont="1" applyBorder="1"/>
  </cellXfs>
  <cellStyles count="1">
    <cellStyle name="Normal" xfId="0" builtinId="0"/>
  </cellStyles>
  <dxfs count="25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/>
        <family val="2"/>
      </font>
    </dxf>
    <dxf>
      <font>
        <b/>
        <family val="2"/>
      </font>
    </dxf>
    <dxf>
      <fill>
        <patternFill>
          <bgColor theme="5" tint="0.79998168889431442"/>
        </patternFill>
      </fill>
    </dxf>
    <dxf>
      <fill>
        <patternFill patternType="solid"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Weekly-style" pivot="0" count="3" xr9:uid="{00000000-0011-0000-FFFF-FFFF00000000}">
      <tableStyleElement type="headerRow" dxfId="24"/>
      <tableStyleElement type="firstRowStripe" dxfId="23"/>
      <tableStyleElement type="secondRowStripe" dxfId="22"/>
    </tableStyle>
    <tableStyle name="Weekly-style 2" pivot="0" count="3" xr9:uid="{00000000-0011-0000-FFFF-FFFF01000000}">
      <tableStyleElement type="headerRow" dxfId="21"/>
      <tableStyleElement type="firstRowStripe" dxfId="20"/>
      <tableStyleElement type="second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member and casual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'Average &amp; sum'!$A$21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'Average &amp; sum'!$B$20:$M$20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'Average &amp; sum'!$B$21:$M$21</c:f>
              <c:numCache>
                <c:formatCode>General</c:formatCode>
                <c:ptCount val="12"/>
                <c:pt idx="0">
                  <c:v>118663</c:v>
                </c:pt>
                <c:pt idx="1">
                  <c:v>116784</c:v>
                </c:pt>
                <c:pt idx="2">
                  <c:v>153655</c:v>
                </c:pt>
                <c:pt idx="3">
                  <c:v>213659</c:v>
                </c:pt>
                <c:pt idx="4">
                  <c:v>286188</c:v>
                </c:pt>
                <c:pt idx="5">
                  <c:v>314964</c:v>
                </c:pt>
                <c:pt idx="6">
                  <c:v>328664</c:v>
                </c:pt>
                <c:pt idx="7">
                  <c:v>351063</c:v>
                </c:pt>
                <c:pt idx="8">
                  <c:v>309671</c:v>
                </c:pt>
                <c:pt idx="9">
                  <c:v>273481</c:v>
                </c:pt>
                <c:pt idx="10">
                  <c:v>202701</c:v>
                </c:pt>
                <c:pt idx="11">
                  <c:v>130457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02F-41C9-882F-358227DBC4DF}"/>
            </c:ext>
          </c:extLst>
        </c:ser>
        <c:ser>
          <c:idx val="1"/>
          <c:order val="1"/>
          <c:tx>
            <c:strRef>
              <c:f>'Average &amp; sum'!$A$22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'Average &amp; sum'!$B$20:$M$20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'Average &amp; sum'!$B$22:$M$22</c:f>
              <c:numCache>
                <c:formatCode>General</c:formatCode>
                <c:ptCount val="12"/>
                <c:pt idx="0">
                  <c:v>29621</c:v>
                </c:pt>
                <c:pt idx="1">
                  <c:v>32776</c:v>
                </c:pt>
                <c:pt idx="2">
                  <c:v>46792</c:v>
                </c:pt>
                <c:pt idx="3">
                  <c:v>110538</c:v>
                </c:pt>
                <c:pt idx="4">
                  <c:v>177039</c:v>
                </c:pt>
                <c:pt idx="5">
                  <c:v>219794</c:v>
                </c:pt>
                <c:pt idx="6">
                  <c:v>245294</c:v>
                </c:pt>
                <c:pt idx="7">
                  <c:v>233856</c:v>
                </c:pt>
                <c:pt idx="8">
                  <c:v>196964</c:v>
                </c:pt>
                <c:pt idx="9">
                  <c:v>130300</c:v>
                </c:pt>
                <c:pt idx="10">
                  <c:v>72097</c:v>
                </c:pt>
                <c:pt idx="11">
                  <c:v>36686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02F-41C9-882F-358227DBC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6601558"/>
        <c:axId val="470235358"/>
      </c:barChart>
      <c:catAx>
        <c:axId val="16466015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Number of rides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70235358"/>
        <c:crosses val="autoZero"/>
        <c:auto val="1"/>
        <c:lblAlgn val="ctr"/>
        <c:lblOffset val="100"/>
        <c:noMultiLvlLbl val="1"/>
      </c:catAx>
      <c:valAx>
        <c:axId val="470235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66015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member and casual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'Average &amp; sum'!$A$17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'Average &amp; sum'!$B$16:$M$16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'Average &amp; sum'!$B$17:$M$17</c:f>
              <c:numCache>
                <c:formatCode>General</c:formatCode>
                <c:ptCount val="12"/>
                <c:pt idx="0">
                  <c:v>19786</c:v>
                </c:pt>
                <c:pt idx="1">
                  <c:v>20285</c:v>
                </c:pt>
                <c:pt idx="2">
                  <c:v>26046</c:v>
                </c:pt>
                <c:pt idx="3">
                  <c:v>41150</c:v>
                </c:pt>
                <c:pt idx="4">
                  <c:v>60546</c:v>
                </c:pt>
                <c:pt idx="5">
                  <c:v>67950</c:v>
                </c:pt>
                <c:pt idx="6">
                  <c:v>73129</c:v>
                </c:pt>
                <c:pt idx="7">
                  <c:v>77883</c:v>
                </c:pt>
                <c:pt idx="8">
                  <c:v>65406</c:v>
                </c:pt>
                <c:pt idx="9">
                  <c:v>53091</c:v>
                </c:pt>
                <c:pt idx="10">
                  <c:v>37335</c:v>
                </c:pt>
                <c:pt idx="11">
                  <c:v>23488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0BA-4813-B96A-0BDAD0AC997F}"/>
            </c:ext>
          </c:extLst>
        </c:ser>
        <c:ser>
          <c:idx val="1"/>
          <c:order val="1"/>
          <c:tx>
            <c:strRef>
              <c:f>'Average &amp; sum'!$A$18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'Average &amp; sum'!$B$16:$M$16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'Average &amp; sum'!$B$18:$M$18</c:f>
              <c:numCache>
                <c:formatCode>General</c:formatCode>
                <c:ptCount val="12"/>
                <c:pt idx="0">
                  <c:v>7345</c:v>
                </c:pt>
                <c:pt idx="1">
                  <c:v>9653</c:v>
                </c:pt>
                <c:pt idx="2">
                  <c:v>13038</c:v>
                </c:pt>
                <c:pt idx="3">
                  <c:v>41674</c:v>
                </c:pt>
                <c:pt idx="4">
                  <c:v>72363</c:v>
                </c:pt>
                <c:pt idx="5">
                  <c:v>88187</c:v>
                </c:pt>
                <c:pt idx="6">
                  <c:v>103088</c:v>
                </c:pt>
                <c:pt idx="7">
                  <c:v>94930</c:v>
                </c:pt>
                <c:pt idx="8">
                  <c:v>77253</c:v>
                </c:pt>
                <c:pt idx="9">
                  <c:v>46429</c:v>
                </c:pt>
                <c:pt idx="10">
                  <c:v>21471</c:v>
                </c:pt>
                <c:pt idx="11">
                  <c:v>10109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0BA-4813-B96A-0BDAD0AC9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0962467"/>
        <c:axId val="1896981983"/>
      </c:barChart>
      <c:catAx>
        <c:axId val="12109624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Total number of 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96981983"/>
        <c:crosses val="autoZero"/>
        <c:auto val="1"/>
        <c:lblAlgn val="ctr"/>
        <c:lblOffset val="100"/>
        <c:noMultiLvlLbl val="1"/>
      </c:catAx>
      <c:valAx>
        <c:axId val="1896981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09624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member and casual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'Average &amp; sum'!$A$8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'Average &amp; sum'!$B$7:$M$7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'Average &amp; sum'!$B$8:$M$8</c:f>
              <c:numCache>
                <c:formatCode>General</c:formatCode>
                <c:ptCount val="12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D3-46D2-8C16-0D38CDF5E6C2}"/>
            </c:ext>
          </c:extLst>
        </c:ser>
        <c:ser>
          <c:idx val="1"/>
          <c:order val="1"/>
          <c:tx>
            <c:strRef>
              <c:f>'Average &amp; sum'!$A$9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'Average &amp; sum'!$B$7:$M$7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'Average &amp; sum'!$B$9:$M$9</c:f>
              <c:numCache>
                <c:formatCode>General</c:formatCode>
                <c:ptCount val="12"/>
                <c:pt idx="0">
                  <c:v>14</c:v>
                </c:pt>
                <c:pt idx="1">
                  <c:v>17</c:v>
                </c:pt>
                <c:pt idx="2">
                  <c:v>16</c:v>
                </c:pt>
                <c:pt idx="3">
                  <c:v>22</c:v>
                </c:pt>
                <c:pt idx="4">
                  <c:v>24</c:v>
                </c:pt>
                <c:pt idx="5">
                  <c:v>24</c:v>
                </c:pt>
                <c:pt idx="6">
                  <c:v>25</c:v>
                </c:pt>
                <c:pt idx="7">
                  <c:v>24</c:v>
                </c:pt>
                <c:pt idx="8">
                  <c:v>23</c:v>
                </c:pt>
                <c:pt idx="9">
                  <c:v>21</c:v>
                </c:pt>
                <c:pt idx="10">
                  <c:v>17</c:v>
                </c:pt>
                <c:pt idx="11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D3-46D2-8C16-0D38CDF5E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456616"/>
        <c:axId val="1715636877"/>
      </c:barChart>
      <c:catAx>
        <c:axId val="103456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Avg ride_duration by minutes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15636877"/>
        <c:crosses val="autoZero"/>
        <c:auto val="1"/>
        <c:lblAlgn val="ctr"/>
        <c:lblOffset val="100"/>
        <c:noMultiLvlLbl val="1"/>
      </c:catAx>
      <c:valAx>
        <c:axId val="1715636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45661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'Number of rides by days'!$C$1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days'!$C$2:$C$15</c:f>
              <c:numCache>
                <c:formatCode>General</c:formatCode>
                <c:ptCount val="14"/>
                <c:pt idx="0">
                  <c:v>12133</c:v>
                </c:pt>
                <c:pt idx="1">
                  <c:v>4834</c:v>
                </c:pt>
                <c:pt idx="2">
                  <c:v>17949</c:v>
                </c:pt>
                <c:pt idx="3">
                  <c:v>4209</c:v>
                </c:pt>
                <c:pt idx="4">
                  <c:v>23720</c:v>
                </c:pt>
                <c:pt idx="5">
                  <c:v>5123</c:v>
                </c:pt>
                <c:pt idx="6">
                  <c:v>19875</c:v>
                </c:pt>
                <c:pt idx="7">
                  <c:v>4454</c:v>
                </c:pt>
                <c:pt idx="8">
                  <c:v>17902</c:v>
                </c:pt>
                <c:pt idx="9">
                  <c:v>3653</c:v>
                </c:pt>
                <c:pt idx="10">
                  <c:v>15761</c:v>
                </c:pt>
                <c:pt idx="11">
                  <c:v>3603</c:v>
                </c:pt>
                <c:pt idx="12">
                  <c:v>11323</c:v>
                </c:pt>
                <c:pt idx="13">
                  <c:v>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2F-4D10-BFA4-6A196AD132EB}"/>
            </c:ext>
          </c:extLst>
        </c:ser>
        <c:ser>
          <c:idx val="1"/>
          <c:order val="1"/>
          <c:tx>
            <c:strRef>
              <c:f>'Number of rides by days'!$D$1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days'!$D$2:$D$15</c:f>
              <c:numCache>
                <c:formatCode>General</c:formatCode>
                <c:ptCount val="14"/>
                <c:pt idx="0">
                  <c:v>15977</c:v>
                </c:pt>
                <c:pt idx="1">
                  <c:v>7987</c:v>
                </c:pt>
                <c:pt idx="2">
                  <c:v>19460</c:v>
                </c:pt>
                <c:pt idx="3">
                  <c:v>5101</c:v>
                </c:pt>
                <c:pt idx="4">
                  <c:v>5072</c:v>
                </c:pt>
                <c:pt idx="5">
                  <c:v>22996</c:v>
                </c:pt>
                <c:pt idx="6">
                  <c:v>16926</c:v>
                </c:pt>
                <c:pt idx="7">
                  <c:v>3414</c:v>
                </c:pt>
                <c:pt idx="8">
                  <c:v>14465</c:v>
                </c:pt>
                <c:pt idx="9">
                  <c:v>2738</c:v>
                </c:pt>
                <c:pt idx="10">
                  <c:v>3099</c:v>
                </c:pt>
                <c:pt idx="11">
                  <c:v>13641</c:v>
                </c:pt>
                <c:pt idx="12">
                  <c:v>5365</c:v>
                </c:pt>
                <c:pt idx="13">
                  <c:v>13319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2F-4D10-BFA4-6A196AD132EB}"/>
            </c:ext>
          </c:extLst>
        </c:ser>
        <c:ser>
          <c:idx val="2"/>
          <c:order val="2"/>
          <c:tx>
            <c:strRef>
              <c:f>'Number of rides by days'!$E$1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days'!$E$2:$E$15</c:f>
              <c:numCache>
                <c:formatCode>General</c:formatCode>
                <c:ptCount val="14"/>
                <c:pt idx="0">
                  <c:v>13227</c:v>
                </c:pt>
                <c:pt idx="1">
                  <c:v>5701</c:v>
                </c:pt>
                <c:pt idx="2">
                  <c:v>20189</c:v>
                </c:pt>
                <c:pt idx="3">
                  <c:v>5084</c:v>
                </c:pt>
                <c:pt idx="4">
                  <c:v>25612</c:v>
                </c:pt>
                <c:pt idx="5">
                  <c:v>7003</c:v>
                </c:pt>
                <c:pt idx="6">
                  <c:v>31500</c:v>
                </c:pt>
                <c:pt idx="7">
                  <c:v>8633</c:v>
                </c:pt>
                <c:pt idx="8">
                  <c:v>28179</c:v>
                </c:pt>
                <c:pt idx="9">
                  <c:v>7649</c:v>
                </c:pt>
                <c:pt idx="10">
                  <c:v>22235</c:v>
                </c:pt>
                <c:pt idx="11">
                  <c:v>6839</c:v>
                </c:pt>
                <c:pt idx="12">
                  <c:v>12713</c:v>
                </c:pt>
                <c:pt idx="13">
                  <c:v>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2F-4D10-BFA4-6A196AD132EB}"/>
            </c:ext>
          </c:extLst>
        </c:ser>
        <c:ser>
          <c:idx val="3"/>
          <c:order val="3"/>
          <c:tx>
            <c:strRef>
              <c:f>'Number of rides by days'!$F$1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days'!$F$2:$F$15</c:f>
              <c:numCache>
                <c:formatCode>General</c:formatCode>
                <c:ptCount val="14"/>
                <c:pt idx="0">
                  <c:v>22365</c:v>
                </c:pt>
                <c:pt idx="1">
                  <c:v>14225</c:v>
                </c:pt>
                <c:pt idx="2">
                  <c:v>26448</c:v>
                </c:pt>
                <c:pt idx="3">
                  <c:v>9100</c:v>
                </c:pt>
                <c:pt idx="4">
                  <c:v>31343</c:v>
                </c:pt>
                <c:pt idx="5">
                  <c:v>11554</c:v>
                </c:pt>
                <c:pt idx="6">
                  <c:v>33346</c:v>
                </c:pt>
                <c:pt idx="7">
                  <c:v>13667</c:v>
                </c:pt>
                <c:pt idx="8">
                  <c:v>37285</c:v>
                </c:pt>
                <c:pt idx="9">
                  <c:v>17496</c:v>
                </c:pt>
                <c:pt idx="10">
                  <c:v>32925</c:v>
                </c:pt>
                <c:pt idx="11">
                  <c:v>19307</c:v>
                </c:pt>
                <c:pt idx="12">
                  <c:v>29947</c:v>
                </c:pt>
                <c:pt idx="13">
                  <c:v>25189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2F-4D10-BFA4-6A196AD132EB}"/>
            </c:ext>
          </c:extLst>
        </c:ser>
        <c:ser>
          <c:idx val="4"/>
          <c:order val="4"/>
          <c:tx>
            <c:strRef>
              <c:f>'Number of rides by days'!$G$1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days'!$G$2:$G$15</c:f>
              <c:numCache>
                <c:formatCode>General</c:formatCode>
                <c:ptCount val="14"/>
                <c:pt idx="0">
                  <c:v>31455</c:v>
                </c:pt>
                <c:pt idx="1">
                  <c:v>32874</c:v>
                </c:pt>
                <c:pt idx="2">
                  <c:v>38242</c:v>
                </c:pt>
                <c:pt idx="3">
                  <c:v>22242</c:v>
                </c:pt>
                <c:pt idx="4">
                  <c:v>53146</c:v>
                </c:pt>
                <c:pt idx="5">
                  <c:v>24951</c:v>
                </c:pt>
                <c:pt idx="6">
                  <c:v>52365</c:v>
                </c:pt>
                <c:pt idx="7">
                  <c:v>23231</c:v>
                </c:pt>
                <c:pt idx="8">
                  <c:v>43306</c:v>
                </c:pt>
                <c:pt idx="9">
                  <c:v>21120</c:v>
                </c:pt>
                <c:pt idx="10">
                  <c:v>35219</c:v>
                </c:pt>
                <c:pt idx="11">
                  <c:v>21393</c:v>
                </c:pt>
                <c:pt idx="12">
                  <c:v>32455</c:v>
                </c:pt>
                <c:pt idx="13">
                  <c:v>31228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2F-4D10-BFA4-6A196AD132EB}"/>
            </c:ext>
          </c:extLst>
        </c:ser>
        <c:ser>
          <c:idx val="5"/>
          <c:order val="5"/>
          <c:tx>
            <c:strRef>
              <c:f>'Number of rides by days'!$H$1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days'!$H$2:$H$15</c:f>
              <c:numCache>
                <c:formatCode>General</c:formatCode>
                <c:ptCount val="14"/>
                <c:pt idx="0">
                  <c:v>31412</c:v>
                </c:pt>
                <c:pt idx="1">
                  <c:v>30899</c:v>
                </c:pt>
                <c:pt idx="2">
                  <c:v>41186</c:v>
                </c:pt>
                <c:pt idx="3">
                  <c:v>23761</c:v>
                </c:pt>
                <c:pt idx="4">
                  <c:v>39693</c:v>
                </c:pt>
                <c:pt idx="5">
                  <c:v>18218</c:v>
                </c:pt>
                <c:pt idx="6">
                  <c:v>46475</c:v>
                </c:pt>
                <c:pt idx="7">
                  <c:v>24645</c:v>
                </c:pt>
                <c:pt idx="8">
                  <c:v>56201</c:v>
                </c:pt>
                <c:pt idx="9">
                  <c:v>31055</c:v>
                </c:pt>
                <c:pt idx="10">
                  <c:v>55482</c:v>
                </c:pt>
                <c:pt idx="11">
                  <c:v>40462</c:v>
                </c:pt>
                <c:pt idx="12">
                  <c:v>44515</c:v>
                </c:pt>
                <c:pt idx="13">
                  <c:v>50754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2F-4D10-BFA4-6A196AD132EB}"/>
            </c:ext>
          </c:extLst>
        </c:ser>
        <c:ser>
          <c:idx val="6"/>
          <c:order val="6"/>
          <c:tx>
            <c:strRef>
              <c:f>'Number of rides by days'!$I$1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days'!$I$2:$I$15</c:f>
              <c:numCache>
                <c:formatCode>General</c:formatCode>
                <c:ptCount val="14"/>
                <c:pt idx="0">
                  <c:v>42922</c:v>
                </c:pt>
                <c:pt idx="1">
                  <c:v>44948</c:v>
                </c:pt>
                <c:pt idx="2">
                  <c:v>56927</c:v>
                </c:pt>
                <c:pt idx="3">
                  <c:v>36434</c:v>
                </c:pt>
                <c:pt idx="4">
                  <c:v>45832</c:v>
                </c:pt>
                <c:pt idx="5">
                  <c:v>29764</c:v>
                </c:pt>
                <c:pt idx="6">
                  <c:v>41006</c:v>
                </c:pt>
                <c:pt idx="7">
                  <c:v>20473</c:v>
                </c:pt>
                <c:pt idx="8">
                  <c:v>49593</c:v>
                </c:pt>
                <c:pt idx="9">
                  <c:v>28368</c:v>
                </c:pt>
                <c:pt idx="10">
                  <c:v>44016</c:v>
                </c:pt>
                <c:pt idx="11">
                  <c:v>31938</c:v>
                </c:pt>
                <c:pt idx="12">
                  <c:v>48368</c:v>
                </c:pt>
                <c:pt idx="13">
                  <c:v>53369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2F-4D10-BFA4-6A196AD132EB}"/>
            </c:ext>
          </c:extLst>
        </c:ser>
        <c:ser>
          <c:idx val="7"/>
          <c:order val="7"/>
          <c:tx>
            <c:strRef>
              <c:f>'Number of rides by days'!$J$1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days'!$J$2:$J$15</c:f>
              <c:numCache>
                <c:formatCode>General</c:formatCode>
                <c:ptCount val="14"/>
                <c:pt idx="0">
                  <c:v>36514</c:v>
                </c:pt>
                <c:pt idx="1">
                  <c:v>35840</c:v>
                </c:pt>
                <c:pt idx="2">
                  <c:v>40359</c:v>
                </c:pt>
                <c:pt idx="3">
                  <c:v>20250</c:v>
                </c:pt>
                <c:pt idx="4">
                  <c:v>64348</c:v>
                </c:pt>
                <c:pt idx="5">
                  <c:v>31699</c:v>
                </c:pt>
                <c:pt idx="6">
                  <c:v>63221</c:v>
                </c:pt>
                <c:pt idx="7">
                  <c:v>33731</c:v>
                </c:pt>
                <c:pt idx="8">
                  <c:v>58931</c:v>
                </c:pt>
                <c:pt idx="9">
                  <c:v>33429</c:v>
                </c:pt>
                <c:pt idx="10">
                  <c:v>47772</c:v>
                </c:pt>
                <c:pt idx="11">
                  <c:v>36358</c:v>
                </c:pt>
                <c:pt idx="12">
                  <c:v>39918</c:v>
                </c:pt>
                <c:pt idx="13">
                  <c:v>42549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22F-4D10-BFA4-6A196AD132EB}"/>
            </c:ext>
          </c:extLst>
        </c:ser>
        <c:ser>
          <c:idx val="8"/>
          <c:order val="8"/>
          <c:tx>
            <c:strRef>
              <c:f>'Number of rides by days'!$K$1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days'!$K$2:$K$15</c:f>
              <c:numCache>
                <c:formatCode>General</c:formatCode>
                <c:ptCount val="14"/>
                <c:pt idx="0">
                  <c:v>34183</c:v>
                </c:pt>
                <c:pt idx="1">
                  <c:v>33843</c:v>
                </c:pt>
                <c:pt idx="2">
                  <c:v>33835</c:v>
                </c:pt>
                <c:pt idx="3">
                  <c:v>19707</c:v>
                </c:pt>
                <c:pt idx="4">
                  <c:v>41614</c:v>
                </c:pt>
                <c:pt idx="5">
                  <c:v>16939</c:v>
                </c:pt>
                <c:pt idx="6">
                  <c:v>46898</c:v>
                </c:pt>
                <c:pt idx="7">
                  <c:v>19282</c:v>
                </c:pt>
                <c:pt idx="8">
                  <c:v>47835</c:v>
                </c:pt>
                <c:pt idx="9">
                  <c:v>20948</c:v>
                </c:pt>
                <c:pt idx="10">
                  <c:v>53516</c:v>
                </c:pt>
                <c:pt idx="11">
                  <c:v>33726</c:v>
                </c:pt>
                <c:pt idx="12">
                  <c:v>51790</c:v>
                </c:pt>
                <c:pt idx="13">
                  <c:v>52519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2F-4D10-BFA4-6A196AD132EB}"/>
            </c:ext>
          </c:extLst>
        </c:ser>
        <c:ser>
          <c:idx val="9"/>
          <c:order val="9"/>
          <c:tx>
            <c:strRef>
              <c:f>'Number of rides by days'!$L$1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days'!$L$2:$L$15</c:f>
              <c:numCache>
                <c:formatCode>General</c:formatCode>
                <c:ptCount val="14"/>
                <c:pt idx="0">
                  <c:v>34719</c:v>
                </c:pt>
                <c:pt idx="1">
                  <c:v>27846</c:v>
                </c:pt>
                <c:pt idx="2">
                  <c:v>46333</c:v>
                </c:pt>
                <c:pt idx="3">
                  <c:v>18015</c:v>
                </c:pt>
                <c:pt idx="4">
                  <c:v>52625</c:v>
                </c:pt>
                <c:pt idx="5">
                  <c:v>19851</c:v>
                </c:pt>
                <c:pt idx="6">
                  <c:v>42591</c:v>
                </c:pt>
                <c:pt idx="7">
                  <c:v>16670</c:v>
                </c:pt>
                <c:pt idx="8">
                  <c:v>38272</c:v>
                </c:pt>
                <c:pt idx="9">
                  <c:v>14102</c:v>
                </c:pt>
                <c:pt idx="10">
                  <c:v>32413</c:v>
                </c:pt>
                <c:pt idx="11">
                  <c:v>14984</c:v>
                </c:pt>
                <c:pt idx="12">
                  <c:v>26528</c:v>
                </c:pt>
                <c:pt idx="13">
                  <c:v>18832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22F-4D10-BFA4-6A196AD132EB}"/>
            </c:ext>
          </c:extLst>
        </c:ser>
        <c:ser>
          <c:idx val="10"/>
          <c:order val="10"/>
          <c:tx>
            <c:strRef>
              <c:f>'Number of rides by days'!$M$1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days'!$M$2:$M$15</c:f>
              <c:numCache>
                <c:formatCode>General</c:formatCode>
                <c:ptCount val="14"/>
                <c:pt idx="0">
                  <c:v>19451</c:v>
                </c:pt>
                <c:pt idx="1">
                  <c:v>10451</c:v>
                </c:pt>
                <c:pt idx="2">
                  <c:v>28933</c:v>
                </c:pt>
                <c:pt idx="3">
                  <c:v>7961</c:v>
                </c:pt>
                <c:pt idx="4">
                  <c:v>29959</c:v>
                </c:pt>
                <c:pt idx="5">
                  <c:v>7577</c:v>
                </c:pt>
                <c:pt idx="6">
                  <c:v>37077</c:v>
                </c:pt>
                <c:pt idx="7">
                  <c:v>9865</c:v>
                </c:pt>
                <c:pt idx="8">
                  <c:v>38983</c:v>
                </c:pt>
                <c:pt idx="9">
                  <c:v>12959</c:v>
                </c:pt>
                <c:pt idx="10">
                  <c:v>25594</c:v>
                </c:pt>
                <c:pt idx="11">
                  <c:v>9482</c:v>
                </c:pt>
                <c:pt idx="12">
                  <c:v>22704</c:v>
                </c:pt>
                <c:pt idx="13">
                  <c:v>13802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22F-4D10-BFA4-6A196AD132EB}"/>
            </c:ext>
          </c:extLst>
        </c:ser>
        <c:ser>
          <c:idx val="11"/>
          <c:order val="11"/>
          <c:tx>
            <c:strRef>
              <c:f>'Number of rides by days'!$N$1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days'!$N$2:$N$15</c:f>
              <c:numCache>
                <c:formatCode>General</c:formatCode>
                <c:ptCount val="14"/>
                <c:pt idx="0">
                  <c:v>13512</c:v>
                </c:pt>
                <c:pt idx="1">
                  <c:v>5313</c:v>
                </c:pt>
                <c:pt idx="2">
                  <c:v>16836</c:v>
                </c:pt>
                <c:pt idx="3">
                  <c:v>3537</c:v>
                </c:pt>
                <c:pt idx="4">
                  <c:v>17962</c:v>
                </c:pt>
                <c:pt idx="5">
                  <c:v>3786</c:v>
                </c:pt>
                <c:pt idx="6">
                  <c:v>21441</c:v>
                </c:pt>
                <c:pt idx="7">
                  <c:v>5027</c:v>
                </c:pt>
                <c:pt idx="8">
                  <c:v>21708</c:v>
                </c:pt>
                <c:pt idx="9">
                  <c:v>5414</c:v>
                </c:pt>
                <c:pt idx="10">
                  <c:v>21933</c:v>
                </c:pt>
                <c:pt idx="11">
                  <c:v>6678</c:v>
                </c:pt>
                <c:pt idx="12">
                  <c:v>17065</c:v>
                </c:pt>
                <c:pt idx="13">
                  <c:v>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22F-4D10-BFA4-6A196AD13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85229600"/>
        <c:axId val="1285230080"/>
      </c:barChart>
      <c:catAx>
        <c:axId val="128522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230080"/>
        <c:crosses val="autoZero"/>
        <c:auto val="1"/>
        <c:lblAlgn val="ctr"/>
        <c:lblOffset val="100"/>
        <c:noMultiLvlLbl val="0"/>
      </c:catAx>
      <c:valAx>
        <c:axId val="128523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522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'Number of rides by days'!$C$1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days'!$C$2:$C$15</c:f>
              <c:numCache>
                <c:formatCode>General</c:formatCode>
                <c:ptCount val="14"/>
                <c:pt idx="0">
                  <c:v>12133</c:v>
                </c:pt>
                <c:pt idx="1">
                  <c:v>4834</c:v>
                </c:pt>
                <c:pt idx="2">
                  <c:v>17949</c:v>
                </c:pt>
                <c:pt idx="3">
                  <c:v>4209</c:v>
                </c:pt>
                <c:pt idx="4">
                  <c:v>23720</c:v>
                </c:pt>
                <c:pt idx="5">
                  <c:v>5123</c:v>
                </c:pt>
                <c:pt idx="6">
                  <c:v>19875</c:v>
                </c:pt>
                <c:pt idx="7">
                  <c:v>4454</c:v>
                </c:pt>
                <c:pt idx="8">
                  <c:v>17902</c:v>
                </c:pt>
                <c:pt idx="9">
                  <c:v>3653</c:v>
                </c:pt>
                <c:pt idx="10">
                  <c:v>15761</c:v>
                </c:pt>
                <c:pt idx="11">
                  <c:v>3603</c:v>
                </c:pt>
                <c:pt idx="12">
                  <c:v>11323</c:v>
                </c:pt>
                <c:pt idx="13">
                  <c:v>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3-44FA-A922-6159BA11CFC2}"/>
            </c:ext>
          </c:extLst>
        </c:ser>
        <c:ser>
          <c:idx val="1"/>
          <c:order val="1"/>
          <c:tx>
            <c:strRef>
              <c:f>'Number of rides by days'!$D$1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days'!$D$2:$D$15</c:f>
              <c:numCache>
                <c:formatCode>General</c:formatCode>
                <c:ptCount val="14"/>
                <c:pt idx="0">
                  <c:v>15977</c:v>
                </c:pt>
                <c:pt idx="1">
                  <c:v>7987</c:v>
                </c:pt>
                <c:pt idx="2">
                  <c:v>19460</c:v>
                </c:pt>
                <c:pt idx="3">
                  <c:v>5101</c:v>
                </c:pt>
                <c:pt idx="4">
                  <c:v>5072</c:v>
                </c:pt>
                <c:pt idx="5">
                  <c:v>22996</c:v>
                </c:pt>
                <c:pt idx="6">
                  <c:v>16926</c:v>
                </c:pt>
                <c:pt idx="7">
                  <c:v>3414</c:v>
                </c:pt>
                <c:pt idx="8">
                  <c:v>14465</c:v>
                </c:pt>
                <c:pt idx="9">
                  <c:v>2738</c:v>
                </c:pt>
                <c:pt idx="10">
                  <c:v>3099</c:v>
                </c:pt>
                <c:pt idx="11">
                  <c:v>13641</c:v>
                </c:pt>
                <c:pt idx="12">
                  <c:v>5365</c:v>
                </c:pt>
                <c:pt idx="13">
                  <c:v>13319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93-44FA-A922-6159BA11CFC2}"/>
            </c:ext>
          </c:extLst>
        </c:ser>
        <c:ser>
          <c:idx val="2"/>
          <c:order val="2"/>
          <c:tx>
            <c:strRef>
              <c:f>'Number of rides by days'!$E$1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days'!$E$2:$E$15</c:f>
              <c:numCache>
                <c:formatCode>General</c:formatCode>
                <c:ptCount val="14"/>
                <c:pt idx="0">
                  <c:v>13227</c:v>
                </c:pt>
                <c:pt idx="1">
                  <c:v>5701</c:v>
                </c:pt>
                <c:pt idx="2">
                  <c:v>20189</c:v>
                </c:pt>
                <c:pt idx="3">
                  <c:v>5084</c:v>
                </c:pt>
                <c:pt idx="4">
                  <c:v>25612</c:v>
                </c:pt>
                <c:pt idx="5">
                  <c:v>7003</c:v>
                </c:pt>
                <c:pt idx="6">
                  <c:v>31500</c:v>
                </c:pt>
                <c:pt idx="7">
                  <c:v>8633</c:v>
                </c:pt>
                <c:pt idx="8">
                  <c:v>28179</c:v>
                </c:pt>
                <c:pt idx="9">
                  <c:v>7649</c:v>
                </c:pt>
                <c:pt idx="10">
                  <c:v>22235</c:v>
                </c:pt>
                <c:pt idx="11">
                  <c:v>6839</c:v>
                </c:pt>
                <c:pt idx="12">
                  <c:v>12713</c:v>
                </c:pt>
                <c:pt idx="13">
                  <c:v>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93-44FA-A922-6159BA11CFC2}"/>
            </c:ext>
          </c:extLst>
        </c:ser>
        <c:ser>
          <c:idx val="3"/>
          <c:order val="3"/>
          <c:tx>
            <c:strRef>
              <c:f>'Number of rides by days'!$F$1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days'!$F$2:$F$15</c:f>
              <c:numCache>
                <c:formatCode>General</c:formatCode>
                <c:ptCount val="14"/>
                <c:pt idx="0">
                  <c:v>22365</c:v>
                </c:pt>
                <c:pt idx="1">
                  <c:v>14225</c:v>
                </c:pt>
                <c:pt idx="2">
                  <c:v>26448</c:v>
                </c:pt>
                <c:pt idx="3">
                  <c:v>9100</c:v>
                </c:pt>
                <c:pt idx="4">
                  <c:v>31343</c:v>
                </c:pt>
                <c:pt idx="5">
                  <c:v>11554</c:v>
                </c:pt>
                <c:pt idx="6">
                  <c:v>33346</c:v>
                </c:pt>
                <c:pt idx="7">
                  <c:v>13667</c:v>
                </c:pt>
                <c:pt idx="8">
                  <c:v>37285</c:v>
                </c:pt>
                <c:pt idx="9">
                  <c:v>17496</c:v>
                </c:pt>
                <c:pt idx="10">
                  <c:v>32925</c:v>
                </c:pt>
                <c:pt idx="11">
                  <c:v>19307</c:v>
                </c:pt>
                <c:pt idx="12">
                  <c:v>29947</c:v>
                </c:pt>
                <c:pt idx="13">
                  <c:v>25189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93-44FA-A922-6159BA11CFC2}"/>
            </c:ext>
          </c:extLst>
        </c:ser>
        <c:ser>
          <c:idx val="4"/>
          <c:order val="4"/>
          <c:tx>
            <c:strRef>
              <c:f>'Number of rides by days'!$G$1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days'!$G$2:$G$15</c:f>
              <c:numCache>
                <c:formatCode>General</c:formatCode>
                <c:ptCount val="14"/>
                <c:pt idx="0">
                  <c:v>31455</c:v>
                </c:pt>
                <c:pt idx="1">
                  <c:v>32874</c:v>
                </c:pt>
                <c:pt idx="2">
                  <c:v>38242</c:v>
                </c:pt>
                <c:pt idx="3">
                  <c:v>22242</c:v>
                </c:pt>
                <c:pt idx="4">
                  <c:v>53146</c:v>
                </c:pt>
                <c:pt idx="5">
                  <c:v>24951</c:v>
                </c:pt>
                <c:pt idx="6">
                  <c:v>52365</c:v>
                </c:pt>
                <c:pt idx="7">
                  <c:v>23231</c:v>
                </c:pt>
                <c:pt idx="8">
                  <c:v>43306</c:v>
                </c:pt>
                <c:pt idx="9">
                  <c:v>21120</c:v>
                </c:pt>
                <c:pt idx="10">
                  <c:v>35219</c:v>
                </c:pt>
                <c:pt idx="11">
                  <c:v>21393</c:v>
                </c:pt>
                <c:pt idx="12">
                  <c:v>32455</c:v>
                </c:pt>
                <c:pt idx="13">
                  <c:v>31228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93-44FA-A922-6159BA11CFC2}"/>
            </c:ext>
          </c:extLst>
        </c:ser>
        <c:ser>
          <c:idx val="5"/>
          <c:order val="5"/>
          <c:tx>
            <c:strRef>
              <c:f>'Number of rides by days'!$H$1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days'!$H$2:$H$15</c:f>
              <c:numCache>
                <c:formatCode>General</c:formatCode>
                <c:ptCount val="14"/>
                <c:pt idx="0">
                  <c:v>31412</c:v>
                </c:pt>
                <c:pt idx="1">
                  <c:v>30899</c:v>
                </c:pt>
                <c:pt idx="2">
                  <c:v>41186</c:v>
                </c:pt>
                <c:pt idx="3">
                  <c:v>23761</c:v>
                </c:pt>
                <c:pt idx="4">
                  <c:v>39693</c:v>
                </c:pt>
                <c:pt idx="5">
                  <c:v>18218</c:v>
                </c:pt>
                <c:pt idx="6">
                  <c:v>46475</c:v>
                </c:pt>
                <c:pt idx="7">
                  <c:v>24645</c:v>
                </c:pt>
                <c:pt idx="8">
                  <c:v>56201</c:v>
                </c:pt>
                <c:pt idx="9">
                  <c:v>31055</c:v>
                </c:pt>
                <c:pt idx="10">
                  <c:v>55482</c:v>
                </c:pt>
                <c:pt idx="11">
                  <c:v>40462</c:v>
                </c:pt>
                <c:pt idx="12">
                  <c:v>44515</c:v>
                </c:pt>
                <c:pt idx="13">
                  <c:v>50754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93-44FA-A922-6159BA11CFC2}"/>
            </c:ext>
          </c:extLst>
        </c:ser>
        <c:ser>
          <c:idx val="6"/>
          <c:order val="6"/>
          <c:tx>
            <c:strRef>
              <c:f>'Number of rides by days'!$I$1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days'!$I$2:$I$15</c:f>
              <c:numCache>
                <c:formatCode>General</c:formatCode>
                <c:ptCount val="14"/>
                <c:pt idx="0">
                  <c:v>42922</c:v>
                </c:pt>
                <c:pt idx="1">
                  <c:v>44948</c:v>
                </c:pt>
                <c:pt idx="2">
                  <c:v>56927</c:v>
                </c:pt>
                <c:pt idx="3">
                  <c:v>36434</c:v>
                </c:pt>
                <c:pt idx="4">
                  <c:v>45832</c:v>
                </c:pt>
                <c:pt idx="5">
                  <c:v>29764</c:v>
                </c:pt>
                <c:pt idx="6">
                  <c:v>41006</c:v>
                </c:pt>
                <c:pt idx="7">
                  <c:v>20473</c:v>
                </c:pt>
                <c:pt idx="8">
                  <c:v>49593</c:v>
                </c:pt>
                <c:pt idx="9">
                  <c:v>28368</c:v>
                </c:pt>
                <c:pt idx="10">
                  <c:v>44016</c:v>
                </c:pt>
                <c:pt idx="11">
                  <c:v>31938</c:v>
                </c:pt>
                <c:pt idx="12">
                  <c:v>48368</c:v>
                </c:pt>
                <c:pt idx="13">
                  <c:v>53369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693-44FA-A922-6159BA11CFC2}"/>
            </c:ext>
          </c:extLst>
        </c:ser>
        <c:ser>
          <c:idx val="7"/>
          <c:order val="7"/>
          <c:tx>
            <c:strRef>
              <c:f>'Number of rides by days'!$J$1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days'!$J$2:$J$15</c:f>
              <c:numCache>
                <c:formatCode>General</c:formatCode>
                <c:ptCount val="14"/>
                <c:pt idx="0">
                  <c:v>36514</c:v>
                </c:pt>
                <c:pt idx="1">
                  <c:v>35840</c:v>
                </c:pt>
                <c:pt idx="2">
                  <c:v>40359</c:v>
                </c:pt>
                <c:pt idx="3">
                  <c:v>20250</c:v>
                </c:pt>
                <c:pt idx="4">
                  <c:v>64348</c:v>
                </c:pt>
                <c:pt idx="5">
                  <c:v>31699</c:v>
                </c:pt>
                <c:pt idx="6">
                  <c:v>63221</c:v>
                </c:pt>
                <c:pt idx="7">
                  <c:v>33731</c:v>
                </c:pt>
                <c:pt idx="8">
                  <c:v>58931</c:v>
                </c:pt>
                <c:pt idx="9">
                  <c:v>33429</c:v>
                </c:pt>
                <c:pt idx="10">
                  <c:v>47772</c:v>
                </c:pt>
                <c:pt idx="11">
                  <c:v>36358</c:v>
                </c:pt>
                <c:pt idx="12">
                  <c:v>39918</c:v>
                </c:pt>
                <c:pt idx="13">
                  <c:v>42549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693-44FA-A922-6159BA11CFC2}"/>
            </c:ext>
          </c:extLst>
        </c:ser>
        <c:ser>
          <c:idx val="8"/>
          <c:order val="8"/>
          <c:tx>
            <c:strRef>
              <c:f>'Number of rides by days'!$K$1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days'!$K$2:$K$15</c:f>
              <c:numCache>
                <c:formatCode>General</c:formatCode>
                <c:ptCount val="14"/>
                <c:pt idx="0">
                  <c:v>34183</c:v>
                </c:pt>
                <c:pt idx="1">
                  <c:v>33843</c:v>
                </c:pt>
                <c:pt idx="2">
                  <c:v>33835</c:v>
                </c:pt>
                <c:pt idx="3">
                  <c:v>19707</c:v>
                </c:pt>
                <c:pt idx="4">
                  <c:v>41614</c:v>
                </c:pt>
                <c:pt idx="5">
                  <c:v>16939</c:v>
                </c:pt>
                <c:pt idx="6">
                  <c:v>46898</c:v>
                </c:pt>
                <c:pt idx="7">
                  <c:v>19282</c:v>
                </c:pt>
                <c:pt idx="8">
                  <c:v>47835</c:v>
                </c:pt>
                <c:pt idx="9">
                  <c:v>20948</c:v>
                </c:pt>
                <c:pt idx="10">
                  <c:v>53516</c:v>
                </c:pt>
                <c:pt idx="11">
                  <c:v>33726</c:v>
                </c:pt>
                <c:pt idx="12">
                  <c:v>51790</c:v>
                </c:pt>
                <c:pt idx="13">
                  <c:v>52519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93-44FA-A922-6159BA11CFC2}"/>
            </c:ext>
          </c:extLst>
        </c:ser>
        <c:ser>
          <c:idx val="9"/>
          <c:order val="9"/>
          <c:tx>
            <c:strRef>
              <c:f>'Number of rides by days'!$L$1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days'!$L$2:$L$15</c:f>
              <c:numCache>
                <c:formatCode>General</c:formatCode>
                <c:ptCount val="14"/>
                <c:pt idx="0">
                  <c:v>34719</c:v>
                </c:pt>
                <c:pt idx="1">
                  <c:v>27846</c:v>
                </c:pt>
                <c:pt idx="2">
                  <c:v>46333</c:v>
                </c:pt>
                <c:pt idx="3">
                  <c:v>18015</c:v>
                </c:pt>
                <c:pt idx="4">
                  <c:v>52625</c:v>
                </c:pt>
                <c:pt idx="5">
                  <c:v>19851</c:v>
                </c:pt>
                <c:pt idx="6">
                  <c:v>42591</c:v>
                </c:pt>
                <c:pt idx="7">
                  <c:v>16670</c:v>
                </c:pt>
                <c:pt idx="8">
                  <c:v>38272</c:v>
                </c:pt>
                <c:pt idx="9">
                  <c:v>14102</c:v>
                </c:pt>
                <c:pt idx="10">
                  <c:v>32413</c:v>
                </c:pt>
                <c:pt idx="11">
                  <c:v>14984</c:v>
                </c:pt>
                <c:pt idx="12">
                  <c:v>26528</c:v>
                </c:pt>
                <c:pt idx="13">
                  <c:v>18832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693-44FA-A922-6159BA11CFC2}"/>
            </c:ext>
          </c:extLst>
        </c:ser>
        <c:ser>
          <c:idx val="10"/>
          <c:order val="10"/>
          <c:tx>
            <c:strRef>
              <c:f>'Number of rides by days'!$M$1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days'!$M$2:$M$15</c:f>
              <c:numCache>
                <c:formatCode>General</c:formatCode>
                <c:ptCount val="14"/>
                <c:pt idx="0">
                  <c:v>19451</c:v>
                </c:pt>
                <c:pt idx="1">
                  <c:v>10451</c:v>
                </c:pt>
                <c:pt idx="2">
                  <c:v>28933</c:v>
                </c:pt>
                <c:pt idx="3">
                  <c:v>7961</c:v>
                </c:pt>
                <c:pt idx="4">
                  <c:v>29959</c:v>
                </c:pt>
                <c:pt idx="5">
                  <c:v>7577</c:v>
                </c:pt>
                <c:pt idx="6">
                  <c:v>37077</c:v>
                </c:pt>
                <c:pt idx="7">
                  <c:v>9865</c:v>
                </c:pt>
                <c:pt idx="8">
                  <c:v>38983</c:v>
                </c:pt>
                <c:pt idx="9">
                  <c:v>12959</c:v>
                </c:pt>
                <c:pt idx="10">
                  <c:v>25594</c:v>
                </c:pt>
                <c:pt idx="11">
                  <c:v>9482</c:v>
                </c:pt>
                <c:pt idx="12">
                  <c:v>22704</c:v>
                </c:pt>
                <c:pt idx="13">
                  <c:v>13802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693-44FA-A922-6159BA11CFC2}"/>
            </c:ext>
          </c:extLst>
        </c:ser>
        <c:ser>
          <c:idx val="11"/>
          <c:order val="11"/>
          <c:tx>
            <c:strRef>
              <c:f>'Number of rides by days'!$N$1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'Number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'Number of rides by days'!$N$2:$N$15</c:f>
              <c:numCache>
                <c:formatCode>General</c:formatCode>
                <c:ptCount val="14"/>
                <c:pt idx="0">
                  <c:v>13512</c:v>
                </c:pt>
                <c:pt idx="1">
                  <c:v>5313</c:v>
                </c:pt>
                <c:pt idx="2">
                  <c:v>16836</c:v>
                </c:pt>
                <c:pt idx="3">
                  <c:v>3537</c:v>
                </c:pt>
                <c:pt idx="4">
                  <c:v>17962</c:v>
                </c:pt>
                <c:pt idx="5">
                  <c:v>3786</c:v>
                </c:pt>
                <c:pt idx="6">
                  <c:v>21441</c:v>
                </c:pt>
                <c:pt idx="7">
                  <c:v>5027</c:v>
                </c:pt>
                <c:pt idx="8">
                  <c:v>21708</c:v>
                </c:pt>
                <c:pt idx="9">
                  <c:v>5414</c:v>
                </c:pt>
                <c:pt idx="10">
                  <c:v>21933</c:v>
                </c:pt>
                <c:pt idx="11">
                  <c:v>6678</c:v>
                </c:pt>
                <c:pt idx="12">
                  <c:v>17065</c:v>
                </c:pt>
                <c:pt idx="13">
                  <c:v>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693-44FA-A922-6159BA11C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2249904"/>
        <c:axId val="1652250864"/>
      </c:barChart>
      <c:catAx>
        <c:axId val="16522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50864"/>
        <c:crosses val="autoZero"/>
        <c:auto val="1"/>
        <c:lblAlgn val="ctr"/>
        <c:lblOffset val="100"/>
        <c:noMultiLvlLbl val="0"/>
      </c:catAx>
      <c:valAx>
        <c:axId val="16522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2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Ride</a:t>
            </a:r>
            <a:r>
              <a:rPr lang="en-US" baseline="0"/>
              <a:t>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'Avg Duration of rides by days'!$C$1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days'!$C$2:$C$15</c:f>
              <c:numCache>
                <c:formatCode>General</c:formatCode>
                <c:ptCount val="14"/>
                <c:pt idx="0">
                  <c:v>10</c:v>
                </c:pt>
                <c:pt idx="1">
                  <c:v>19</c:v>
                </c:pt>
                <c:pt idx="2">
                  <c:v>9</c:v>
                </c:pt>
                <c:pt idx="3">
                  <c:v>14</c:v>
                </c:pt>
                <c:pt idx="4">
                  <c:v>9</c:v>
                </c:pt>
                <c:pt idx="5">
                  <c:v>13</c:v>
                </c:pt>
                <c:pt idx="6">
                  <c:v>10</c:v>
                </c:pt>
                <c:pt idx="7">
                  <c:v>13</c:v>
                </c:pt>
                <c:pt idx="8">
                  <c:v>9</c:v>
                </c:pt>
                <c:pt idx="9">
                  <c:v>12</c:v>
                </c:pt>
                <c:pt idx="10">
                  <c:v>10</c:v>
                </c:pt>
                <c:pt idx="11">
                  <c:v>12</c:v>
                </c:pt>
                <c:pt idx="12">
                  <c:v>10</c:v>
                </c:pt>
                <c:pt idx="1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DA-40AF-B579-BFC98BC6537C}"/>
            </c:ext>
          </c:extLst>
        </c:ser>
        <c:ser>
          <c:idx val="1"/>
          <c:order val="1"/>
          <c:tx>
            <c:strRef>
              <c:f>'Avg Duration of rides by days'!$D$1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days'!$D$2:$D$15</c:f>
              <c:numCache>
                <c:formatCode>General</c:formatCode>
                <c:ptCount val="14"/>
                <c:pt idx="0">
                  <c:v>12</c:v>
                </c:pt>
                <c:pt idx="1">
                  <c:v>23</c:v>
                </c:pt>
                <c:pt idx="2">
                  <c:v>10</c:v>
                </c:pt>
                <c:pt idx="3">
                  <c:v>16</c:v>
                </c:pt>
                <c:pt idx="4">
                  <c:v>9</c:v>
                </c:pt>
                <c:pt idx="5">
                  <c:v>13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14</c:v>
                </c:pt>
                <c:pt idx="10">
                  <c:v>9</c:v>
                </c:pt>
                <c:pt idx="11">
                  <c:v>15</c:v>
                </c:pt>
                <c:pt idx="12">
                  <c:v>11</c:v>
                </c:pt>
                <c:pt idx="1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DA-40AF-B579-BFC98BC6537C}"/>
            </c:ext>
          </c:extLst>
        </c:ser>
        <c:ser>
          <c:idx val="2"/>
          <c:order val="2"/>
          <c:tx>
            <c:strRef>
              <c:f>'Avg Duration of rides by days'!$E$1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days'!$E$2:$E$15</c:f>
              <c:numCache>
                <c:formatCode>General</c:formatCode>
                <c:ptCount val="14"/>
                <c:pt idx="0">
                  <c:v>10</c:v>
                </c:pt>
                <c:pt idx="1">
                  <c:v>19</c:v>
                </c:pt>
                <c:pt idx="2">
                  <c:v>9</c:v>
                </c:pt>
                <c:pt idx="3">
                  <c:v>15</c:v>
                </c:pt>
                <c:pt idx="4">
                  <c:v>10</c:v>
                </c:pt>
                <c:pt idx="5">
                  <c:v>16</c:v>
                </c:pt>
                <c:pt idx="6">
                  <c:v>10</c:v>
                </c:pt>
                <c:pt idx="7">
                  <c:v>15</c:v>
                </c:pt>
                <c:pt idx="8">
                  <c:v>9</c:v>
                </c:pt>
                <c:pt idx="9">
                  <c:v>14</c:v>
                </c:pt>
                <c:pt idx="10">
                  <c:v>9</c:v>
                </c:pt>
                <c:pt idx="11">
                  <c:v>16</c:v>
                </c:pt>
                <c:pt idx="12">
                  <c:v>11</c:v>
                </c:pt>
                <c:pt idx="1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DA-40AF-B579-BFC98BC6537C}"/>
            </c:ext>
          </c:extLst>
        </c:ser>
        <c:ser>
          <c:idx val="3"/>
          <c:order val="3"/>
          <c:tx>
            <c:strRef>
              <c:f>'Avg Duration of rides by days'!$F$1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days'!$F$2:$F$15</c:f>
              <c:numCache>
                <c:formatCode>General</c:formatCode>
                <c:ptCount val="14"/>
                <c:pt idx="0">
                  <c:v>12</c:v>
                </c:pt>
                <c:pt idx="1">
                  <c:v>25</c:v>
                </c:pt>
                <c:pt idx="2">
                  <c:v>10</c:v>
                </c:pt>
                <c:pt idx="3">
                  <c:v>20</c:v>
                </c:pt>
                <c:pt idx="4">
                  <c:v>11</c:v>
                </c:pt>
                <c:pt idx="5">
                  <c:v>20</c:v>
                </c:pt>
                <c:pt idx="6">
                  <c:v>11</c:v>
                </c:pt>
                <c:pt idx="7">
                  <c:v>19</c:v>
                </c:pt>
                <c:pt idx="8">
                  <c:v>11</c:v>
                </c:pt>
                <c:pt idx="9">
                  <c:v>20</c:v>
                </c:pt>
                <c:pt idx="10">
                  <c:v>11</c:v>
                </c:pt>
                <c:pt idx="11">
                  <c:v>22</c:v>
                </c:pt>
                <c:pt idx="12">
                  <c:v>13</c:v>
                </c:pt>
                <c:pt idx="1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DA-40AF-B579-BFC98BC6537C}"/>
            </c:ext>
          </c:extLst>
        </c:ser>
        <c:ser>
          <c:idx val="4"/>
          <c:order val="4"/>
          <c:tx>
            <c:strRef>
              <c:f>'Avg Duration of rides by days'!$G$1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days'!$G$2:$G$15</c:f>
              <c:numCache>
                <c:formatCode>General</c:formatCode>
                <c:ptCount val="14"/>
                <c:pt idx="0">
                  <c:v>14</c:v>
                </c:pt>
                <c:pt idx="1">
                  <c:v>28</c:v>
                </c:pt>
                <c:pt idx="2">
                  <c:v>12</c:v>
                </c:pt>
                <c:pt idx="3">
                  <c:v>25</c:v>
                </c:pt>
                <c:pt idx="4">
                  <c:v>12</c:v>
                </c:pt>
                <c:pt idx="5">
                  <c:v>22</c:v>
                </c:pt>
                <c:pt idx="6">
                  <c:v>12</c:v>
                </c:pt>
                <c:pt idx="7">
                  <c:v>20</c:v>
                </c:pt>
                <c:pt idx="8">
                  <c:v>12</c:v>
                </c:pt>
                <c:pt idx="9">
                  <c:v>21</c:v>
                </c:pt>
                <c:pt idx="10">
                  <c:v>12</c:v>
                </c:pt>
                <c:pt idx="11">
                  <c:v>22</c:v>
                </c:pt>
                <c:pt idx="12">
                  <c:v>14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2DA-40AF-B579-BFC98BC6537C}"/>
            </c:ext>
          </c:extLst>
        </c:ser>
        <c:ser>
          <c:idx val="5"/>
          <c:order val="5"/>
          <c:tx>
            <c:strRef>
              <c:f>'Avg Duration of rides by days'!$H$1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days'!$H$2:$H$15</c:f>
              <c:numCache>
                <c:formatCode>General</c:formatCode>
                <c:ptCount val="14"/>
                <c:pt idx="0">
                  <c:v>14</c:v>
                </c:pt>
                <c:pt idx="1">
                  <c:v>26</c:v>
                </c:pt>
                <c:pt idx="2">
                  <c:v>12</c:v>
                </c:pt>
                <c:pt idx="3">
                  <c:v>23</c:v>
                </c:pt>
                <c:pt idx="4">
                  <c:v>11</c:v>
                </c:pt>
                <c:pt idx="5">
                  <c:v>20</c:v>
                </c:pt>
                <c:pt idx="6">
                  <c:v>12</c:v>
                </c:pt>
                <c:pt idx="7">
                  <c:v>20</c:v>
                </c:pt>
                <c:pt idx="8">
                  <c:v>12</c:v>
                </c:pt>
                <c:pt idx="9">
                  <c:v>21</c:v>
                </c:pt>
                <c:pt idx="10">
                  <c:v>12</c:v>
                </c:pt>
                <c:pt idx="11">
                  <c:v>24</c:v>
                </c:pt>
                <c:pt idx="12">
                  <c:v>15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DA-40AF-B579-BFC98BC6537C}"/>
            </c:ext>
          </c:extLst>
        </c:ser>
        <c:ser>
          <c:idx val="6"/>
          <c:order val="6"/>
          <c:tx>
            <c:strRef>
              <c:f>'Avg Duration of rides by days'!$I$1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days'!$I$2:$I$15</c:f>
              <c:numCache>
                <c:formatCode>General</c:formatCode>
                <c:ptCount val="14"/>
                <c:pt idx="0">
                  <c:v>14</c:v>
                </c:pt>
                <c:pt idx="1">
                  <c:v>28</c:v>
                </c:pt>
                <c:pt idx="2">
                  <c:v>13</c:v>
                </c:pt>
                <c:pt idx="3">
                  <c:v>25</c:v>
                </c:pt>
                <c:pt idx="4">
                  <c:v>13</c:v>
                </c:pt>
                <c:pt idx="5">
                  <c:v>25</c:v>
                </c:pt>
                <c:pt idx="6">
                  <c:v>12</c:v>
                </c:pt>
                <c:pt idx="7">
                  <c:v>20</c:v>
                </c:pt>
                <c:pt idx="8">
                  <c:v>12</c:v>
                </c:pt>
                <c:pt idx="9">
                  <c:v>22</c:v>
                </c:pt>
                <c:pt idx="10">
                  <c:v>12</c:v>
                </c:pt>
                <c:pt idx="11">
                  <c:v>24</c:v>
                </c:pt>
                <c:pt idx="12">
                  <c:v>14</c:v>
                </c:pt>
                <c:pt idx="1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DA-40AF-B579-BFC98BC6537C}"/>
            </c:ext>
          </c:extLst>
        </c:ser>
        <c:ser>
          <c:idx val="7"/>
          <c:order val="7"/>
          <c:tx>
            <c:strRef>
              <c:f>'Avg Duration of rides by days'!$J$1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days'!$J$2:$J$15</c:f>
              <c:numCache>
                <c:formatCode>General</c:formatCode>
                <c:ptCount val="14"/>
                <c:pt idx="0">
                  <c:v>14</c:v>
                </c:pt>
                <c:pt idx="1">
                  <c:v>27</c:v>
                </c:pt>
                <c:pt idx="2">
                  <c:v>12</c:v>
                </c:pt>
                <c:pt idx="3">
                  <c:v>22</c:v>
                </c:pt>
                <c:pt idx="4">
                  <c:v>12</c:v>
                </c:pt>
                <c:pt idx="5">
                  <c:v>22</c:v>
                </c:pt>
                <c:pt idx="6">
                  <c:v>12</c:v>
                </c:pt>
                <c:pt idx="7">
                  <c:v>21</c:v>
                </c:pt>
                <c:pt idx="8">
                  <c:v>12</c:v>
                </c:pt>
                <c:pt idx="9">
                  <c:v>21</c:v>
                </c:pt>
                <c:pt idx="10">
                  <c:v>13</c:v>
                </c:pt>
                <c:pt idx="11">
                  <c:v>24</c:v>
                </c:pt>
                <c:pt idx="12">
                  <c:v>14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DA-40AF-B579-BFC98BC6537C}"/>
            </c:ext>
          </c:extLst>
        </c:ser>
        <c:ser>
          <c:idx val="8"/>
          <c:order val="8"/>
          <c:tx>
            <c:strRef>
              <c:f>'Avg Duration of rides by days'!$K$1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days'!$K$2:$K$15</c:f>
              <c:numCache>
                <c:formatCode>General</c:formatCode>
                <c:ptCount val="14"/>
                <c:pt idx="0">
                  <c:v>14</c:v>
                </c:pt>
                <c:pt idx="1">
                  <c:v>27</c:v>
                </c:pt>
                <c:pt idx="2">
                  <c:v>12</c:v>
                </c:pt>
                <c:pt idx="3">
                  <c:v>24</c:v>
                </c:pt>
                <c:pt idx="4">
                  <c:v>11</c:v>
                </c:pt>
                <c:pt idx="5">
                  <c:v>18</c:v>
                </c:pt>
                <c:pt idx="6">
                  <c:v>11</c:v>
                </c:pt>
                <c:pt idx="7">
                  <c:v>18</c:v>
                </c:pt>
                <c:pt idx="8">
                  <c:v>11</c:v>
                </c:pt>
                <c:pt idx="9">
                  <c:v>19</c:v>
                </c:pt>
                <c:pt idx="10">
                  <c:v>12</c:v>
                </c:pt>
                <c:pt idx="11">
                  <c:v>22</c:v>
                </c:pt>
                <c:pt idx="12">
                  <c:v>14</c:v>
                </c:pt>
                <c:pt idx="1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2DA-40AF-B579-BFC98BC6537C}"/>
            </c:ext>
          </c:extLst>
        </c:ser>
        <c:ser>
          <c:idx val="9"/>
          <c:order val="9"/>
          <c:tx>
            <c:strRef>
              <c:f>'Avg Duration of rides by days'!$L$1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days'!$L$2:$L$15</c:f>
              <c:numCache>
                <c:formatCode>General</c:formatCode>
                <c:ptCount val="14"/>
                <c:pt idx="0">
                  <c:v>13</c:v>
                </c:pt>
                <c:pt idx="1">
                  <c:v>26</c:v>
                </c:pt>
                <c:pt idx="2">
                  <c:v>10</c:v>
                </c:pt>
                <c:pt idx="3">
                  <c:v>20</c:v>
                </c:pt>
                <c:pt idx="4">
                  <c:v>11</c:v>
                </c:pt>
                <c:pt idx="5">
                  <c:v>19</c:v>
                </c:pt>
                <c:pt idx="6">
                  <c:v>11</c:v>
                </c:pt>
                <c:pt idx="7">
                  <c:v>19</c:v>
                </c:pt>
                <c:pt idx="8">
                  <c:v>11</c:v>
                </c:pt>
                <c:pt idx="9">
                  <c:v>17</c:v>
                </c:pt>
                <c:pt idx="10">
                  <c:v>11</c:v>
                </c:pt>
                <c:pt idx="11">
                  <c:v>19</c:v>
                </c:pt>
                <c:pt idx="12">
                  <c:v>12</c:v>
                </c:pt>
                <c:pt idx="1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2DA-40AF-B579-BFC98BC6537C}"/>
            </c:ext>
          </c:extLst>
        </c:ser>
        <c:ser>
          <c:idx val="10"/>
          <c:order val="10"/>
          <c:tx>
            <c:strRef>
              <c:f>'Avg Duration of rides by days'!$M$1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days'!$M$2:$M$15</c:f>
              <c:numCache>
                <c:formatCode>General</c:formatCode>
                <c:ptCount val="14"/>
                <c:pt idx="0">
                  <c:v>12</c:v>
                </c:pt>
                <c:pt idx="1">
                  <c:v>20</c:v>
                </c:pt>
                <c:pt idx="2">
                  <c:v>10</c:v>
                </c:pt>
                <c:pt idx="3">
                  <c:v>16</c:v>
                </c:pt>
                <c:pt idx="4">
                  <c:v>10</c:v>
                </c:pt>
                <c:pt idx="5">
                  <c:v>14</c:v>
                </c:pt>
                <c:pt idx="6">
                  <c:v>10</c:v>
                </c:pt>
                <c:pt idx="7">
                  <c:v>15</c:v>
                </c:pt>
                <c:pt idx="8">
                  <c:v>10</c:v>
                </c:pt>
                <c:pt idx="9">
                  <c:v>16</c:v>
                </c:pt>
                <c:pt idx="10">
                  <c:v>10</c:v>
                </c:pt>
                <c:pt idx="11">
                  <c:v>17</c:v>
                </c:pt>
                <c:pt idx="12">
                  <c:v>12</c:v>
                </c:pt>
                <c:pt idx="1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DA-40AF-B579-BFC98BC6537C}"/>
            </c:ext>
          </c:extLst>
        </c:ser>
        <c:ser>
          <c:idx val="11"/>
          <c:order val="11"/>
          <c:tx>
            <c:strRef>
              <c:f>'Avg Duration of rides by days'!$N$1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days'!$N$2:$N$15</c:f>
              <c:numCache>
                <c:formatCode>General</c:formatCode>
                <c:ptCount val="14"/>
                <c:pt idx="0">
                  <c:v>11</c:v>
                </c:pt>
                <c:pt idx="1">
                  <c:v>19</c:v>
                </c:pt>
                <c:pt idx="2">
                  <c:v>10</c:v>
                </c:pt>
                <c:pt idx="3">
                  <c:v>15</c:v>
                </c:pt>
                <c:pt idx="4">
                  <c:v>10</c:v>
                </c:pt>
                <c:pt idx="5">
                  <c:v>13</c:v>
                </c:pt>
                <c:pt idx="6">
                  <c:v>10</c:v>
                </c:pt>
                <c:pt idx="7">
                  <c:v>15</c:v>
                </c:pt>
                <c:pt idx="8">
                  <c:v>11</c:v>
                </c:pt>
                <c:pt idx="9">
                  <c:v>15</c:v>
                </c:pt>
                <c:pt idx="10">
                  <c:v>10</c:v>
                </c:pt>
                <c:pt idx="11">
                  <c:v>16</c:v>
                </c:pt>
                <c:pt idx="12">
                  <c:v>11</c:v>
                </c:pt>
                <c:pt idx="1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2DA-40AF-B579-BFC98BC65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1418992"/>
        <c:axId val="874206480"/>
      </c:barChart>
      <c:catAx>
        <c:axId val="83141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206480"/>
        <c:crosses val="autoZero"/>
        <c:auto val="1"/>
        <c:lblAlgn val="ctr"/>
        <c:lblOffset val="100"/>
        <c:noMultiLvlLbl val="0"/>
      </c:catAx>
      <c:valAx>
        <c:axId val="8742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1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'Avg Duration of rides by days'!$C$1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days'!$C$2:$C$15</c:f>
              <c:numCache>
                <c:formatCode>General</c:formatCode>
                <c:ptCount val="14"/>
                <c:pt idx="0">
                  <c:v>10</c:v>
                </c:pt>
                <c:pt idx="1">
                  <c:v>19</c:v>
                </c:pt>
                <c:pt idx="2">
                  <c:v>9</c:v>
                </c:pt>
                <c:pt idx="3">
                  <c:v>14</c:v>
                </c:pt>
                <c:pt idx="4">
                  <c:v>9</c:v>
                </c:pt>
                <c:pt idx="5">
                  <c:v>13</c:v>
                </c:pt>
                <c:pt idx="6">
                  <c:v>10</c:v>
                </c:pt>
                <c:pt idx="7">
                  <c:v>13</c:v>
                </c:pt>
                <c:pt idx="8">
                  <c:v>9</c:v>
                </c:pt>
                <c:pt idx="9">
                  <c:v>12</c:v>
                </c:pt>
                <c:pt idx="10">
                  <c:v>10</c:v>
                </c:pt>
                <c:pt idx="11">
                  <c:v>12</c:v>
                </c:pt>
                <c:pt idx="12">
                  <c:v>10</c:v>
                </c:pt>
                <c:pt idx="1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18-4792-B35C-217A9A65C50A}"/>
            </c:ext>
          </c:extLst>
        </c:ser>
        <c:ser>
          <c:idx val="1"/>
          <c:order val="1"/>
          <c:tx>
            <c:strRef>
              <c:f>'Avg Duration of rides by days'!$D$1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days'!$D$2:$D$15</c:f>
              <c:numCache>
                <c:formatCode>General</c:formatCode>
                <c:ptCount val="14"/>
                <c:pt idx="0">
                  <c:v>12</c:v>
                </c:pt>
                <c:pt idx="1">
                  <c:v>23</c:v>
                </c:pt>
                <c:pt idx="2">
                  <c:v>10</c:v>
                </c:pt>
                <c:pt idx="3">
                  <c:v>16</c:v>
                </c:pt>
                <c:pt idx="4">
                  <c:v>9</c:v>
                </c:pt>
                <c:pt idx="5">
                  <c:v>13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14</c:v>
                </c:pt>
                <c:pt idx="10">
                  <c:v>9</c:v>
                </c:pt>
                <c:pt idx="11">
                  <c:v>15</c:v>
                </c:pt>
                <c:pt idx="12">
                  <c:v>11</c:v>
                </c:pt>
                <c:pt idx="13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18-4792-B35C-217A9A65C50A}"/>
            </c:ext>
          </c:extLst>
        </c:ser>
        <c:ser>
          <c:idx val="2"/>
          <c:order val="2"/>
          <c:tx>
            <c:strRef>
              <c:f>'Avg Duration of rides by days'!$E$1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days'!$E$2:$E$15</c:f>
              <c:numCache>
                <c:formatCode>General</c:formatCode>
                <c:ptCount val="14"/>
                <c:pt idx="0">
                  <c:v>10</c:v>
                </c:pt>
                <c:pt idx="1">
                  <c:v>19</c:v>
                </c:pt>
                <c:pt idx="2">
                  <c:v>9</c:v>
                </c:pt>
                <c:pt idx="3">
                  <c:v>15</c:v>
                </c:pt>
                <c:pt idx="4">
                  <c:v>10</c:v>
                </c:pt>
                <c:pt idx="5">
                  <c:v>16</c:v>
                </c:pt>
                <c:pt idx="6">
                  <c:v>10</c:v>
                </c:pt>
                <c:pt idx="7">
                  <c:v>15</c:v>
                </c:pt>
                <c:pt idx="8">
                  <c:v>9</c:v>
                </c:pt>
                <c:pt idx="9">
                  <c:v>14</c:v>
                </c:pt>
                <c:pt idx="10">
                  <c:v>9</c:v>
                </c:pt>
                <c:pt idx="11">
                  <c:v>16</c:v>
                </c:pt>
                <c:pt idx="12">
                  <c:v>11</c:v>
                </c:pt>
                <c:pt idx="1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18-4792-B35C-217A9A65C50A}"/>
            </c:ext>
          </c:extLst>
        </c:ser>
        <c:ser>
          <c:idx val="3"/>
          <c:order val="3"/>
          <c:tx>
            <c:strRef>
              <c:f>'Avg Duration of rides by days'!$F$1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days'!$F$2:$F$15</c:f>
              <c:numCache>
                <c:formatCode>General</c:formatCode>
                <c:ptCount val="14"/>
                <c:pt idx="0">
                  <c:v>12</c:v>
                </c:pt>
                <c:pt idx="1">
                  <c:v>25</c:v>
                </c:pt>
                <c:pt idx="2">
                  <c:v>10</c:v>
                </c:pt>
                <c:pt idx="3">
                  <c:v>20</c:v>
                </c:pt>
                <c:pt idx="4">
                  <c:v>11</c:v>
                </c:pt>
                <c:pt idx="5">
                  <c:v>20</c:v>
                </c:pt>
                <c:pt idx="6">
                  <c:v>11</c:v>
                </c:pt>
                <c:pt idx="7">
                  <c:v>19</c:v>
                </c:pt>
                <c:pt idx="8">
                  <c:v>11</c:v>
                </c:pt>
                <c:pt idx="9">
                  <c:v>20</c:v>
                </c:pt>
                <c:pt idx="10">
                  <c:v>11</c:v>
                </c:pt>
                <c:pt idx="11">
                  <c:v>22</c:v>
                </c:pt>
                <c:pt idx="12">
                  <c:v>13</c:v>
                </c:pt>
                <c:pt idx="1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18-4792-B35C-217A9A65C50A}"/>
            </c:ext>
          </c:extLst>
        </c:ser>
        <c:ser>
          <c:idx val="4"/>
          <c:order val="4"/>
          <c:tx>
            <c:strRef>
              <c:f>'Avg Duration of rides by days'!$G$1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days'!$G$2:$G$15</c:f>
              <c:numCache>
                <c:formatCode>General</c:formatCode>
                <c:ptCount val="14"/>
                <c:pt idx="0">
                  <c:v>14</c:v>
                </c:pt>
                <c:pt idx="1">
                  <c:v>28</c:v>
                </c:pt>
                <c:pt idx="2">
                  <c:v>12</c:v>
                </c:pt>
                <c:pt idx="3">
                  <c:v>25</c:v>
                </c:pt>
                <c:pt idx="4">
                  <c:v>12</c:v>
                </c:pt>
                <c:pt idx="5">
                  <c:v>22</c:v>
                </c:pt>
                <c:pt idx="6">
                  <c:v>12</c:v>
                </c:pt>
                <c:pt idx="7">
                  <c:v>20</c:v>
                </c:pt>
                <c:pt idx="8">
                  <c:v>12</c:v>
                </c:pt>
                <c:pt idx="9">
                  <c:v>21</c:v>
                </c:pt>
                <c:pt idx="10">
                  <c:v>12</c:v>
                </c:pt>
                <c:pt idx="11">
                  <c:v>22</c:v>
                </c:pt>
                <c:pt idx="12">
                  <c:v>14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18-4792-B35C-217A9A65C50A}"/>
            </c:ext>
          </c:extLst>
        </c:ser>
        <c:ser>
          <c:idx val="5"/>
          <c:order val="5"/>
          <c:tx>
            <c:strRef>
              <c:f>'Avg Duration of rides by days'!$H$1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days'!$H$2:$H$15</c:f>
              <c:numCache>
                <c:formatCode>General</c:formatCode>
                <c:ptCount val="14"/>
                <c:pt idx="0">
                  <c:v>14</c:v>
                </c:pt>
                <c:pt idx="1">
                  <c:v>26</c:v>
                </c:pt>
                <c:pt idx="2">
                  <c:v>12</c:v>
                </c:pt>
                <c:pt idx="3">
                  <c:v>23</c:v>
                </c:pt>
                <c:pt idx="4">
                  <c:v>11</c:v>
                </c:pt>
                <c:pt idx="5">
                  <c:v>20</c:v>
                </c:pt>
                <c:pt idx="6">
                  <c:v>12</c:v>
                </c:pt>
                <c:pt idx="7">
                  <c:v>20</c:v>
                </c:pt>
                <c:pt idx="8">
                  <c:v>12</c:v>
                </c:pt>
                <c:pt idx="9">
                  <c:v>21</c:v>
                </c:pt>
                <c:pt idx="10">
                  <c:v>12</c:v>
                </c:pt>
                <c:pt idx="11">
                  <c:v>24</c:v>
                </c:pt>
                <c:pt idx="12">
                  <c:v>15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18-4792-B35C-217A9A65C50A}"/>
            </c:ext>
          </c:extLst>
        </c:ser>
        <c:ser>
          <c:idx val="6"/>
          <c:order val="6"/>
          <c:tx>
            <c:strRef>
              <c:f>'Avg Duration of rides by days'!$I$1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days'!$I$2:$I$15</c:f>
              <c:numCache>
                <c:formatCode>General</c:formatCode>
                <c:ptCount val="14"/>
                <c:pt idx="0">
                  <c:v>14</c:v>
                </c:pt>
                <c:pt idx="1">
                  <c:v>28</c:v>
                </c:pt>
                <c:pt idx="2">
                  <c:v>13</c:v>
                </c:pt>
                <c:pt idx="3">
                  <c:v>25</c:v>
                </c:pt>
                <c:pt idx="4">
                  <c:v>13</c:v>
                </c:pt>
                <c:pt idx="5">
                  <c:v>25</c:v>
                </c:pt>
                <c:pt idx="6">
                  <c:v>12</c:v>
                </c:pt>
                <c:pt idx="7">
                  <c:v>20</c:v>
                </c:pt>
                <c:pt idx="8">
                  <c:v>12</c:v>
                </c:pt>
                <c:pt idx="9">
                  <c:v>22</c:v>
                </c:pt>
                <c:pt idx="10">
                  <c:v>12</c:v>
                </c:pt>
                <c:pt idx="11">
                  <c:v>24</c:v>
                </c:pt>
                <c:pt idx="12">
                  <c:v>14</c:v>
                </c:pt>
                <c:pt idx="1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18-4792-B35C-217A9A65C50A}"/>
            </c:ext>
          </c:extLst>
        </c:ser>
        <c:ser>
          <c:idx val="7"/>
          <c:order val="7"/>
          <c:tx>
            <c:strRef>
              <c:f>'Avg Duration of rides by days'!$J$1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days'!$J$2:$J$15</c:f>
              <c:numCache>
                <c:formatCode>General</c:formatCode>
                <c:ptCount val="14"/>
                <c:pt idx="0">
                  <c:v>14</c:v>
                </c:pt>
                <c:pt idx="1">
                  <c:v>27</c:v>
                </c:pt>
                <c:pt idx="2">
                  <c:v>12</c:v>
                </c:pt>
                <c:pt idx="3">
                  <c:v>22</c:v>
                </c:pt>
                <c:pt idx="4">
                  <c:v>12</c:v>
                </c:pt>
                <c:pt idx="5">
                  <c:v>22</c:v>
                </c:pt>
                <c:pt idx="6">
                  <c:v>12</c:v>
                </c:pt>
                <c:pt idx="7">
                  <c:v>21</c:v>
                </c:pt>
                <c:pt idx="8">
                  <c:v>12</c:v>
                </c:pt>
                <c:pt idx="9">
                  <c:v>21</c:v>
                </c:pt>
                <c:pt idx="10">
                  <c:v>13</c:v>
                </c:pt>
                <c:pt idx="11">
                  <c:v>24</c:v>
                </c:pt>
                <c:pt idx="12">
                  <c:v>14</c:v>
                </c:pt>
                <c:pt idx="1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18-4792-B35C-217A9A65C50A}"/>
            </c:ext>
          </c:extLst>
        </c:ser>
        <c:ser>
          <c:idx val="8"/>
          <c:order val="8"/>
          <c:tx>
            <c:strRef>
              <c:f>'Avg Duration of rides by days'!$K$1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days'!$K$2:$K$15</c:f>
              <c:numCache>
                <c:formatCode>General</c:formatCode>
                <c:ptCount val="14"/>
                <c:pt idx="0">
                  <c:v>14</c:v>
                </c:pt>
                <c:pt idx="1">
                  <c:v>27</c:v>
                </c:pt>
                <c:pt idx="2">
                  <c:v>12</c:v>
                </c:pt>
                <c:pt idx="3">
                  <c:v>24</c:v>
                </c:pt>
                <c:pt idx="4">
                  <c:v>11</c:v>
                </c:pt>
                <c:pt idx="5">
                  <c:v>18</c:v>
                </c:pt>
                <c:pt idx="6">
                  <c:v>11</c:v>
                </c:pt>
                <c:pt idx="7">
                  <c:v>18</c:v>
                </c:pt>
                <c:pt idx="8">
                  <c:v>11</c:v>
                </c:pt>
                <c:pt idx="9">
                  <c:v>19</c:v>
                </c:pt>
                <c:pt idx="10">
                  <c:v>12</c:v>
                </c:pt>
                <c:pt idx="11">
                  <c:v>22</c:v>
                </c:pt>
                <c:pt idx="12">
                  <c:v>14</c:v>
                </c:pt>
                <c:pt idx="1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18-4792-B35C-217A9A65C50A}"/>
            </c:ext>
          </c:extLst>
        </c:ser>
        <c:ser>
          <c:idx val="9"/>
          <c:order val="9"/>
          <c:tx>
            <c:strRef>
              <c:f>'Avg Duration of rides by days'!$L$1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days'!$L$2:$L$15</c:f>
              <c:numCache>
                <c:formatCode>General</c:formatCode>
                <c:ptCount val="14"/>
                <c:pt idx="0">
                  <c:v>13</c:v>
                </c:pt>
                <c:pt idx="1">
                  <c:v>26</c:v>
                </c:pt>
                <c:pt idx="2">
                  <c:v>10</c:v>
                </c:pt>
                <c:pt idx="3">
                  <c:v>20</c:v>
                </c:pt>
                <c:pt idx="4">
                  <c:v>11</c:v>
                </c:pt>
                <c:pt idx="5">
                  <c:v>19</c:v>
                </c:pt>
                <c:pt idx="6">
                  <c:v>11</c:v>
                </c:pt>
                <c:pt idx="7">
                  <c:v>19</c:v>
                </c:pt>
                <c:pt idx="8">
                  <c:v>11</c:v>
                </c:pt>
                <c:pt idx="9">
                  <c:v>17</c:v>
                </c:pt>
                <c:pt idx="10">
                  <c:v>11</c:v>
                </c:pt>
                <c:pt idx="11">
                  <c:v>19</c:v>
                </c:pt>
                <c:pt idx="12">
                  <c:v>12</c:v>
                </c:pt>
                <c:pt idx="1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718-4792-B35C-217A9A65C50A}"/>
            </c:ext>
          </c:extLst>
        </c:ser>
        <c:ser>
          <c:idx val="10"/>
          <c:order val="10"/>
          <c:tx>
            <c:strRef>
              <c:f>'Avg Duration of rides by days'!$M$1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days'!$M$2:$M$15</c:f>
              <c:numCache>
                <c:formatCode>General</c:formatCode>
                <c:ptCount val="14"/>
                <c:pt idx="0">
                  <c:v>12</c:v>
                </c:pt>
                <c:pt idx="1">
                  <c:v>20</c:v>
                </c:pt>
                <c:pt idx="2">
                  <c:v>10</c:v>
                </c:pt>
                <c:pt idx="3">
                  <c:v>16</c:v>
                </c:pt>
                <c:pt idx="4">
                  <c:v>10</c:v>
                </c:pt>
                <c:pt idx="5">
                  <c:v>14</c:v>
                </c:pt>
                <c:pt idx="6">
                  <c:v>10</c:v>
                </c:pt>
                <c:pt idx="7">
                  <c:v>15</c:v>
                </c:pt>
                <c:pt idx="8">
                  <c:v>10</c:v>
                </c:pt>
                <c:pt idx="9">
                  <c:v>16</c:v>
                </c:pt>
                <c:pt idx="10">
                  <c:v>10</c:v>
                </c:pt>
                <c:pt idx="11">
                  <c:v>17</c:v>
                </c:pt>
                <c:pt idx="12">
                  <c:v>12</c:v>
                </c:pt>
                <c:pt idx="1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18-4792-B35C-217A9A65C50A}"/>
            </c:ext>
          </c:extLst>
        </c:ser>
        <c:ser>
          <c:idx val="11"/>
          <c:order val="11"/>
          <c:tx>
            <c:strRef>
              <c:f>'Avg Duration of rides by days'!$N$1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'Avg Duration of rides by days'!$A$2:$B$15</c:f>
              <c:multiLvlStrCache>
                <c:ptCount val="14"/>
                <c:lvl>
                  <c:pt idx="0">
                    <c:v>Member</c:v>
                  </c:pt>
                  <c:pt idx="1">
                    <c:v>Casual</c:v>
                  </c:pt>
                  <c:pt idx="2">
                    <c:v>Member</c:v>
                  </c:pt>
                  <c:pt idx="3">
                    <c:v>Casual</c:v>
                  </c:pt>
                  <c:pt idx="4">
                    <c:v>Member</c:v>
                  </c:pt>
                  <c:pt idx="5">
                    <c:v>Casual</c:v>
                  </c:pt>
                  <c:pt idx="6">
                    <c:v>Member</c:v>
                  </c:pt>
                  <c:pt idx="7">
                    <c:v>Casual</c:v>
                  </c:pt>
                  <c:pt idx="8">
                    <c:v>Member</c:v>
                  </c:pt>
                  <c:pt idx="9">
                    <c:v>Casual</c:v>
                  </c:pt>
                  <c:pt idx="10">
                    <c:v>Member</c:v>
                  </c:pt>
                  <c:pt idx="11">
                    <c:v>Casual</c:v>
                  </c:pt>
                  <c:pt idx="12">
                    <c:v>Member</c:v>
                  </c:pt>
                  <c:pt idx="13">
                    <c:v>Casual</c:v>
                  </c:pt>
                </c:lvl>
                <c:lvl>
                  <c:pt idx="0">
                    <c:v>Sunday</c:v>
                  </c:pt>
                  <c:pt idx="2">
                    <c:v>Monday</c:v>
                  </c:pt>
                  <c:pt idx="4">
                    <c:v>Tuesday</c:v>
                  </c:pt>
                  <c:pt idx="6">
                    <c:v>Wednesday</c:v>
                  </c:pt>
                  <c:pt idx="8">
                    <c:v>Thursday</c:v>
                  </c:pt>
                  <c:pt idx="10">
                    <c:v>Friday</c:v>
                  </c:pt>
                  <c:pt idx="12">
                    <c:v>Saturday</c:v>
                  </c:pt>
                </c:lvl>
              </c:multiLvlStrCache>
            </c:multiLvlStrRef>
          </c:cat>
          <c:val>
            <c:numRef>
              <c:f>'Avg Duration of rides by days'!$N$2:$N$15</c:f>
              <c:numCache>
                <c:formatCode>General</c:formatCode>
                <c:ptCount val="14"/>
                <c:pt idx="0">
                  <c:v>11</c:v>
                </c:pt>
                <c:pt idx="1">
                  <c:v>19</c:v>
                </c:pt>
                <c:pt idx="2">
                  <c:v>10</c:v>
                </c:pt>
                <c:pt idx="3">
                  <c:v>15</c:v>
                </c:pt>
                <c:pt idx="4">
                  <c:v>10</c:v>
                </c:pt>
                <c:pt idx="5">
                  <c:v>13</c:v>
                </c:pt>
                <c:pt idx="6">
                  <c:v>10</c:v>
                </c:pt>
                <c:pt idx="7">
                  <c:v>15</c:v>
                </c:pt>
                <c:pt idx="8">
                  <c:v>11</c:v>
                </c:pt>
                <c:pt idx="9">
                  <c:v>15</c:v>
                </c:pt>
                <c:pt idx="10">
                  <c:v>10</c:v>
                </c:pt>
                <c:pt idx="11">
                  <c:v>16</c:v>
                </c:pt>
                <c:pt idx="12">
                  <c:v>11</c:v>
                </c:pt>
                <c:pt idx="1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718-4792-B35C-217A9A65C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1804896"/>
        <c:axId val="871804416"/>
      </c:barChart>
      <c:catAx>
        <c:axId val="87180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04416"/>
        <c:crosses val="autoZero"/>
        <c:auto val="1"/>
        <c:lblAlgn val="ctr"/>
        <c:lblOffset val="100"/>
        <c:noMultiLvlLbl val="0"/>
      </c:catAx>
      <c:valAx>
        <c:axId val="8718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80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'Popular stations'!$B$2</c:f>
              <c:strCache>
                <c:ptCount val="1"/>
                <c:pt idx="0">
                  <c:v>start_station_name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'Popular stations'!$A$3:$A$134</c:f>
              <c:strCache>
                <c:ptCount val="123"/>
                <c:pt idx="0">
                  <c:v>January</c:v>
                </c:pt>
                <c:pt idx="12">
                  <c:v>February</c:v>
                </c:pt>
                <c:pt idx="23">
                  <c:v>March</c:v>
                </c:pt>
                <c:pt idx="34">
                  <c:v>April</c:v>
                </c:pt>
                <c:pt idx="45">
                  <c:v>May</c:v>
                </c:pt>
                <c:pt idx="56">
                  <c:v>June</c:v>
                </c:pt>
                <c:pt idx="67">
                  <c:v>July</c:v>
                </c:pt>
                <c:pt idx="78">
                  <c:v>August</c:v>
                </c:pt>
                <c:pt idx="89">
                  <c:v>September</c:v>
                </c:pt>
                <c:pt idx="100">
                  <c:v>October</c:v>
                </c:pt>
                <c:pt idx="111">
                  <c:v>November</c:v>
                </c:pt>
                <c:pt idx="122">
                  <c:v>December</c:v>
                </c:pt>
              </c:strCache>
            </c:strRef>
          </c:cat>
          <c:val>
            <c:numRef>
              <c:f>'Popular stations'!$B$3:$B$134</c:f>
              <c:numCache>
                <c:formatCode>General</c:formatCode>
                <c:ptCount val="1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C-438B-A8B5-E4FE529A2D01}"/>
            </c:ext>
          </c:extLst>
        </c:ser>
        <c:ser>
          <c:idx val="1"/>
          <c:order val="1"/>
          <c:tx>
            <c:strRef>
              <c:f>'Popular stations'!$C$2</c:f>
              <c:strCache>
                <c:ptCount val="1"/>
                <c:pt idx="0">
                  <c:v>num_of_rides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'Popular stations'!$A$3:$A$134</c:f>
              <c:strCache>
                <c:ptCount val="123"/>
                <c:pt idx="0">
                  <c:v>January</c:v>
                </c:pt>
                <c:pt idx="12">
                  <c:v>February</c:v>
                </c:pt>
                <c:pt idx="23">
                  <c:v>March</c:v>
                </c:pt>
                <c:pt idx="34">
                  <c:v>April</c:v>
                </c:pt>
                <c:pt idx="45">
                  <c:v>May</c:v>
                </c:pt>
                <c:pt idx="56">
                  <c:v>June</c:v>
                </c:pt>
                <c:pt idx="67">
                  <c:v>July</c:v>
                </c:pt>
                <c:pt idx="78">
                  <c:v>August</c:v>
                </c:pt>
                <c:pt idx="89">
                  <c:v>September</c:v>
                </c:pt>
                <c:pt idx="100">
                  <c:v>October</c:v>
                </c:pt>
                <c:pt idx="111">
                  <c:v>November</c:v>
                </c:pt>
                <c:pt idx="122">
                  <c:v>December</c:v>
                </c:pt>
              </c:strCache>
            </c:strRef>
          </c:cat>
          <c:val>
            <c:numRef>
              <c:f>'Popular stations'!$C$3:$C$134</c:f>
              <c:numCache>
                <c:formatCode>General</c:formatCode>
                <c:ptCount val="132"/>
                <c:pt idx="0">
                  <c:v>306</c:v>
                </c:pt>
                <c:pt idx="1">
                  <c:v>285</c:v>
                </c:pt>
                <c:pt idx="2">
                  <c:v>282</c:v>
                </c:pt>
                <c:pt idx="3">
                  <c:v>262</c:v>
                </c:pt>
                <c:pt idx="4">
                  <c:v>242</c:v>
                </c:pt>
                <c:pt idx="5">
                  <c:v>230</c:v>
                </c:pt>
                <c:pt idx="6">
                  <c:v>220</c:v>
                </c:pt>
                <c:pt idx="7">
                  <c:v>220</c:v>
                </c:pt>
                <c:pt idx="8">
                  <c:v>219</c:v>
                </c:pt>
                <c:pt idx="9">
                  <c:v>217</c:v>
                </c:pt>
                <c:pt idx="12">
                  <c:v>527</c:v>
                </c:pt>
                <c:pt idx="13">
                  <c:v>367</c:v>
                </c:pt>
                <c:pt idx="14">
                  <c:v>325</c:v>
                </c:pt>
                <c:pt idx="15">
                  <c:v>323</c:v>
                </c:pt>
                <c:pt idx="16">
                  <c:v>265</c:v>
                </c:pt>
                <c:pt idx="17">
                  <c:v>255</c:v>
                </c:pt>
                <c:pt idx="18">
                  <c:v>242</c:v>
                </c:pt>
                <c:pt idx="19">
                  <c:v>224</c:v>
                </c:pt>
                <c:pt idx="20">
                  <c:v>220</c:v>
                </c:pt>
                <c:pt idx="21">
                  <c:v>211</c:v>
                </c:pt>
                <c:pt idx="23">
                  <c:v>774</c:v>
                </c:pt>
                <c:pt idx="24">
                  <c:v>666</c:v>
                </c:pt>
                <c:pt idx="25">
                  <c:v>626</c:v>
                </c:pt>
                <c:pt idx="26">
                  <c:v>480</c:v>
                </c:pt>
                <c:pt idx="27">
                  <c:v>408</c:v>
                </c:pt>
                <c:pt idx="28">
                  <c:v>334</c:v>
                </c:pt>
                <c:pt idx="29">
                  <c:v>328</c:v>
                </c:pt>
                <c:pt idx="30">
                  <c:v>320</c:v>
                </c:pt>
                <c:pt idx="31">
                  <c:v>314</c:v>
                </c:pt>
                <c:pt idx="32">
                  <c:v>302</c:v>
                </c:pt>
                <c:pt idx="34">
                  <c:v>3238</c:v>
                </c:pt>
                <c:pt idx="35">
                  <c:v>2266</c:v>
                </c:pt>
                <c:pt idx="36">
                  <c:v>1436</c:v>
                </c:pt>
                <c:pt idx="37">
                  <c:v>1327</c:v>
                </c:pt>
                <c:pt idx="38">
                  <c:v>1125</c:v>
                </c:pt>
                <c:pt idx="39">
                  <c:v>1070</c:v>
                </c:pt>
                <c:pt idx="40">
                  <c:v>1018</c:v>
                </c:pt>
                <c:pt idx="41">
                  <c:v>946</c:v>
                </c:pt>
                <c:pt idx="42">
                  <c:v>870</c:v>
                </c:pt>
                <c:pt idx="43">
                  <c:v>785</c:v>
                </c:pt>
                <c:pt idx="45">
                  <c:v>5756</c:v>
                </c:pt>
                <c:pt idx="46">
                  <c:v>3810</c:v>
                </c:pt>
                <c:pt idx="47">
                  <c:v>2727</c:v>
                </c:pt>
                <c:pt idx="48">
                  <c:v>2510</c:v>
                </c:pt>
                <c:pt idx="49">
                  <c:v>2389</c:v>
                </c:pt>
                <c:pt idx="50">
                  <c:v>2049</c:v>
                </c:pt>
                <c:pt idx="51">
                  <c:v>1900</c:v>
                </c:pt>
                <c:pt idx="52">
                  <c:v>1891</c:v>
                </c:pt>
                <c:pt idx="53">
                  <c:v>1361</c:v>
                </c:pt>
                <c:pt idx="54">
                  <c:v>1334</c:v>
                </c:pt>
                <c:pt idx="56">
                  <c:v>6243</c:v>
                </c:pt>
                <c:pt idx="57">
                  <c:v>3990</c:v>
                </c:pt>
                <c:pt idx="58">
                  <c:v>3472</c:v>
                </c:pt>
                <c:pt idx="59">
                  <c:v>3354</c:v>
                </c:pt>
                <c:pt idx="60">
                  <c:v>2671</c:v>
                </c:pt>
                <c:pt idx="61">
                  <c:v>2437</c:v>
                </c:pt>
                <c:pt idx="62">
                  <c:v>2323</c:v>
                </c:pt>
                <c:pt idx="63">
                  <c:v>2192</c:v>
                </c:pt>
                <c:pt idx="64">
                  <c:v>1876</c:v>
                </c:pt>
                <c:pt idx="65">
                  <c:v>1768</c:v>
                </c:pt>
                <c:pt idx="67">
                  <c:v>8331</c:v>
                </c:pt>
                <c:pt idx="68">
                  <c:v>5165</c:v>
                </c:pt>
                <c:pt idx="69">
                  <c:v>4257</c:v>
                </c:pt>
                <c:pt idx="70">
                  <c:v>4224</c:v>
                </c:pt>
                <c:pt idx="71">
                  <c:v>3393</c:v>
                </c:pt>
                <c:pt idx="72">
                  <c:v>3276</c:v>
                </c:pt>
                <c:pt idx="73">
                  <c:v>2677</c:v>
                </c:pt>
                <c:pt idx="74">
                  <c:v>2547</c:v>
                </c:pt>
                <c:pt idx="75">
                  <c:v>2445</c:v>
                </c:pt>
                <c:pt idx="76">
                  <c:v>2039</c:v>
                </c:pt>
                <c:pt idx="78">
                  <c:v>7405</c:v>
                </c:pt>
                <c:pt idx="79">
                  <c:v>4560</c:v>
                </c:pt>
                <c:pt idx="80">
                  <c:v>3660</c:v>
                </c:pt>
                <c:pt idx="81">
                  <c:v>3583</c:v>
                </c:pt>
                <c:pt idx="82">
                  <c:v>2862</c:v>
                </c:pt>
                <c:pt idx="83">
                  <c:v>2633</c:v>
                </c:pt>
                <c:pt idx="84">
                  <c:v>2588</c:v>
                </c:pt>
                <c:pt idx="85">
                  <c:v>2175</c:v>
                </c:pt>
                <c:pt idx="86">
                  <c:v>2140</c:v>
                </c:pt>
                <c:pt idx="87">
                  <c:v>1876</c:v>
                </c:pt>
                <c:pt idx="89">
                  <c:v>5979</c:v>
                </c:pt>
                <c:pt idx="90">
                  <c:v>3849</c:v>
                </c:pt>
                <c:pt idx="91">
                  <c:v>2982</c:v>
                </c:pt>
                <c:pt idx="92">
                  <c:v>2479</c:v>
                </c:pt>
                <c:pt idx="93">
                  <c:v>2337</c:v>
                </c:pt>
                <c:pt idx="94">
                  <c:v>2179</c:v>
                </c:pt>
                <c:pt idx="95">
                  <c:v>2176</c:v>
                </c:pt>
                <c:pt idx="96">
                  <c:v>2060</c:v>
                </c:pt>
                <c:pt idx="97">
                  <c:v>1709</c:v>
                </c:pt>
                <c:pt idx="98">
                  <c:v>1686</c:v>
                </c:pt>
                <c:pt idx="100">
                  <c:v>2930</c:v>
                </c:pt>
                <c:pt idx="101">
                  <c:v>2263</c:v>
                </c:pt>
                <c:pt idx="102">
                  <c:v>1621</c:v>
                </c:pt>
                <c:pt idx="103">
                  <c:v>1405</c:v>
                </c:pt>
                <c:pt idx="104">
                  <c:v>1326</c:v>
                </c:pt>
                <c:pt idx="105">
                  <c:v>1303</c:v>
                </c:pt>
                <c:pt idx="106">
                  <c:v>1181</c:v>
                </c:pt>
                <c:pt idx="107">
                  <c:v>1040</c:v>
                </c:pt>
                <c:pt idx="108">
                  <c:v>1036</c:v>
                </c:pt>
                <c:pt idx="109">
                  <c:v>1016</c:v>
                </c:pt>
                <c:pt idx="111">
                  <c:v>1410</c:v>
                </c:pt>
                <c:pt idx="112">
                  <c:v>1113</c:v>
                </c:pt>
                <c:pt idx="113">
                  <c:v>825</c:v>
                </c:pt>
                <c:pt idx="114">
                  <c:v>740</c:v>
                </c:pt>
                <c:pt idx="115">
                  <c:v>598</c:v>
                </c:pt>
                <c:pt idx="116">
                  <c:v>545</c:v>
                </c:pt>
                <c:pt idx="117">
                  <c:v>542</c:v>
                </c:pt>
                <c:pt idx="118">
                  <c:v>522</c:v>
                </c:pt>
                <c:pt idx="119">
                  <c:v>517</c:v>
                </c:pt>
                <c:pt idx="120">
                  <c:v>490</c:v>
                </c:pt>
                <c:pt idx="122">
                  <c:v>495</c:v>
                </c:pt>
                <c:pt idx="123">
                  <c:v>470</c:v>
                </c:pt>
                <c:pt idx="124">
                  <c:v>455</c:v>
                </c:pt>
                <c:pt idx="125">
                  <c:v>365</c:v>
                </c:pt>
                <c:pt idx="126">
                  <c:v>310</c:v>
                </c:pt>
                <c:pt idx="127">
                  <c:v>291</c:v>
                </c:pt>
                <c:pt idx="128">
                  <c:v>254</c:v>
                </c:pt>
                <c:pt idx="129">
                  <c:v>252</c:v>
                </c:pt>
                <c:pt idx="130">
                  <c:v>249</c:v>
                </c:pt>
                <c:pt idx="131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C-438B-A8B5-E4FE529A2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9808480"/>
        <c:axId val="1299782560"/>
      </c:barChart>
      <c:catAx>
        <c:axId val="129980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782560"/>
        <c:crosses val="autoZero"/>
        <c:auto val="1"/>
        <c:lblAlgn val="ctr"/>
        <c:lblOffset val="100"/>
        <c:noMultiLvlLbl val="0"/>
      </c:catAx>
      <c:valAx>
        <c:axId val="129978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80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340995</xdr:colOff>
      <xdr:row>22</xdr:row>
      <xdr:rowOff>129540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864870</xdr:colOff>
      <xdr:row>22</xdr:row>
      <xdr:rowOff>135255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348615</xdr:colOff>
      <xdr:row>22</xdr:row>
      <xdr:rowOff>160020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0</xdr:col>
      <xdr:colOff>0</xdr:colOff>
      <xdr:row>3</xdr:row>
      <xdr:rowOff>171450</xdr:rowOff>
    </xdr:from>
    <xdr:to>
      <xdr:col>2</xdr:col>
      <xdr:colOff>106680</xdr:colOff>
      <xdr:row>6</xdr:row>
      <xdr:rowOff>53340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BF1F4FB-1394-1B4B-5A2F-75178B07D1F7}"/>
            </a:ext>
          </a:extLst>
        </xdr:cNvPr>
        <xdr:cNvSpPr txBox="1"/>
      </xdr:nvSpPr>
      <xdr:spPr>
        <a:xfrm>
          <a:off x="0" y="765810"/>
          <a:ext cx="2202180" cy="4762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Extracting</a:t>
          </a:r>
          <a:r>
            <a:rPr lang="en-US" sz="1100" baseline="0"/>
            <a:t> average minutes by members and casual riders:</a:t>
          </a:r>
          <a:endParaRPr lang="en-US" sz="1100"/>
        </a:p>
      </xdr:txBody>
    </xdr:sp>
    <xdr:clientData/>
  </xdr:twoCellAnchor>
  <xdr:twoCellAnchor>
    <xdr:from>
      <xdr:col>0</xdr:col>
      <xdr:colOff>0</xdr:colOff>
      <xdr:row>12</xdr:row>
      <xdr:rowOff>179070</xdr:rowOff>
    </xdr:from>
    <xdr:to>
      <xdr:col>2</xdr:col>
      <xdr:colOff>160020</xdr:colOff>
      <xdr:row>15</xdr:row>
      <xdr:rowOff>45720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C9C4F97-16A2-31E8-B508-3E2E42F6903E}"/>
            </a:ext>
          </a:extLst>
        </xdr:cNvPr>
        <xdr:cNvSpPr txBox="1"/>
      </xdr:nvSpPr>
      <xdr:spPr>
        <a:xfrm>
          <a:off x="0" y="2556510"/>
          <a:ext cx="2255520" cy="46101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Extracting total number of hours by members and casual riders: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0</xdr:row>
      <xdr:rowOff>26670</xdr:rowOff>
    </xdr:from>
    <xdr:to>
      <xdr:col>10</xdr:col>
      <xdr:colOff>0</xdr:colOff>
      <xdr:row>5</xdr:row>
      <xdr:rowOff>102870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EF384B-71C9-F83F-9DE1-95A2956D0F9D}"/>
            </a:ext>
          </a:extLst>
        </xdr:cNvPr>
        <xdr:cNvSpPr txBox="1"/>
      </xdr:nvSpPr>
      <xdr:spPr>
        <a:xfrm>
          <a:off x="8458200" y="26670"/>
          <a:ext cx="1165860" cy="914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Rearranging</a:t>
          </a:r>
          <a:r>
            <a:rPr lang="en-US" sz="1100" baseline="0"/>
            <a:t> the table for better visualization:</a:t>
          </a:r>
          <a:endParaRPr lang="en-US" sz="1100"/>
        </a:p>
      </xdr:txBody>
    </xdr:sp>
    <xdr:clientData/>
  </xdr:twoCellAnchor>
  <xdr:twoCellAnchor>
    <xdr:from>
      <xdr:col>9</xdr:col>
      <xdr:colOff>7620</xdr:colOff>
      <xdr:row>30</xdr:row>
      <xdr:rowOff>140970</xdr:rowOff>
    </xdr:from>
    <xdr:to>
      <xdr:col>10</xdr:col>
      <xdr:colOff>7620</xdr:colOff>
      <xdr:row>35</xdr:row>
      <xdr:rowOff>7620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D6ECC6-36AB-6F39-937C-715AA8E7FCBA}"/>
            </a:ext>
          </a:extLst>
        </xdr:cNvPr>
        <xdr:cNvSpPr txBox="1"/>
      </xdr:nvSpPr>
      <xdr:spPr>
        <a:xfrm>
          <a:off x="8869680" y="5200650"/>
          <a:ext cx="1173480" cy="7048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Extracting</a:t>
          </a:r>
          <a:r>
            <a:rPr lang="en-US" sz="1100" baseline="0"/>
            <a:t> minutes part:</a:t>
          </a:r>
          <a:endParaRPr lang="en-US" sz="1100"/>
        </a:p>
      </xdr:txBody>
    </xdr:sp>
    <xdr:clientData/>
  </xdr:twoCellAnchor>
  <xdr:twoCellAnchor>
    <xdr:from>
      <xdr:col>8</xdr:col>
      <xdr:colOff>1242060</xdr:colOff>
      <xdr:row>59</xdr:row>
      <xdr:rowOff>57150</xdr:rowOff>
    </xdr:from>
    <xdr:to>
      <xdr:col>9</xdr:col>
      <xdr:colOff>1127760</xdr:colOff>
      <xdr:row>63</xdr:row>
      <xdr:rowOff>179070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90350E-D0B4-9A4F-A7E2-3B954692585D}"/>
            </a:ext>
          </a:extLst>
        </xdr:cNvPr>
        <xdr:cNvSpPr txBox="1"/>
      </xdr:nvSpPr>
      <xdr:spPr>
        <a:xfrm>
          <a:off x="8823960" y="10222230"/>
          <a:ext cx="1165860" cy="9144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Rearranging for better visualization: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17</xdr:row>
      <xdr:rowOff>102870</xdr:rowOff>
    </xdr:from>
    <xdr:to>
      <xdr:col>7</xdr:col>
      <xdr:colOff>137160</xdr:colOff>
      <xdr:row>33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FE68D2-D021-4656-3896-C8F3302F6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17</xdr:row>
      <xdr:rowOff>95250</xdr:rowOff>
    </xdr:from>
    <xdr:to>
      <xdr:col>15</xdr:col>
      <xdr:colOff>320040</xdr:colOff>
      <xdr:row>33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CD7424-88AF-DB98-2D43-1046BFBE6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243840</xdr:colOff>
      <xdr:row>1</xdr:row>
      <xdr:rowOff>26670</xdr:rowOff>
    </xdr:from>
    <xdr:to>
      <xdr:col>17</xdr:col>
      <xdr:colOff>106680</xdr:colOff>
      <xdr:row>4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CD0611-C096-990D-10C8-CCC65874107E}"/>
            </a:ext>
          </a:extLst>
        </xdr:cNvPr>
        <xdr:cNvSpPr txBox="1"/>
      </xdr:nvSpPr>
      <xdr:spPr>
        <a:xfrm>
          <a:off x="9204960" y="194310"/>
          <a:ext cx="1691640" cy="62103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Copied</a:t>
          </a:r>
          <a:r>
            <a:rPr lang="en-US" sz="1100" baseline="0"/>
            <a:t> from weekly sheet and pasted only values here.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16</xdr:row>
      <xdr:rowOff>80010</xdr:rowOff>
    </xdr:from>
    <xdr:to>
      <xdr:col>6</xdr:col>
      <xdr:colOff>571500</xdr:colOff>
      <xdr:row>32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32EEFD-7AA0-E1E4-1D33-FB52EEAC99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358140</xdr:colOff>
      <xdr:row>16</xdr:row>
      <xdr:rowOff>64770</xdr:rowOff>
    </xdr:from>
    <xdr:to>
      <xdr:col>16</xdr:col>
      <xdr:colOff>53340</xdr:colOff>
      <xdr:row>32</xdr:row>
      <xdr:rowOff>125730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632865-0ACE-CDE2-BDDD-3FCAF921E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144780</xdr:colOff>
      <xdr:row>0</xdr:row>
      <xdr:rowOff>133350</xdr:rowOff>
    </xdr:from>
    <xdr:to>
      <xdr:col>17</xdr:col>
      <xdr:colOff>137160</xdr:colOff>
      <xdr:row>4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86209B-47D4-B36C-39D1-173F8A1FD8D9}"/>
            </a:ext>
          </a:extLst>
        </xdr:cNvPr>
        <xdr:cNvSpPr txBox="1"/>
      </xdr:nvSpPr>
      <xdr:spPr>
        <a:xfrm>
          <a:off x="9189720" y="133350"/>
          <a:ext cx="1821180" cy="63627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Copied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weekly sheet and pasted only average duration values here.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1</xdr:row>
      <xdr:rowOff>151501</xdr:rowOff>
    </xdr:from>
    <xdr:to>
      <xdr:col>11</xdr:col>
      <xdr:colOff>251460</xdr:colOff>
      <xdr:row>18</xdr:row>
      <xdr:rowOff>99959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6C405-52C7-03F2-FF99-55B5606816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586740</xdr:colOff>
      <xdr:row>20</xdr:row>
      <xdr:rowOff>49530</xdr:rowOff>
    </xdr:from>
    <xdr:to>
      <xdr:col>8</xdr:col>
      <xdr:colOff>297180</xdr:colOff>
      <xdr:row>25</xdr:row>
      <xdr:rowOff>30480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D28E724-5CD1-636A-FBAB-B3BA8BB57947}"/>
            </a:ext>
          </a:extLst>
        </xdr:cNvPr>
        <xdr:cNvSpPr txBox="1"/>
      </xdr:nvSpPr>
      <xdr:spPr>
        <a:xfrm>
          <a:off x="3794760" y="3402330"/>
          <a:ext cx="2758440" cy="819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Stations that are repeated in another</a:t>
          </a:r>
          <a:r>
            <a:rPr lang="en-US" sz="1200" baseline="0"/>
            <a:t> month and number of rides exceeds 1000 are highlighted, next sheet is pivot table of this sheet.</a:t>
          </a:r>
          <a:endParaRPr lang="en-US" sz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th Ravi" refreshedDate="45552.465171064818" createdVersion="8" refreshedVersion="8" minRefreshableVersion="3" recordCount="133" xr:uid="{30EDCB0B-BB5E-44D8-8BD4-FE1BAC7FFEDB}">
  <cacheSource type="worksheet">
    <worksheetSource ref="B2:C1048576" sheet="Popular stations"/>
  </cacheSource>
  <cacheFields count="2">
    <cacheField name="start_station_name" numFmtId="0">
      <sharedItems containsBlank="1" count="27">
        <s v="Shedd Aquarium"/>
        <s v="Ellis Ave &amp; 60th St"/>
        <s v="Streeter Dr &amp; Grand Ave"/>
        <s v="University Ave &amp; 57th St"/>
        <s v="Sheffield Ave &amp; Fullerton Ave"/>
        <s v="Clark St &amp; Elm St"/>
        <s v="Clark St &amp; Newport St"/>
        <s v="Kingsbury St &amp; Kinzie St"/>
        <s v="Wells St &amp; Concord Ln"/>
        <s v="Millennium Park"/>
        <m/>
        <s v="DuSable Lake Shore Dr &amp; Monroe St"/>
        <s v="Broadway &amp; Barry Ave"/>
        <s v="Clinton St &amp; Washington Blvd"/>
        <s v="Field Museum"/>
        <s v="Wells St &amp; Elm St"/>
        <s v="LaSalle St &amp; Illinois St"/>
        <s v="Indiana Ave &amp; Roosevelt Rd"/>
        <s v="Michigan Ave &amp; Oak St"/>
        <s v="DuSable Lake Shore Dr &amp; North Blvd"/>
        <s v="Theater on the Lake"/>
        <s v="Dusable Harbor"/>
        <s v="Montrose Harbor"/>
        <s v="Adler Planetarium"/>
        <s v="Michigan Ave &amp; 8th St"/>
        <s v="Clinton St &amp; Madison St"/>
        <s v="Michigan Ave &amp; Washington St"/>
      </sharedItems>
    </cacheField>
    <cacheField name="num_of_rides" numFmtId="0">
      <sharedItems containsString="0" containsBlank="1" containsNumber="1" containsInteger="1" minValue="211" maxValue="8331" count="117">
        <n v="306"/>
        <n v="285"/>
        <n v="282"/>
        <n v="262"/>
        <n v="242"/>
        <n v="230"/>
        <n v="220"/>
        <n v="219"/>
        <n v="217"/>
        <m/>
        <n v="527"/>
        <n v="367"/>
        <n v="325"/>
        <n v="323"/>
        <n v="265"/>
        <n v="255"/>
        <n v="224"/>
        <n v="211"/>
        <n v="774"/>
        <n v="666"/>
        <n v="626"/>
        <n v="480"/>
        <n v="408"/>
        <n v="334"/>
        <n v="328"/>
        <n v="320"/>
        <n v="314"/>
        <n v="302"/>
        <n v="3238"/>
        <n v="2266"/>
        <n v="1436"/>
        <n v="1327"/>
        <n v="1125"/>
        <n v="1070"/>
        <n v="1018"/>
        <n v="946"/>
        <n v="870"/>
        <n v="785"/>
        <n v="5756"/>
        <n v="3810"/>
        <n v="2727"/>
        <n v="2510"/>
        <n v="2389"/>
        <n v="2049"/>
        <n v="1900"/>
        <n v="1891"/>
        <n v="1361"/>
        <n v="1334"/>
        <n v="6243"/>
        <n v="3990"/>
        <n v="3472"/>
        <n v="3354"/>
        <n v="2671"/>
        <n v="2437"/>
        <n v="2323"/>
        <n v="2192"/>
        <n v="1876"/>
        <n v="1768"/>
        <n v="8331"/>
        <n v="5165"/>
        <n v="4257"/>
        <n v="4224"/>
        <n v="3393"/>
        <n v="3276"/>
        <n v="2677"/>
        <n v="2547"/>
        <n v="2445"/>
        <n v="2039"/>
        <n v="7405"/>
        <n v="4560"/>
        <n v="3660"/>
        <n v="3583"/>
        <n v="2862"/>
        <n v="2633"/>
        <n v="2588"/>
        <n v="2175"/>
        <n v="2140"/>
        <n v="5979"/>
        <n v="3849"/>
        <n v="2982"/>
        <n v="2479"/>
        <n v="2337"/>
        <n v="2179"/>
        <n v="2176"/>
        <n v="2060"/>
        <n v="1709"/>
        <n v="1686"/>
        <n v="2930"/>
        <n v="2263"/>
        <n v="1621"/>
        <n v="1405"/>
        <n v="1326"/>
        <n v="1303"/>
        <n v="1181"/>
        <n v="1040"/>
        <n v="1036"/>
        <n v="1016"/>
        <n v="1410"/>
        <n v="1113"/>
        <n v="825"/>
        <n v="740"/>
        <n v="598"/>
        <n v="545"/>
        <n v="542"/>
        <n v="522"/>
        <n v="517"/>
        <n v="490"/>
        <n v="495"/>
        <n v="470"/>
        <n v="455"/>
        <n v="365"/>
        <n v="310"/>
        <n v="291"/>
        <n v="254"/>
        <n v="252"/>
        <n v="249"/>
        <n v="23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6"/>
  </r>
  <r>
    <x v="8"/>
    <x v="7"/>
  </r>
  <r>
    <x v="9"/>
    <x v="8"/>
  </r>
  <r>
    <x v="10"/>
    <x v="9"/>
  </r>
  <r>
    <x v="10"/>
    <x v="9"/>
  </r>
  <r>
    <x v="2"/>
    <x v="10"/>
  </r>
  <r>
    <x v="11"/>
    <x v="11"/>
  </r>
  <r>
    <x v="0"/>
    <x v="12"/>
  </r>
  <r>
    <x v="9"/>
    <x v="13"/>
  </r>
  <r>
    <x v="1"/>
    <x v="14"/>
  </r>
  <r>
    <x v="3"/>
    <x v="15"/>
  </r>
  <r>
    <x v="12"/>
    <x v="4"/>
  </r>
  <r>
    <x v="7"/>
    <x v="16"/>
  </r>
  <r>
    <x v="4"/>
    <x v="6"/>
  </r>
  <r>
    <x v="13"/>
    <x v="17"/>
  </r>
  <r>
    <x v="10"/>
    <x v="9"/>
  </r>
  <r>
    <x v="2"/>
    <x v="18"/>
  </r>
  <r>
    <x v="11"/>
    <x v="19"/>
  </r>
  <r>
    <x v="0"/>
    <x v="20"/>
  </r>
  <r>
    <x v="9"/>
    <x v="21"/>
  </r>
  <r>
    <x v="8"/>
    <x v="22"/>
  </r>
  <r>
    <x v="7"/>
    <x v="23"/>
  </r>
  <r>
    <x v="14"/>
    <x v="24"/>
  </r>
  <r>
    <x v="15"/>
    <x v="25"/>
  </r>
  <r>
    <x v="16"/>
    <x v="26"/>
  </r>
  <r>
    <x v="17"/>
    <x v="27"/>
  </r>
  <r>
    <x v="10"/>
    <x v="9"/>
  </r>
  <r>
    <x v="2"/>
    <x v="28"/>
  </r>
  <r>
    <x v="11"/>
    <x v="29"/>
  </r>
  <r>
    <x v="9"/>
    <x v="30"/>
  </r>
  <r>
    <x v="18"/>
    <x v="31"/>
  </r>
  <r>
    <x v="0"/>
    <x v="32"/>
  </r>
  <r>
    <x v="19"/>
    <x v="33"/>
  </r>
  <r>
    <x v="20"/>
    <x v="34"/>
  </r>
  <r>
    <x v="21"/>
    <x v="35"/>
  </r>
  <r>
    <x v="17"/>
    <x v="36"/>
  </r>
  <r>
    <x v="8"/>
    <x v="37"/>
  </r>
  <r>
    <x v="10"/>
    <x v="9"/>
  </r>
  <r>
    <x v="2"/>
    <x v="38"/>
  </r>
  <r>
    <x v="11"/>
    <x v="39"/>
  </r>
  <r>
    <x v="18"/>
    <x v="40"/>
  </r>
  <r>
    <x v="9"/>
    <x v="41"/>
  </r>
  <r>
    <x v="19"/>
    <x v="42"/>
  </r>
  <r>
    <x v="20"/>
    <x v="43"/>
  </r>
  <r>
    <x v="21"/>
    <x v="44"/>
  </r>
  <r>
    <x v="0"/>
    <x v="45"/>
  </r>
  <r>
    <x v="17"/>
    <x v="46"/>
  </r>
  <r>
    <x v="22"/>
    <x v="47"/>
  </r>
  <r>
    <x v="10"/>
    <x v="9"/>
  </r>
  <r>
    <x v="2"/>
    <x v="48"/>
  </r>
  <r>
    <x v="11"/>
    <x v="49"/>
  </r>
  <r>
    <x v="18"/>
    <x v="50"/>
  </r>
  <r>
    <x v="19"/>
    <x v="51"/>
  </r>
  <r>
    <x v="9"/>
    <x v="52"/>
  </r>
  <r>
    <x v="20"/>
    <x v="53"/>
  </r>
  <r>
    <x v="0"/>
    <x v="54"/>
  </r>
  <r>
    <x v="21"/>
    <x v="55"/>
  </r>
  <r>
    <x v="22"/>
    <x v="56"/>
  </r>
  <r>
    <x v="8"/>
    <x v="57"/>
  </r>
  <r>
    <x v="10"/>
    <x v="9"/>
  </r>
  <r>
    <x v="2"/>
    <x v="58"/>
  </r>
  <r>
    <x v="11"/>
    <x v="59"/>
  </r>
  <r>
    <x v="18"/>
    <x v="60"/>
  </r>
  <r>
    <x v="19"/>
    <x v="61"/>
  </r>
  <r>
    <x v="9"/>
    <x v="62"/>
  </r>
  <r>
    <x v="20"/>
    <x v="63"/>
  </r>
  <r>
    <x v="0"/>
    <x v="64"/>
  </r>
  <r>
    <x v="21"/>
    <x v="65"/>
  </r>
  <r>
    <x v="22"/>
    <x v="66"/>
  </r>
  <r>
    <x v="23"/>
    <x v="67"/>
  </r>
  <r>
    <x v="10"/>
    <x v="9"/>
  </r>
  <r>
    <x v="2"/>
    <x v="68"/>
  </r>
  <r>
    <x v="11"/>
    <x v="69"/>
  </r>
  <r>
    <x v="18"/>
    <x v="70"/>
  </r>
  <r>
    <x v="19"/>
    <x v="71"/>
  </r>
  <r>
    <x v="9"/>
    <x v="72"/>
  </r>
  <r>
    <x v="20"/>
    <x v="73"/>
  </r>
  <r>
    <x v="0"/>
    <x v="74"/>
  </r>
  <r>
    <x v="21"/>
    <x v="75"/>
  </r>
  <r>
    <x v="22"/>
    <x v="76"/>
  </r>
  <r>
    <x v="23"/>
    <x v="56"/>
  </r>
  <r>
    <x v="10"/>
    <x v="9"/>
  </r>
  <r>
    <x v="2"/>
    <x v="77"/>
  </r>
  <r>
    <x v="11"/>
    <x v="78"/>
  </r>
  <r>
    <x v="18"/>
    <x v="79"/>
  </r>
  <r>
    <x v="9"/>
    <x v="80"/>
  </r>
  <r>
    <x v="19"/>
    <x v="81"/>
  </r>
  <r>
    <x v="21"/>
    <x v="82"/>
  </r>
  <r>
    <x v="0"/>
    <x v="83"/>
  </r>
  <r>
    <x v="20"/>
    <x v="84"/>
  </r>
  <r>
    <x v="24"/>
    <x v="85"/>
  </r>
  <r>
    <x v="23"/>
    <x v="86"/>
  </r>
  <r>
    <x v="10"/>
    <x v="9"/>
  </r>
  <r>
    <x v="2"/>
    <x v="87"/>
  </r>
  <r>
    <x v="11"/>
    <x v="88"/>
  </r>
  <r>
    <x v="0"/>
    <x v="89"/>
  </r>
  <r>
    <x v="9"/>
    <x v="90"/>
  </r>
  <r>
    <x v="21"/>
    <x v="91"/>
  </r>
  <r>
    <x v="18"/>
    <x v="92"/>
  </r>
  <r>
    <x v="24"/>
    <x v="93"/>
  </r>
  <r>
    <x v="23"/>
    <x v="94"/>
  </r>
  <r>
    <x v="3"/>
    <x v="95"/>
  </r>
  <r>
    <x v="1"/>
    <x v="96"/>
  </r>
  <r>
    <x v="10"/>
    <x v="9"/>
  </r>
  <r>
    <x v="2"/>
    <x v="97"/>
  </r>
  <r>
    <x v="11"/>
    <x v="98"/>
  </r>
  <r>
    <x v="0"/>
    <x v="99"/>
  </r>
  <r>
    <x v="9"/>
    <x v="100"/>
  </r>
  <r>
    <x v="18"/>
    <x v="101"/>
  </r>
  <r>
    <x v="3"/>
    <x v="102"/>
  </r>
  <r>
    <x v="21"/>
    <x v="103"/>
  </r>
  <r>
    <x v="1"/>
    <x v="104"/>
  </r>
  <r>
    <x v="24"/>
    <x v="105"/>
  </r>
  <r>
    <x v="5"/>
    <x v="106"/>
  </r>
  <r>
    <x v="10"/>
    <x v="9"/>
  </r>
  <r>
    <x v="2"/>
    <x v="107"/>
  </r>
  <r>
    <x v="0"/>
    <x v="108"/>
  </r>
  <r>
    <x v="11"/>
    <x v="109"/>
  </r>
  <r>
    <x v="9"/>
    <x v="110"/>
  </r>
  <r>
    <x v="7"/>
    <x v="111"/>
  </r>
  <r>
    <x v="21"/>
    <x v="112"/>
  </r>
  <r>
    <x v="25"/>
    <x v="113"/>
  </r>
  <r>
    <x v="26"/>
    <x v="114"/>
  </r>
  <r>
    <x v="15"/>
    <x v="115"/>
  </r>
  <r>
    <x v="17"/>
    <x v="116"/>
  </r>
  <r>
    <x v="1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F7255-54D7-4F05-82F3-0FFC58BD6D3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ation names">
  <location ref="A4:C21" firstHeaderRow="0" firstDataRow="1" firstDataCol="1"/>
  <pivotFields count="2">
    <pivotField axis="axisRow" dataField="1" showAll="0" measureFilter="1" sortType="descending">
      <items count="28">
        <item x="23"/>
        <item x="12"/>
        <item x="5"/>
        <item x="6"/>
        <item x="25"/>
        <item x="13"/>
        <item x="21"/>
        <item x="11"/>
        <item x="19"/>
        <item x="1"/>
        <item x="14"/>
        <item x="17"/>
        <item x="7"/>
        <item x="16"/>
        <item x="24"/>
        <item x="18"/>
        <item x="26"/>
        <item x="9"/>
        <item x="22"/>
        <item x="0"/>
        <item x="4"/>
        <item x="2"/>
        <item x="20"/>
        <item x="3"/>
        <item x="8"/>
        <item x="15"/>
        <item x="1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>
      <items count="118">
        <item x="17"/>
        <item x="8"/>
        <item x="7"/>
        <item x="6"/>
        <item x="16"/>
        <item x="5"/>
        <item x="116"/>
        <item x="4"/>
        <item x="115"/>
        <item x="114"/>
        <item x="113"/>
        <item x="15"/>
        <item x="3"/>
        <item x="14"/>
        <item x="2"/>
        <item x="1"/>
        <item x="112"/>
        <item x="27"/>
        <item x="0"/>
        <item x="111"/>
        <item x="26"/>
        <item x="25"/>
        <item x="13"/>
        <item x="12"/>
        <item x="24"/>
        <item x="23"/>
        <item x="110"/>
        <item x="11"/>
        <item x="22"/>
        <item x="109"/>
        <item x="108"/>
        <item x="21"/>
        <item x="106"/>
        <item x="107"/>
        <item x="105"/>
        <item x="104"/>
        <item x="10"/>
        <item x="103"/>
        <item x="102"/>
        <item x="101"/>
        <item x="20"/>
        <item x="19"/>
        <item x="100"/>
        <item x="18"/>
        <item x="37"/>
        <item x="99"/>
        <item x="36"/>
        <item x="35"/>
        <item x="96"/>
        <item x="34"/>
        <item x="95"/>
        <item x="94"/>
        <item x="33"/>
        <item x="98"/>
        <item x="32"/>
        <item x="93"/>
        <item x="92"/>
        <item x="91"/>
        <item x="31"/>
        <item x="47"/>
        <item x="46"/>
        <item x="90"/>
        <item x="97"/>
        <item x="30"/>
        <item x="89"/>
        <item x="86"/>
        <item x="85"/>
        <item x="57"/>
        <item x="56"/>
        <item x="45"/>
        <item x="44"/>
        <item x="67"/>
        <item x="43"/>
        <item x="84"/>
        <item x="76"/>
        <item x="75"/>
        <item x="83"/>
        <item x="82"/>
        <item x="55"/>
        <item x="88"/>
        <item x="29"/>
        <item x="54"/>
        <item x="81"/>
        <item x="42"/>
        <item x="53"/>
        <item x="66"/>
        <item x="80"/>
        <item x="41"/>
        <item x="65"/>
        <item x="74"/>
        <item x="73"/>
        <item x="52"/>
        <item x="64"/>
        <item x="40"/>
        <item x="72"/>
        <item x="87"/>
        <item x="79"/>
        <item x="28"/>
        <item x="63"/>
        <item x="51"/>
        <item x="62"/>
        <item x="50"/>
        <item x="71"/>
        <item x="70"/>
        <item x="39"/>
        <item x="78"/>
        <item x="49"/>
        <item x="61"/>
        <item x="60"/>
        <item x="69"/>
        <item x="59"/>
        <item x="38"/>
        <item x="77"/>
        <item x="48"/>
        <item x="68"/>
        <item x="58"/>
        <item x="9"/>
        <item t="default"/>
      </items>
    </pivotField>
  </pivotFields>
  <rowFields count="1">
    <field x="0"/>
  </rowFields>
  <rowItems count="17">
    <i>
      <x v="21"/>
    </i>
    <i>
      <x v="7"/>
    </i>
    <i>
      <x v="15"/>
    </i>
    <i>
      <x v="17"/>
    </i>
    <i>
      <x v="8"/>
    </i>
    <i>
      <x v="19"/>
    </i>
    <i>
      <x v="6"/>
    </i>
    <i>
      <x v="22"/>
    </i>
    <i>
      <x v="18"/>
    </i>
    <i>
      <x/>
    </i>
    <i>
      <x v="14"/>
    </i>
    <i>
      <x v="24"/>
    </i>
    <i>
      <x v="11"/>
    </i>
    <i>
      <x v="23"/>
    </i>
    <i>
      <x v="9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art_station_name" fld="0" subtotal="count" baseField="0" baseItem="0"/>
    <dataField name="Sum of num_of_rides" fld="1" baseField="0" baseItem="0"/>
  </dataFields>
  <formats count="4">
    <format dxfId="7">
      <pivotArea collapsedLevelsAreSubtotals="1" fieldPosition="0">
        <references count="2">
          <reference field="4294967294" count="1" selected="0">
            <x v="0"/>
          </reference>
          <reference field="0" count="1">
            <x v="15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0"/>
          </reference>
          <reference field="0" count="1">
            <x v="15"/>
          </reference>
        </references>
      </pivotArea>
    </format>
    <format dxfId="5">
      <pivotArea field="0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showRowHeaders="1" showColHeaders="1" showRowStripes="0" showColStripes="0" showLastColumn="1"/>
  <filters count="1">
    <filter fld="0" type="valueGreaterThanOrEqual" evalOrder="-1" id="3" iMeasureFld="1">
      <autoFilter ref="A1">
        <filterColumn colId="0">
          <customFilters>
            <customFilter operator="greaterThanOrEqual" val="1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30" headerRowDxfId="18">
  <tableColumns count="11">
    <tableColumn id="1" xr3:uid="{00000000-0010-0000-0000-000001000000}" name="Number of rides" dataDxfId="17"/>
    <tableColumn id="2" xr3:uid="{00000000-0010-0000-0000-000002000000}" name="Member_casual"/>
    <tableColumn id="3" xr3:uid="{00000000-0010-0000-0000-000003000000}" name="Sunday"/>
    <tableColumn id="4" xr3:uid="{00000000-0010-0000-0000-000004000000}" name="Monday"/>
    <tableColumn id="5" xr3:uid="{00000000-0010-0000-0000-000005000000}" name="Tuesday"/>
    <tableColumn id="6" xr3:uid="{00000000-0010-0000-0000-000006000000}" name="Wednesday"/>
    <tableColumn id="7" xr3:uid="{00000000-0010-0000-0000-000007000000}" name="Thursday"/>
    <tableColumn id="8" xr3:uid="{00000000-0010-0000-0000-000008000000}" name="Friday"/>
    <tableColumn id="9" xr3:uid="{00000000-0010-0000-0000-000009000000}" name="Saturday"/>
    <tableColumn id="11" xr3:uid="{CBAE22A3-3835-43BE-BCC6-09F7FAE2D2EB}" name="Column1"/>
    <tableColumn id="10" xr3:uid="{DB1F1F64-5EA9-4FA1-B5C2-5C014559E3CB}" name="Number of rides2" dataDxfId="16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31:I55">
  <tableColumns count="9">
    <tableColumn id="1" xr3:uid="{00000000-0010-0000-0100-000001000000}" name="Avg(ride_len) on day of the week" dataDxfId="15"/>
    <tableColumn id="2" xr3:uid="{00000000-0010-0000-0100-000002000000}" name="Member_casual"/>
    <tableColumn id="3" xr3:uid="{00000000-0010-0000-0100-000003000000}" name="Sunday" dataDxfId="14"/>
    <tableColumn id="4" xr3:uid="{00000000-0010-0000-0100-000004000000}" name="Monday" dataDxfId="13"/>
    <tableColumn id="5" xr3:uid="{00000000-0010-0000-0100-000005000000}" name="Tuesday" dataDxfId="12"/>
    <tableColumn id="6" xr3:uid="{00000000-0010-0000-0100-000006000000}" name="Wednesday" dataDxfId="11"/>
    <tableColumn id="7" xr3:uid="{00000000-0010-0000-0100-000007000000}" name="Thursday" dataDxfId="10"/>
    <tableColumn id="8" xr3:uid="{00000000-0010-0000-0100-000008000000}" name="Friday" dataDxfId="9"/>
    <tableColumn id="9" xr3:uid="{00000000-0010-0000-0100-000009000000}" name="Saturday" dataDxfId="8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opLeftCell="A10" workbookViewId="0">
      <selection activeCell="A19" sqref="A19"/>
    </sheetView>
  </sheetViews>
  <sheetFormatPr defaultColWidth="12.6640625" defaultRowHeight="15.75" customHeight="1"/>
  <cols>
    <col min="1" max="1" width="27.109375" bestFit="1" customWidth="1"/>
    <col min="2" max="5" width="16.88671875" customWidth="1"/>
  </cols>
  <sheetData>
    <row r="1" spans="1:13">
      <c r="A1" s="1" t="s">
        <v>0</v>
      </c>
      <c r="B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</row>
    <row r="4" spans="1:13">
      <c r="A4" s="5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</row>
    <row r="5" spans="1:1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B6" s="2"/>
    </row>
    <row r="7" spans="1:13">
      <c r="A7" s="3" t="s">
        <v>40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3" t="s">
        <v>13</v>
      </c>
    </row>
    <row r="8" spans="1:13">
      <c r="A8" s="5" t="s">
        <v>14</v>
      </c>
      <c r="B8" s="5">
        <f ca="1">IFERROR(__xludf.DUMMYFUNCTION("index((SPLIT(B3,"" :"")),1,4)"),10)</f>
        <v>10</v>
      </c>
      <c r="C8" s="5">
        <f ca="1">IFERROR(__xludf.DUMMYFUNCTION("index((SPLIT(C3,"" :"")),1,4)"),10)</f>
        <v>10</v>
      </c>
      <c r="D8" s="5">
        <f ca="1">IFERROR(__xludf.DUMMYFUNCTION("index((SPLIT(D3,"" :"")),1,4)"),10)</f>
        <v>10</v>
      </c>
      <c r="E8" s="5">
        <f ca="1">IFERROR(__xludf.DUMMYFUNCTION("index((SPLIT(E3,"" :"")),1,4)"),11)</f>
        <v>11</v>
      </c>
      <c r="F8" s="5">
        <f ca="1">IFERROR(__xludf.DUMMYFUNCTION("index((SPLIT(F3,"" :"")),1,4)"),12)</f>
        <v>12</v>
      </c>
      <c r="G8" s="5">
        <f ca="1">IFERROR(__xludf.DUMMYFUNCTION("index((SPLIT(G3,"" :"")),1,4)"),12)</f>
        <v>12</v>
      </c>
      <c r="H8" s="5">
        <f ca="1">IFERROR(__xludf.DUMMYFUNCTION("index((SPLIT(H3,"" :"")),1,4)"),13)</f>
        <v>13</v>
      </c>
      <c r="I8" s="5">
        <f ca="1">IFERROR(__xludf.DUMMYFUNCTION("index((SPLIT(I3,"" :"")),1,4)"),13)</f>
        <v>13</v>
      </c>
      <c r="J8" s="5">
        <f ca="1">IFERROR(__xludf.DUMMYFUNCTION("index((SPLIT(J3,"" :"")),1,4)"),12)</f>
        <v>12</v>
      </c>
      <c r="K8" s="5">
        <f ca="1">IFERROR(__xludf.DUMMYFUNCTION("index((SPLIT(K3,"" :"")),1,4)"),11)</f>
        <v>11</v>
      </c>
      <c r="L8" s="5">
        <f ca="1">IFERROR(__xludf.DUMMYFUNCTION("index((SPLIT(L3,"" :"")),1,4)"),11)</f>
        <v>11</v>
      </c>
      <c r="M8" s="5">
        <f ca="1">IFERROR(__xludf.DUMMYFUNCTION("index((SPLIT(M3,"" :"")),1,4)"),10)</f>
        <v>10</v>
      </c>
    </row>
    <row r="9" spans="1:13">
      <c r="A9" s="5" t="s">
        <v>27</v>
      </c>
      <c r="B9" s="5">
        <f ca="1">IFERROR(__xludf.DUMMYFUNCTION("index((SPLIT(B4,"" :"")),1,4)"),14)</f>
        <v>14</v>
      </c>
      <c r="C9" s="5">
        <f ca="1">IFERROR(__xludf.DUMMYFUNCTION("index((SPLIT(C4,"" :"")),1,4)"),17)</f>
        <v>17</v>
      </c>
      <c r="D9" s="5">
        <f ca="1">IFERROR(__xludf.DUMMYFUNCTION("index((SPLIT(D4,"" :"")),1,4)"),16)</f>
        <v>16</v>
      </c>
      <c r="E9" s="5">
        <f ca="1">IFERROR(__xludf.DUMMYFUNCTION("index((SPLIT(E4,"" :"")),1,4)"),22)</f>
        <v>22</v>
      </c>
      <c r="F9" s="5">
        <f ca="1">IFERROR(__xludf.DUMMYFUNCTION("index((SPLIT(F4,"" :"")),1,4)"),24)</f>
        <v>24</v>
      </c>
      <c r="G9" s="5">
        <f ca="1">IFERROR(__xludf.DUMMYFUNCTION("index((SPLIT(G4,"" :"")),1,4)"),24)</f>
        <v>24</v>
      </c>
      <c r="H9" s="5">
        <f ca="1">IFERROR(__xludf.DUMMYFUNCTION("index((SPLIT(H4,"" :"")),1,4)"),25)</f>
        <v>25</v>
      </c>
      <c r="I9" s="5">
        <f ca="1">IFERROR(__xludf.DUMMYFUNCTION("index((SPLIT(I4,"" :"")),1,4)"),24)</f>
        <v>24</v>
      </c>
      <c r="J9" s="5">
        <f ca="1">IFERROR(__xludf.DUMMYFUNCTION("index((SPLIT(J4,"" :"")),1,4)"),23)</f>
        <v>23</v>
      </c>
      <c r="K9" s="5">
        <f ca="1">IFERROR(__xludf.DUMMYFUNCTION("index((SPLIT(K4,"" :"")),1,4)"),21)</f>
        <v>21</v>
      </c>
      <c r="L9" s="5">
        <f ca="1">IFERROR(__xludf.DUMMYFUNCTION("index((SPLIT(L4,"" :"")),1,4)"),17)</f>
        <v>17</v>
      </c>
      <c r="M9" s="5">
        <f ca="1">IFERROR(__xludf.DUMMYFUNCTION("index((SPLIT(M4,"" :"")),1,4)"),16)</f>
        <v>16</v>
      </c>
    </row>
    <row r="10" spans="1:13">
      <c r="B10" s="2"/>
    </row>
    <row r="11" spans="1:13">
      <c r="A11" s="3" t="s">
        <v>41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3" t="s">
        <v>10</v>
      </c>
      <c r="K11" s="3" t="s">
        <v>11</v>
      </c>
      <c r="L11" s="3" t="s">
        <v>12</v>
      </c>
      <c r="M11" s="3" t="s">
        <v>13</v>
      </c>
    </row>
    <row r="12" spans="1:13">
      <c r="A12" s="5" t="s">
        <v>14</v>
      </c>
      <c r="B12" s="6" t="s">
        <v>42</v>
      </c>
      <c r="C12" s="6" t="s">
        <v>43</v>
      </c>
      <c r="D12" s="6" t="s">
        <v>44</v>
      </c>
      <c r="E12" s="7" t="s">
        <v>45</v>
      </c>
      <c r="F12" s="6" t="s">
        <v>46</v>
      </c>
      <c r="G12" s="6" t="s">
        <v>47</v>
      </c>
      <c r="H12" s="6" t="s">
        <v>48</v>
      </c>
      <c r="I12" s="6" t="s">
        <v>49</v>
      </c>
      <c r="J12" s="6" t="s">
        <v>50</v>
      </c>
      <c r="K12" s="6" t="s">
        <v>51</v>
      </c>
      <c r="L12" s="6" t="s">
        <v>52</v>
      </c>
      <c r="M12" s="6" t="s">
        <v>53</v>
      </c>
    </row>
    <row r="13" spans="1:13">
      <c r="A13" s="5" t="s">
        <v>27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 t="s">
        <v>61</v>
      </c>
      <c r="J13" s="6" t="s">
        <v>62</v>
      </c>
      <c r="K13" s="6" t="s">
        <v>63</v>
      </c>
      <c r="L13" s="6" t="s">
        <v>64</v>
      </c>
      <c r="M13" s="6" t="s">
        <v>65</v>
      </c>
    </row>
    <row r="14" spans="1:1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B15" s="2"/>
    </row>
    <row r="16" spans="1:13" s="9" customFormat="1">
      <c r="A16" s="3" t="s">
        <v>66</v>
      </c>
      <c r="B16" s="3" t="s">
        <v>2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71</v>
      </c>
      <c r="H16" s="3" t="s">
        <v>72</v>
      </c>
      <c r="I16" s="3" t="s">
        <v>73</v>
      </c>
      <c r="J16" s="3" t="s">
        <v>74</v>
      </c>
      <c r="K16" s="3" t="s">
        <v>75</v>
      </c>
      <c r="L16" s="3" t="s">
        <v>76</v>
      </c>
      <c r="M16" s="3" t="s">
        <v>77</v>
      </c>
    </row>
    <row r="17" spans="1:27">
      <c r="A17" s="5" t="s">
        <v>14</v>
      </c>
      <c r="B17" s="5">
        <f ca="1">IFERROR(__xludf.DUMMYFUNCTION("index((SPLIT(B12,"" :"")),1,3)"),19786)</f>
        <v>19786</v>
      </c>
      <c r="C17" s="5">
        <f ca="1">IFERROR(__xludf.DUMMYFUNCTION("index((SPLIT(C12,"" :"")),1,3)"),20285)</f>
        <v>20285</v>
      </c>
      <c r="D17" s="5">
        <f ca="1">IFERROR(__xludf.DUMMYFUNCTION("index((SPLIT(D12,"" :"")),1,3)"),26046)</f>
        <v>26046</v>
      </c>
      <c r="E17" s="5">
        <f ca="1">IFERROR(__xludf.DUMMYFUNCTION("index((SPLIT(E12,"" :"")),1,3)"),41150)</f>
        <v>41150</v>
      </c>
      <c r="F17" s="5">
        <f ca="1">IFERROR(__xludf.DUMMYFUNCTION("index((SPLIT(F12,"" :"")),1,3)"),60546)</f>
        <v>60546</v>
      </c>
      <c r="G17" s="5">
        <f ca="1">IFERROR(__xludf.DUMMYFUNCTION("index((SPLIT(G12,"" :"")),1,3)"),67950)</f>
        <v>67950</v>
      </c>
      <c r="H17" s="5">
        <f ca="1">IFERROR(__xludf.DUMMYFUNCTION("index((SPLIT(H12,"" :"")),1,3)"),73129)</f>
        <v>73129</v>
      </c>
      <c r="I17" s="5">
        <f ca="1">IFERROR(__xludf.DUMMYFUNCTION("index((SPLIT(I12,"" :"")),1,3)"),77883)</f>
        <v>77883</v>
      </c>
      <c r="J17" s="5">
        <f ca="1">IFERROR(__xludf.DUMMYFUNCTION("index((SPLIT(J12,"" :"")),1,3)"),65406)</f>
        <v>65406</v>
      </c>
      <c r="K17" s="5">
        <f ca="1">IFERROR(__xludf.DUMMYFUNCTION("index((SPLIT(K12,"" :"")),1,3)"),53091)</f>
        <v>53091</v>
      </c>
      <c r="L17" s="5">
        <f ca="1">IFERROR(__xludf.DUMMYFUNCTION("index((SPLIT(L12,"" :"")),1,3)"),37335)</f>
        <v>37335</v>
      </c>
      <c r="M17" s="5">
        <f ca="1">IFERROR(__xludf.DUMMYFUNCTION("index((SPLIT(M12,"" :"")),1,3)"),23488)</f>
        <v>23488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>
      <c r="A18" s="5" t="s">
        <v>27</v>
      </c>
      <c r="B18" s="5">
        <f ca="1">IFERROR(__xludf.DUMMYFUNCTION("index((SPLIT(B13,"" :"")),1,3)"),7345)</f>
        <v>7345</v>
      </c>
      <c r="C18" s="5">
        <f ca="1">IFERROR(__xludf.DUMMYFUNCTION("index((SPLIT(C13,"" :"")),1,3)"),9653)</f>
        <v>9653</v>
      </c>
      <c r="D18" s="5">
        <f ca="1">IFERROR(__xludf.DUMMYFUNCTION("index((SPLIT(D13,"" :"")),1,3)"),13038)</f>
        <v>13038</v>
      </c>
      <c r="E18" s="5">
        <f ca="1">IFERROR(__xludf.DUMMYFUNCTION("index((SPLIT(E13,"" :"")),1,3)"),41674)</f>
        <v>41674</v>
      </c>
      <c r="F18" s="5">
        <f ca="1">IFERROR(__xludf.DUMMYFUNCTION("index((SPLIT(F13,"" :"")),1,3)"),72363)</f>
        <v>72363</v>
      </c>
      <c r="G18" s="5">
        <f ca="1">IFERROR(__xludf.DUMMYFUNCTION("index((SPLIT(G13,"" :"")),1,3)"),88187)</f>
        <v>88187</v>
      </c>
      <c r="H18" s="5">
        <f ca="1">IFERROR(__xludf.DUMMYFUNCTION("index((SPLIT(H13,"" :"")),1,3)"),103088)</f>
        <v>103088</v>
      </c>
      <c r="I18" s="5">
        <f ca="1">IFERROR(__xludf.DUMMYFUNCTION("index((SPLIT(I13,"" :"")),1,3)"),94930)</f>
        <v>94930</v>
      </c>
      <c r="J18" s="5">
        <f ca="1">IFERROR(__xludf.DUMMYFUNCTION("index((SPLIT(J13,"" :"")),1,3)"),77253)</f>
        <v>77253</v>
      </c>
      <c r="K18" s="5">
        <f ca="1">IFERROR(__xludf.DUMMYFUNCTION("index((SPLIT(K13,"" :"")),1,3)"),46429)</f>
        <v>46429</v>
      </c>
      <c r="L18" s="5">
        <f ca="1">IFERROR(__xludf.DUMMYFUNCTION("index((SPLIT(L13,"" :"")),1,3)"),21471)</f>
        <v>21471</v>
      </c>
      <c r="M18" s="5">
        <f ca="1">IFERROR(__xludf.DUMMYFUNCTION("index((SPLIT(M13,"" :"")),1,3)"),10109)</f>
        <v>10109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>
      <c r="B19" s="2"/>
    </row>
    <row r="20" spans="1:27">
      <c r="A20" s="3" t="s">
        <v>78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</row>
    <row r="21" spans="1:27">
      <c r="A21" s="5" t="s">
        <v>14</v>
      </c>
      <c r="B21" s="5">
        <v>118663</v>
      </c>
      <c r="C21" s="5">
        <v>116784</v>
      </c>
      <c r="D21" s="5">
        <v>153655</v>
      </c>
      <c r="E21" s="5">
        <v>213659</v>
      </c>
      <c r="F21" s="5">
        <v>286188</v>
      </c>
      <c r="G21" s="5">
        <v>314964</v>
      </c>
      <c r="H21" s="5">
        <v>328664</v>
      </c>
      <c r="I21" s="5">
        <v>351063</v>
      </c>
      <c r="J21" s="5">
        <v>309671</v>
      </c>
      <c r="K21" s="5">
        <v>273481</v>
      </c>
      <c r="L21" s="5">
        <v>202701</v>
      </c>
      <c r="M21" s="5">
        <v>130457</v>
      </c>
    </row>
    <row r="22" spans="1:27">
      <c r="A22" s="5" t="s">
        <v>27</v>
      </c>
      <c r="B22" s="5">
        <v>29621</v>
      </c>
      <c r="C22" s="5">
        <v>32776</v>
      </c>
      <c r="D22" s="5">
        <v>46792</v>
      </c>
      <c r="E22" s="5">
        <v>110538</v>
      </c>
      <c r="F22" s="5">
        <v>177039</v>
      </c>
      <c r="G22" s="5">
        <v>219794</v>
      </c>
      <c r="H22" s="5">
        <v>245294</v>
      </c>
      <c r="I22" s="5">
        <v>233856</v>
      </c>
      <c r="J22" s="5">
        <v>196964</v>
      </c>
      <c r="K22" s="5">
        <v>130300</v>
      </c>
      <c r="L22" s="5">
        <v>72097</v>
      </c>
      <c r="M22" s="5">
        <v>36686</v>
      </c>
    </row>
    <row r="23" spans="1:27">
      <c r="B23" s="2"/>
    </row>
    <row r="24" spans="1:27">
      <c r="B24" s="2"/>
    </row>
    <row r="28" spans="1:27">
      <c r="B28" s="2"/>
    </row>
    <row r="29" spans="1:27">
      <c r="B29" s="2"/>
    </row>
    <row r="30" spans="1:27">
      <c r="B30" s="2"/>
    </row>
    <row r="31" spans="1:27">
      <c r="B31" s="2"/>
    </row>
    <row r="32" spans="1:27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outlinePr summaryBelow="0" summaryRight="0"/>
  </sheetPr>
  <dimension ref="A1:Y71"/>
  <sheetViews>
    <sheetView workbookViewId="0">
      <selection activeCell="I66" sqref="I66"/>
    </sheetView>
  </sheetViews>
  <sheetFormatPr defaultColWidth="12.6640625" defaultRowHeight="15.75" customHeight="1"/>
  <cols>
    <col min="1" max="1" width="21.109375" style="9" customWidth="1"/>
    <col min="2" max="2" width="13.44140625" customWidth="1"/>
    <col min="9" max="9" width="18.6640625" bestFit="1" customWidth="1"/>
    <col min="10" max="10" width="17.109375" customWidth="1"/>
    <col min="11" max="11" width="12.6640625" style="9"/>
  </cols>
  <sheetData>
    <row r="1" spans="1:25" s="9" customFormat="1" ht="13.2">
      <c r="A1" s="9" t="s">
        <v>78</v>
      </c>
      <c r="B1" s="9" t="s">
        <v>79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86</v>
      </c>
      <c r="J1" t="s">
        <v>258</v>
      </c>
      <c r="K1" s="9" t="s">
        <v>259</v>
      </c>
      <c r="L1" s="3" t="s">
        <v>80</v>
      </c>
      <c r="M1" s="3"/>
      <c r="N1" s="3" t="s">
        <v>81</v>
      </c>
      <c r="O1" s="3"/>
      <c r="P1" s="3" t="s">
        <v>82</v>
      </c>
      <c r="Q1" s="3"/>
      <c r="R1" s="3" t="s">
        <v>83</v>
      </c>
      <c r="S1" s="3"/>
      <c r="T1" s="3" t="s">
        <v>84</v>
      </c>
      <c r="U1" s="3"/>
      <c r="V1" s="3" t="s">
        <v>85</v>
      </c>
      <c r="W1" s="3"/>
      <c r="X1" s="3" t="s">
        <v>86</v>
      </c>
      <c r="Y1" s="3"/>
    </row>
    <row r="2" spans="1:25" ht="13.2">
      <c r="A2" s="9" t="s">
        <v>2</v>
      </c>
      <c r="B2" t="s">
        <v>87</v>
      </c>
      <c r="C2">
        <v>12133</v>
      </c>
      <c r="D2">
        <v>17949</v>
      </c>
      <c r="E2">
        <v>23720</v>
      </c>
      <c r="F2">
        <v>19875</v>
      </c>
      <c r="G2">
        <v>17902</v>
      </c>
      <c r="H2">
        <v>15761</v>
      </c>
      <c r="I2">
        <v>11323</v>
      </c>
      <c r="L2" s="8" t="s">
        <v>87</v>
      </c>
      <c r="M2" s="8" t="s">
        <v>88</v>
      </c>
      <c r="N2" s="8" t="s">
        <v>87</v>
      </c>
      <c r="O2" s="8" t="s">
        <v>88</v>
      </c>
      <c r="P2" s="8" t="s">
        <v>87</v>
      </c>
      <c r="Q2" s="8" t="s">
        <v>88</v>
      </c>
      <c r="R2" s="8" t="s">
        <v>87</v>
      </c>
      <c r="S2" s="8" t="s">
        <v>88</v>
      </c>
      <c r="T2" s="8" t="s">
        <v>87</v>
      </c>
      <c r="U2" s="8" t="s">
        <v>88</v>
      </c>
      <c r="V2" s="8" t="s">
        <v>87</v>
      </c>
      <c r="W2" s="8" t="s">
        <v>88</v>
      </c>
      <c r="X2" s="8" t="s">
        <v>87</v>
      </c>
      <c r="Y2" s="8" t="s">
        <v>88</v>
      </c>
    </row>
    <row r="3" spans="1:25" ht="13.2">
      <c r="A3" s="9" t="s">
        <v>2</v>
      </c>
      <c r="B3" t="s">
        <v>88</v>
      </c>
      <c r="C3">
        <v>4834</v>
      </c>
      <c r="D3">
        <v>4209</v>
      </c>
      <c r="E3">
        <v>5123</v>
      </c>
      <c r="F3">
        <v>4454</v>
      </c>
      <c r="G3">
        <v>3653</v>
      </c>
      <c r="H3">
        <v>3603</v>
      </c>
      <c r="I3">
        <v>3745</v>
      </c>
      <c r="K3" s="9" t="s">
        <v>2</v>
      </c>
      <c r="L3" cm="1">
        <f t="array" ref="L3">_xlfn._xlws.FILTER(Table_1[Sunday],(Table_1[Member_casual]=L2)*(Table_1[Number of rides]=Table_1[[#This Row],[Number of rides2]]))</f>
        <v>12133</v>
      </c>
      <c r="M3" cm="1">
        <f t="array" ref="M3">_xlfn._xlws.FILTER(Table_1[Sunday],(Table_1[Member_casual]=$M$2)*(Table_1[Number of rides]=Table_1[[#This Row],[Number of rides2]]))</f>
        <v>4834</v>
      </c>
      <c r="N3" cm="1">
        <f t="array" ref="N3">_xlfn._xlws.FILTER(Table_1[Monday],(Table_1[Member_casual]=$N$2)*(Table_1[Number of rides]=Table_1[[#This Row],[Number of rides2]]))</f>
        <v>17949</v>
      </c>
      <c r="O3" cm="1">
        <f t="array" ref="O3">_xlfn._xlws.FILTER(Table_1[Monday],(Table_1[Member_casual]=$O$2)*(Table_1[Number of rides]=Table_1[[#This Row],[Number of rides2]]))</f>
        <v>4209</v>
      </c>
      <c r="P3" cm="1">
        <f t="array" ref="P3">_xlfn._xlws.FILTER(Table_1[Tuesday],(Table_1[Member_casual]=$P$2)*(Table_1[Number of rides]=Table_1[[#This Row],[Number of rides2]]))</f>
        <v>23720</v>
      </c>
      <c r="Q3" cm="1">
        <f t="array" ref="Q3">_xlfn._xlws.FILTER(Table_1[Tuesday],(Table_1[Member_casual]=$Q$2)*(Table_1[Number of rides]=Table_1[[#This Row],[Number of rides2]]))</f>
        <v>5123</v>
      </c>
      <c r="R3" cm="1">
        <f t="array" ref="R3">_xlfn._xlws.FILTER(Table_1[Wednesday],(Table_1[Member_casual]=$R$2)*(Table_1[Number of rides]=Table_1[[#This Row],[Number of rides2]]))</f>
        <v>19875</v>
      </c>
      <c r="S3" cm="1">
        <f t="array" ref="S3">_xlfn._xlws.FILTER(Table_1[Wednesday],(Table_1[Member_casual]=$S$2)*(Table_1[Number of rides]=Table_1[[#This Row],[Number of rides2]]))</f>
        <v>4454</v>
      </c>
      <c r="T3" cm="1">
        <f t="array" ref="T3">_xlfn._xlws.FILTER(Table_1[Thursday],(Table_1[Member_casual]=$T$2)*(Table_1[Number of rides]=Table_1[[#This Row],[Number of rides2]]))</f>
        <v>17902</v>
      </c>
      <c r="U3" cm="1">
        <f t="array" ref="U3">_xlfn._xlws.FILTER(Table_1[Thursday],(Table_1[Member_casual]=$U$2)*(Table_1[Number of rides]=Table_1[[#This Row],[Number of rides2]]))</f>
        <v>3653</v>
      </c>
      <c r="V3" cm="1">
        <f t="array" ref="V3">_xlfn._xlws.FILTER(Table_1[Friday],(Table_1[Member_casual]=$V$2)*(Table_1[Number of rides]=Table_1[[#This Row],[Number of rides2]]))</f>
        <v>15761</v>
      </c>
      <c r="W3" cm="1">
        <f t="array" ref="W3">_xlfn._xlws.FILTER(Table_1[Friday],(Table_1[Member_casual]=$W$2)*(Table_1[Number of rides]=Table_1[[#This Row],[Number of rides2]]))</f>
        <v>3603</v>
      </c>
      <c r="X3" cm="1">
        <f t="array" ref="X3">_xlfn._xlws.FILTER(Table_1[Saturday],(Table_1[Member_casual]=$X$2)*(Table_1[Number of rides]=Table_1[[#This Row],[Number of rides2]]))</f>
        <v>11323</v>
      </c>
      <c r="Y3" cm="1">
        <f t="array" ref="Y3">_xlfn._xlws.FILTER(Table_1[Saturday],(Table_1[Member_casual]=$Y$2)*(Table_1[Number of rides]=Table_1[[#This Row],[Number of rides2]]))</f>
        <v>3745</v>
      </c>
    </row>
    <row r="4" spans="1:25" ht="13.2">
      <c r="A4" s="9" t="s">
        <v>3</v>
      </c>
      <c r="B4" t="s">
        <v>87</v>
      </c>
      <c r="C4">
        <v>15977</v>
      </c>
      <c r="D4">
        <v>19460</v>
      </c>
      <c r="E4">
        <v>5072</v>
      </c>
      <c r="F4">
        <v>16926</v>
      </c>
      <c r="G4">
        <v>14465</v>
      </c>
      <c r="H4">
        <v>3099</v>
      </c>
      <c r="I4">
        <v>5365</v>
      </c>
      <c r="K4" s="9" t="s">
        <v>3</v>
      </c>
      <c r="L4" cm="1">
        <f t="array" ref="L4">_xlfn._xlws.FILTER(Table_1[Sunday],(Table_1[Member_casual]=$L2)*(Table_1[Number of rides]=Table_1[[#This Row],[Number of rides2]]))</f>
        <v>15977</v>
      </c>
      <c r="M4" cm="1">
        <f t="array" ref="M4">_xlfn._xlws.FILTER(Table_1[Sunday],(Table_1[Member_casual]=$M$2)*(Table_1[Number of rides]=Table_1[[#This Row],[Number of rides2]]))</f>
        <v>7987</v>
      </c>
      <c r="N4" cm="1">
        <f t="array" ref="N4">_xlfn._xlws.FILTER(Table_1[Monday],(Table_1[Member_casual]=$N$2)*(Table_1[Number of rides]=Table_1[[#This Row],[Number of rides2]]))</f>
        <v>19460</v>
      </c>
      <c r="O4" cm="1">
        <f t="array" ref="O4">_xlfn._xlws.FILTER(Table_1[Monday],(Table_1[Member_casual]=$O$2)*(Table_1[Number of rides]=Table_1[[#This Row],[Number of rides2]]))</f>
        <v>5101</v>
      </c>
      <c r="P4" cm="1">
        <f t="array" ref="P4">_xlfn._xlws.FILTER(Table_1[Tuesday],(Table_1[Member_casual]=$P$2)*(Table_1[Number of rides]=Table_1[[#This Row],[Number of rides2]]))</f>
        <v>5072</v>
      </c>
      <c r="Q4" cm="1">
        <f t="array" ref="Q4">_xlfn._xlws.FILTER(Table_1[Tuesday],(Table_1[Member_casual]=$Q$2)*(Table_1[Number of rides]=Table_1[[#This Row],[Number of rides2]]))</f>
        <v>22996</v>
      </c>
      <c r="R4" cm="1">
        <f t="array" ref="R4">_xlfn._xlws.FILTER(Table_1[Wednesday],(Table_1[Member_casual]=$R$2)*(Table_1[Number of rides]=Table_1[[#This Row],[Number of rides2]]))</f>
        <v>16926</v>
      </c>
      <c r="S4" cm="1">
        <f t="array" ref="S4">_xlfn._xlws.FILTER(Table_1[Wednesday],(Table_1[Member_casual]=$S$2)*(Table_1[Number of rides]=Table_1[[#This Row],[Number of rides2]]))</f>
        <v>3414</v>
      </c>
      <c r="T4" cm="1">
        <f t="array" ref="T4">_xlfn._xlws.FILTER(Table_1[Thursday],(Table_1[Member_casual]=$T$2)*(Table_1[Number of rides]=Table_1[[#This Row],[Number of rides2]]))</f>
        <v>14465</v>
      </c>
      <c r="U4" cm="1">
        <f t="array" ref="U4">_xlfn._xlws.FILTER(Table_1[Thursday],(Table_1[Member_casual]=$U$2)*(Table_1[Number of rides]=Table_1[[#This Row],[Number of rides2]]))</f>
        <v>2738</v>
      </c>
      <c r="V4" cm="1">
        <f t="array" ref="V4">_xlfn._xlws.FILTER(Table_1[Friday],(Table_1[Member_casual]=$V$2)*(Table_1[Number of rides]=Table_1[[#This Row],[Number of rides2]]))</f>
        <v>3099</v>
      </c>
      <c r="W4" cm="1">
        <f t="array" ref="W4">_xlfn._xlws.FILTER(Table_1[Friday],(Table_1[Member_casual]=$W$2)*(Table_1[Number of rides]=Table_1[[#This Row],[Number of rides2]]))</f>
        <v>13641</v>
      </c>
      <c r="X4" cm="1">
        <f t="array" ref="X4">_xlfn._xlws.FILTER(Table_1[Saturday],(Table_1[Member_casual]=$X$2)*(Table_1[Number of rides]=Table_1[[#This Row],[Number of rides2]]))</f>
        <v>5365</v>
      </c>
      <c r="Y4" cm="1">
        <f t="array" ref="Y4">_xlfn._xlws.FILTER(Table_1[Saturday],(Table_1[Member_casual]=$Y$2)*(Table_1[Number of rides]=Table_1[[#This Row],[Number of rides2]]))</f>
        <v>13319</v>
      </c>
    </row>
    <row r="5" spans="1:25" ht="13.2">
      <c r="A5" s="9" t="s">
        <v>3</v>
      </c>
      <c r="B5" t="s">
        <v>88</v>
      </c>
      <c r="C5">
        <v>7987</v>
      </c>
      <c r="D5">
        <v>5101</v>
      </c>
      <c r="E5">
        <v>22996</v>
      </c>
      <c r="F5">
        <v>3414</v>
      </c>
      <c r="G5">
        <v>2738</v>
      </c>
      <c r="H5">
        <v>13641</v>
      </c>
      <c r="I5">
        <v>13319</v>
      </c>
      <c r="K5" s="9" t="s">
        <v>4</v>
      </c>
      <c r="L5" cm="1">
        <f t="array" ref="L5">_xlfn._xlws.FILTER(Table_1[Sunday],(Table_1[Member_casual]=$L$2)*(Table_1[Number of rides]=Table_1[[#This Row],[Number of rides2]]))</f>
        <v>13227</v>
      </c>
      <c r="M5" cm="1">
        <f t="array" ref="M5">_xlfn._xlws.FILTER(Table_1[Sunday],(Table_1[Member_casual]=$M$2)*(Table_1[Number of rides]=Table_1[[#This Row],[Number of rides2]]))</f>
        <v>5701</v>
      </c>
      <c r="N5" cm="1">
        <f t="array" ref="N5">_xlfn._xlws.FILTER(Table_1[Monday],(Table_1[Member_casual]=$N$2)*(Table_1[Number of rides]=Table_1[[#This Row],[Number of rides2]]))</f>
        <v>20189</v>
      </c>
      <c r="O5" cm="1">
        <f t="array" ref="O5">_xlfn._xlws.FILTER(Table_1[Monday],(Table_1[Member_casual]=$O$2)*(Table_1[Number of rides]=Table_1[[#This Row],[Number of rides2]]))</f>
        <v>5084</v>
      </c>
      <c r="P5" cm="1">
        <f t="array" ref="P5">_xlfn._xlws.FILTER(Table_1[Tuesday],(Table_1[Member_casual]=$P$2)*(Table_1[Number of rides]=Table_1[[#This Row],[Number of rides2]]))</f>
        <v>25612</v>
      </c>
      <c r="Q5" cm="1">
        <f t="array" ref="Q5">_xlfn._xlws.FILTER(Table_1[Tuesday],(Table_1[Member_casual]=$Q$2)*(Table_1[Number of rides]=Table_1[[#This Row],[Number of rides2]]))</f>
        <v>7003</v>
      </c>
      <c r="R5" cm="1">
        <f t="array" ref="R5">_xlfn._xlws.FILTER(Table_1[Wednesday],(Table_1[Member_casual]=$R$2)*(Table_1[Number of rides]=Table_1[[#This Row],[Number of rides2]]))</f>
        <v>31500</v>
      </c>
      <c r="S5" cm="1">
        <f t="array" ref="S5">_xlfn._xlws.FILTER(Table_1[Wednesday],(Table_1[Member_casual]=$S$2)*(Table_1[Number of rides]=Table_1[[#This Row],[Number of rides2]]))</f>
        <v>8633</v>
      </c>
      <c r="T5" cm="1">
        <f t="array" ref="T5">_xlfn._xlws.FILTER(Table_1[Thursday],(Table_1[Member_casual]=$T$2)*(Table_1[Number of rides]=Table_1[[#This Row],[Number of rides2]]))</f>
        <v>28179</v>
      </c>
      <c r="U5" cm="1">
        <f t="array" ref="U5">_xlfn._xlws.FILTER(Table_1[Thursday],(Table_1[Member_casual]=$U$2)*(Table_1[Number of rides]=Table_1[[#This Row],[Number of rides2]]))</f>
        <v>7649</v>
      </c>
      <c r="V5" cm="1">
        <f t="array" ref="V5">_xlfn._xlws.FILTER(Table_1[Friday],(Table_1[Member_casual]=$V$2)*(Table_1[Number of rides]=Table_1[[#This Row],[Number of rides2]]))</f>
        <v>22235</v>
      </c>
      <c r="W5" cm="1">
        <f t="array" ref="W5">_xlfn._xlws.FILTER(Table_1[Friday],(Table_1[Member_casual]=$W$2)*(Table_1[Number of rides]=Table_1[[#This Row],[Number of rides2]]))</f>
        <v>6839</v>
      </c>
      <c r="X5" cm="1">
        <f t="array" ref="X5">_xlfn._xlws.FILTER(Table_1[Saturday],(Table_1[Member_casual]=$X$2)*(Table_1[Number of rides]=Table_1[[#This Row],[Number of rides2]]))</f>
        <v>12713</v>
      </c>
      <c r="Y5" cm="1">
        <f t="array" ref="Y5">_xlfn._xlws.FILTER(Table_1[Saturday],(Table_1[Member_casual]=$Y$2)*(Table_1[Number of rides]=Table_1[[#This Row],[Number of rides2]]))</f>
        <v>5883</v>
      </c>
    </row>
    <row r="6" spans="1:25" ht="13.2">
      <c r="A6" s="9" t="s">
        <v>4</v>
      </c>
      <c r="B6" t="s">
        <v>87</v>
      </c>
      <c r="C6">
        <v>13227</v>
      </c>
      <c r="D6">
        <v>20189</v>
      </c>
      <c r="E6">
        <v>25612</v>
      </c>
      <c r="F6">
        <v>31500</v>
      </c>
      <c r="G6">
        <v>28179</v>
      </c>
      <c r="H6">
        <v>22235</v>
      </c>
      <c r="I6">
        <v>12713</v>
      </c>
      <c r="K6" s="9" t="s">
        <v>5</v>
      </c>
      <c r="L6" cm="1">
        <f t="array" ref="L6">_xlfn._xlws.FILTER(Table_1[Sunday],(Table_1[Member_casual]=$L$2)*(Table_1[Number of rides]=Table_1[[#This Row],[Number of rides2]]))</f>
        <v>22365</v>
      </c>
      <c r="M6" cm="1">
        <f t="array" ref="M6">_xlfn._xlws.FILTER(Table_1[Sunday],(Table_1[Member_casual]=$M$2)*(Table_1[Number of rides]=Table_1[[#This Row],[Number of rides2]]))</f>
        <v>14225</v>
      </c>
      <c r="N6" cm="1">
        <f t="array" ref="N6">_xlfn._xlws.FILTER(Table_1[Monday],(Table_1[Member_casual]=$N$2)*(Table_1[Number of rides]=Table_1[[#This Row],[Number of rides2]]))</f>
        <v>26448</v>
      </c>
      <c r="O6" cm="1">
        <f t="array" ref="O6">_xlfn._xlws.FILTER(Table_1[Monday],(Table_1[Member_casual]=$O$2)*(Table_1[Number of rides]=Table_1[[#This Row],[Number of rides2]]))</f>
        <v>9100</v>
      </c>
      <c r="P6" cm="1">
        <f t="array" ref="P6">_xlfn._xlws.FILTER(Table_1[Tuesday],(Table_1[Member_casual]=$P$2)*(Table_1[Number of rides]=Table_1[[#This Row],[Number of rides2]]))</f>
        <v>31343</v>
      </c>
      <c r="Q6" cm="1">
        <f t="array" ref="Q6">_xlfn._xlws.FILTER(Table_1[Tuesday],(Table_1[Member_casual]=$Q$2)*(Table_1[Number of rides]=Table_1[[#This Row],[Number of rides2]]))</f>
        <v>11554</v>
      </c>
      <c r="R6" cm="1">
        <f t="array" ref="R6">_xlfn._xlws.FILTER(Table_1[Wednesday],(Table_1[Member_casual]=$R$2)*(Table_1[Number of rides]=Table_1[[#This Row],[Number of rides2]]))</f>
        <v>33346</v>
      </c>
      <c r="S6" cm="1">
        <f t="array" ref="S6">_xlfn._xlws.FILTER(Table_1[Wednesday],(Table_1[Member_casual]=$S$2)*(Table_1[Number of rides]=Table_1[[#This Row],[Number of rides2]]))</f>
        <v>13667</v>
      </c>
      <c r="T6" cm="1">
        <f t="array" ref="T6">_xlfn._xlws.FILTER(Table_1[Thursday],(Table_1[Member_casual]=$T$2)*(Table_1[Number of rides]=Table_1[[#This Row],[Number of rides2]]))</f>
        <v>37285</v>
      </c>
      <c r="U6" cm="1">
        <f t="array" ref="U6">_xlfn._xlws.FILTER(Table_1[Thursday],(Table_1[Member_casual]=$U$2)*(Table_1[Number of rides]=Table_1[[#This Row],[Number of rides2]]))</f>
        <v>17496</v>
      </c>
      <c r="V6" cm="1">
        <f t="array" ref="V6">_xlfn._xlws.FILTER(Table_1[Friday],(Table_1[Member_casual]=$V$2)*(Table_1[Number of rides]=Table_1[[#This Row],[Number of rides2]]))</f>
        <v>32925</v>
      </c>
      <c r="W6" cm="1">
        <f t="array" ref="W6">_xlfn._xlws.FILTER(Table_1[Friday],(Table_1[Member_casual]=$W$2)*(Table_1[Number of rides]=Table_1[[#This Row],[Number of rides2]]))</f>
        <v>19307</v>
      </c>
      <c r="X6" cm="1">
        <f t="array" ref="X6">_xlfn._xlws.FILTER(Table_1[Saturday],(Table_1[Member_casual]=$X$2)*(Table_1[Number of rides]=Table_1[[#This Row],[Number of rides2]]))</f>
        <v>29947</v>
      </c>
      <c r="Y6" cm="1">
        <f t="array" ref="Y6">_xlfn._xlws.FILTER(Table_1[Saturday],(Table_1[Member_casual]=$Y$2)*(Table_1[Number of rides]=Table_1[[#This Row],[Number of rides2]]))</f>
        <v>25189</v>
      </c>
    </row>
    <row r="7" spans="1:25" ht="13.2">
      <c r="A7" s="9" t="s">
        <v>4</v>
      </c>
      <c r="B7" t="s">
        <v>88</v>
      </c>
      <c r="C7">
        <v>5701</v>
      </c>
      <c r="D7">
        <v>5084</v>
      </c>
      <c r="E7">
        <v>7003</v>
      </c>
      <c r="F7">
        <v>8633</v>
      </c>
      <c r="G7">
        <v>7649</v>
      </c>
      <c r="H7">
        <v>6839</v>
      </c>
      <c r="I7">
        <v>5883</v>
      </c>
      <c r="K7" s="9" t="s">
        <v>6</v>
      </c>
      <c r="L7" cm="1">
        <f t="array" ref="L7">_xlfn._xlws.FILTER(Table_1[Sunday],(Table_1[Member_casual]=$L$2)*(Table_1[Number of rides]=Table_1[[#This Row],[Number of rides2]]))</f>
        <v>31455</v>
      </c>
      <c r="M7" cm="1">
        <f t="array" ref="M7">_xlfn._xlws.FILTER(Table_1[Sunday],(Table_1[Member_casual]=$M$2)*(Table_1[Number of rides]=Table_1[[#This Row],[Number of rides2]]))</f>
        <v>32874</v>
      </c>
      <c r="N7" cm="1">
        <f t="array" ref="N7">_xlfn._xlws.FILTER(Table_1[Monday],(Table_1[Member_casual]=$N$2)*(Table_1[Number of rides]=Table_1[[#This Row],[Number of rides2]]))</f>
        <v>38242</v>
      </c>
      <c r="O7" cm="1">
        <f t="array" ref="O7">_xlfn._xlws.FILTER(Table_1[Monday],(Table_1[Member_casual]=$O$2)*(Table_1[Number of rides]=Table_1[[#This Row],[Number of rides2]]))</f>
        <v>22242</v>
      </c>
      <c r="P7" cm="1">
        <f t="array" ref="P7">_xlfn._xlws.FILTER(Table_1[Tuesday],(Table_1[Member_casual]=$P$2)*(Table_1[Number of rides]=Table_1[[#This Row],[Number of rides2]]))</f>
        <v>53146</v>
      </c>
      <c r="Q7" cm="1">
        <f t="array" ref="Q7">_xlfn._xlws.FILTER(Table_1[Tuesday],(Table_1[Member_casual]=$Q$2)*(Table_1[Number of rides]=Table_1[[#This Row],[Number of rides2]]))</f>
        <v>24951</v>
      </c>
      <c r="R7" cm="1">
        <f t="array" ref="R7">_xlfn._xlws.FILTER(Table_1[Wednesday],(Table_1[Member_casual]=$R$2)*(Table_1[Number of rides]=Table_1[[#This Row],[Number of rides2]]))</f>
        <v>52365</v>
      </c>
      <c r="S7" cm="1">
        <f t="array" ref="S7">_xlfn._xlws.FILTER(Table_1[Wednesday],(Table_1[Member_casual]=$S$2)*(Table_1[Number of rides]=Table_1[[#This Row],[Number of rides2]]))</f>
        <v>23231</v>
      </c>
      <c r="T7" cm="1">
        <f t="array" ref="T7">_xlfn._xlws.FILTER(Table_1[Thursday],(Table_1[Member_casual]=$T$2)*(Table_1[Number of rides]=Table_1[[#This Row],[Number of rides2]]))</f>
        <v>43306</v>
      </c>
      <c r="U7" cm="1">
        <f t="array" ref="U7">_xlfn._xlws.FILTER(Table_1[Thursday],(Table_1[Member_casual]=$U$2)*(Table_1[Number of rides]=Table_1[[#This Row],[Number of rides2]]))</f>
        <v>21120</v>
      </c>
      <c r="V7" cm="1">
        <f t="array" ref="V7">_xlfn._xlws.FILTER(Table_1[Friday],(Table_1[Member_casual]=$V$2)*(Table_1[Number of rides]=Table_1[[#This Row],[Number of rides2]]))</f>
        <v>35219</v>
      </c>
      <c r="W7" cm="1">
        <f t="array" ref="W7">_xlfn._xlws.FILTER(Table_1[Friday],(Table_1[Member_casual]=$W$2)*(Table_1[Number of rides]=Table_1[[#This Row],[Number of rides2]]))</f>
        <v>21393</v>
      </c>
      <c r="X7" cm="1">
        <f t="array" ref="X7">_xlfn._xlws.FILTER(Table_1[Saturday],(Table_1[Member_casual]=$X$2)*(Table_1[Number of rides]=Table_1[[#This Row],[Number of rides2]]))</f>
        <v>32455</v>
      </c>
      <c r="Y7" cm="1">
        <f t="array" ref="Y7">_xlfn._xlws.FILTER(Table_1[Saturday],(Table_1[Member_casual]=$Y$2)*(Table_1[Number of rides]=Table_1[[#This Row],[Number of rides2]]))</f>
        <v>31228</v>
      </c>
    </row>
    <row r="8" spans="1:25" ht="13.2">
      <c r="A8" s="9" t="s">
        <v>5</v>
      </c>
      <c r="B8" t="s">
        <v>87</v>
      </c>
      <c r="C8">
        <v>22365</v>
      </c>
      <c r="D8">
        <v>26448</v>
      </c>
      <c r="E8">
        <v>31343</v>
      </c>
      <c r="F8">
        <v>33346</v>
      </c>
      <c r="G8">
        <v>37285</v>
      </c>
      <c r="H8">
        <v>32925</v>
      </c>
      <c r="I8">
        <v>29947</v>
      </c>
      <c r="K8" s="9" t="s">
        <v>7</v>
      </c>
      <c r="L8" cm="1">
        <f t="array" ref="L8">_xlfn._xlws.FILTER(Table_1[Sunday],(Table_1[Member_casual]=$L$2)*(Table_1[Number of rides]=Table_1[[#This Row],[Number of rides2]]))</f>
        <v>31412</v>
      </c>
      <c r="M8" cm="1">
        <f t="array" ref="M8">_xlfn._xlws.FILTER(Table_1[Sunday],(Table_1[Member_casual]=$M$2)*(Table_1[Number of rides]=Table_1[[#This Row],[Number of rides2]]))</f>
        <v>30899</v>
      </c>
      <c r="N8" cm="1">
        <f t="array" ref="N8">_xlfn._xlws.FILTER(Table_1[Monday],(Table_1[Member_casual]=$N$2)*(Table_1[Number of rides]=Table_1[[#This Row],[Number of rides2]]))</f>
        <v>41186</v>
      </c>
      <c r="O8" cm="1">
        <f t="array" ref="O8">_xlfn._xlws.FILTER(Table_1[Monday],(Table_1[Member_casual]=$O$2)*(Table_1[Number of rides]=Table_1[[#This Row],[Number of rides2]]))</f>
        <v>23761</v>
      </c>
      <c r="P8" cm="1">
        <f t="array" ref="P8">_xlfn._xlws.FILTER(Table_1[Tuesday],(Table_1[Member_casual]=$P$2)*(Table_1[Number of rides]=Table_1[[#This Row],[Number of rides2]]))</f>
        <v>39693</v>
      </c>
      <c r="Q8" cm="1">
        <f t="array" ref="Q8">_xlfn._xlws.FILTER(Table_1[Tuesday],(Table_1[Member_casual]=$Q$2)*(Table_1[Number of rides]=Table_1[[#This Row],[Number of rides2]]))</f>
        <v>18218</v>
      </c>
      <c r="R8" cm="1">
        <f t="array" ref="R8">_xlfn._xlws.FILTER(Table_1[Wednesday],(Table_1[Member_casual]=$R$2)*(Table_1[Number of rides]=Table_1[[#This Row],[Number of rides2]]))</f>
        <v>46475</v>
      </c>
      <c r="S8" cm="1">
        <f t="array" ref="S8">_xlfn._xlws.FILTER(Table_1[Wednesday],(Table_1[Member_casual]=$S$2)*(Table_1[Number of rides]=Table_1[[#This Row],[Number of rides2]]))</f>
        <v>24645</v>
      </c>
      <c r="T8" cm="1">
        <f t="array" ref="T8">_xlfn._xlws.FILTER(Table_1[Thursday],(Table_1[Member_casual]=$T$2)*(Table_1[Number of rides]=Table_1[[#This Row],[Number of rides2]]))</f>
        <v>56201</v>
      </c>
      <c r="U8" cm="1">
        <f t="array" ref="U8">_xlfn._xlws.FILTER(Table_1[Thursday],(Table_1[Member_casual]=$U$2)*(Table_1[Number of rides]=Table_1[[#This Row],[Number of rides2]]))</f>
        <v>31055</v>
      </c>
      <c r="V8" cm="1">
        <f t="array" ref="V8">_xlfn._xlws.FILTER(Table_1[Friday],(Table_1[Member_casual]=$V$2)*(Table_1[Number of rides]=Table_1[[#This Row],[Number of rides2]]))</f>
        <v>55482</v>
      </c>
      <c r="W8" cm="1">
        <f t="array" ref="W8">_xlfn._xlws.FILTER(Table_1[Friday],(Table_1[Member_casual]=$W$2)*(Table_1[Number of rides]=Table_1[[#This Row],[Number of rides2]]))</f>
        <v>40462</v>
      </c>
      <c r="X8" cm="1">
        <f t="array" ref="X8">_xlfn._xlws.FILTER(Table_1[Saturday],(Table_1[Member_casual]=$X$2)*(Table_1[Number of rides]=Table_1[[#This Row],[Number of rides2]]))</f>
        <v>44515</v>
      </c>
      <c r="Y8" cm="1">
        <f t="array" ref="Y8">_xlfn._xlws.FILTER(Table_1[Saturday],(Table_1[Member_casual]=$Y$2)*(Table_1[Number of rides]=Table_1[[#This Row],[Number of rides2]]))</f>
        <v>50754</v>
      </c>
    </row>
    <row r="9" spans="1:25" ht="13.2">
      <c r="A9" s="9" t="s">
        <v>5</v>
      </c>
      <c r="B9" t="s">
        <v>88</v>
      </c>
      <c r="C9">
        <v>14225</v>
      </c>
      <c r="D9">
        <v>9100</v>
      </c>
      <c r="E9">
        <v>11554</v>
      </c>
      <c r="F9">
        <v>13667</v>
      </c>
      <c r="G9">
        <v>17496</v>
      </c>
      <c r="H9">
        <v>19307</v>
      </c>
      <c r="I9">
        <v>25189</v>
      </c>
      <c r="K9" s="9" t="s">
        <v>8</v>
      </c>
      <c r="L9" cm="1">
        <f t="array" ref="L9">_xlfn._xlws.FILTER(Table_1[Sunday],(Table_1[Member_casual]=$L$2)*(Table_1[Number of rides]=Table_1[[#This Row],[Number of rides2]]))</f>
        <v>42922</v>
      </c>
      <c r="M9" cm="1">
        <f t="array" ref="M9">_xlfn._xlws.FILTER(Table_1[Sunday],(Table_1[Member_casual]=$M$2)*(Table_1[Number of rides]=Table_1[[#This Row],[Number of rides2]]))</f>
        <v>44948</v>
      </c>
      <c r="N9" cm="1">
        <f t="array" ref="N9">_xlfn._xlws.FILTER(Table_1[Monday],(Table_1[Member_casual]=$N$2)*(Table_1[Number of rides]=Table_1[[#This Row],[Number of rides2]]))</f>
        <v>56927</v>
      </c>
      <c r="O9" cm="1">
        <f t="array" ref="O9">_xlfn._xlws.FILTER(Table_1[Monday],(Table_1[Member_casual]=$O$2)*(Table_1[Number of rides]=Table_1[[#This Row],[Number of rides2]]))</f>
        <v>36434</v>
      </c>
      <c r="P9" cm="1">
        <f t="array" ref="P9">_xlfn._xlws.FILTER(Table_1[Tuesday],(Table_1[Member_casual]=$P$2)*(Table_1[Number of rides]=Table_1[[#This Row],[Number of rides2]]))</f>
        <v>45832</v>
      </c>
      <c r="Q9" cm="1">
        <f t="array" ref="Q9">_xlfn._xlws.FILTER(Table_1[Tuesday],(Table_1[Member_casual]=$Q$2)*(Table_1[Number of rides]=Table_1[[#This Row],[Number of rides2]]))</f>
        <v>29764</v>
      </c>
      <c r="R9" cm="1">
        <f t="array" ref="R9">_xlfn._xlws.FILTER(Table_1[Wednesday],(Table_1[Member_casual]=$R$2)*(Table_1[Number of rides]=Table_1[[#This Row],[Number of rides2]]))</f>
        <v>41006</v>
      </c>
      <c r="S9" cm="1">
        <f t="array" ref="S9">_xlfn._xlws.FILTER(Table_1[Wednesday],(Table_1[Member_casual]=$S$2)*(Table_1[Number of rides]=Table_1[[#This Row],[Number of rides2]]))</f>
        <v>20473</v>
      </c>
      <c r="T9" cm="1">
        <f t="array" ref="T9">_xlfn._xlws.FILTER(Table_1[Thursday],(Table_1[Member_casual]=$T$2)*(Table_1[Number of rides]=Table_1[[#This Row],[Number of rides2]]))</f>
        <v>49593</v>
      </c>
      <c r="U9" cm="1">
        <f t="array" ref="U9">_xlfn._xlws.FILTER(Table_1[Thursday],(Table_1[Member_casual]=$U$2)*(Table_1[Number of rides]=Table_1[[#This Row],[Number of rides2]]))</f>
        <v>28368</v>
      </c>
      <c r="V9" cm="1">
        <f t="array" ref="V9">_xlfn._xlws.FILTER(Table_1[Friday],(Table_1[Member_casual]=$V$2)*(Table_1[Number of rides]=Table_1[[#This Row],[Number of rides2]]))</f>
        <v>44016</v>
      </c>
      <c r="W9" cm="1">
        <f t="array" ref="W9">_xlfn._xlws.FILTER(Table_1[Friday],(Table_1[Member_casual]=$W$2)*(Table_1[Number of rides]=Table_1[[#This Row],[Number of rides2]]))</f>
        <v>31938</v>
      </c>
      <c r="X9" cm="1">
        <f t="array" ref="X9">_xlfn._xlws.FILTER(Table_1[Saturday],(Table_1[Member_casual]=$X$2)*(Table_1[Number of rides]=Table_1[[#This Row],[Number of rides2]]))</f>
        <v>48368</v>
      </c>
      <c r="Y9" cm="1">
        <f t="array" ref="Y9">_xlfn._xlws.FILTER(Table_1[Saturday],(Table_1[Member_casual]=$Y$2)*(Table_1[Number of rides]=Table_1[[#This Row],[Number of rides2]]))</f>
        <v>53369</v>
      </c>
    </row>
    <row r="10" spans="1:25" ht="13.2">
      <c r="A10" s="9" t="s">
        <v>6</v>
      </c>
      <c r="B10" t="s">
        <v>87</v>
      </c>
      <c r="C10">
        <v>31455</v>
      </c>
      <c r="D10">
        <v>38242</v>
      </c>
      <c r="E10">
        <v>53146</v>
      </c>
      <c r="F10">
        <v>52365</v>
      </c>
      <c r="G10">
        <v>43306</v>
      </c>
      <c r="H10">
        <v>35219</v>
      </c>
      <c r="I10">
        <v>32455</v>
      </c>
      <c r="K10" s="9" t="s">
        <v>9</v>
      </c>
      <c r="L10" cm="1">
        <f t="array" ref="L10">_xlfn._xlws.FILTER(Table_1[Sunday],(Table_1[Member_casual]=$L$2)*(Table_1[Number of rides]=Table_1[[#This Row],[Number of rides2]]))</f>
        <v>36514</v>
      </c>
      <c r="M10" cm="1">
        <f t="array" ref="M10">_xlfn._xlws.FILTER(Table_1[Sunday],(Table_1[Member_casual]=$M$2)*(Table_1[Number of rides]=Table_1[[#This Row],[Number of rides2]]))</f>
        <v>35840</v>
      </c>
      <c r="N10" cm="1">
        <f t="array" ref="N10">_xlfn._xlws.FILTER(Table_1[Monday],(Table_1[Member_casual]=$N$2)*(Table_1[Number of rides]=Table_1[[#This Row],[Number of rides2]]))</f>
        <v>40359</v>
      </c>
      <c r="O10" cm="1">
        <f t="array" ref="O10">_xlfn._xlws.FILTER(Table_1[Monday],(Table_1[Member_casual]=$O$2)*(Table_1[Number of rides]=Table_1[[#This Row],[Number of rides2]]))</f>
        <v>20250</v>
      </c>
      <c r="P10" cm="1">
        <f t="array" ref="P10">_xlfn._xlws.FILTER(Table_1[Tuesday],(Table_1[Member_casual]=$P$2)*(Table_1[Number of rides]=Table_1[[#This Row],[Number of rides2]]))</f>
        <v>64348</v>
      </c>
      <c r="Q10" cm="1">
        <f t="array" ref="Q10">_xlfn._xlws.FILTER(Table_1[Tuesday],(Table_1[Member_casual]=$Q$2)*(Table_1[Number of rides]=Table_1[[#This Row],[Number of rides2]]))</f>
        <v>31699</v>
      </c>
      <c r="R10" cm="1">
        <f t="array" ref="R10">_xlfn._xlws.FILTER(Table_1[Wednesday],(Table_1[Member_casual]=$R$2)*(Table_1[Number of rides]=Table_1[[#This Row],[Number of rides2]]))</f>
        <v>63221</v>
      </c>
      <c r="S10" cm="1">
        <f t="array" ref="S10">_xlfn._xlws.FILTER(Table_1[Wednesday],(Table_1[Member_casual]=$S$2)*(Table_1[Number of rides]=Table_1[[#This Row],[Number of rides2]]))</f>
        <v>33731</v>
      </c>
      <c r="T10" cm="1">
        <f t="array" ref="T10">_xlfn._xlws.FILTER(Table_1[Thursday],(Table_1[Member_casual]=$T$2)*(Table_1[Number of rides]=Table_1[[#This Row],[Number of rides2]]))</f>
        <v>58931</v>
      </c>
      <c r="U10" cm="1">
        <f t="array" ref="U10">_xlfn._xlws.FILTER(Table_1[Thursday],(Table_1[Member_casual]=$U$2)*(Table_1[Number of rides]=Table_1[[#This Row],[Number of rides2]]))</f>
        <v>33429</v>
      </c>
      <c r="V10" cm="1">
        <f t="array" ref="V10">_xlfn._xlws.FILTER(Table_1[Friday],(Table_1[Member_casual]=$V$2)*(Table_1[Number of rides]=Table_1[[#This Row],[Number of rides2]]))</f>
        <v>47772</v>
      </c>
      <c r="W10" cm="1">
        <f t="array" ref="W10">_xlfn._xlws.FILTER(Table_1[Friday],(Table_1[Member_casual]=$W$2)*(Table_1[Number of rides]=Table_1[[#This Row],[Number of rides2]]))</f>
        <v>36358</v>
      </c>
      <c r="X10" cm="1">
        <f t="array" ref="X10">_xlfn._xlws.FILTER(Table_1[Saturday],(Table_1[Member_casual]=$X$2)*(Table_1[Number of rides]=Table_1[[#This Row],[Number of rides2]]))</f>
        <v>39918</v>
      </c>
      <c r="Y10" cm="1">
        <f t="array" ref="Y10">_xlfn._xlws.FILTER(Table_1[Saturday],(Table_1[Member_casual]=$Y$2)*(Table_1[Number of rides]=Table_1[[#This Row],[Number of rides2]]))</f>
        <v>42549</v>
      </c>
    </row>
    <row r="11" spans="1:25" ht="13.2">
      <c r="A11" s="9" t="s">
        <v>6</v>
      </c>
      <c r="B11" t="s">
        <v>88</v>
      </c>
      <c r="C11">
        <v>32874</v>
      </c>
      <c r="D11">
        <v>22242</v>
      </c>
      <c r="E11">
        <v>24951</v>
      </c>
      <c r="F11">
        <v>23231</v>
      </c>
      <c r="G11">
        <v>21120</v>
      </c>
      <c r="H11">
        <v>21393</v>
      </c>
      <c r="I11">
        <v>31228</v>
      </c>
      <c r="K11" s="9" t="s">
        <v>10</v>
      </c>
      <c r="L11" cm="1">
        <f t="array" ref="L11">_xlfn._xlws.FILTER(Table_1[Sunday],(Table_1[Member_casual]=$L$2)*(Table_1[Number of rides]=Table_1[[#This Row],[Number of rides2]]))</f>
        <v>34183</v>
      </c>
      <c r="M11" cm="1">
        <f t="array" ref="M11">_xlfn._xlws.FILTER(Table_1[Sunday],(Table_1[Member_casual]=$M$2)*(Table_1[Number of rides]=Table_1[[#This Row],[Number of rides2]]))</f>
        <v>33843</v>
      </c>
      <c r="N11" cm="1">
        <f t="array" ref="N11">_xlfn._xlws.FILTER(Table_1[Monday],(Table_1[Member_casual]=$N$2)*(Table_1[Number of rides]=Table_1[[#This Row],[Number of rides2]]))</f>
        <v>33835</v>
      </c>
      <c r="O11" cm="1">
        <f t="array" ref="O11">_xlfn._xlws.FILTER(Table_1[Monday],(Table_1[Member_casual]=$O$2)*(Table_1[Number of rides]=Table_1[[#This Row],[Number of rides2]]))</f>
        <v>19707</v>
      </c>
      <c r="P11" cm="1">
        <f t="array" ref="P11">_xlfn._xlws.FILTER(Table_1[Tuesday],(Table_1[Member_casual]=$P$2)*(Table_1[Number of rides]=Table_1[[#This Row],[Number of rides2]]))</f>
        <v>41614</v>
      </c>
      <c r="Q11" cm="1">
        <f t="array" ref="Q11">_xlfn._xlws.FILTER(Table_1[Tuesday],(Table_1[Member_casual]=$Q$2)*(Table_1[Number of rides]=Table_1[[#This Row],[Number of rides2]]))</f>
        <v>16939</v>
      </c>
      <c r="R11" cm="1">
        <f t="array" ref="R11">_xlfn._xlws.FILTER(Table_1[Wednesday],(Table_1[Member_casual]=$R$2)*(Table_1[Number of rides]=Table_1[[#This Row],[Number of rides2]]))</f>
        <v>46898</v>
      </c>
      <c r="S11" cm="1">
        <f t="array" ref="S11">_xlfn._xlws.FILTER(Table_1[Wednesday],(Table_1[Member_casual]=$S$2)*(Table_1[Number of rides]=Table_1[[#This Row],[Number of rides2]]))</f>
        <v>19282</v>
      </c>
      <c r="T11" cm="1">
        <f t="array" ref="T11">_xlfn._xlws.FILTER(Table_1[Thursday],(Table_1[Member_casual]=$T$2)*(Table_1[Number of rides]=Table_1[[#This Row],[Number of rides2]]))</f>
        <v>47835</v>
      </c>
      <c r="U11" cm="1">
        <f t="array" ref="U11">_xlfn._xlws.FILTER(Table_1[Thursday],(Table_1[Member_casual]=$U$2)*(Table_1[Number of rides]=Table_1[[#This Row],[Number of rides2]]))</f>
        <v>20948</v>
      </c>
      <c r="V11" cm="1">
        <f t="array" ref="V11">_xlfn._xlws.FILTER(Table_1[Friday],(Table_1[Member_casual]=$V$2)*(Table_1[Number of rides]=Table_1[[#This Row],[Number of rides2]]))</f>
        <v>53516</v>
      </c>
      <c r="W11" cm="1">
        <f t="array" ref="W11">_xlfn._xlws.FILTER(Table_1[Friday],(Table_1[Member_casual]=$W$2)*(Table_1[Number of rides]=Table_1[[#This Row],[Number of rides2]]))</f>
        <v>33726</v>
      </c>
      <c r="X11" cm="1">
        <f t="array" ref="X11">_xlfn._xlws.FILTER(Table_1[Saturday],(Table_1[Member_casual]=$X$2)*(Table_1[Number of rides]=Table_1[[#This Row],[Number of rides2]]))</f>
        <v>51790</v>
      </c>
      <c r="Y11" cm="1">
        <f t="array" ref="Y11">_xlfn._xlws.FILTER(Table_1[Saturday],(Table_1[Member_casual]=$Y$2)*(Table_1[Number of rides]=Table_1[[#This Row],[Number of rides2]]))</f>
        <v>52519</v>
      </c>
    </row>
    <row r="12" spans="1:25" ht="13.2">
      <c r="A12" s="9" t="s">
        <v>7</v>
      </c>
      <c r="B12" t="s">
        <v>87</v>
      </c>
      <c r="C12">
        <v>31412</v>
      </c>
      <c r="D12">
        <v>41186</v>
      </c>
      <c r="E12">
        <v>39693</v>
      </c>
      <c r="F12">
        <v>46475</v>
      </c>
      <c r="G12">
        <v>56201</v>
      </c>
      <c r="H12">
        <v>55482</v>
      </c>
      <c r="I12">
        <v>44515</v>
      </c>
      <c r="K12" s="9" t="s">
        <v>11</v>
      </c>
      <c r="L12" cm="1">
        <f t="array" ref="L12">_xlfn._xlws.FILTER(Table_1[Sunday],(Table_1[Member_casual]=$L$2)*(Table_1[Number of rides]=Table_1[[#This Row],[Number of rides2]]))</f>
        <v>34719</v>
      </c>
      <c r="M12" cm="1">
        <f t="array" ref="M12">_xlfn._xlws.FILTER(Table_1[Sunday],(Table_1[Member_casual]=$M$2)*(Table_1[Number of rides]=Table_1[[#This Row],[Number of rides2]]))</f>
        <v>27846</v>
      </c>
      <c r="N12" cm="1">
        <f t="array" ref="N12">_xlfn._xlws.FILTER(Table_1[Monday],(Table_1[Member_casual]=$N$2)*(Table_1[Number of rides]=Table_1[[#This Row],[Number of rides2]]))</f>
        <v>46333</v>
      </c>
      <c r="O12" cm="1">
        <f t="array" ref="O12">_xlfn._xlws.FILTER(Table_1[Monday],(Table_1[Member_casual]=$O$2)*(Table_1[Number of rides]=Table_1[[#This Row],[Number of rides2]]))</f>
        <v>18015</v>
      </c>
      <c r="P12" cm="1">
        <f t="array" ref="P12">_xlfn._xlws.FILTER(Table_1[Tuesday],(Table_1[Member_casual]=$P$2)*(Table_1[Number of rides]=Table_1[[#This Row],[Number of rides2]]))</f>
        <v>52625</v>
      </c>
      <c r="Q12" cm="1">
        <f t="array" ref="Q12">_xlfn._xlws.FILTER(Table_1[Tuesday],(Table_1[Member_casual]=$Q$2)*(Table_1[Number of rides]=Table_1[[#This Row],[Number of rides2]]))</f>
        <v>19851</v>
      </c>
      <c r="R12" cm="1">
        <f t="array" ref="R12">_xlfn._xlws.FILTER(Table_1[Wednesday],(Table_1[Member_casual]=$R$2)*(Table_1[Number of rides]=Table_1[[#This Row],[Number of rides2]]))</f>
        <v>42591</v>
      </c>
      <c r="S12" cm="1">
        <f t="array" ref="S12">_xlfn._xlws.FILTER(Table_1[Wednesday],(Table_1[Member_casual]=$S$2)*(Table_1[Number of rides]=Table_1[[#This Row],[Number of rides2]]))</f>
        <v>16670</v>
      </c>
      <c r="T12" cm="1">
        <f t="array" ref="T12">_xlfn._xlws.FILTER(Table_1[Thursday],(Table_1[Member_casual]=$T$2)*(Table_1[Number of rides]=Table_1[[#This Row],[Number of rides2]]))</f>
        <v>38272</v>
      </c>
      <c r="U12" cm="1">
        <f t="array" ref="U12">_xlfn._xlws.FILTER(Table_1[Thursday],(Table_1[Member_casual]=$U$2)*(Table_1[Number of rides]=Table_1[[#This Row],[Number of rides2]]))</f>
        <v>14102</v>
      </c>
      <c r="V12" cm="1">
        <f t="array" ref="V12">_xlfn._xlws.FILTER(Table_1[Friday],(Table_1[Member_casual]=$V$2)*(Table_1[Number of rides]=Table_1[[#This Row],[Number of rides2]]))</f>
        <v>32413</v>
      </c>
      <c r="W12" cm="1">
        <f t="array" ref="W12">_xlfn._xlws.FILTER(Table_1[Friday],(Table_1[Member_casual]=$W$2)*(Table_1[Number of rides]=Table_1[[#This Row],[Number of rides2]]))</f>
        <v>14984</v>
      </c>
      <c r="X12" cm="1">
        <f t="array" ref="X12">_xlfn._xlws.FILTER(Table_1[Saturday],(Table_1[Member_casual]=$X$2)*(Table_1[Number of rides]=Table_1[[#This Row],[Number of rides2]]))</f>
        <v>26528</v>
      </c>
      <c r="Y12" cm="1">
        <f t="array" ref="Y12">_xlfn._xlws.FILTER(Table_1[Saturday],(Table_1[Member_casual]=$Y$2)*(Table_1[Number of rides]=Table_1[[#This Row],[Number of rides2]]))</f>
        <v>18832</v>
      </c>
    </row>
    <row r="13" spans="1:25" ht="13.2">
      <c r="A13" s="9" t="s">
        <v>7</v>
      </c>
      <c r="B13" t="s">
        <v>88</v>
      </c>
      <c r="C13">
        <v>30899</v>
      </c>
      <c r="D13">
        <v>23761</v>
      </c>
      <c r="E13">
        <v>18218</v>
      </c>
      <c r="F13">
        <v>24645</v>
      </c>
      <c r="G13">
        <v>31055</v>
      </c>
      <c r="H13">
        <v>40462</v>
      </c>
      <c r="I13">
        <v>50754</v>
      </c>
      <c r="K13" s="9" t="s">
        <v>12</v>
      </c>
      <c r="L13" cm="1">
        <f t="array" ref="L13">_xlfn._xlws.FILTER(Table_1[Sunday],(Table_1[Member_casual]=$L$2)*(Table_1[Number of rides]=Table_1[[#This Row],[Number of rides2]]))</f>
        <v>19451</v>
      </c>
      <c r="M13" cm="1">
        <f t="array" ref="M13">_xlfn._xlws.FILTER(Table_1[Sunday],(Table_1[Member_casual]=$M$2)*(Table_1[Number of rides]=Table_1[[#This Row],[Number of rides2]]))</f>
        <v>10451</v>
      </c>
      <c r="N13" cm="1">
        <f t="array" ref="N13">_xlfn._xlws.FILTER(Table_1[Monday],(Table_1[Member_casual]=$N$2)*(Table_1[Number of rides]=Table_1[[#This Row],[Number of rides2]]))</f>
        <v>28933</v>
      </c>
      <c r="O13" cm="1">
        <f t="array" ref="O13">_xlfn._xlws.FILTER(Table_1[Monday],(Table_1[Member_casual]=$O$2)*(Table_1[Number of rides]=Table_1[[#This Row],[Number of rides2]]))</f>
        <v>7961</v>
      </c>
      <c r="P13" cm="1">
        <f t="array" ref="P13">_xlfn._xlws.FILTER(Table_1[Tuesday],(Table_1[Member_casual]=$P$2)*(Table_1[Number of rides]=Table_1[[#This Row],[Number of rides2]]))</f>
        <v>29959</v>
      </c>
      <c r="Q13" cm="1">
        <f t="array" ref="Q13">_xlfn._xlws.FILTER(Table_1[Tuesday],(Table_1[Member_casual]=$Q$2)*(Table_1[Number of rides]=Table_1[[#This Row],[Number of rides2]]))</f>
        <v>7577</v>
      </c>
      <c r="R13" cm="1">
        <f t="array" ref="R13">_xlfn._xlws.FILTER(Table_1[Wednesday],(Table_1[Member_casual]=$R$2)*(Table_1[Number of rides]=Table_1[[#This Row],[Number of rides2]]))</f>
        <v>37077</v>
      </c>
      <c r="S13" cm="1">
        <f t="array" ref="S13">_xlfn._xlws.FILTER(Table_1[Wednesday],(Table_1[Member_casual]=$S$2)*(Table_1[Number of rides]=Table_1[[#This Row],[Number of rides2]]))</f>
        <v>9865</v>
      </c>
      <c r="T13" cm="1">
        <f t="array" ref="T13">_xlfn._xlws.FILTER(Table_1[Thursday],(Table_1[Member_casual]=$T$2)*(Table_1[Number of rides]=Table_1[[#This Row],[Number of rides2]]))</f>
        <v>38983</v>
      </c>
      <c r="U13" cm="1">
        <f t="array" ref="U13">_xlfn._xlws.FILTER(Table_1[Thursday],(Table_1[Member_casual]=$U$2)*(Table_1[Number of rides]=Table_1[[#This Row],[Number of rides2]]))</f>
        <v>12959</v>
      </c>
      <c r="V13" cm="1">
        <f t="array" ref="V13">_xlfn._xlws.FILTER(Table_1[Friday],(Table_1[Member_casual]=$V$2)*(Table_1[Number of rides]=Table_1[[#This Row],[Number of rides2]]))</f>
        <v>25594</v>
      </c>
      <c r="W13" cm="1">
        <f t="array" ref="W13">_xlfn._xlws.FILTER(Table_1[Friday],(Table_1[Member_casual]=$W$2)*(Table_1[Number of rides]=Table_1[[#This Row],[Number of rides2]]))</f>
        <v>9482</v>
      </c>
      <c r="X13" cm="1">
        <f t="array" ref="X13">_xlfn._xlws.FILTER(Table_1[Saturday],(Table_1[Member_casual]=$X$2)*(Table_1[Number of rides]=Table_1[[#This Row],[Number of rides2]]))</f>
        <v>22704</v>
      </c>
      <c r="Y13" cm="1">
        <f t="array" ref="Y13">_xlfn._xlws.FILTER(Table_1[Saturday],(Table_1[Member_casual]=$Y$2)*(Table_1[Number of rides]=Table_1[[#This Row],[Number of rides2]]))</f>
        <v>13802</v>
      </c>
    </row>
    <row r="14" spans="1:25" ht="13.2">
      <c r="A14" s="9" t="s">
        <v>8</v>
      </c>
      <c r="B14" t="s">
        <v>87</v>
      </c>
      <c r="C14">
        <v>42922</v>
      </c>
      <c r="D14">
        <v>56927</v>
      </c>
      <c r="E14">
        <v>45832</v>
      </c>
      <c r="F14">
        <v>41006</v>
      </c>
      <c r="G14">
        <v>49593</v>
      </c>
      <c r="H14">
        <v>44016</v>
      </c>
      <c r="I14">
        <v>48368</v>
      </c>
      <c r="K14" s="9" t="s">
        <v>13</v>
      </c>
      <c r="L14" cm="1">
        <f t="array" ref="L14">_xlfn._xlws.FILTER(Table_1[Sunday],(Table_1[Member_casual]=$L$2)*(Table_1[Number of rides]=Table_1[[#This Row],[Number of rides2]]))</f>
        <v>13512</v>
      </c>
      <c r="M14" cm="1">
        <f t="array" ref="M14">_xlfn._xlws.FILTER(Table_1[Sunday],(Table_1[Member_casual]=$M$2)*(Table_1[Number of rides]=Table_1[[#This Row],[Number of rides2]]))</f>
        <v>5313</v>
      </c>
      <c r="N14" cm="1">
        <f t="array" ref="N14">_xlfn._xlws.FILTER(Table_1[Monday],(Table_1[Member_casual]=$N$2)*(Table_1[Number of rides]=Table_1[[#This Row],[Number of rides2]]))</f>
        <v>16836</v>
      </c>
      <c r="O14" cm="1">
        <f t="array" ref="O14">_xlfn._xlws.FILTER(Table_1[Monday],(Table_1[Member_casual]=$O$2)*(Table_1[Number of rides]=Table_1[[#This Row],[Number of rides2]]))</f>
        <v>3537</v>
      </c>
      <c r="P14" cm="1">
        <f t="array" ref="P14">_xlfn._xlws.FILTER(Table_1[Tuesday],(Table_1[Member_casual]=$P$2)*(Table_1[Number of rides]=Table_1[[#This Row],[Number of rides2]]))</f>
        <v>17962</v>
      </c>
      <c r="Q14" cm="1">
        <f t="array" ref="Q14">_xlfn._xlws.FILTER(Table_1[Tuesday],(Table_1[Member_casual]=$Q$2)*(Table_1[Number of rides]=Table_1[[#This Row],[Number of rides2]]))</f>
        <v>3786</v>
      </c>
      <c r="R14" cm="1">
        <f t="array" ref="R14">_xlfn._xlws.FILTER(Table_1[Wednesday],(Table_1[Member_casual]=$R$2)*(Table_1[Number of rides]=Table_1[[#This Row],[Number of rides2]]))</f>
        <v>21441</v>
      </c>
      <c r="S14" cm="1">
        <f t="array" ref="S14">_xlfn._xlws.FILTER(Table_1[Wednesday],(Table_1[Member_casual]=$S$2)*(Table_1[Number of rides]=Table_1[[#This Row],[Number of rides2]]))</f>
        <v>5027</v>
      </c>
      <c r="T14" cm="1">
        <f t="array" ref="T14">_xlfn._xlws.FILTER(Table_1[Thursday],(Table_1[Member_casual]=$T$2)*(Table_1[Number of rides]=Table_1[[#This Row],[Number of rides2]]))</f>
        <v>21708</v>
      </c>
      <c r="U14" cm="1">
        <f t="array" ref="U14">_xlfn._xlws.FILTER(Table_1[Thursday],(Table_1[Member_casual]=$U$2)*(Table_1[Number of rides]=Table_1[[#This Row],[Number of rides2]]))</f>
        <v>5414</v>
      </c>
      <c r="V14" cm="1">
        <f t="array" ref="V14">_xlfn._xlws.FILTER(Table_1[Friday],(Table_1[Member_casual]=$V$2)*(Table_1[Number of rides]=Table_1[[#This Row],[Number of rides2]]))</f>
        <v>21933</v>
      </c>
      <c r="W14" cm="1">
        <f t="array" ref="W14">_xlfn._xlws.FILTER(Table_1[Friday],(Table_1[Member_casual]=$W$2)*(Table_1[Number of rides]=Table_1[[#This Row],[Number of rides2]]))</f>
        <v>6678</v>
      </c>
      <c r="X14" cm="1">
        <f t="array" ref="X14">_xlfn._xlws.FILTER(Table_1[Saturday],(Table_1[Member_casual]=$X$2)*(Table_1[Number of rides]=Table_1[[#This Row],[Number of rides2]]))</f>
        <v>17065</v>
      </c>
      <c r="Y14" cm="1">
        <f t="array" ref="Y14">_xlfn._xlws.FILTER(Table_1[Saturday],(Table_1[Member_casual]=$Y$2)*(Table_1[Number of rides]=Table_1[[#This Row],[Number of rides2]]))</f>
        <v>6931</v>
      </c>
    </row>
    <row r="15" spans="1:25" ht="13.2">
      <c r="A15" s="9" t="s">
        <v>8</v>
      </c>
      <c r="B15" t="s">
        <v>88</v>
      </c>
      <c r="C15">
        <v>44948</v>
      </c>
      <c r="D15">
        <v>36434</v>
      </c>
      <c r="E15">
        <v>29764</v>
      </c>
      <c r="F15">
        <v>20473</v>
      </c>
      <c r="G15">
        <v>28368</v>
      </c>
      <c r="H15">
        <v>31938</v>
      </c>
      <c r="I15">
        <v>53369</v>
      </c>
      <c r="L15" s="8"/>
    </row>
    <row r="16" spans="1:25" ht="13.2">
      <c r="A16" s="9" t="s">
        <v>9</v>
      </c>
      <c r="B16" t="s">
        <v>87</v>
      </c>
      <c r="C16">
        <v>36514</v>
      </c>
      <c r="D16">
        <v>40359</v>
      </c>
      <c r="E16">
        <v>64348</v>
      </c>
      <c r="F16">
        <v>63221</v>
      </c>
      <c r="G16">
        <v>58931</v>
      </c>
      <c r="H16">
        <v>47772</v>
      </c>
      <c r="I16">
        <v>39918</v>
      </c>
    </row>
    <row r="17" spans="1:23" ht="13.2">
      <c r="A17" s="9" t="s">
        <v>9</v>
      </c>
      <c r="B17" t="s">
        <v>88</v>
      </c>
      <c r="C17">
        <v>35840</v>
      </c>
      <c r="D17">
        <v>20250</v>
      </c>
      <c r="E17">
        <v>31699</v>
      </c>
      <c r="F17">
        <v>33731</v>
      </c>
      <c r="G17">
        <v>33429</v>
      </c>
      <c r="H17">
        <v>36358</v>
      </c>
      <c r="I17">
        <v>42549</v>
      </c>
      <c r="L17" s="8"/>
    </row>
    <row r="18" spans="1:23" ht="13.2">
      <c r="A18" s="9" t="s">
        <v>10</v>
      </c>
      <c r="B18" t="s">
        <v>87</v>
      </c>
      <c r="C18">
        <v>34183</v>
      </c>
      <c r="D18">
        <v>33835</v>
      </c>
      <c r="E18">
        <v>41614</v>
      </c>
      <c r="F18">
        <v>46898</v>
      </c>
      <c r="G18">
        <v>47835</v>
      </c>
      <c r="H18">
        <v>53516</v>
      </c>
      <c r="I18">
        <v>51790</v>
      </c>
    </row>
    <row r="19" spans="1:23" ht="13.2">
      <c r="A19" s="9" t="s">
        <v>10</v>
      </c>
      <c r="B19" t="s">
        <v>88</v>
      </c>
      <c r="C19">
        <v>33843</v>
      </c>
      <c r="D19">
        <v>19707</v>
      </c>
      <c r="E19">
        <v>16939</v>
      </c>
      <c r="F19">
        <v>19282</v>
      </c>
      <c r="G19">
        <v>20948</v>
      </c>
      <c r="H19">
        <v>33726</v>
      </c>
      <c r="I19">
        <v>52519</v>
      </c>
      <c r="L19" s="8"/>
    </row>
    <row r="20" spans="1:23" ht="13.2">
      <c r="A20" s="9" t="s">
        <v>11</v>
      </c>
      <c r="B20" t="s">
        <v>87</v>
      </c>
      <c r="C20">
        <v>34719</v>
      </c>
      <c r="D20">
        <v>46333</v>
      </c>
      <c r="E20">
        <v>52625</v>
      </c>
      <c r="F20">
        <v>42591</v>
      </c>
      <c r="G20">
        <v>38272</v>
      </c>
      <c r="H20">
        <v>32413</v>
      </c>
      <c r="I20">
        <v>26528</v>
      </c>
    </row>
    <row r="21" spans="1:23" ht="13.2">
      <c r="A21" s="9" t="s">
        <v>11</v>
      </c>
      <c r="B21" t="s">
        <v>88</v>
      </c>
      <c r="C21">
        <v>27846</v>
      </c>
      <c r="D21">
        <v>18015</v>
      </c>
      <c r="E21">
        <v>19851</v>
      </c>
      <c r="F21">
        <v>16670</v>
      </c>
      <c r="G21">
        <v>14102</v>
      </c>
      <c r="H21">
        <v>14984</v>
      </c>
      <c r="I21">
        <v>18832</v>
      </c>
      <c r="L21" s="8"/>
    </row>
    <row r="22" spans="1:23" ht="13.2">
      <c r="A22" s="9" t="s">
        <v>12</v>
      </c>
      <c r="B22" t="s">
        <v>87</v>
      </c>
      <c r="C22">
        <v>19451</v>
      </c>
      <c r="D22">
        <v>28933</v>
      </c>
      <c r="E22">
        <v>29959</v>
      </c>
      <c r="F22">
        <v>37077</v>
      </c>
      <c r="G22">
        <v>38983</v>
      </c>
      <c r="H22">
        <v>25594</v>
      </c>
      <c r="I22">
        <v>22704</v>
      </c>
    </row>
    <row r="23" spans="1:23" ht="13.2">
      <c r="A23" s="9" t="s">
        <v>12</v>
      </c>
      <c r="B23" t="s">
        <v>88</v>
      </c>
      <c r="C23">
        <v>10451</v>
      </c>
      <c r="D23">
        <v>7961</v>
      </c>
      <c r="E23">
        <v>7577</v>
      </c>
      <c r="F23">
        <v>9865</v>
      </c>
      <c r="G23">
        <v>12959</v>
      </c>
      <c r="H23">
        <v>9482</v>
      </c>
      <c r="I23">
        <v>13802</v>
      </c>
      <c r="L23" s="8"/>
    </row>
    <row r="24" spans="1:23" ht="13.2">
      <c r="A24" s="9" t="s">
        <v>13</v>
      </c>
      <c r="B24" t="s">
        <v>87</v>
      </c>
      <c r="C24">
        <v>13512</v>
      </c>
      <c r="D24">
        <v>16836</v>
      </c>
      <c r="E24">
        <v>17962</v>
      </c>
      <c r="F24">
        <v>21441</v>
      </c>
      <c r="G24">
        <v>21708</v>
      </c>
      <c r="H24">
        <v>21933</v>
      </c>
      <c r="I24">
        <v>17065</v>
      </c>
    </row>
    <row r="25" spans="1:23" ht="13.2">
      <c r="A25" s="9" t="s">
        <v>13</v>
      </c>
      <c r="B25" t="s">
        <v>88</v>
      </c>
      <c r="C25">
        <v>5313</v>
      </c>
      <c r="D25">
        <v>3537</v>
      </c>
      <c r="E25">
        <v>3786</v>
      </c>
      <c r="F25">
        <v>5027</v>
      </c>
      <c r="G25">
        <v>5414</v>
      </c>
      <c r="H25">
        <v>6678</v>
      </c>
      <c r="I25">
        <v>6931</v>
      </c>
      <c r="L25" s="8"/>
    </row>
    <row r="27" spans="1:23" ht="13.2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3.2"/>
    <row r="29" spans="1:23" ht="13.2"/>
    <row r="30" spans="1:23" ht="13.2"/>
    <row r="31" spans="1:23" ht="13.2">
      <c r="A31" s="9" t="s">
        <v>89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85</v>
      </c>
      <c r="I31" t="s">
        <v>86</v>
      </c>
      <c r="K31" s="9" t="s">
        <v>260</v>
      </c>
      <c r="M31" t="s">
        <v>80</v>
      </c>
      <c r="N31" t="s">
        <v>81</v>
      </c>
      <c r="O31" t="s">
        <v>82</v>
      </c>
      <c r="P31" t="s">
        <v>83</v>
      </c>
      <c r="Q31" t="s">
        <v>84</v>
      </c>
      <c r="R31" t="s">
        <v>85</v>
      </c>
      <c r="S31" t="s">
        <v>86</v>
      </c>
    </row>
    <row r="32" spans="1:23" ht="13.2">
      <c r="A32" s="9" t="s">
        <v>2</v>
      </c>
      <c r="B32" t="s">
        <v>14</v>
      </c>
      <c r="C32" s="10" t="s">
        <v>90</v>
      </c>
      <c r="D32" s="10" t="s">
        <v>91</v>
      </c>
      <c r="E32" s="10" t="s">
        <v>92</v>
      </c>
      <c r="F32" s="10" t="s">
        <v>93</v>
      </c>
      <c r="G32" s="10" t="s">
        <v>94</v>
      </c>
      <c r="H32" s="10" t="s">
        <v>95</v>
      </c>
      <c r="I32" s="10" t="s">
        <v>96</v>
      </c>
      <c r="K32" s="9" t="s">
        <v>2</v>
      </c>
      <c r="L32" t="s">
        <v>14</v>
      </c>
      <c r="M32" s="9" t="str" cm="1">
        <f t="array" ref="M32">INDEX(_xlfn.TEXTSPLIT(Table_2[[#This Row],[Sunday]], ":"),2)</f>
        <v>10</v>
      </c>
      <c r="N32" s="9" t="str" cm="1">
        <f t="array" ref="N32">INDEX(_xlfn.TEXTSPLIT(Table_2[[#This Row],[Monday]], ":"),2)</f>
        <v>9</v>
      </c>
      <c r="O32" s="9" t="str" cm="1">
        <f t="array" ref="O32">INDEX(_xlfn.TEXTSPLIT(Table_2[[#This Row],[Tuesday]], ":"),2)</f>
        <v>9</v>
      </c>
      <c r="P32" s="9" t="str" cm="1">
        <f t="array" ref="P32">INDEX(_xlfn.TEXTSPLIT(Table_2[[#This Row],[Wednesday]], ":"),2)</f>
        <v>10</v>
      </c>
      <c r="Q32" s="9" t="str" cm="1">
        <f t="array" ref="Q32">INDEX(_xlfn.TEXTSPLIT(Table_2[[#This Row],[Thursday]], ":"),2)</f>
        <v>9</v>
      </c>
      <c r="R32" s="9" t="str" cm="1">
        <f t="array" ref="R32">INDEX(_xlfn.TEXTSPLIT(Table_2[[#This Row],[Friday]], ":"),2)</f>
        <v>10</v>
      </c>
      <c r="S32" s="9" t="str" cm="1">
        <f t="array" ref="S32">INDEX(_xlfn.TEXTSPLIT(Table_2[[#This Row],[Saturday]], ":"),2)</f>
        <v>10</v>
      </c>
    </row>
    <row r="33" spans="1:19" ht="13.2">
      <c r="B33" t="s">
        <v>27</v>
      </c>
      <c r="C33" s="10" t="s">
        <v>97</v>
      </c>
      <c r="D33" s="10" t="s">
        <v>98</v>
      </c>
      <c r="E33" s="10" t="s">
        <v>99</v>
      </c>
      <c r="F33" s="10" t="s">
        <v>100</v>
      </c>
      <c r="G33" s="10" t="s">
        <v>101</v>
      </c>
      <c r="H33" s="10" t="s">
        <v>102</v>
      </c>
      <c r="I33" s="10" t="s">
        <v>103</v>
      </c>
      <c r="K33" s="9" t="s">
        <v>2</v>
      </c>
      <c r="L33" t="s">
        <v>27</v>
      </c>
      <c r="M33" s="9" t="str" cm="1">
        <f t="array" ref="M33">INDEX(_xlfn.TEXTSPLIT(Table_2[[#This Row],[Sunday]], ":"),2)</f>
        <v>19</v>
      </c>
      <c r="N33" s="9" t="str" cm="1">
        <f t="array" ref="N33">INDEX(_xlfn.TEXTSPLIT(Table_2[[#This Row],[Monday]], ":"),2)</f>
        <v>14</v>
      </c>
      <c r="O33" s="9" t="str" cm="1">
        <f t="array" ref="O33">INDEX(_xlfn.TEXTSPLIT(Table_2[[#This Row],[Tuesday]], ":"),2)</f>
        <v>13</v>
      </c>
      <c r="P33" s="9" t="str" cm="1">
        <f t="array" ref="P33">INDEX(_xlfn.TEXTSPLIT(Table_2[[#This Row],[Wednesday]], ":"),2)</f>
        <v>13</v>
      </c>
      <c r="Q33" s="9" t="str" cm="1">
        <f t="array" ref="Q33">INDEX(_xlfn.TEXTSPLIT(Table_2[[#This Row],[Thursday]], ":"),2)</f>
        <v>12</v>
      </c>
      <c r="R33" s="9" t="str" cm="1">
        <f t="array" ref="R33">INDEX(_xlfn.TEXTSPLIT(Table_2[[#This Row],[Friday]], ":"),2)</f>
        <v>12</v>
      </c>
      <c r="S33" s="9" t="str" cm="1">
        <f t="array" ref="S33">INDEX(_xlfn.TEXTSPLIT(Table_2[[#This Row],[Saturday]], ":"),2)</f>
        <v>16</v>
      </c>
    </row>
    <row r="34" spans="1:19" ht="13.2">
      <c r="A34" s="9" t="s">
        <v>3</v>
      </c>
      <c r="B34" t="s">
        <v>14</v>
      </c>
      <c r="C34" s="10" t="s">
        <v>104</v>
      </c>
      <c r="D34" s="10" t="s">
        <v>105</v>
      </c>
      <c r="E34" s="10" t="s">
        <v>106</v>
      </c>
      <c r="F34" s="10" t="s">
        <v>107</v>
      </c>
      <c r="G34" s="10" t="s">
        <v>108</v>
      </c>
      <c r="H34" s="10" t="s">
        <v>109</v>
      </c>
      <c r="I34" s="10" t="s">
        <v>110</v>
      </c>
      <c r="K34" s="9" t="s">
        <v>3</v>
      </c>
      <c r="L34" t="s">
        <v>14</v>
      </c>
      <c r="M34" s="9" t="str" cm="1">
        <f t="array" ref="M34">INDEX(_xlfn.TEXTSPLIT(Table_2[[#This Row],[Sunday]], ":"),2)</f>
        <v>12</v>
      </c>
      <c r="N34" s="9" t="str" cm="1">
        <f t="array" ref="N34">INDEX(_xlfn.TEXTSPLIT(Table_2[[#This Row],[Monday]], ":"),2)</f>
        <v>10</v>
      </c>
      <c r="O34" s="9" t="str" cm="1">
        <f t="array" ref="O34">INDEX(_xlfn.TEXTSPLIT(Table_2[[#This Row],[Tuesday]], ":"),2)</f>
        <v>9</v>
      </c>
      <c r="P34" s="9" t="str" cm="1">
        <f t="array" ref="P34">INDEX(_xlfn.TEXTSPLIT(Table_2[[#This Row],[Wednesday]], ":"),2)</f>
        <v>9</v>
      </c>
      <c r="Q34" s="9" t="str" cm="1">
        <f t="array" ref="Q34">INDEX(_xlfn.TEXTSPLIT(Table_2[[#This Row],[Thursday]], ":"),2)</f>
        <v>9</v>
      </c>
      <c r="R34" s="9" t="str" cm="1">
        <f t="array" ref="R34">INDEX(_xlfn.TEXTSPLIT(Table_2[[#This Row],[Friday]], ":"),2)</f>
        <v>9</v>
      </c>
      <c r="S34" s="9" t="str" cm="1">
        <f t="array" ref="S34">INDEX(_xlfn.TEXTSPLIT(Table_2[[#This Row],[Saturday]], ":"),2)</f>
        <v>11</v>
      </c>
    </row>
    <row r="35" spans="1:19" ht="13.2">
      <c r="B35" t="s">
        <v>27</v>
      </c>
      <c r="C35" s="10" t="s">
        <v>111</v>
      </c>
      <c r="D35" s="10" t="s">
        <v>112</v>
      </c>
      <c r="E35" s="10" t="s">
        <v>113</v>
      </c>
      <c r="F35" s="10" t="s">
        <v>114</v>
      </c>
      <c r="G35" s="10" t="s">
        <v>115</v>
      </c>
      <c r="H35" s="10" t="s">
        <v>116</v>
      </c>
      <c r="I35" s="10" t="s">
        <v>117</v>
      </c>
      <c r="K35" s="9" t="s">
        <v>3</v>
      </c>
      <c r="L35" t="s">
        <v>27</v>
      </c>
      <c r="M35" s="9" t="str" cm="1">
        <f t="array" ref="M35">INDEX(_xlfn.TEXTSPLIT(Table_2[[#This Row],[Sunday]], ":"),2)</f>
        <v>23</v>
      </c>
      <c r="N35" s="9" t="str" cm="1">
        <f t="array" ref="N35">INDEX(_xlfn.TEXTSPLIT(Table_2[[#This Row],[Monday]], ":"),2)</f>
        <v>16</v>
      </c>
      <c r="O35" s="9" t="str" cm="1">
        <f t="array" ref="O35">INDEX(_xlfn.TEXTSPLIT(Table_2[[#This Row],[Tuesday]], ":"),2)</f>
        <v>13</v>
      </c>
      <c r="P35" s="9" t="str" cm="1">
        <f t="array" ref="P35">INDEX(_xlfn.TEXTSPLIT(Table_2[[#This Row],[Wednesday]], ":"),2)</f>
        <v>12</v>
      </c>
      <c r="Q35" s="9" t="str" cm="1">
        <f t="array" ref="Q35">INDEX(_xlfn.TEXTSPLIT(Table_2[[#This Row],[Thursday]], ":"),2)</f>
        <v>14</v>
      </c>
      <c r="R35" s="9" t="str" cm="1">
        <f t="array" ref="R35">INDEX(_xlfn.TEXTSPLIT(Table_2[[#This Row],[Friday]], ":"),2)</f>
        <v>15</v>
      </c>
      <c r="S35" s="9" t="str" cm="1">
        <f t="array" ref="S35">INDEX(_xlfn.TEXTSPLIT(Table_2[[#This Row],[Saturday]], ":"),2)</f>
        <v>20</v>
      </c>
    </row>
    <row r="36" spans="1:19" ht="13.2">
      <c r="A36" s="9" t="s">
        <v>4</v>
      </c>
      <c r="B36" t="s">
        <v>14</v>
      </c>
      <c r="C36" s="10" t="s">
        <v>118</v>
      </c>
      <c r="D36" s="10" t="s">
        <v>119</v>
      </c>
      <c r="E36" s="10" t="s">
        <v>120</v>
      </c>
      <c r="F36" s="10" t="s">
        <v>121</v>
      </c>
      <c r="G36" s="10" t="s">
        <v>122</v>
      </c>
      <c r="H36" s="10" t="s">
        <v>123</v>
      </c>
      <c r="I36" s="10" t="s">
        <v>124</v>
      </c>
      <c r="K36" s="9" t="s">
        <v>4</v>
      </c>
      <c r="L36" t="s">
        <v>14</v>
      </c>
      <c r="M36" s="9" t="str" cm="1">
        <f t="array" ref="M36">INDEX(_xlfn.TEXTSPLIT(Table_2[[#This Row],[Sunday]], ":"),2)</f>
        <v>10</v>
      </c>
      <c r="N36" s="9" t="str" cm="1">
        <f t="array" ref="N36">INDEX(_xlfn.TEXTSPLIT(Table_2[[#This Row],[Monday]], ":"),2)</f>
        <v>9</v>
      </c>
      <c r="O36" s="9" t="str" cm="1">
        <f t="array" ref="O36">INDEX(_xlfn.TEXTSPLIT(Table_2[[#This Row],[Tuesday]], ":"),2)</f>
        <v>10</v>
      </c>
      <c r="P36" s="9" t="str" cm="1">
        <f t="array" ref="P36">INDEX(_xlfn.TEXTSPLIT(Table_2[[#This Row],[Wednesday]], ":"),2)</f>
        <v>10</v>
      </c>
      <c r="Q36" s="9" t="str" cm="1">
        <f t="array" ref="Q36">INDEX(_xlfn.TEXTSPLIT(Table_2[[#This Row],[Thursday]], ":"),2)</f>
        <v>9</v>
      </c>
      <c r="R36" s="9" t="str" cm="1">
        <f t="array" ref="R36">INDEX(_xlfn.TEXTSPLIT(Table_2[[#This Row],[Friday]], ":"),2)</f>
        <v>9</v>
      </c>
      <c r="S36" s="9" t="str" cm="1">
        <f t="array" ref="S36">INDEX(_xlfn.TEXTSPLIT(Table_2[[#This Row],[Saturday]], ":"),2)</f>
        <v>11</v>
      </c>
    </row>
    <row r="37" spans="1:19" ht="13.2">
      <c r="B37" t="s">
        <v>27</v>
      </c>
      <c r="C37" s="10" t="s">
        <v>125</v>
      </c>
      <c r="D37" s="10" t="s">
        <v>126</v>
      </c>
      <c r="E37" s="10" t="s">
        <v>127</v>
      </c>
      <c r="F37" s="10" t="s">
        <v>128</v>
      </c>
      <c r="G37" s="10" t="s">
        <v>129</v>
      </c>
      <c r="H37" s="10" t="s">
        <v>130</v>
      </c>
      <c r="I37" s="10" t="s">
        <v>131</v>
      </c>
      <c r="K37" s="9" t="s">
        <v>4</v>
      </c>
      <c r="L37" t="s">
        <v>27</v>
      </c>
      <c r="M37" s="9" t="str" cm="1">
        <f t="array" ref="M37">INDEX(_xlfn.TEXTSPLIT(Table_2[[#This Row],[Sunday]], ":"),2)</f>
        <v>19</v>
      </c>
      <c r="N37" s="9" t="str" cm="1">
        <f t="array" ref="N37">INDEX(_xlfn.TEXTSPLIT(Table_2[[#This Row],[Monday]], ":"),2)</f>
        <v>15</v>
      </c>
      <c r="O37" s="9" t="str" cm="1">
        <f t="array" ref="O37">INDEX(_xlfn.TEXTSPLIT(Table_2[[#This Row],[Tuesday]], ":"),2)</f>
        <v>16</v>
      </c>
      <c r="P37" s="9" t="str" cm="1">
        <f t="array" ref="P37">INDEX(_xlfn.TEXTSPLIT(Table_2[[#This Row],[Wednesday]], ":"),2)</f>
        <v>15</v>
      </c>
      <c r="Q37" s="9" t="str" cm="1">
        <f t="array" ref="Q37">INDEX(_xlfn.TEXTSPLIT(Table_2[[#This Row],[Thursday]], ":"),2)</f>
        <v>14</v>
      </c>
      <c r="R37" s="9" t="str" cm="1">
        <f t="array" ref="R37">INDEX(_xlfn.TEXTSPLIT(Table_2[[#This Row],[Friday]], ":"),2)</f>
        <v>16</v>
      </c>
      <c r="S37" s="9" t="str" cm="1">
        <f t="array" ref="S37">INDEX(_xlfn.TEXTSPLIT(Table_2[[#This Row],[Saturday]], ":"),2)</f>
        <v>18</v>
      </c>
    </row>
    <row r="38" spans="1:19" ht="13.2">
      <c r="A38" s="9" t="s">
        <v>5</v>
      </c>
      <c r="B38" t="s">
        <v>14</v>
      </c>
      <c r="C38" s="10" t="s">
        <v>132</v>
      </c>
      <c r="D38" s="10" t="s">
        <v>133</v>
      </c>
      <c r="E38" s="10" t="s">
        <v>134</v>
      </c>
      <c r="F38" s="10" t="s">
        <v>135</v>
      </c>
      <c r="G38" s="10" t="s">
        <v>136</v>
      </c>
      <c r="H38" s="10" t="s">
        <v>137</v>
      </c>
      <c r="I38" s="10" t="s">
        <v>138</v>
      </c>
      <c r="K38" s="9" t="s">
        <v>5</v>
      </c>
      <c r="L38" t="s">
        <v>14</v>
      </c>
      <c r="M38" s="9" t="str" cm="1">
        <f t="array" ref="M38">INDEX(_xlfn.TEXTSPLIT(Table_2[[#This Row],[Sunday]], ":"),2)</f>
        <v>12</v>
      </c>
      <c r="N38" s="9" t="str" cm="1">
        <f t="array" ref="N38">INDEX(_xlfn.TEXTSPLIT(Table_2[[#This Row],[Monday]], ":"),2)</f>
        <v>10</v>
      </c>
      <c r="O38" s="9" t="str" cm="1">
        <f t="array" ref="O38">INDEX(_xlfn.TEXTSPLIT(Table_2[[#This Row],[Tuesday]], ":"),2)</f>
        <v>11</v>
      </c>
      <c r="P38" s="9" t="str" cm="1">
        <f t="array" ref="P38">INDEX(_xlfn.TEXTSPLIT(Table_2[[#This Row],[Wednesday]], ":"),2)</f>
        <v>11</v>
      </c>
      <c r="Q38" s="9" t="str" cm="1">
        <f t="array" ref="Q38">INDEX(_xlfn.TEXTSPLIT(Table_2[[#This Row],[Thursday]], ":"),2)</f>
        <v>11</v>
      </c>
      <c r="R38" s="9" t="str" cm="1">
        <f t="array" ref="R38">INDEX(_xlfn.TEXTSPLIT(Table_2[[#This Row],[Friday]], ":"),2)</f>
        <v>11</v>
      </c>
      <c r="S38" s="9" t="str" cm="1">
        <f t="array" ref="S38">INDEX(_xlfn.TEXTSPLIT(Table_2[[#This Row],[Saturday]], ":"),2)</f>
        <v>13</v>
      </c>
    </row>
    <row r="39" spans="1:19" ht="13.2">
      <c r="B39" t="s">
        <v>27</v>
      </c>
      <c r="C39" s="10" t="s">
        <v>139</v>
      </c>
      <c r="D39" s="10" t="s">
        <v>140</v>
      </c>
      <c r="E39" s="10" t="s">
        <v>141</v>
      </c>
      <c r="F39" s="10" t="s">
        <v>142</v>
      </c>
      <c r="G39" s="10" t="s">
        <v>143</v>
      </c>
      <c r="H39" s="10" t="s">
        <v>144</v>
      </c>
      <c r="I39" s="10" t="s">
        <v>145</v>
      </c>
      <c r="K39" s="9" t="s">
        <v>5</v>
      </c>
      <c r="L39" t="s">
        <v>27</v>
      </c>
      <c r="M39" s="9" t="str" cm="1">
        <f t="array" ref="M39">INDEX(_xlfn.TEXTSPLIT(Table_2[[#This Row],[Sunday]], ":"),2)</f>
        <v>25</v>
      </c>
      <c r="N39" s="9" t="str" cm="1">
        <f t="array" ref="N39">INDEX(_xlfn.TEXTSPLIT(Table_2[[#This Row],[Monday]], ":"),2)</f>
        <v>20</v>
      </c>
      <c r="O39" s="9" t="str" cm="1">
        <f t="array" ref="O39">INDEX(_xlfn.TEXTSPLIT(Table_2[[#This Row],[Tuesday]], ":"),2)</f>
        <v>20</v>
      </c>
      <c r="P39" s="9" t="str" cm="1">
        <f t="array" ref="P39">INDEX(_xlfn.TEXTSPLIT(Table_2[[#This Row],[Wednesday]], ":"),2)</f>
        <v>19</v>
      </c>
      <c r="Q39" s="9" t="str" cm="1">
        <f t="array" ref="Q39">INDEX(_xlfn.TEXTSPLIT(Table_2[[#This Row],[Thursday]], ":"),2)</f>
        <v>20</v>
      </c>
      <c r="R39" s="9" t="str" cm="1">
        <f t="array" ref="R39">INDEX(_xlfn.TEXTSPLIT(Table_2[[#This Row],[Friday]], ":"),2)</f>
        <v>22</v>
      </c>
      <c r="S39" s="9" t="str" cm="1">
        <f t="array" ref="S39">INDEX(_xlfn.TEXTSPLIT(Table_2[[#This Row],[Saturday]], ":"),2)</f>
        <v>26</v>
      </c>
    </row>
    <row r="40" spans="1:19" ht="13.2">
      <c r="A40" s="9" t="s">
        <v>6</v>
      </c>
      <c r="B40" t="s">
        <v>14</v>
      </c>
      <c r="C40" s="10" t="s">
        <v>146</v>
      </c>
      <c r="D40" s="10" t="s">
        <v>147</v>
      </c>
      <c r="E40" s="10" t="s">
        <v>148</v>
      </c>
      <c r="F40" s="10" t="s">
        <v>149</v>
      </c>
      <c r="G40" s="10" t="s">
        <v>150</v>
      </c>
      <c r="H40" s="10" t="s">
        <v>151</v>
      </c>
      <c r="I40" s="10" t="s">
        <v>152</v>
      </c>
      <c r="K40" s="9" t="s">
        <v>6</v>
      </c>
      <c r="L40" t="s">
        <v>14</v>
      </c>
      <c r="M40" s="9" t="str" cm="1">
        <f t="array" ref="M40">INDEX(_xlfn.TEXTSPLIT(Table_2[[#This Row],[Sunday]], ":"),2)</f>
        <v>14</v>
      </c>
      <c r="N40" s="9" t="str" cm="1">
        <f t="array" ref="N40">INDEX(_xlfn.TEXTSPLIT(Table_2[[#This Row],[Monday]], ":"),2)</f>
        <v>12</v>
      </c>
      <c r="O40" s="9" t="str" cm="1">
        <f t="array" ref="O40">INDEX(_xlfn.TEXTSPLIT(Table_2[[#This Row],[Tuesday]], ":"),2)</f>
        <v>12</v>
      </c>
      <c r="P40" s="9" t="str" cm="1">
        <f t="array" ref="P40">INDEX(_xlfn.TEXTSPLIT(Table_2[[#This Row],[Wednesday]], ":"),2)</f>
        <v>12</v>
      </c>
      <c r="Q40" s="9" t="str" cm="1">
        <f t="array" ref="Q40">INDEX(_xlfn.TEXTSPLIT(Table_2[[#This Row],[Thursday]], ":"),2)</f>
        <v>12</v>
      </c>
      <c r="R40" s="9" t="str" cm="1">
        <f t="array" ref="R40">INDEX(_xlfn.TEXTSPLIT(Table_2[[#This Row],[Friday]], ":"),2)</f>
        <v>12</v>
      </c>
      <c r="S40" s="9" t="str" cm="1">
        <f t="array" ref="S40">INDEX(_xlfn.TEXTSPLIT(Table_2[[#This Row],[Saturday]], ":"),2)</f>
        <v>14</v>
      </c>
    </row>
    <row r="41" spans="1:19" ht="13.2">
      <c r="B41" t="s">
        <v>27</v>
      </c>
      <c r="C41" s="10" t="s">
        <v>153</v>
      </c>
      <c r="D41" s="10" t="s">
        <v>154</v>
      </c>
      <c r="E41" s="10" t="s">
        <v>155</v>
      </c>
      <c r="F41" s="10" t="s">
        <v>156</v>
      </c>
      <c r="G41" s="10" t="s">
        <v>157</v>
      </c>
      <c r="H41" s="10" t="s">
        <v>158</v>
      </c>
      <c r="I41" s="10" t="s">
        <v>159</v>
      </c>
      <c r="K41" s="9" t="s">
        <v>6</v>
      </c>
      <c r="L41" t="s">
        <v>27</v>
      </c>
      <c r="M41" s="9" t="str" cm="1">
        <f t="array" ref="M41">INDEX(_xlfn.TEXTSPLIT(Table_2[[#This Row],[Sunday]], ":"),2)</f>
        <v>28</v>
      </c>
      <c r="N41" s="9" t="str" cm="1">
        <f t="array" ref="N41">INDEX(_xlfn.TEXTSPLIT(Table_2[[#This Row],[Monday]], ":"),2)</f>
        <v>25</v>
      </c>
      <c r="O41" s="9" t="str" cm="1">
        <f t="array" ref="O41">INDEX(_xlfn.TEXTSPLIT(Table_2[[#This Row],[Tuesday]], ":"),2)</f>
        <v>22</v>
      </c>
      <c r="P41" s="9" t="str" cm="1">
        <f t="array" ref="P41">INDEX(_xlfn.TEXTSPLIT(Table_2[[#This Row],[Wednesday]], ":"),2)</f>
        <v>20</v>
      </c>
      <c r="Q41" s="9" t="str" cm="1">
        <f t="array" ref="Q41">INDEX(_xlfn.TEXTSPLIT(Table_2[[#This Row],[Thursday]], ":"),2)</f>
        <v>21</v>
      </c>
      <c r="R41" s="9" t="str" cm="1">
        <f t="array" ref="R41">INDEX(_xlfn.TEXTSPLIT(Table_2[[#This Row],[Friday]], ":"),2)</f>
        <v>22</v>
      </c>
      <c r="S41" s="9" t="str" cm="1">
        <f t="array" ref="S41">INDEX(_xlfn.TEXTSPLIT(Table_2[[#This Row],[Saturday]], ":"),2)</f>
        <v>27</v>
      </c>
    </row>
    <row r="42" spans="1:19" ht="13.2">
      <c r="A42" s="9" t="s">
        <v>7</v>
      </c>
      <c r="B42" t="s">
        <v>14</v>
      </c>
      <c r="C42" s="10" t="s">
        <v>160</v>
      </c>
      <c r="D42" s="10" t="s">
        <v>161</v>
      </c>
      <c r="E42" s="10" t="s">
        <v>162</v>
      </c>
      <c r="F42" s="10" t="s">
        <v>163</v>
      </c>
      <c r="G42" s="10" t="s">
        <v>164</v>
      </c>
      <c r="H42" s="10" t="s">
        <v>165</v>
      </c>
      <c r="I42" s="10" t="s">
        <v>166</v>
      </c>
      <c r="K42" s="9" t="s">
        <v>7</v>
      </c>
      <c r="L42" t="s">
        <v>14</v>
      </c>
      <c r="M42" s="9" t="str" cm="1">
        <f t="array" ref="M42">INDEX(_xlfn.TEXTSPLIT(Table_2[[#This Row],[Sunday]], ":"),2)</f>
        <v>14</v>
      </c>
      <c r="N42" s="9" t="str" cm="1">
        <f t="array" ref="N42">INDEX(_xlfn.TEXTSPLIT(Table_2[[#This Row],[Monday]], ":"),2)</f>
        <v>12</v>
      </c>
      <c r="O42" s="9" t="str" cm="1">
        <f t="array" ref="O42">INDEX(_xlfn.TEXTSPLIT(Table_2[[#This Row],[Tuesday]], ":"),2)</f>
        <v>11</v>
      </c>
      <c r="P42" s="9" t="str" cm="1">
        <f t="array" ref="P42">INDEX(_xlfn.TEXTSPLIT(Table_2[[#This Row],[Wednesday]], ":"),2)</f>
        <v>12</v>
      </c>
      <c r="Q42" s="9" t="str" cm="1">
        <f t="array" ref="Q42">INDEX(_xlfn.TEXTSPLIT(Table_2[[#This Row],[Thursday]], ":"),2)</f>
        <v>12</v>
      </c>
      <c r="R42" s="9" t="str" cm="1">
        <f t="array" ref="R42">INDEX(_xlfn.TEXTSPLIT(Table_2[[#This Row],[Friday]], ":"),2)</f>
        <v>12</v>
      </c>
      <c r="S42" s="9" t="str" cm="1">
        <f t="array" ref="S42">INDEX(_xlfn.TEXTSPLIT(Table_2[[#This Row],[Saturday]], ":"),2)</f>
        <v>15</v>
      </c>
    </row>
    <row r="43" spans="1:19" ht="13.2">
      <c r="B43" t="s">
        <v>27</v>
      </c>
      <c r="C43" s="10" t="s">
        <v>167</v>
      </c>
      <c r="D43" s="10" t="s">
        <v>168</v>
      </c>
      <c r="E43" s="10" t="s">
        <v>169</v>
      </c>
      <c r="F43" s="10" t="s">
        <v>170</v>
      </c>
      <c r="G43" s="10" t="s">
        <v>171</v>
      </c>
      <c r="H43" s="10" t="s">
        <v>172</v>
      </c>
      <c r="I43" s="10" t="s">
        <v>173</v>
      </c>
      <c r="K43" s="9" t="s">
        <v>7</v>
      </c>
      <c r="L43" t="s">
        <v>27</v>
      </c>
      <c r="M43" s="9" t="str" cm="1">
        <f t="array" ref="M43">INDEX(_xlfn.TEXTSPLIT(Table_2[[#This Row],[Sunday]], ":"),2)</f>
        <v>26</v>
      </c>
      <c r="N43" s="9" t="str" cm="1">
        <f t="array" ref="N43">INDEX(_xlfn.TEXTSPLIT(Table_2[[#This Row],[Monday]], ":"),2)</f>
        <v>23</v>
      </c>
      <c r="O43" s="9" t="str" cm="1">
        <f t="array" ref="O43">INDEX(_xlfn.TEXTSPLIT(Table_2[[#This Row],[Tuesday]], ":"),2)</f>
        <v>20</v>
      </c>
      <c r="P43" s="9" t="str" cm="1">
        <f t="array" ref="P43">INDEX(_xlfn.TEXTSPLIT(Table_2[[#This Row],[Wednesday]], ":"),2)</f>
        <v>20</v>
      </c>
      <c r="Q43" s="9" t="str" cm="1">
        <f t="array" ref="Q43">INDEX(_xlfn.TEXTSPLIT(Table_2[[#This Row],[Thursday]], ":"),2)</f>
        <v>21</v>
      </c>
      <c r="R43" s="9" t="str" cm="1">
        <f t="array" ref="R43">INDEX(_xlfn.TEXTSPLIT(Table_2[[#This Row],[Friday]], ":"),2)</f>
        <v>24</v>
      </c>
      <c r="S43" s="9" t="str" cm="1">
        <f t="array" ref="S43">INDEX(_xlfn.TEXTSPLIT(Table_2[[#This Row],[Saturday]], ":"),2)</f>
        <v>27</v>
      </c>
    </row>
    <row r="44" spans="1:19" ht="13.2">
      <c r="A44" s="9" t="s">
        <v>8</v>
      </c>
      <c r="B44" t="s">
        <v>14</v>
      </c>
      <c r="C44" s="10" t="s">
        <v>174</v>
      </c>
      <c r="D44" s="10" t="s">
        <v>175</v>
      </c>
      <c r="E44" s="10" t="s">
        <v>176</v>
      </c>
      <c r="F44" s="10" t="s">
        <v>177</v>
      </c>
      <c r="G44" s="10" t="s">
        <v>178</v>
      </c>
      <c r="H44" s="10" t="s">
        <v>179</v>
      </c>
      <c r="I44" s="10" t="s">
        <v>180</v>
      </c>
      <c r="K44" s="9" t="s">
        <v>8</v>
      </c>
      <c r="L44" t="s">
        <v>14</v>
      </c>
      <c r="M44" s="9" t="str" cm="1">
        <f t="array" ref="M44">INDEX(_xlfn.TEXTSPLIT(Table_2[[#This Row],[Sunday]], ":"),2)</f>
        <v>14</v>
      </c>
      <c r="N44" s="9" t="str" cm="1">
        <f t="array" ref="N44">INDEX(_xlfn.TEXTSPLIT(Table_2[[#This Row],[Monday]], ":"),2)</f>
        <v>13</v>
      </c>
      <c r="O44" s="9" t="str" cm="1">
        <f t="array" ref="O44">INDEX(_xlfn.TEXTSPLIT(Table_2[[#This Row],[Tuesday]], ":"),2)</f>
        <v>13</v>
      </c>
      <c r="P44" s="9" t="str" cm="1">
        <f t="array" ref="P44">INDEX(_xlfn.TEXTSPLIT(Table_2[[#This Row],[Wednesday]], ":"),2)</f>
        <v>12</v>
      </c>
      <c r="Q44" s="9" t="str" cm="1">
        <f t="array" ref="Q44">INDEX(_xlfn.TEXTSPLIT(Table_2[[#This Row],[Thursday]], ":"),2)</f>
        <v>12</v>
      </c>
      <c r="R44" s="9" t="str" cm="1">
        <f t="array" ref="R44">INDEX(_xlfn.TEXTSPLIT(Table_2[[#This Row],[Friday]], ":"),2)</f>
        <v>12</v>
      </c>
      <c r="S44" s="9" t="str" cm="1">
        <f t="array" ref="S44">INDEX(_xlfn.TEXTSPLIT(Table_2[[#This Row],[Saturday]], ":"),2)</f>
        <v>14</v>
      </c>
    </row>
    <row r="45" spans="1:19" ht="13.2">
      <c r="B45" t="s">
        <v>27</v>
      </c>
      <c r="C45" s="10" t="s">
        <v>181</v>
      </c>
      <c r="D45" s="10" t="s">
        <v>182</v>
      </c>
      <c r="E45" s="10" t="s">
        <v>183</v>
      </c>
      <c r="F45" s="10" t="s">
        <v>184</v>
      </c>
      <c r="G45" s="10" t="s">
        <v>185</v>
      </c>
      <c r="H45" s="10" t="s">
        <v>186</v>
      </c>
      <c r="I45" s="10" t="s">
        <v>187</v>
      </c>
      <c r="K45" s="9" t="s">
        <v>8</v>
      </c>
      <c r="L45" t="s">
        <v>27</v>
      </c>
      <c r="M45" s="9" t="str" cm="1">
        <f t="array" ref="M45">INDEX(_xlfn.TEXTSPLIT(Table_2[[#This Row],[Sunday]], ":"),2)</f>
        <v>28</v>
      </c>
      <c r="N45" s="9" t="str" cm="1">
        <f t="array" ref="N45">INDEX(_xlfn.TEXTSPLIT(Table_2[[#This Row],[Monday]], ":"),2)</f>
        <v>25</v>
      </c>
      <c r="O45" s="9" t="str" cm="1">
        <f t="array" ref="O45">INDEX(_xlfn.TEXTSPLIT(Table_2[[#This Row],[Tuesday]], ":"),2)</f>
        <v>25</v>
      </c>
      <c r="P45" s="9" t="str" cm="1">
        <f t="array" ref="P45">INDEX(_xlfn.TEXTSPLIT(Table_2[[#This Row],[Wednesday]], ":"),2)</f>
        <v>20</v>
      </c>
      <c r="Q45" s="9" t="str" cm="1">
        <f t="array" ref="Q45">INDEX(_xlfn.TEXTSPLIT(Table_2[[#This Row],[Thursday]], ":"),2)</f>
        <v>22</v>
      </c>
      <c r="R45" s="9" t="str" cm="1">
        <f t="array" ref="R45">INDEX(_xlfn.TEXTSPLIT(Table_2[[#This Row],[Friday]], ":"),2)</f>
        <v>24</v>
      </c>
      <c r="S45" s="9" t="str" cm="1">
        <f t="array" ref="S45">INDEX(_xlfn.TEXTSPLIT(Table_2[[#This Row],[Saturday]], ":"),2)</f>
        <v>26</v>
      </c>
    </row>
    <row r="46" spans="1:19" ht="13.2">
      <c r="A46" s="9" t="s">
        <v>9</v>
      </c>
      <c r="B46" t="s">
        <v>14</v>
      </c>
      <c r="C46" s="10" t="s">
        <v>188</v>
      </c>
      <c r="D46" s="10" t="s">
        <v>189</v>
      </c>
      <c r="E46" s="10" t="s">
        <v>190</v>
      </c>
      <c r="F46" s="10" t="s">
        <v>191</v>
      </c>
      <c r="G46" s="10" t="s">
        <v>192</v>
      </c>
      <c r="H46" s="10" t="s">
        <v>193</v>
      </c>
      <c r="I46" s="10" t="s">
        <v>194</v>
      </c>
      <c r="K46" s="9" t="s">
        <v>9</v>
      </c>
      <c r="L46" t="s">
        <v>14</v>
      </c>
      <c r="M46" s="9" t="str" cm="1">
        <f t="array" ref="M46">INDEX(_xlfn.TEXTSPLIT(Table_2[[#This Row],[Sunday]], ":"),2)</f>
        <v>14</v>
      </c>
      <c r="N46" s="9" t="str" cm="1">
        <f t="array" ref="N46">INDEX(_xlfn.TEXTSPLIT(Table_2[[#This Row],[Monday]], ":"),2)</f>
        <v>12</v>
      </c>
      <c r="O46" s="9" t="str" cm="1">
        <f t="array" ref="O46">INDEX(_xlfn.TEXTSPLIT(Table_2[[#This Row],[Tuesday]], ":"),2)</f>
        <v>12</v>
      </c>
      <c r="P46" s="9" t="str" cm="1">
        <f t="array" ref="P46">INDEX(_xlfn.TEXTSPLIT(Table_2[[#This Row],[Wednesday]], ":"),2)</f>
        <v>12</v>
      </c>
      <c r="Q46" s="9" t="str" cm="1">
        <f t="array" ref="Q46">INDEX(_xlfn.TEXTSPLIT(Table_2[[#This Row],[Thursday]], ":"),2)</f>
        <v>12</v>
      </c>
      <c r="R46" s="9" t="str" cm="1">
        <f t="array" ref="R46">INDEX(_xlfn.TEXTSPLIT(Table_2[[#This Row],[Friday]], ":"),2)</f>
        <v>13</v>
      </c>
      <c r="S46" s="9" t="str" cm="1">
        <f t="array" ref="S46">INDEX(_xlfn.TEXTSPLIT(Table_2[[#This Row],[Saturday]], ":"),2)</f>
        <v>14</v>
      </c>
    </row>
    <row r="47" spans="1:19" ht="13.2">
      <c r="B47" t="s">
        <v>27</v>
      </c>
      <c r="C47" s="10" t="s">
        <v>195</v>
      </c>
      <c r="D47" s="10" t="s">
        <v>196</v>
      </c>
      <c r="E47" s="10" t="s">
        <v>197</v>
      </c>
      <c r="F47" s="10" t="s">
        <v>198</v>
      </c>
      <c r="G47" s="10" t="s">
        <v>199</v>
      </c>
      <c r="H47" s="10" t="s">
        <v>200</v>
      </c>
      <c r="I47" s="10" t="s">
        <v>201</v>
      </c>
      <c r="K47" s="9" t="s">
        <v>9</v>
      </c>
      <c r="L47" t="s">
        <v>27</v>
      </c>
      <c r="M47" s="9" t="str" cm="1">
        <f t="array" ref="M47">INDEX(_xlfn.TEXTSPLIT(Table_2[[#This Row],[Sunday]], ":"),2)</f>
        <v>27</v>
      </c>
      <c r="N47" s="9" t="str" cm="1">
        <f t="array" ref="N47">INDEX(_xlfn.TEXTSPLIT(Table_2[[#This Row],[Monday]], ":"),2)</f>
        <v>22</v>
      </c>
      <c r="O47" s="9" t="str" cm="1">
        <f t="array" ref="O47">INDEX(_xlfn.TEXTSPLIT(Table_2[[#This Row],[Tuesday]], ":"),2)</f>
        <v>22</v>
      </c>
      <c r="P47" s="9" t="str" cm="1">
        <f t="array" ref="P47">INDEX(_xlfn.TEXTSPLIT(Table_2[[#This Row],[Wednesday]], ":"),2)</f>
        <v>21</v>
      </c>
      <c r="Q47" s="9" t="str" cm="1">
        <f t="array" ref="Q47">INDEX(_xlfn.TEXTSPLIT(Table_2[[#This Row],[Thursday]], ":"),2)</f>
        <v>21</v>
      </c>
      <c r="R47" s="9" t="str" cm="1">
        <f t="array" ref="R47">INDEX(_xlfn.TEXTSPLIT(Table_2[[#This Row],[Friday]], ":"),2)</f>
        <v>24</v>
      </c>
      <c r="S47" s="9" t="str" cm="1">
        <f t="array" ref="S47">INDEX(_xlfn.TEXTSPLIT(Table_2[[#This Row],[Saturday]], ":"),2)</f>
        <v>27</v>
      </c>
    </row>
    <row r="48" spans="1:19" ht="13.2">
      <c r="A48" s="9" t="s">
        <v>10</v>
      </c>
      <c r="B48" t="s">
        <v>14</v>
      </c>
      <c r="C48" s="10" t="s">
        <v>202</v>
      </c>
      <c r="D48" s="10" t="s">
        <v>203</v>
      </c>
      <c r="E48" s="10" t="s">
        <v>204</v>
      </c>
      <c r="F48" s="10" t="s">
        <v>205</v>
      </c>
      <c r="G48" s="10" t="s">
        <v>206</v>
      </c>
      <c r="H48" s="10" t="s">
        <v>207</v>
      </c>
      <c r="I48" s="10" t="s">
        <v>208</v>
      </c>
      <c r="K48" s="9" t="s">
        <v>10</v>
      </c>
      <c r="L48" t="s">
        <v>14</v>
      </c>
      <c r="M48" s="9" t="str" cm="1">
        <f t="array" ref="M48">INDEX(_xlfn.TEXTSPLIT(Table_2[[#This Row],[Sunday]], ":"),2)</f>
        <v>14</v>
      </c>
      <c r="N48" s="9" t="str" cm="1">
        <f t="array" ref="N48">INDEX(_xlfn.TEXTSPLIT(Table_2[[#This Row],[Monday]], ":"),2)</f>
        <v>12</v>
      </c>
      <c r="O48" s="9" t="str" cm="1">
        <f t="array" ref="O48">INDEX(_xlfn.TEXTSPLIT(Table_2[[#This Row],[Tuesday]], ":"),2)</f>
        <v>11</v>
      </c>
      <c r="P48" s="9" t="str" cm="1">
        <f t="array" ref="P48">INDEX(_xlfn.TEXTSPLIT(Table_2[[#This Row],[Wednesday]], ":"),2)</f>
        <v>11</v>
      </c>
      <c r="Q48" s="9" t="str" cm="1">
        <f t="array" ref="Q48">INDEX(_xlfn.TEXTSPLIT(Table_2[[#This Row],[Thursday]], ":"),2)</f>
        <v>11</v>
      </c>
      <c r="R48" s="9" t="str" cm="1">
        <f t="array" ref="R48">INDEX(_xlfn.TEXTSPLIT(Table_2[[#This Row],[Friday]], ":"),2)</f>
        <v>12</v>
      </c>
      <c r="S48" s="9" t="str" cm="1">
        <f t="array" ref="S48">INDEX(_xlfn.TEXTSPLIT(Table_2[[#This Row],[Saturday]], ":"),2)</f>
        <v>14</v>
      </c>
    </row>
    <row r="49" spans="1:25" ht="13.2">
      <c r="B49" t="s">
        <v>27</v>
      </c>
      <c r="C49" s="10" t="s">
        <v>209</v>
      </c>
      <c r="D49" s="10" t="s">
        <v>210</v>
      </c>
      <c r="E49" s="10" t="s">
        <v>211</v>
      </c>
      <c r="F49" s="10" t="s">
        <v>212</v>
      </c>
      <c r="G49" s="10" t="s">
        <v>213</v>
      </c>
      <c r="H49" s="10" t="s">
        <v>214</v>
      </c>
      <c r="I49" s="10" t="s">
        <v>215</v>
      </c>
      <c r="K49" s="9" t="s">
        <v>10</v>
      </c>
      <c r="L49" t="s">
        <v>27</v>
      </c>
      <c r="M49" s="9" t="str" cm="1">
        <f t="array" ref="M49">INDEX(_xlfn.TEXTSPLIT(Table_2[[#This Row],[Sunday]], ":"),2)</f>
        <v>27</v>
      </c>
      <c r="N49" s="9" t="str" cm="1">
        <f t="array" ref="N49">INDEX(_xlfn.TEXTSPLIT(Table_2[[#This Row],[Monday]], ":"),2)</f>
        <v>24</v>
      </c>
      <c r="O49" s="9" t="str" cm="1">
        <f t="array" ref="O49">INDEX(_xlfn.TEXTSPLIT(Table_2[[#This Row],[Tuesday]], ":"),2)</f>
        <v>18</v>
      </c>
      <c r="P49" s="9" t="str" cm="1">
        <f t="array" ref="P49">INDEX(_xlfn.TEXTSPLIT(Table_2[[#This Row],[Wednesday]], ":"),2)</f>
        <v>18</v>
      </c>
      <c r="Q49" s="9" t="str" cm="1">
        <f t="array" ref="Q49">INDEX(_xlfn.TEXTSPLIT(Table_2[[#This Row],[Thursday]], ":"),2)</f>
        <v>19</v>
      </c>
      <c r="R49" s="9" t="str" cm="1">
        <f t="array" ref="R49">INDEX(_xlfn.TEXTSPLIT(Table_2[[#This Row],[Friday]], ":"),2)</f>
        <v>22</v>
      </c>
      <c r="S49" s="9" t="str" cm="1">
        <f t="array" ref="S49">INDEX(_xlfn.TEXTSPLIT(Table_2[[#This Row],[Saturday]], ":"),2)</f>
        <v>26</v>
      </c>
    </row>
    <row r="50" spans="1:25" ht="13.2">
      <c r="A50" s="9" t="s">
        <v>11</v>
      </c>
      <c r="B50" t="s">
        <v>14</v>
      </c>
      <c r="C50" s="10" t="s">
        <v>216</v>
      </c>
      <c r="D50" s="10" t="s">
        <v>217</v>
      </c>
      <c r="E50" s="10" t="s">
        <v>218</v>
      </c>
      <c r="F50" s="10" t="s">
        <v>219</v>
      </c>
      <c r="G50" s="10" t="s">
        <v>220</v>
      </c>
      <c r="H50" s="10" t="s">
        <v>221</v>
      </c>
      <c r="I50" s="10" t="s">
        <v>222</v>
      </c>
      <c r="K50" s="9" t="s">
        <v>11</v>
      </c>
      <c r="L50" t="s">
        <v>14</v>
      </c>
      <c r="M50" s="9" t="str" cm="1">
        <f t="array" ref="M50">INDEX(_xlfn.TEXTSPLIT(Table_2[[#This Row],[Sunday]], ":"),2)</f>
        <v>13</v>
      </c>
      <c r="N50" s="9" t="str" cm="1">
        <f t="array" ref="N50">INDEX(_xlfn.TEXTSPLIT(Table_2[[#This Row],[Monday]], ":"),2)</f>
        <v>10</v>
      </c>
      <c r="O50" s="9" t="str" cm="1">
        <f t="array" ref="O50">INDEX(_xlfn.TEXTSPLIT(Table_2[[#This Row],[Tuesday]], ":"),2)</f>
        <v>11</v>
      </c>
      <c r="P50" s="9" t="str" cm="1">
        <f t="array" ref="P50">INDEX(_xlfn.TEXTSPLIT(Table_2[[#This Row],[Wednesday]], ":"),2)</f>
        <v>11</v>
      </c>
      <c r="Q50" s="9" t="str" cm="1">
        <f t="array" ref="Q50">INDEX(_xlfn.TEXTSPLIT(Table_2[[#This Row],[Thursday]], ":"),2)</f>
        <v>11</v>
      </c>
      <c r="R50" s="9" t="str" cm="1">
        <f t="array" ref="R50">INDEX(_xlfn.TEXTSPLIT(Table_2[[#This Row],[Friday]], ":"),2)</f>
        <v>11</v>
      </c>
      <c r="S50" s="9" t="str" cm="1">
        <f t="array" ref="S50">INDEX(_xlfn.TEXTSPLIT(Table_2[[#This Row],[Saturday]], ":"),2)</f>
        <v>12</v>
      </c>
    </row>
    <row r="51" spans="1:25" ht="13.2">
      <c r="B51" t="s">
        <v>27</v>
      </c>
      <c r="C51" s="10" t="s">
        <v>223</v>
      </c>
      <c r="D51" s="10" t="s">
        <v>224</v>
      </c>
      <c r="E51" s="10" t="s">
        <v>225</v>
      </c>
      <c r="F51" s="10" t="s">
        <v>226</v>
      </c>
      <c r="G51" s="10" t="s">
        <v>227</v>
      </c>
      <c r="H51" s="10" t="s">
        <v>228</v>
      </c>
      <c r="I51" s="10" t="s">
        <v>229</v>
      </c>
      <c r="K51" s="9" t="s">
        <v>11</v>
      </c>
      <c r="L51" t="s">
        <v>27</v>
      </c>
      <c r="M51" s="9" t="str" cm="1">
        <f t="array" ref="M51">INDEX(_xlfn.TEXTSPLIT(Table_2[[#This Row],[Sunday]], ":"),2)</f>
        <v>26</v>
      </c>
      <c r="N51" s="9" t="str" cm="1">
        <f t="array" ref="N51">INDEX(_xlfn.TEXTSPLIT(Table_2[[#This Row],[Monday]], ":"),2)</f>
        <v>20</v>
      </c>
      <c r="O51" s="9" t="str" cm="1">
        <f t="array" ref="O51">INDEX(_xlfn.TEXTSPLIT(Table_2[[#This Row],[Tuesday]], ":"),2)</f>
        <v>19</v>
      </c>
      <c r="P51" s="9" t="str" cm="1">
        <f t="array" ref="P51">INDEX(_xlfn.TEXTSPLIT(Table_2[[#This Row],[Wednesday]], ":"),2)</f>
        <v>19</v>
      </c>
      <c r="Q51" s="9" t="str" cm="1">
        <f t="array" ref="Q51">INDEX(_xlfn.TEXTSPLIT(Table_2[[#This Row],[Thursday]], ":"),2)</f>
        <v>17</v>
      </c>
      <c r="R51" s="9" t="str" cm="1">
        <f t="array" ref="R51">INDEX(_xlfn.TEXTSPLIT(Table_2[[#This Row],[Friday]], ":"),2)</f>
        <v>19</v>
      </c>
      <c r="S51" s="9" t="str" cm="1">
        <f t="array" ref="S51">INDEX(_xlfn.TEXTSPLIT(Table_2[[#This Row],[Saturday]], ":"),2)</f>
        <v>22</v>
      </c>
    </row>
    <row r="52" spans="1:25" ht="15.75" customHeight="1">
      <c r="A52" s="9" t="s">
        <v>12</v>
      </c>
      <c r="B52" t="s">
        <v>14</v>
      </c>
      <c r="C52" s="10" t="s">
        <v>230</v>
      </c>
      <c r="D52" s="10" t="s">
        <v>231</v>
      </c>
      <c r="E52" s="10" t="s">
        <v>232</v>
      </c>
      <c r="F52" s="10" t="s">
        <v>233</v>
      </c>
      <c r="G52" s="10" t="s">
        <v>234</v>
      </c>
      <c r="H52" s="10" t="s">
        <v>235</v>
      </c>
      <c r="I52" s="10" t="s">
        <v>236</v>
      </c>
      <c r="K52" s="9" t="s">
        <v>12</v>
      </c>
      <c r="L52" t="s">
        <v>14</v>
      </c>
      <c r="M52" s="9" t="str" cm="1">
        <f t="array" ref="M52">INDEX(_xlfn.TEXTSPLIT(Table_2[[#This Row],[Sunday]], ":"),2)</f>
        <v>12</v>
      </c>
      <c r="N52" s="9" t="str" cm="1">
        <f t="array" ref="N52">INDEX(_xlfn.TEXTSPLIT(Table_2[[#This Row],[Monday]], ":"),2)</f>
        <v>10</v>
      </c>
      <c r="O52" s="9" t="str" cm="1">
        <f t="array" ref="O52">INDEX(_xlfn.TEXTSPLIT(Table_2[[#This Row],[Tuesday]], ":"),2)</f>
        <v>10</v>
      </c>
      <c r="P52" s="9" t="str" cm="1">
        <f t="array" ref="P52">INDEX(_xlfn.TEXTSPLIT(Table_2[[#This Row],[Wednesday]], ":"),2)</f>
        <v>10</v>
      </c>
      <c r="Q52" s="9" t="str" cm="1">
        <f t="array" ref="Q52">INDEX(_xlfn.TEXTSPLIT(Table_2[[#This Row],[Thursday]], ":"),2)</f>
        <v>10</v>
      </c>
      <c r="R52" s="9" t="str" cm="1">
        <f t="array" ref="R52">INDEX(_xlfn.TEXTSPLIT(Table_2[[#This Row],[Friday]], ":"),2)</f>
        <v>10</v>
      </c>
      <c r="S52" s="9" t="str" cm="1">
        <f t="array" ref="S52">INDEX(_xlfn.TEXTSPLIT(Table_2[[#This Row],[Saturday]], ":"),2)</f>
        <v>12</v>
      </c>
    </row>
    <row r="53" spans="1:25" ht="15.75" customHeight="1">
      <c r="B53" t="s">
        <v>27</v>
      </c>
      <c r="C53" s="10" t="s">
        <v>237</v>
      </c>
      <c r="D53" s="10" t="s">
        <v>238</v>
      </c>
      <c r="E53" s="10" t="s">
        <v>239</v>
      </c>
      <c r="F53" s="10" t="s">
        <v>240</v>
      </c>
      <c r="G53" s="10" t="s">
        <v>241</v>
      </c>
      <c r="H53" s="10" t="s">
        <v>242</v>
      </c>
      <c r="I53" s="10" t="s">
        <v>243</v>
      </c>
      <c r="K53" s="9" t="s">
        <v>12</v>
      </c>
      <c r="L53" t="s">
        <v>27</v>
      </c>
      <c r="M53" s="9" t="str" cm="1">
        <f t="array" ref="M53">INDEX(_xlfn.TEXTSPLIT(Table_2[[#This Row],[Sunday]], ":"),2)</f>
        <v>20</v>
      </c>
      <c r="N53" s="9" t="str" cm="1">
        <f t="array" ref="N53">INDEX(_xlfn.TEXTSPLIT(Table_2[[#This Row],[Monday]], ":"),2)</f>
        <v>16</v>
      </c>
      <c r="O53" s="9" t="str" cm="1">
        <f t="array" ref="O53">INDEX(_xlfn.TEXTSPLIT(Table_2[[#This Row],[Tuesday]], ":"),2)</f>
        <v>14</v>
      </c>
      <c r="P53" s="9" t="str" cm="1">
        <f t="array" ref="P53">INDEX(_xlfn.TEXTSPLIT(Table_2[[#This Row],[Wednesday]], ":"),2)</f>
        <v>15</v>
      </c>
      <c r="Q53" s="9" t="str" cm="1">
        <f t="array" ref="Q53">INDEX(_xlfn.TEXTSPLIT(Table_2[[#This Row],[Thursday]], ":"),2)</f>
        <v>16</v>
      </c>
      <c r="R53" s="9" t="str" cm="1">
        <f t="array" ref="R53">INDEX(_xlfn.TEXTSPLIT(Table_2[[#This Row],[Friday]], ":"),2)</f>
        <v>17</v>
      </c>
      <c r="S53" s="9" t="str" cm="1">
        <f t="array" ref="S53">INDEX(_xlfn.TEXTSPLIT(Table_2[[#This Row],[Saturday]], ":"),2)</f>
        <v>21</v>
      </c>
    </row>
    <row r="54" spans="1:25" ht="15.75" customHeight="1">
      <c r="A54" s="9" t="s">
        <v>13</v>
      </c>
      <c r="B54" t="s">
        <v>14</v>
      </c>
      <c r="C54" s="10" t="s">
        <v>244</v>
      </c>
      <c r="D54" s="10" t="s">
        <v>245</v>
      </c>
      <c r="E54" s="10" t="s">
        <v>246</v>
      </c>
      <c r="F54" s="10" t="s">
        <v>247</v>
      </c>
      <c r="G54" s="10" t="s">
        <v>248</v>
      </c>
      <c r="H54" s="10" t="s">
        <v>249</v>
      </c>
      <c r="I54" s="10" t="s">
        <v>250</v>
      </c>
      <c r="K54" s="9" t="s">
        <v>13</v>
      </c>
      <c r="L54" t="s">
        <v>14</v>
      </c>
      <c r="M54" s="9" t="str" cm="1">
        <f t="array" ref="M54">INDEX(_xlfn.TEXTSPLIT(Table_2[[#This Row],[Sunday]], ":"),2)</f>
        <v>11</v>
      </c>
      <c r="N54" s="9" t="str" cm="1">
        <f t="array" ref="N54">INDEX(_xlfn.TEXTSPLIT(Table_2[[#This Row],[Monday]], ":"),2)</f>
        <v>10</v>
      </c>
      <c r="O54" s="9" t="str" cm="1">
        <f t="array" ref="O54">INDEX(_xlfn.TEXTSPLIT(Table_2[[#This Row],[Tuesday]], ":"),2)</f>
        <v>10</v>
      </c>
      <c r="P54" s="9" t="str" cm="1">
        <f t="array" ref="P54">INDEX(_xlfn.TEXTSPLIT(Table_2[[#This Row],[Wednesday]], ":"),2)</f>
        <v>10</v>
      </c>
      <c r="Q54" s="9" t="str" cm="1">
        <f t="array" ref="Q54">INDEX(_xlfn.TEXTSPLIT(Table_2[[#This Row],[Thursday]], ":"),2)</f>
        <v>11</v>
      </c>
      <c r="R54" s="9" t="str" cm="1">
        <f t="array" ref="R54">INDEX(_xlfn.TEXTSPLIT(Table_2[[#This Row],[Friday]], ":"),2)</f>
        <v>10</v>
      </c>
      <c r="S54" s="9" t="str" cm="1">
        <f t="array" ref="S54">INDEX(_xlfn.TEXTSPLIT(Table_2[[#This Row],[Saturday]], ":"),2)</f>
        <v>11</v>
      </c>
    </row>
    <row r="55" spans="1:25" ht="15.75" customHeight="1">
      <c r="B55" t="s">
        <v>27</v>
      </c>
      <c r="C55" s="10" t="s">
        <v>251</v>
      </c>
      <c r="D55" s="10" t="s">
        <v>252</v>
      </c>
      <c r="E55" s="10" t="s">
        <v>253</v>
      </c>
      <c r="F55" s="10" t="s">
        <v>254</v>
      </c>
      <c r="G55" s="10" t="s">
        <v>255</v>
      </c>
      <c r="H55" s="10" t="s">
        <v>256</v>
      </c>
      <c r="I55" s="10" t="s">
        <v>257</v>
      </c>
      <c r="K55" s="9" t="s">
        <v>13</v>
      </c>
      <c r="L55" t="s">
        <v>27</v>
      </c>
      <c r="M55" s="9" t="str" cm="1">
        <f t="array" ref="M55">INDEX(_xlfn.TEXTSPLIT(Table_2[[#This Row],[Sunday]], ":"),2)</f>
        <v>19</v>
      </c>
      <c r="N55" s="9" t="str" cm="1">
        <f t="array" ref="N55">INDEX(_xlfn.TEXTSPLIT(Table_2[[#This Row],[Monday]], ":"),2)</f>
        <v>15</v>
      </c>
      <c r="O55" s="9" t="str" cm="1">
        <f t="array" ref="O55">INDEX(_xlfn.TEXTSPLIT(Table_2[[#This Row],[Tuesday]], ":"),2)</f>
        <v>13</v>
      </c>
      <c r="P55" s="9" t="str" cm="1">
        <f t="array" ref="P55">INDEX(_xlfn.TEXTSPLIT(Table_2[[#This Row],[Wednesday]], ":"),2)</f>
        <v>15</v>
      </c>
      <c r="Q55" s="9" t="str" cm="1">
        <f t="array" ref="Q55">INDEX(_xlfn.TEXTSPLIT(Table_2[[#This Row],[Thursday]], ":"),2)</f>
        <v>15</v>
      </c>
      <c r="R55" s="9" t="str" cm="1">
        <f t="array" ref="R55">INDEX(_xlfn.TEXTSPLIT(Table_2[[#This Row],[Friday]], ":"),2)</f>
        <v>16</v>
      </c>
      <c r="S55" s="9" t="str" cm="1">
        <f t="array" ref="S55">INDEX(_xlfn.TEXTSPLIT(Table_2[[#This Row],[Saturday]], ":"),2)</f>
        <v>18</v>
      </c>
    </row>
    <row r="58" spans="1:25" ht="15.75" customHeight="1">
      <c r="L58" t="s">
        <v>80</v>
      </c>
      <c r="N58" t="s">
        <v>81</v>
      </c>
      <c r="P58" t="s">
        <v>82</v>
      </c>
      <c r="R58" t="s">
        <v>83</v>
      </c>
      <c r="T58" t="s">
        <v>84</v>
      </c>
      <c r="V58" t="s">
        <v>85</v>
      </c>
      <c r="X58" t="s">
        <v>86</v>
      </c>
    </row>
    <row r="59" spans="1:25" ht="15.75" customHeight="1">
      <c r="L59" t="s">
        <v>87</v>
      </c>
      <c r="M59" t="s">
        <v>88</v>
      </c>
      <c r="N59" t="s">
        <v>87</v>
      </c>
      <c r="O59" t="s">
        <v>88</v>
      </c>
      <c r="P59" t="s">
        <v>87</v>
      </c>
      <c r="Q59" t="s">
        <v>88</v>
      </c>
      <c r="R59" t="s">
        <v>87</v>
      </c>
      <c r="S59" t="s">
        <v>88</v>
      </c>
      <c r="T59" t="s">
        <v>87</v>
      </c>
      <c r="U59" t="s">
        <v>88</v>
      </c>
      <c r="V59" t="s">
        <v>87</v>
      </c>
      <c r="W59" t="s">
        <v>88</v>
      </c>
      <c r="X59" t="s">
        <v>87</v>
      </c>
      <c r="Y59" t="s">
        <v>88</v>
      </c>
    </row>
    <row r="60" spans="1:25" ht="15.75" customHeight="1">
      <c r="K60" s="9" t="s">
        <v>2</v>
      </c>
      <c r="L60" t="str" cm="1">
        <f t="array" ref="L60">_xlfn._xlws.FILTER($M$32:$M$55,($L$32:$L$55=$L$59)*($K$32:$K$55=K60))</f>
        <v>10</v>
      </c>
      <c r="M60" t="str" cm="1">
        <f t="array" ref="M60">_xlfn._xlws.FILTER($M$32:$M$55,($L$32:$L$55=$M$59)*($K$32:$K$55=K60))</f>
        <v>19</v>
      </c>
      <c r="N60" t="str" cm="1">
        <f t="array" ref="N60">_xlfn._xlws.FILTER($N$32:$N$55,($L$32:$L$55=$N$59)*($K$32:$K$55=K60))</f>
        <v>9</v>
      </c>
      <c r="O60" t="str" cm="1">
        <f t="array" ref="O60">_xlfn._xlws.FILTER($N$32:$N$55,($L$32:$L$55=$O$59)*($K$32:$K$55=K60))</f>
        <v>14</v>
      </c>
      <c r="P60" t="str" cm="1">
        <f t="array" ref="P60">_xlfn._xlws.FILTER($O$32:$O$55,($L$32:$L$55=$P$59)*($K$32:$K$55=$K60))</f>
        <v>9</v>
      </c>
      <c r="Q60" t="str" cm="1">
        <f t="array" ref="Q60">_xlfn._xlws.FILTER($O$32:$O$55,($L$32:$L$55=$Q$59)*($K$32:$K$55=K60))</f>
        <v>13</v>
      </c>
      <c r="R60" t="str" cm="1">
        <f t="array" ref="R60">_xlfn._xlws.FILTER($P$32:$P$55,($L$32:$L$55=R$59)*($K$32:$K$55=$K60))</f>
        <v>10</v>
      </c>
      <c r="S60" t="str" cm="1">
        <f t="array" ref="S60">_xlfn._xlws.FILTER($P$32:$P$55,($L$32:$L$55=S$59)*($K$32:$K$55=$K60))</f>
        <v>13</v>
      </c>
      <c r="T60" t="str" cm="1">
        <f t="array" ref="T60">_xlfn._xlws.FILTER($Q$32:$Q$55,($L$32:$L$55=T$59)*($K$32:$K$55=$K60))</f>
        <v>9</v>
      </c>
      <c r="U60" t="str" cm="1">
        <f t="array" ref="U60">_xlfn._xlws.FILTER($Q$32:$Q$55,($L$32:$L$55=U$59)*($K$32:$K$55=$K60))</f>
        <v>12</v>
      </c>
      <c r="V60" t="str" cm="1">
        <f t="array" ref="V60">_xlfn._xlws.FILTER($R$32:$R$55,($L$32:$L$55=V$59)*($K$32:$K$55=$K60))</f>
        <v>10</v>
      </c>
      <c r="W60" t="str" cm="1">
        <f t="array" ref="W60">_xlfn._xlws.FILTER($R$32:$R$55,($L$32:$L$55=W$59)*($K$32:$K$55=$K60))</f>
        <v>12</v>
      </c>
      <c r="X60" t="str" cm="1">
        <f t="array" ref="X60">_xlfn._xlws.FILTER($S$32:$S$55,($L$32:$L$55=X$59)*($K$32:$K$55=$K60))</f>
        <v>10</v>
      </c>
      <c r="Y60" t="str" cm="1">
        <f t="array" ref="Y60">_xlfn._xlws.FILTER($S$32:$S$55,($L$32:$L$55=Y$59)*($K$32:$K$55=$K60))</f>
        <v>16</v>
      </c>
    </row>
    <row r="61" spans="1:25" ht="15.75" customHeight="1">
      <c r="K61" s="9" t="s">
        <v>3</v>
      </c>
      <c r="L61" t="str" cm="1">
        <f t="array" ref="L61">_xlfn._xlws.FILTER($M$32:$M$55,($L$32:$L$55=$L$59)*($K$32:$K$55=K61))</f>
        <v>12</v>
      </c>
      <c r="M61" t="str" cm="1">
        <f t="array" ref="M61">_xlfn._xlws.FILTER($M$32:$M$55,($L$32:$L$55=$M$59)*($K$32:$K$55=K61))</f>
        <v>23</v>
      </c>
      <c r="N61" t="str" cm="1">
        <f t="array" ref="N61">_xlfn._xlws.FILTER($N$32:$N$55,($L$32:$L$55=$N$59)*($K$32:$K$55=K61))</f>
        <v>10</v>
      </c>
      <c r="O61" t="str" cm="1">
        <f t="array" ref="O61">_xlfn._xlws.FILTER($N$32:$N$55,($L$32:$L$55=$O$59)*($K$32:$K$55=K61))</f>
        <v>16</v>
      </c>
      <c r="P61" t="str" cm="1">
        <f t="array" ref="P61">_xlfn._xlws.FILTER($O$32:$O$55,($L$32:$L$55=$P$59)*($K$32:$K$55=$K61))</f>
        <v>9</v>
      </c>
      <c r="Q61" t="str" cm="1">
        <f t="array" ref="Q61">_xlfn._xlws.FILTER($O$32:$O$55,($L$32:$L$55=$Q$59)*($K$32:$K$55=K61))</f>
        <v>13</v>
      </c>
      <c r="R61" t="str" cm="1">
        <f t="array" ref="R61">_xlfn._xlws.FILTER($P$32:$P$55,($L$32:$L$55=R$59)*($K$32:$K$55=$K61))</f>
        <v>9</v>
      </c>
      <c r="S61" t="str" cm="1">
        <f t="array" ref="S61">_xlfn._xlws.FILTER($P$32:$P$55,($L$32:$L$55=S$59)*($K$32:$K$55=$K61))</f>
        <v>12</v>
      </c>
      <c r="T61" t="str" cm="1">
        <f t="array" ref="T61">_xlfn._xlws.FILTER($Q$32:$Q$55,($L$32:$L$55=T$59)*($K$32:$K$55=$K61))</f>
        <v>9</v>
      </c>
      <c r="U61" t="str" cm="1">
        <f t="array" ref="U61">_xlfn._xlws.FILTER($Q$32:$Q$55,($L$32:$L$55=U$59)*($K$32:$K$55=$K61))</f>
        <v>14</v>
      </c>
      <c r="V61" t="str" cm="1">
        <f t="array" ref="V61">_xlfn._xlws.FILTER($R$32:$R$55,($L$32:$L$55=V$59)*($K$32:$K$55=$K61))</f>
        <v>9</v>
      </c>
      <c r="W61" t="str" cm="1">
        <f t="array" ref="W61">_xlfn._xlws.FILTER($R$32:$R$55,($L$32:$L$55=W$59)*($K$32:$K$55=$K61))</f>
        <v>15</v>
      </c>
      <c r="X61" t="str" cm="1">
        <f t="array" ref="X61">_xlfn._xlws.FILTER($S$32:$S$55,($L$32:$L$55=X$59)*($K$32:$K$55=$K61))</f>
        <v>11</v>
      </c>
      <c r="Y61" t="str" cm="1">
        <f t="array" ref="Y61">_xlfn._xlws.FILTER($S$32:$S$55,($L$32:$L$55=Y$59)*($K$32:$K$55=$K61))</f>
        <v>20</v>
      </c>
    </row>
    <row r="62" spans="1:25" ht="15.75" customHeight="1">
      <c r="K62" s="9" t="s">
        <v>4</v>
      </c>
      <c r="L62" t="str" cm="1">
        <f t="array" ref="L62">_xlfn._xlws.FILTER($M$32:$M$55,($L$32:$L$55=$L$59)*($K$32:$K$55=K62))</f>
        <v>10</v>
      </c>
      <c r="M62" t="str" cm="1">
        <f t="array" ref="M62">_xlfn._xlws.FILTER($M$32:$M$55,($L$32:$L$55=$M$59)*($K$32:$K$55=K62))</f>
        <v>19</v>
      </c>
      <c r="N62" t="str" cm="1">
        <f t="array" ref="N62">_xlfn._xlws.FILTER($N$32:$N$55,($L$32:$L$55=$N$59)*($K$32:$K$55=K62))</f>
        <v>9</v>
      </c>
      <c r="O62" t="str" cm="1">
        <f t="array" ref="O62">_xlfn._xlws.FILTER($N$32:$N$55,($L$32:$L$55=$O$59)*($K$32:$K$55=K62))</f>
        <v>15</v>
      </c>
      <c r="P62" t="str" cm="1">
        <f t="array" ref="P62">_xlfn._xlws.FILTER($O$32:$O$55,($L$32:$L$55=$P$59)*($K$32:$K$55=$K62))</f>
        <v>10</v>
      </c>
      <c r="Q62" t="str" cm="1">
        <f t="array" ref="Q62">_xlfn._xlws.FILTER($O$32:$O$55,($L$32:$L$55=$Q$59)*($K$32:$K$55=K62))</f>
        <v>16</v>
      </c>
      <c r="R62" t="str" cm="1">
        <f t="array" ref="R62">_xlfn._xlws.FILTER($P$32:$P$55,($L$32:$L$55=R$59)*($K$32:$K$55=$K62))</f>
        <v>10</v>
      </c>
      <c r="S62" t="str" cm="1">
        <f t="array" ref="S62">_xlfn._xlws.FILTER($P$32:$P$55,($L$32:$L$55=S$59)*($K$32:$K$55=$K62))</f>
        <v>15</v>
      </c>
      <c r="T62" t="str" cm="1">
        <f t="array" ref="T62">_xlfn._xlws.FILTER($Q$32:$Q$55,($L$32:$L$55=T$59)*($K$32:$K$55=$K62))</f>
        <v>9</v>
      </c>
      <c r="U62" t="str" cm="1">
        <f t="array" ref="U62">_xlfn._xlws.FILTER($Q$32:$Q$55,($L$32:$L$55=U$59)*($K$32:$K$55=$K62))</f>
        <v>14</v>
      </c>
      <c r="V62" t="str" cm="1">
        <f t="array" ref="V62">_xlfn._xlws.FILTER($R$32:$R$55,($L$32:$L$55=V$59)*($K$32:$K$55=$K62))</f>
        <v>9</v>
      </c>
      <c r="W62" t="str" cm="1">
        <f t="array" ref="W62">_xlfn._xlws.FILTER($R$32:$R$55,($L$32:$L$55=W$59)*($K$32:$K$55=$K62))</f>
        <v>16</v>
      </c>
      <c r="X62" t="str" cm="1">
        <f t="array" ref="X62">_xlfn._xlws.FILTER($S$32:$S$55,($L$32:$L$55=X$59)*($K$32:$K$55=$K62))</f>
        <v>11</v>
      </c>
      <c r="Y62" t="str" cm="1">
        <f t="array" ref="Y62">_xlfn._xlws.FILTER($S$32:$S$55,($L$32:$L$55=Y$59)*($K$32:$K$55=$K62))</f>
        <v>18</v>
      </c>
    </row>
    <row r="63" spans="1:25" ht="15.75" customHeight="1">
      <c r="K63" s="9" t="s">
        <v>5</v>
      </c>
      <c r="L63" t="str" cm="1">
        <f t="array" ref="L63">_xlfn._xlws.FILTER($M$32:$M$55,($L$32:$L$55=$L$59)*($K$32:$K$55=K63))</f>
        <v>12</v>
      </c>
      <c r="M63" t="str" cm="1">
        <f t="array" ref="M63">_xlfn._xlws.FILTER($M$32:$M$55,($L$32:$L$55=$M$59)*($K$32:$K$55=K63))</f>
        <v>25</v>
      </c>
      <c r="N63" t="str" cm="1">
        <f t="array" ref="N63">_xlfn._xlws.FILTER($N$32:$N$55,($L$32:$L$55=$N$59)*($K$32:$K$55=K63))</f>
        <v>10</v>
      </c>
      <c r="O63" t="str" cm="1">
        <f t="array" ref="O63">_xlfn._xlws.FILTER($N$32:$N$55,($L$32:$L$55=$O$59)*($K$32:$K$55=K63))</f>
        <v>20</v>
      </c>
      <c r="P63" t="str" cm="1">
        <f t="array" ref="P63">_xlfn._xlws.FILTER($O$32:$O$55,($L$32:$L$55=$P$59)*($K$32:$K$55=$K63))</f>
        <v>11</v>
      </c>
      <c r="Q63" t="str" cm="1">
        <f t="array" ref="Q63">_xlfn._xlws.FILTER($O$32:$O$55,($L$32:$L$55=$Q$59)*($K$32:$K$55=K63))</f>
        <v>20</v>
      </c>
      <c r="R63" t="str" cm="1">
        <f t="array" ref="R63">_xlfn._xlws.FILTER($P$32:$P$55,($L$32:$L$55=R$59)*($K$32:$K$55=$K63))</f>
        <v>11</v>
      </c>
      <c r="S63" t="str" cm="1">
        <f t="array" ref="S63">_xlfn._xlws.FILTER($P$32:$P$55,($L$32:$L$55=S$59)*($K$32:$K$55=$K63))</f>
        <v>19</v>
      </c>
      <c r="T63" t="str" cm="1">
        <f t="array" ref="T63">_xlfn._xlws.FILTER($Q$32:$Q$55,($L$32:$L$55=T$59)*($K$32:$K$55=$K63))</f>
        <v>11</v>
      </c>
      <c r="U63" t="str" cm="1">
        <f t="array" ref="U63">_xlfn._xlws.FILTER($Q$32:$Q$55,($L$32:$L$55=U$59)*($K$32:$K$55=$K63))</f>
        <v>20</v>
      </c>
      <c r="V63" t="str" cm="1">
        <f t="array" ref="V63">_xlfn._xlws.FILTER($R$32:$R$55,($L$32:$L$55=V$59)*($K$32:$K$55=$K63))</f>
        <v>11</v>
      </c>
      <c r="W63" t="str" cm="1">
        <f t="array" ref="W63">_xlfn._xlws.FILTER($R$32:$R$55,($L$32:$L$55=W$59)*($K$32:$K$55=$K63))</f>
        <v>22</v>
      </c>
      <c r="X63" t="str" cm="1">
        <f t="array" ref="X63">_xlfn._xlws.FILTER($S$32:$S$55,($L$32:$L$55=X$59)*($K$32:$K$55=$K63))</f>
        <v>13</v>
      </c>
      <c r="Y63" t="str" cm="1">
        <f t="array" ref="Y63">_xlfn._xlws.FILTER($S$32:$S$55,($L$32:$L$55=Y$59)*($K$32:$K$55=$K63))</f>
        <v>26</v>
      </c>
    </row>
    <row r="64" spans="1:25" ht="15.75" customHeight="1">
      <c r="K64" s="9" t="s">
        <v>6</v>
      </c>
      <c r="L64" t="str" cm="1">
        <f t="array" ref="L64">_xlfn._xlws.FILTER($M$32:$M$55,($L$32:$L$55=$L$59)*($K$32:$K$55=K64))</f>
        <v>14</v>
      </c>
      <c r="M64" t="str" cm="1">
        <f t="array" ref="M64">_xlfn._xlws.FILTER($M$32:$M$55,($L$32:$L$55=$M$59)*($K$32:$K$55=K64))</f>
        <v>28</v>
      </c>
      <c r="N64" t="str" cm="1">
        <f t="array" ref="N64">_xlfn._xlws.FILTER($N$32:$N$55,($L$32:$L$55=$N$59)*($K$32:$K$55=K64))</f>
        <v>12</v>
      </c>
      <c r="O64" t="str" cm="1">
        <f t="array" ref="O64">_xlfn._xlws.FILTER($N$32:$N$55,($L$32:$L$55=$O$59)*($K$32:$K$55=K64))</f>
        <v>25</v>
      </c>
      <c r="P64" t="str" cm="1">
        <f t="array" ref="P64">_xlfn._xlws.FILTER($O$32:$O$55,($L$32:$L$55=$P$59)*($K$32:$K$55=$K64))</f>
        <v>12</v>
      </c>
      <c r="Q64" t="str" cm="1">
        <f t="array" ref="Q64">_xlfn._xlws.FILTER($O$32:$O$55,($L$32:$L$55=$Q$59)*($K$32:$K$55=K64))</f>
        <v>22</v>
      </c>
      <c r="R64" t="str" cm="1">
        <f t="array" ref="R64">_xlfn._xlws.FILTER($P$32:$P$55,($L$32:$L$55=R$59)*($K$32:$K$55=$K64))</f>
        <v>12</v>
      </c>
      <c r="S64" t="str" cm="1">
        <f t="array" ref="S64">_xlfn._xlws.FILTER($P$32:$P$55,($L$32:$L$55=S$59)*($K$32:$K$55=$K64))</f>
        <v>20</v>
      </c>
      <c r="T64" t="str" cm="1">
        <f t="array" ref="T64">_xlfn._xlws.FILTER($Q$32:$Q$55,($L$32:$L$55=T$59)*($K$32:$K$55=$K64))</f>
        <v>12</v>
      </c>
      <c r="U64" t="str" cm="1">
        <f t="array" ref="U64">_xlfn._xlws.FILTER($Q$32:$Q$55,($L$32:$L$55=U$59)*($K$32:$K$55=$K64))</f>
        <v>21</v>
      </c>
      <c r="V64" t="str" cm="1">
        <f t="array" ref="V64">_xlfn._xlws.FILTER($R$32:$R$55,($L$32:$L$55=V$59)*($K$32:$K$55=$K64))</f>
        <v>12</v>
      </c>
      <c r="W64" t="str" cm="1">
        <f t="array" ref="W64">_xlfn._xlws.FILTER($R$32:$R$55,($L$32:$L$55=W$59)*($K$32:$K$55=$K64))</f>
        <v>22</v>
      </c>
      <c r="X64" t="str" cm="1">
        <f t="array" ref="X64">_xlfn._xlws.FILTER($S$32:$S$55,($L$32:$L$55=X$59)*($K$32:$K$55=$K64))</f>
        <v>14</v>
      </c>
      <c r="Y64" t="str" cm="1">
        <f t="array" ref="Y64">_xlfn._xlws.FILTER($S$32:$S$55,($L$32:$L$55=Y$59)*($K$32:$K$55=$K64))</f>
        <v>27</v>
      </c>
    </row>
    <row r="65" spans="11:25" ht="15.75" customHeight="1">
      <c r="K65" s="9" t="s">
        <v>7</v>
      </c>
      <c r="L65" t="str" cm="1">
        <f t="array" ref="L65">_xlfn._xlws.FILTER($M$32:$M$55,($L$32:$L$55=$L$59)*($K$32:$K$55=K65))</f>
        <v>14</v>
      </c>
      <c r="M65" t="str" cm="1">
        <f t="array" ref="M65">_xlfn._xlws.FILTER($M$32:$M$55,($L$32:$L$55=$M$59)*($K$32:$K$55=K65))</f>
        <v>26</v>
      </c>
      <c r="N65" t="str" cm="1">
        <f t="array" ref="N65">_xlfn._xlws.FILTER($N$32:$N$55,($L$32:$L$55=$N$59)*($K$32:$K$55=K65))</f>
        <v>12</v>
      </c>
      <c r="O65" t="str" cm="1">
        <f t="array" ref="O65">_xlfn._xlws.FILTER($N$32:$N$55,($L$32:$L$55=$O$59)*($K$32:$K$55=K65))</f>
        <v>23</v>
      </c>
      <c r="P65" t="str" cm="1">
        <f t="array" ref="P65">_xlfn._xlws.FILTER($O$32:$O$55,($L$32:$L$55=$P$59)*($K$32:$K$55=$K65))</f>
        <v>11</v>
      </c>
      <c r="Q65" t="str" cm="1">
        <f t="array" ref="Q65">_xlfn._xlws.FILTER($O$32:$O$55,($L$32:$L$55=$Q$59)*($K$32:$K$55=K65))</f>
        <v>20</v>
      </c>
      <c r="R65" t="str" cm="1">
        <f t="array" ref="R65">_xlfn._xlws.FILTER($P$32:$P$55,($L$32:$L$55=R$59)*($K$32:$K$55=$K65))</f>
        <v>12</v>
      </c>
      <c r="S65" t="str" cm="1">
        <f t="array" ref="S65">_xlfn._xlws.FILTER($P$32:$P$55,($L$32:$L$55=S$59)*($K$32:$K$55=$K65))</f>
        <v>20</v>
      </c>
      <c r="T65" t="str" cm="1">
        <f t="array" ref="T65">_xlfn._xlws.FILTER($Q$32:$Q$55,($L$32:$L$55=T$59)*($K$32:$K$55=$K65))</f>
        <v>12</v>
      </c>
      <c r="U65" t="str" cm="1">
        <f t="array" ref="U65">_xlfn._xlws.FILTER($Q$32:$Q$55,($L$32:$L$55=U$59)*($K$32:$K$55=$K65))</f>
        <v>21</v>
      </c>
      <c r="V65" t="str" cm="1">
        <f t="array" ref="V65">_xlfn._xlws.FILTER($R$32:$R$55,($L$32:$L$55=V$59)*($K$32:$K$55=$K65))</f>
        <v>12</v>
      </c>
      <c r="W65" t="str" cm="1">
        <f t="array" ref="W65">_xlfn._xlws.FILTER($R$32:$R$55,($L$32:$L$55=W$59)*($K$32:$K$55=$K65))</f>
        <v>24</v>
      </c>
      <c r="X65" t="str" cm="1">
        <f t="array" ref="X65">_xlfn._xlws.FILTER($S$32:$S$55,($L$32:$L$55=X$59)*($K$32:$K$55=$K65))</f>
        <v>15</v>
      </c>
      <c r="Y65" t="str" cm="1">
        <f t="array" ref="Y65">_xlfn._xlws.FILTER($S$32:$S$55,($L$32:$L$55=Y$59)*($K$32:$K$55=$K65))</f>
        <v>27</v>
      </c>
    </row>
    <row r="66" spans="11:25" ht="15.75" customHeight="1">
      <c r="K66" s="9" t="s">
        <v>8</v>
      </c>
      <c r="L66" t="str" cm="1">
        <f t="array" ref="L66">_xlfn._xlws.FILTER($M$32:$M$55,($L$32:$L$55=$L$59)*($K$32:$K$55=K66))</f>
        <v>14</v>
      </c>
      <c r="M66" t="str" cm="1">
        <f t="array" ref="M66">_xlfn._xlws.FILTER($M$32:$M$55,($L$32:$L$55=$M$59)*($K$32:$K$55=K66))</f>
        <v>28</v>
      </c>
      <c r="N66" t="str" cm="1">
        <f t="array" ref="N66">_xlfn._xlws.FILTER($N$32:$N$55,($L$32:$L$55=$N$59)*($K$32:$K$55=K66))</f>
        <v>13</v>
      </c>
      <c r="O66" t="str" cm="1">
        <f t="array" ref="O66">_xlfn._xlws.FILTER($N$32:$N$55,($L$32:$L$55=$O$59)*($K$32:$K$55=K66))</f>
        <v>25</v>
      </c>
      <c r="P66" t="str" cm="1">
        <f t="array" ref="P66">_xlfn._xlws.FILTER($O$32:$O$55,($L$32:$L$55=$P$59)*($K$32:$K$55=$K66))</f>
        <v>13</v>
      </c>
      <c r="Q66" t="str" cm="1">
        <f t="array" ref="Q66">_xlfn._xlws.FILTER($O$32:$O$55,($L$32:$L$55=$Q$59)*($K$32:$K$55=K66))</f>
        <v>25</v>
      </c>
      <c r="R66" t="str" cm="1">
        <f t="array" ref="R66">_xlfn._xlws.FILTER($P$32:$P$55,($L$32:$L$55=R$59)*($K$32:$K$55=$K66))</f>
        <v>12</v>
      </c>
      <c r="S66" t="str" cm="1">
        <f t="array" ref="S66">_xlfn._xlws.FILTER($P$32:$P$55,($L$32:$L$55=S$59)*($K$32:$K$55=$K66))</f>
        <v>20</v>
      </c>
      <c r="T66" t="str" cm="1">
        <f t="array" ref="T66">_xlfn._xlws.FILTER($Q$32:$Q$55,($L$32:$L$55=T$59)*($K$32:$K$55=$K66))</f>
        <v>12</v>
      </c>
      <c r="U66" t="str" cm="1">
        <f t="array" ref="U66">_xlfn._xlws.FILTER($Q$32:$Q$55,($L$32:$L$55=U$59)*($K$32:$K$55=$K66))</f>
        <v>22</v>
      </c>
      <c r="V66" t="str" cm="1">
        <f t="array" ref="V66">_xlfn._xlws.FILTER($R$32:$R$55,($L$32:$L$55=V$59)*($K$32:$K$55=$K66))</f>
        <v>12</v>
      </c>
      <c r="W66" t="str" cm="1">
        <f t="array" ref="W66">_xlfn._xlws.FILTER($R$32:$R$55,($L$32:$L$55=W$59)*($K$32:$K$55=$K66))</f>
        <v>24</v>
      </c>
      <c r="X66" t="str" cm="1">
        <f t="array" ref="X66">_xlfn._xlws.FILTER($S$32:$S$55,($L$32:$L$55=X$59)*($K$32:$K$55=$K66))</f>
        <v>14</v>
      </c>
      <c r="Y66" t="str" cm="1">
        <f t="array" ref="Y66">_xlfn._xlws.FILTER($S$32:$S$55,($L$32:$L$55=Y$59)*($K$32:$K$55=$K66))</f>
        <v>26</v>
      </c>
    </row>
    <row r="67" spans="11:25" ht="15.75" customHeight="1">
      <c r="K67" s="9" t="s">
        <v>9</v>
      </c>
      <c r="L67" t="str" cm="1">
        <f t="array" ref="L67">_xlfn._xlws.FILTER($M$32:$M$55,($L$32:$L$55=$L$59)*($K$32:$K$55=K67))</f>
        <v>14</v>
      </c>
      <c r="M67" t="str" cm="1">
        <f t="array" ref="M67">_xlfn._xlws.FILTER($M$32:$M$55,($L$32:$L$55=$M$59)*($K$32:$K$55=K67))</f>
        <v>27</v>
      </c>
      <c r="N67" t="str" cm="1">
        <f t="array" ref="N67">_xlfn._xlws.FILTER($N$32:$N$55,($L$32:$L$55=$N$59)*($K$32:$K$55=K67))</f>
        <v>12</v>
      </c>
      <c r="O67" t="str" cm="1">
        <f t="array" ref="O67">_xlfn._xlws.FILTER($N$32:$N$55,($L$32:$L$55=$O$59)*($K$32:$K$55=K67))</f>
        <v>22</v>
      </c>
      <c r="P67" t="str" cm="1">
        <f t="array" ref="P67">_xlfn._xlws.FILTER($O$32:$O$55,($L$32:$L$55=$P$59)*($K$32:$K$55=$K67))</f>
        <v>12</v>
      </c>
      <c r="Q67" t="str" cm="1">
        <f t="array" ref="Q67">_xlfn._xlws.FILTER($O$32:$O$55,($L$32:$L$55=$Q$59)*($K$32:$K$55=K67))</f>
        <v>22</v>
      </c>
      <c r="R67" t="str" cm="1">
        <f t="array" ref="R67">_xlfn._xlws.FILTER($P$32:$P$55,($L$32:$L$55=R$59)*($K$32:$K$55=$K67))</f>
        <v>12</v>
      </c>
      <c r="S67" t="str" cm="1">
        <f t="array" ref="S67">_xlfn._xlws.FILTER($P$32:$P$55,($L$32:$L$55=S$59)*($K$32:$K$55=$K67))</f>
        <v>21</v>
      </c>
      <c r="T67" t="str" cm="1">
        <f t="array" ref="T67">_xlfn._xlws.FILTER($Q$32:$Q$55,($L$32:$L$55=T$59)*($K$32:$K$55=$K67))</f>
        <v>12</v>
      </c>
      <c r="U67" t="str" cm="1">
        <f t="array" ref="U67">_xlfn._xlws.FILTER($Q$32:$Q$55,($L$32:$L$55=U$59)*($K$32:$K$55=$K67))</f>
        <v>21</v>
      </c>
      <c r="V67" t="str" cm="1">
        <f t="array" ref="V67">_xlfn._xlws.FILTER($R$32:$R$55,($L$32:$L$55=V$59)*($K$32:$K$55=$K67))</f>
        <v>13</v>
      </c>
      <c r="W67" t="str" cm="1">
        <f t="array" ref="W67">_xlfn._xlws.FILTER($R$32:$R$55,($L$32:$L$55=W$59)*($K$32:$K$55=$K67))</f>
        <v>24</v>
      </c>
      <c r="X67" t="str" cm="1">
        <f t="array" ref="X67">_xlfn._xlws.FILTER($S$32:$S$55,($L$32:$L$55=X$59)*($K$32:$K$55=$K67))</f>
        <v>14</v>
      </c>
      <c r="Y67" t="str" cm="1">
        <f t="array" ref="Y67">_xlfn._xlws.FILTER($S$32:$S$55,($L$32:$L$55=Y$59)*($K$32:$K$55=$K67))</f>
        <v>27</v>
      </c>
    </row>
    <row r="68" spans="11:25" ht="15.75" customHeight="1">
      <c r="K68" s="9" t="s">
        <v>10</v>
      </c>
      <c r="L68" t="str" cm="1">
        <f t="array" ref="L68">_xlfn._xlws.FILTER($M$32:$M$55,($L$32:$L$55=$L$59)*($K$32:$K$55=K68))</f>
        <v>14</v>
      </c>
      <c r="M68" t="str" cm="1">
        <f t="array" ref="M68">_xlfn._xlws.FILTER($M$32:$M$55,($L$32:$L$55=$M$59)*($K$32:$K$55=K68))</f>
        <v>27</v>
      </c>
      <c r="N68" t="str" cm="1">
        <f t="array" ref="N68">_xlfn._xlws.FILTER($N$32:$N$55,($L$32:$L$55=$N$59)*($K$32:$K$55=K68))</f>
        <v>12</v>
      </c>
      <c r="O68" t="str" cm="1">
        <f t="array" ref="O68">_xlfn._xlws.FILTER($N$32:$N$55,($L$32:$L$55=$O$59)*($K$32:$K$55=K68))</f>
        <v>24</v>
      </c>
      <c r="P68" t="str" cm="1">
        <f t="array" ref="P68">_xlfn._xlws.FILTER($O$32:$O$55,($L$32:$L$55=$P$59)*($K$32:$K$55=$K68))</f>
        <v>11</v>
      </c>
      <c r="Q68" t="str" cm="1">
        <f t="array" ref="Q68">_xlfn._xlws.FILTER($O$32:$O$55,($L$32:$L$55=$Q$59)*($K$32:$K$55=K68))</f>
        <v>18</v>
      </c>
      <c r="R68" t="str" cm="1">
        <f t="array" ref="R68">_xlfn._xlws.FILTER($P$32:$P$55,($L$32:$L$55=R$59)*($K$32:$K$55=$K68))</f>
        <v>11</v>
      </c>
      <c r="S68" t="str" cm="1">
        <f t="array" ref="S68">_xlfn._xlws.FILTER($P$32:$P$55,($L$32:$L$55=S$59)*($K$32:$K$55=$K68))</f>
        <v>18</v>
      </c>
      <c r="T68" t="str" cm="1">
        <f t="array" ref="T68">_xlfn._xlws.FILTER($Q$32:$Q$55,($L$32:$L$55=T$59)*($K$32:$K$55=$K68))</f>
        <v>11</v>
      </c>
      <c r="U68" t="str" cm="1">
        <f t="array" ref="U68">_xlfn._xlws.FILTER($Q$32:$Q$55,($L$32:$L$55=U$59)*($K$32:$K$55=$K68))</f>
        <v>19</v>
      </c>
      <c r="V68" t="str" cm="1">
        <f t="array" ref="V68">_xlfn._xlws.FILTER($R$32:$R$55,($L$32:$L$55=V$59)*($K$32:$K$55=$K68))</f>
        <v>12</v>
      </c>
      <c r="W68" t="str" cm="1">
        <f t="array" ref="W68">_xlfn._xlws.FILTER($R$32:$R$55,($L$32:$L$55=W$59)*($K$32:$K$55=$K68))</f>
        <v>22</v>
      </c>
      <c r="X68" t="str" cm="1">
        <f t="array" ref="X68">_xlfn._xlws.FILTER($S$32:$S$55,($L$32:$L$55=X$59)*($K$32:$K$55=$K68))</f>
        <v>14</v>
      </c>
      <c r="Y68" t="str" cm="1">
        <f t="array" ref="Y68">_xlfn._xlws.FILTER($S$32:$S$55,($L$32:$L$55=Y$59)*($K$32:$K$55=$K68))</f>
        <v>26</v>
      </c>
    </row>
    <row r="69" spans="11:25" ht="15.75" customHeight="1">
      <c r="K69" s="9" t="s">
        <v>11</v>
      </c>
      <c r="L69" t="str" cm="1">
        <f t="array" ref="L69">_xlfn._xlws.FILTER($M$32:$M$55,($L$32:$L$55=$L$59)*($K$32:$K$55=K69))</f>
        <v>13</v>
      </c>
      <c r="M69" t="str" cm="1">
        <f t="array" ref="M69">_xlfn._xlws.FILTER($M$32:$M$55,($L$32:$L$55=$M$59)*($K$32:$K$55=K69))</f>
        <v>26</v>
      </c>
      <c r="N69" t="str" cm="1">
        <f t="array" ref="N69">_xlfn._xlws.FILTER($N$32:$N$55,($L$32:$L$55=$N$59)*($K$32:$K$55=K69))</f>
        <v>10</v>
      </c>
      <c r="O69" t="str" cm="1">
        <f t="array" ref="O69">_xlfn._xlws.FILTER($N$32:$N$55,($L$32:$L$55=$O$59)*($K$32:$K$55=K69))</f>
        <v>20</v>
      </c>
      <c r="P69" t="str" cm="1">
        <f t="array" ref="P69">_xlfn._xlws.FILTER($O$32:$O$55,($L$32:$L$55=$P$59)*($K$32:$K$55=$K69))</f>
        <v>11</v>
      </c>
      <c r="Q69" t="str" cm="1">
        <f t="array" ref="Q69">_xlfn._xlws.FILTER($O$32:$O$55,($L$32:$L$55=$Q$59)*($K$32:$K$55=K69))</f>
        <v>19</v>
      </c>
      <c r="R69" t="str" cm="1">
        <f t="array" ref="R69">_xlfn._xlws.FILTER($P$32:$P$55,($L$32:$L$55=R$59)*($K$32:$K$55=$K69))</f>
        <v>11</v>
      </c>
      <c r="S69" t="str" cm="1">
        <f t="array" ref="S69">_xlfn._xlws.FILTER($P$32:$P$55,($L$32:$L$55=S$59)*($K$32:$K$55=$K69))</f>
        <v>19</v>
      </c>
      <c r="T69" t="str" cm="1">
        <f t="array" ref="T69">_xlfn._xlws.FILTER($Q$32:$Q$55,($L$32:$L$55=T$59)*($K$32:$K$55=$K69))</f>
        <v>11</v>
      </c>
      <c r="U69" t="str" cm="1">
        <f t="array" ref="U69">_xlfn._xlws.FILTER($Q$32:$Q$55,($L$32:$L$55=U$59)*($K$32:$K$55=$K69))</f>
        <v>17</v>
      </c>
      <c r="V69" t="str" cm="1">
        <f t="array" ref="V69">_xlfn._xlws.FILTER($R$32:$R$55,($L$32:$L$55=V$59)*($K$32:$K$55=$K69))</f>
        <v>11</v>
      </c>
      <c r="W69" t="str" cm="1">
        <f t="array" ref="W69">_xlfn._xlws.FILTER($R$32:$R$55,($L$32:$L$55=W$59)*($K$32:$K$55=$K69))</f>
        <v>19</v>
      </c>
      <c r="X69" t="str" cm="1">
        <f t="array" ref="X69">_xlfn._xlws.FILTER($S$32:$S$55,($L$32:$L$55=X$59)*($K$32:$K$55=$K69))</f>
        <v>12</v>
      </c>
      <c r="Y69" t="str" cm="1">
        <f t="array" ref="Y69">_xlfn._xlws.FILTER($S$32:$S$55,($L$32:$L$55=Y$59)*($K$32:$K$55=$K69))</f>
        <v>22</v>
      </c>
    </row>
    <row r="70" spans="11:25" ht="15.75" customHeight="1">
      <c r="K70" s="9" t="s">
        <v>12</v>
      </c>
      <c r="L70" t="str" cm="1">
        <f t="array" ref="L70">_xlfn._xlws.FILTER($M$32:$M$55,($L$32:$L$55=$L$59)*($K$32:$K$55=K70))</f>
        <v>12</v>
      </c>
      <c r="M70" t="str" cm="1">
        <f t="array" ref="M70">_xlfn._xlws.FILTER($M$32:$M$55,($L$32:$L$55=$M$59)*($K$32:$K$55=K70))</f>
        <v>20</v>
      </c>
      <c r="N70" t="str" cm="1">
        <f t="array" ref="N70">_xlfn._xlws.FILTER($N$32:$N$55,($L$32:$L$55=$N$59)*($K$32:$K$55=K70))</f>
        <v>10</v>
      </c>
      <c r="O70" t="str" cm="1">
        <f t="array" ref="O70">_xlfn._xlws.FILTER($N$32:$N$55,($L$32:$L$55=$O$59)*($K$32:$K$55=K70))</f>
        <v>16</v>
      </c>
      <c r="P70" t="str" cm="1">
        <f t="array" ref="P70">_xlfn._xlws.FILTER($O$32:$O$55,($L$32:$L$55=$P$59)*($K$32:$K$55=$K70))</f>
        <v>10</v>
      </c>
      <c r="Q70" t="str" cm="1">
        <f t="array" ref="Q70">_xlfn._xlws.FILTER($O$32:$O$55,($L$32:$L$55=$Q$59)*($K$32:$K$55=K70))</f>
        <v>14</v>
      </c>
      <c r="R70" t="str" cm="1">
        <f t="array" ref="R70">_xlfn._xlws.FILTER($P$32:$P$55,($L$32:$L$55=R$59)*($K$32:$K$55=$K70))</f>
        <v>10</v>
      </c>
      <c r="S70" t="str" cm="1">
        <f t="array" ref="S70">_xlfn._xlws.FILTER($P$32:$P$55,($L$32:$L$55=S$59)*($K$32:$K$55=$K70))</f>
        <v>15</v>
      </c>
      <c r="T70" t="str" cm="1">
        <f t="array" ref="T70">_xlfn._xlws.FILTER($Q$32:$Q$55,($L$32:$L$55=T$59)*($K$32:$K$55=$K70))</f>
        <v>10</v>
      </c>
      <c r="U70" t="str" cm="1">
        <f t="array" ref="U70">_xlfn._xlws.FILTER($Q$32:$Q$55,($L$32:$L$55=U$59)*($K$32:$K$55=$K70))</f>
        <v>16</v>
      </c>
      <c r="V70" t="str" cm="1">
        <f t="array" ref="V70">_xlfn._xlws.FILTER($R$32:$R$55,($L$32:$L$55=V$59)*($K$32:$K$55=$K70))</f>
        <v>10</v>
      </c>
      <c r="W70" t="str" cm="1">
        <f t="array" ref="W70">_xlfn._xlws.FILTER($R$32:$R$55,($L$32:$L$55=W$59)*($K$32:$K$55=$K70))</f>
        <v>17</v>
      </c>
      <c r="X70" t="str" cm="1">
        <f t="array" ref="X70">_xlfn._xlws.FILTER($S$32:$S$55,($L$32:$L$55=X$59)*($K$32:$K$55=$K70))</f>
        <v>12</v>
      </c>
      <c r="Y70" t="str" cm="1">
        <f t="array" ref="Y70">_xlfn._xlws.FILTER($S$32:$S$55,($L$32:$L$55=Y$59)*($K$32:$K$55=$K70))</f>
        <v>21</v>
      </c>
    </row>
    <row r="71" spans="11:25" ht="15.75" customHeight="1">
      <c r="K71" s="9" t="s">
        <v>13</v>
      </c>
      <c r="L71" t="str" cm="1">
        <f t="array" ref="L71">_xlfn._xlws.FILTER($M$32:$M$55,($L$32:$L$55=$L$59)*($K$32:$K$55=K71))</f>
        <v>11</v>
      </c>
      <c r="M71" t="str" cm="1">
        <f t="array" ref="M71">_xlfn._xlws.FILTER($M$32:$M$55,($L$32:$L$55=$M$59)*($K$32:$K$55=K71))</f>
        <v>19</v>
      </c>
      <c r="N71" t="str" cm="1">
        <f t="array" ref="N71">_xlfn._xlws.FILTER($N$32:$N$55,($L$32:$L$55=$N$59)*($K$32:$K$55=K71))</f>
        <v>10</v>
      </c>
      <c r="O71" t="str" cm="1">
        <f t="array" ref="O71">_xlfn._xlws.FILTER($N$32:$N$55,($L$32:$L$55=$O$59)*($K$32:$K$55=K71))</f>
        <v>15</v>
      </c>
      <c r="P71" t="str" cm="1">
        <f t="array" ref="P71">_xlfn._xlws.FILTER($O$32:$O$55,($L$32:$L$55=$P$59)*($K$32:$K$55=$K71))</f>
        <v>10</v>
      </c>
      <c r="Q71" t="str" cm="1">
        <f t="array" ref="Q71">_xlfn._xlws.FILTER($O$32:$O$55,($L$32:$L$55=$Q$59)*($K$32:$K$55=K71))</f>
        <v>13</v>
      </c>
      <c r="R71" t="str" cm="1">
        <f t="array" ref="R71">_xlfn._xlws.FILTER($P$32:$P$55,($L$32:$L$55=R$59)*($K$32:$K$55=$K71))</f>
        <v>10</v>
      </c>
      <c r="S71" t="str" cm="1">
        <f t="array" ref="S71">_xlfn._xlws.FILTER($P$32:$P$55,($L$32:$L$55=S$59)*($K$32:$K$55=$K71))</f>
        <v>15</v>
      </c>
      <c r="T71" t="str" cm="1">
        <f t="array" ref="T71">_xlfn._xlws.FILTER($Q$32:$Q$55,($L$32:$L$55=T$59)*($K$32:$K$55=$K71))</f>
        <v>11</v>
      </c>
      <c r="U71" t="str" cm="1">
        <f t="array" ref="U71">_xlfn._xlws.FILTER($Q$32:$Q$55,($L$32:$L$55=U$59)*($K$32:$K$55=$K71))</f>
        <v>15</v>
      </c>
      <c r="V71" t="str" cm="1">
        <f t="array" ref="V71">_xlfn._xlws.FILTER($R$32:$R$55,($L$32:$L$55=V$59)*($K$32:$K$55=$K71))</f>
        <v>10</v>
      </c>
      <c r="W71" t="str" cm="1">
        <f t="array" ref="W71">_xlfn._xlws.FILTER($R$32:$R$55,($L$32:$L$55=W$59)*($K$32:$K$55=$K71))</f>
        <v>16</v>
      </c>
      <c r="X71" t="str" cm="1">
        <f t="array" ref="X71">_xlfn._xlws.FILTER($S$32:$S$55,($L$32:$L$55=X$59)*($K$32:$K$55=$K71))</f>
        <v>11</v>
      </c>
      <c r="Y71" t="str" cm="1">
        <f t="array" ref="Y71">_xlfn._xlws.FILTER($S$32:$S$55,($L$32:$L$55=Y$59)*($K$32:$K$55=$K71))</f>
        <v>18</v>
      </c>
    </row>
  </sheetData>
  <phoneticPr fontId="6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AD47-0157-41F1-B99B-42042B3492F0}">
  <dimension ref="A1:N15"/>
  <sheetViews>
    <sheetView workbookViewId="0">
      <selection activeCell="P14" sqref="P14"/>
    </sheetView>
  </sheetViews>
  <sheetFormatPr defaultRowHeight="13.2"/>
  <cols>
    <col min="1" max="1" width="15.109375" style="9" bestFit="1" customWidth="1"/>
  </cols>
  <sheetData>
    <row r="1" spans="1:14" s="9" customFormat="1">
      <c r="A1" s="9" t="s">
        <v>78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</row>
    <row r="2" spans="1:14">
      <c r="A2" s="9" t="s">
        <v>80</v>
      </c>
      <c r="B2" t="s">
        <v>87</v>
      </c>
      <c r="C2" s="8">
        <v>12133</v>
      </c>
      <c r="D2">
        <v>15977</v>
      </c>
      <c r="E2" s="8">
        <v>13227</v>
      </c>
      <c r="F2">
        <v>22365</v>
      </c>
      <c r="G2" s="8">
        <v>31455</v>
      </c>
      <c r="H2">
        <v>31412</v>
      </c>
      <c r="I2" s="8">
        <v>42922</v>
      </c>
      <c r="J2">
        <v>36514</v>
      </c>
      <c r="K2" s="5">
        <v>34183</v>
      </c>
      <c r="L2">
        <v>34719</v>
      </c>
      <c r="M2">
        <v>19451</v>
      </c>
      <c r="N2">
        <v>13512</v>
      </c>
    </row>
    <row r="3" spans="1:14">
      <c r="B3" t="s">
        <v>88</v>
      </c>
      <c r="C3">
        <v>4834</v>
      </c>
      <c r="D3">
        <v>7987</v>
      </c>
      <c r="E3">
        <v>5701</v>
      </c>
      <c r="F3">
        <v>14225</v>
      </c>
      <c r="G3">
        <v>32874</v>
      </c>
      <c r="H3">
        <v>30899</v>
      </c>
      <c r="I3">
        <v>44948</v>
      </c>
      <c r="J3">
        <v>35840</v>
      </c>
      <c r="K3" s="5">
        <v>33843</v>
      </c>
      <c r="L3">
        <v>27846</v>
      </c>
      <c r="M3">
        <v>10451</v>
      </c>
      <c r="N3">
        <v>5313</v>
      </c>
    </row>
    <row r="4" spans="1:14">
      <c r="A4" s="9" t="s">
        <v>81</v>
      </c>
      <c r="B4" t="s">
        <v>87</v>
      </c>
      <c r="C4">
        <v>17949</v>
      </c>
      <c r="D4">
        <v>19460</v>
      </c>
      <c r="E4">
        <v>20189</v>
      </c>
      <c r="F4">
        <v>26448</v>
      </c>
      <c r="G4">
        <v>38242</v>
      </c>
      <c r="H4">
        <v>41186</v>
      </c>
      <c r="I4">
        <v>56927</v>
      </c>
      <c r="J4">
        <v>40359</v>
      </c>
      <c r="K4" s="5">
        <v>33835</v>
      </c>
      <c r="L4">
        <v>46333</v>
      </c>
      <c r="M4">
        <v>28933</v>
      </c>
      <c r="N4">
        <v>16836</v>
      </c>
    </row>
    <row r="5" spans="1:14">
      <c r="B5" t="s">
        <v>88</v>
      </c>
      <c r="C5">
        <v>4209</v>
      </c>
      <c r="D5">
        <v>5101</v>
      </c>
      <c r="E5">
        <v>5084</v>
      </c>
      <c r="F5">
        <v>9100</v>
      </c>
      <c r="G5">
        <v>22242</v>
      </c>
      <c r="H5">
        <v>23761</v>
      </c>
      <c r="I5">
        <v>36434</v>
      </c>
      <c r="J5">
        <v>20250</v>
      </c>
      <c r="K5" s="5">
        <v>19707</v>
      </c>
      <c r="L5">
        <v>18015</v>
      </c>
      <c r="M5">
        <v>7961</v>
      </c>
      <c r="N5">
        <v>3537</v>
      </c>
    </row>
    <row r="6" spans="1:14">
      <c r="A6" s="9" t="s">
        <v>82</v>
      </c>
      <c r="B6" t="s">
        <v>87</v>
      </c>
      <c r="C6">
        <v>23720</v>
      </c>
      <c r="D6">
        <v>5072</v>
      </c>
      <c r="E6">
        <v>25612</v>
      </c>
      <c r="F6">
        <v>31343</v>
      </c>
      <c r="G6">
        <v>53146</v>
      </c>
      <c r="H6">
        <v>39693</v>
      </c>
      <c r="I6">
        <v>45832</v>
      </c>
      <c r="J6">
        <v>64348</v>
      </c>
      <c r="K6" s="5">
        <v>41614</v>
      </c>
      <c r="L6">
        <v>52625</v>
      </c>
      <c r="M6">
        <v>29959</v>
      </c>
      <c r="N6">
        <v>17962</v>
      </c>
    </row>
    <row r="7" spans="1:14">
      <c r="B7" t="s">
        <v>88</v>
      </c>
      <c r="C7">
        <v>5123</v>
      </c>
      <c r="D7">
        <v>22996</v>
      </c>
      <c r="E7">
        <v>7003</v>
      </c>
      <c r="F7">
        <v>11554</v>
      </c>
      <c r="G7">
        <v>24951</v>
      </c>
      <c r="H7">
        <v>18218</v>
      </c>
      <c r="I7">
        <v>29764</v>
      </c>
      <c r="J7">
        <v>31699</v>
      </c>
      <c r="K7" s="5">
        <v>16939</v>
      </c>
      <c r="L7">
        <v>19851</v>
      </c>
      <c r="M7">
        <v>7577</v>
      </c>
      <c r="N7">
        <v>3786</v>
      </c>
    </row>
    <row r="8" spans="1:14">
      <c r="A8" s="9" t="s">
        <v>83</v>
      </c>
      <c r="B8" t="s">
        <v>87</v>
      </c>
      <c r="C8">
        <v>19875</v>
      </c>
      <c r="D8">
        <v>16926</v>
      </c>
      <c r="E8">
        <v>31500</v>
      </c>
      <c r="F8">
        <v>33346</v>
      </c>
      <c r="G8">
        <v>52365</v>
      </c>
      <c r="H8">
        <v>46475</v>
      </c>
      <c r="I8">
        <v>41006</v>
      </c>
      <c r="J8">
        <v>63221</v>
      </c>
      <c r="K8" s="5">
        <v>46898</v>
      </c>
      <c r="L8">
        <v>42591</v>
      </c>
      <c r="M8">
        <v>37077</v>
      </c>
      <c r="N8">
        <v>21441</v>
      </c>
    </row>
    <row r="9" spans="1:14">
      <c r="B9" t="s">
        <v>88</v>
      </c>
      <c r="C9">
        <v>4454</v>
      </c>
      <c r="D9">
        <v>3414</v>
      </c>
      <c r="E9">
        <v>8633</v>
      </c>
      <c r="F9">
        <v>13667</v>
      </c>
      <c r="G9">
        <v>23231</v>
      </c>
      <c r="H9">
        <v>24645</v>
      </c>
      <c r="I9">
        <v>20473</v>
      </c>
      <c r="J9">
        <v>33731</v>
      </c>
      <c r="K9" s="5">
        <v>19282</v>
      </c>
      <c r="L9">
        <v>16670</v>
      </c>
      <c r="M9">
        <v>9865</v>
      </c>
      <c r="N9">
        <v>5027</v>
      </c>
    </row>
    <row r="10" spans="1:14">
      <c r="A10" s="9" t="s">
        <v>84</v>
      </c>
      <c r="B10" t="s">
        <v>87</v>
      </c>
      <c r="C10">
        <v>17902</v>
      </c>
      <c r="D10">
        <v>14465</v>
      </c>
      <c r="E10">
        <v>28179</v>
      </c>
      <c r="F10">
        <v>37285</v>
      </c>
      <c r="G10">
        <v>43306</v>
      </c>
      <c r="H10">
        <v>56201</v>
      </c>
      <c r="I10">
        <v>49593</v>
      </c>
      <c r="J10">
        <v>58931</v>
      </c>
      <c r="K10" s="5">
        <v>47835</v>
      </c>
      <c r="L10">
        <v>38272</v>
      </c>
      <c r="M10">
        <v>38983</v>
      </c>
      <c r="N10">
        <v>21708</v>
      </c>
    </row>
    <row r="11" spans="1:14">
      <c r="B11" t="s">
        <v>88</v>
      </c>
      <c r="C11">
        <v>3653</v>
      </c>
      <c r="D11">
        <v>2738</v>
      </c>
      <c r="E11">
        <v>7649</v>
      </c>
      <c r="F11">
        <v>17496</v>
      </c>
      <c r="G11">
        <v>21120</v>
      </c>
      <c r="H11">
        <v>31055</v>
      </c>
      <c r="I11">
        <v>28368</v>
      </c>
      <c r="J11">
        <v>33429</v>
      </c>
      <c r="K11" s="5">
        <v>20948</v>
      </c>
      <c r="L11">
        <v>14102</v>
      </c>
      <c r="M11">
        <v>12959</v>
      </c>
      <c r="N11">
        <v>5414</v>
      </c>
    </row>
    <row r="12" spans="1:14">
      <c r="A12" s="9" t="s">
        <v>85</v>
      </c>
      <c r="B12" t="s">
        <v>87</v>
      </c>
      <c r="C12">
        <v>15761</v>
      </c>
      <c r="D12">
        <v>3099</v>
      </c>
      <c r="E12">
        <v>22235</v>
      </c>
      <c r="F12">
        <v>32925</v>
      </c>
      <c r="G12">
        <v>35219</v>
      </c>
      <c r="H12">
        <v>55482</v>
      </c>
      <c r="I12">
        <v>44016</v>
      </c>
      <c r="J12">
        <v>47772</v>
      </c>
      <c r="K12" s="5">
        <v>53516</v>
      </c>
      <c r="L12">
        <v>32413</v>
      </c>
      <c r="M12">
        <v>25594</v>
      </c>
      <c r="N12">
        <v>21933</v>
      </c>
    </row>
    <row r="13" spans="1:14">
      <c r="B13" t="s">
        <v>88</v>
      </c>
      <c r="C13">
        <v>3603</v>
      </c>
      <c r="D13">
        <v>13641</v>
      </c>
      <c r="E13">
        <v>6839</v>
      </c>
      <c r="F13">
        <v>19307</v>
      </c>
      <c r="G13">
        <v>21393</v>
      </c>
      <c r="H13">
        <v>40462</v>
      </c>
      <c r="I13">
        <v>31938</v>
      </c>
      <c r="J13">
        <v>36358</v>
      </c>
      <c r="K13" s="5">
        <v>33726</v>
      </c>
      <c r="L13">
        <v>14984</v>
      </c>
      <c r="M13">
        <v>9482</v>
      </c>
      <c r="N13">
        <v>6678</v>
      </c>
    </row>
    <row r="14" spans="1:14">
      <c r="A14" s="9" t="s">
        <v>86</v>
      </c>
      <c r="B14" t="s">
        <v>87</v>
      </c>
      <c r="C14">
        <v>11323</v>
      </c>
      <c r="D14">
        <v>5365</v>
      </c>
      <c r="E14">
        <v>12713</v>
      </c>
      <c r="F14">
        <v>29947</v>
      </c>
      <c r="G14">
        <v>32455</v>
      </c>
      <c r="H14">
        <v>44515</v>
      </c>
      <c r="I14">
        <v>48368</v>
      </c>
      <c r="J14">
        <v>39918</v>
      </c>
      <c r="K14">
        <v>51790</v>
      </c>
      <c r="L14">
        <v>26528</v>
      </c>
      <c r="M14">
        <v>22704</v>
      </c>
      <c r="N14">
        <v>17065</v>
      </c>
    </row>
    <row r="15" spans="1:14">
      <c r="B15" t="s">
        <v>88</v>
      </c>
      <c r="C15">
        <v>3745</v>
      </c>
      <c r="D15">
        <v>13319</v>
      </c>
      <c r="E15">
        <v>5883</v>
      </c>
      <c r="F15">
        <v>25189</v>
      </c>
      <c r="G15">
        <v>31228</v>
      </c>
      <c r="H15">
        <v>50754</v>
      </c>
      <c r="I15">
        <v>53369</v>
      </c>
      <c r="J15">
        <v>42549</v>
      </c>
      <c r="K15">
        <v>52519</v>
      </c>
      <c r="L15">
        <v>18832</v>
      </c>
      <c r="M15">
        <v>13802</v>
      </c>
      <c r="N15">
        <v>6931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9FB0-56E8-4B7C-A11C-82F31CF0DCBD}">
  <dimension ref="A1:N32"/>
  <sheetViews>
    <sheetView workbookViewId="0">
      <selection activeCell="P15" sqref="P15"/>
    </sheetView>
  </sheetViews>
  <sheetFormatPr defaultRowHeight="13.2"/>
  <cols>
    <col min="1" max="1" width="16.33203125" style="9" bestFit="1" customWidth="1"/>
    <col min="3" max="14" width="8.88671875" style="11"/>
  </cols>
  <sheetData>
    <row r="1" spans="1:14" s="9" customFormat="1">
      <c r="A1" s="9" t="s">
        <v>261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>
      <c r="A2" s="9" t="s">
        <v>80</v>
      </c>
      <c r="B2" t="s">
        <v>87</v>
      </c>
      <c r="C2">
        <v>10</v>
      </c>
      <c r="D2">
        <v>12</v>
      </c>
      <c r="E2">
        <v>10</v>
      </c>
      <c r="F2">
        <v>12</v>
      </c>
      <c r="G2">
        <v>14</v>
      </c>
      <c r="H2">
        <v>14</v>
      </c>
      <c r="I2">
        <v>14</v>
      </c>
      <c r="J2">
        <v>14</v>
      </c>
      <c r="K2">
        <v>14</v>
      </c>
      <c r="L2">
        <v>13</v>
      </c>
      <c r="M2">
        <v>12</v>
      </c>
      <c r="N2">
        <v>11</v>
      </c>
    </row>
    <row r="3" spans="1:14">
      <c r="B3" t="s">
        <v>88</v>
      </c>
      <c r="C3">
        <v>19</v>
      </c>
      <c r="D3">
        <v>23</v>
      </c>
      <c r="E3">
        <v>19</v>
      </c>
      <c r="F3">
        <v>25</v>
      </c>
      <c r="G3">
        <v>28</v>
      </c>
      <c r="H3">
        <v>26</v>
      </c>
      <c r="I3">
        <v>28</v>
      </c>
      <c r="J3">
        <v>27</v>
      </c>
      <c r="K3">
        <v>27</v>
      </c>
      <c r="L3">
        <v>26</v>
      </c>
      <c r="M3">
        <v>20</v>
      </c>
      <c r="N3">
        <v>19</v>
      </c>
    </row>
    <row r="4" spans="1:14">
      <c r="A4" s="9" t="s">
        <v>81</v>
      </c>
      <c r="B4" t="s">
        <v>87</v>
      </c>
      <c r="C4">
        <v>9</v>
      </c>
      <c r="D4">
        <v>10</v>
      </c>
      <c r="E4">
        <v>9</v>
      </c>
      <c r="F4">
        <v>10</v>
      </c>
      <c r="G4">
        <v>12</v>
      </c>
      <c r="H4">
        <v>12</v>
      </c>
      <c r="I4">
        <v>13</v>
      </c>
      <c r="J4">
        <v>12</v>
      </c>
      <c r="K4">
        <v>12</v>
      </c>
      <c r="L4">
        <v>10</v>
      </c>
      <c r="M4">
        <v>10</v>
      </c>
      <c r="N4">
        <v>10</v>
      </c>
    </row>
    <row r="5" spans="1:14">
      <c r="B5" t="s">
        <v>88</v>
      </c>
      <c r="C5">
        <v>14</v>
      </c>
      <c r="D5">
        <v>16</v>
      </c>
      <c r="E5">
        <v>15</v>
      </c>
      <c r="F5">
        <v>20</v>
      </c>
      <c r="G5">
        <v>25</v>
      </c>
      <c r="H5">
        <v>23</v>
      </c>
      <c r="I5">
        <v>25</v>
      </c>
      <c r="J5">
        <v>22</v>
      </c>
      <c r="K5">
        <v>24</v>
      </c>
      <c r="L5">
        <v>20</v>
      </c>
      <c r="M5">
        <v>16</v>
      </c>
      <c r="N5">
        <v>15</v>
      </c>
    </row>
    <row r="6" spans="1:14">
      <c r="A6" s="9" t="s">
        <v>82</v>
      </c>
      <c r="B6" t="s">
        <v>87</v>
      </c>
      <c r="C6">
        <v>9</v>
      </c>
      <c r="D6">
        <v>9</v>
      </c>
      <c r="E6">
        <v>10</v>
      </c>
      <c r="F6">
        <v>11</v>
      </c>
      <c r="G6">
        <v>12</v>
      </c>
      <c r="H6">
        <v>11</v>
      </c>
      <c r="I6">
        <v>13</v>
      </c>
      <c r="J6">
        <v>12</v>
      </c>
      <c r="K6">
        <v>11</v>
      </c>
      <c r="L6">
        <v>11</v>
      </c>
      <c r="M6">
        <v>10</v>
      </c>
      <c r="N6">
        <v>10</v>
      </c>
    </row>
    <row r="7" spans="1:14">
      <c r="B7" t="s">
        <v>88</v>
      </c>
      <c r="C7">
        <v>13</v>
      </c>
      <c r="D7">
        <v>13</v>
      </c>
      <c r="E7">
        <v>16</v>
      </c>
      <c r="F7">
        <v>20</v>
      </c>
      <c r="G7">
        <v>22</v>
      </c>
      <c r="H7">
        <v>20</v>
      </c>
      <c r="I7">
        <v>25</v>
      </c>
      <c r="J7">
        <v>22</v>
      </c>
      <c r="K7">
        <v>18</v>
      </c>
      <c r="L7">
        <v>19</v>
      </c>
      <c r="M7">
        <v>14</v>
      </c>
      <c r="N7">
        <v>13</v>
      </c>
    </row>
    <row r="8" spans="1:14">
      <c r="A8" s="9" t="s">
        <v>83</v>
      </c>
      <c r="B8" t="s">
        <v>87</v>
      </c>
      <c r="C8">
        <v>10</v>
      </c>
      <c r="D8">
        <v>9</v>
      </c>
      <c r="E8">
        <v>10</v>
      </c>
      <c r="F8">
        <v>11</v>
      </c>
      <c r="G8">
        <v>12</v>
      </c>
      <c r="H8">
        <v>12</v>
      </c>
      <c r="I8">
        <v>12</v>
      </c>
      <c r="J8">
        <v>12</v>
      </c>
      <c r="K8">
        <v>11</v>
      </c>
      <c r="L8">
        <v>11</v>
      </c>
      <c r="M8">
        <v>10</v>
      </c>
      <c r="N8">
        <v>10</v>
      </c>
    </row>
    <row r="9" spans="1:14">
      <c r="B9" t="s">
        <v>88</v>
      </c>
      <c r="C9">
        <v>13</v>
      </c>
      <c r="D9">
        <v>12</v>
      </c>
      <c r="E9">
        <v>15</v>
      </c>
      <c r="F9">
        <v>19</v>
      </c>
      <c r="G9">
        <v>20</v>
      </c>
      <c r="H9">
        <v>20</v>
      </c>
      <c r="I9">
        <v>20</v>
      </c>
      <c r="J9">
        <v>21</v>
      </c>
      <c r="K9">
        <v>18</v>
      </c>
      <c r="L9">
        <v>19</v>
      </c>
      <c r="M9">
        <v>15</v>
      </c>
      <c r="N9">
        <v>15</v>
      </c>
    </row>
    <row r="10" spans="1:14">
      <c r="A10" s="9" t="s">
        <v>84</v>
      </c>
      <c r="B10" t="s">
        <v>87</v>
      </c>
      <c r="C10">
        <v>9</v>
      </c>
      <c r="D10">
        <v>9</v>
      </c>
      <c r="E10">
        <v>9</v>
      </c>
      <c r="F10">
        <v>11</v>
      </c>
      <c r="G10">
        <v>12</v>
      </c>
      <c r="H10">
        <v>12</v>
      </c>
      <c r="I10">
        <v>12</v>
      </c>
      <c r="J10">
        <v>12</v>
      </c>
      <c r="K10">
        <v>11</v>
      </c>
      <c r="L10">
        <v>11</v>
      </c>
      <c r="M10">
        <v>10</v>
      </c>
      <c r="N10">
        <v>11</v>
      </c>
    </row>
    <row r="11" spans="1:14">
      <c r="B11" t="s">
        <v>88</v>
      </c>
      <c r="C11">
        <v>12</v>
      </c>
      <c r="D11">
        <v>14</v>
      </c>
      <c r="E11">
        <v>14</v>
      </c>
      <c r="F11">
        <v>20</v>
      </c>
      <c r="G11">
        <v>21</v>
      </c>
      <c r="H11">
        <v>21</v>
      </c>
      <c r="I11">
        <v>22</v>
      </c>
      <c r="J11">
        <v>21</v>
      </c>
      <c r="K11">
        <v>19</v>
      </c>
      <c r="L11">
        <v>17</v>
      </c>
      <c r="M11">
        <v>16</v>
      </c>
      <c r="N11">
        <v>15</v>
      </c>
    </row>
    <row r="12" spans="1:14">
      <c r="A12" s="9" t="s">
        <v>85</v>
      </c>
      <c r="B12" t="s">
        <v>87</v>
      </c>
      <c r="C12">
        <v>10</v>
      </c>
      <c r="D12">
        <v>9</v>
      </c>
      <c r="E12">
        <v>9</v>
      </c>
      <c r="F12">
        <v>11</v>
      </c>
      <c r="G12">
        <v>12</v>
      </c>
      <c r="H12">
        <v>12</v>
      </c>
      <c r="I12">
        <v>12</v>
      </c>
      <c r="J12">
        <v>13</v>
      </c>
      <c r="K12">
        <v>12</v>
      </c>
      <c r="L12">
        <v>11</v>
      </c>
      <c r="M12">
        <v>10</v>
      </c>
      <c r="N12">
        <v>10</v>
      </c>
    </row>
    <row r="13" spans="1:14">
      <c r="B13" t="s">
        <v>88</v>
      </c>
      <c r="C13">
        <v>12</v>
      </c>
      <c r="D13">
        <v>15</v>
      </c>
      <c r="E13">
        <v>16</v>
      </c>
      <c r="F13">
        <v>22</v>
      </c>
      <c r="G13">
        <v>22</v>
      </c>
      <c r="H13">
        <v>24</v>
      </c>
      <c r="I13">
        <v>24</v>
      </c>
      <c r="J13">
        <v>24</v>
      </c>
      <c r="K13">
        <v>22</v>
      </c>
      <c r="L13">
        <v>19</v>
      </c>
      <c r="M13">
        <v>17</v>
      </c>
      <c r="N13">
        <v>16</v>
      </c>
    </row>
    <row r="14" spans="1:14">
      <c r="A14" s="9" t="s">
        <v>86</v>
      </c>
      <c r="B14" t="s">
        <v>87</v>
      </c>
      <c r="C14">
        <v>10</v>
      </c>
      <c r="D14">
        <v>11</v>
      </c>
      <c r="E14">
        <v>11</v>
      </c>
      <c r="F14">
        <v>13</v>
      </c>
      <c r="G14">
        <v>14</v>
      </c>
      <c r="H14">
        <v>15</v>
      </c>
      <c r="I14">
        <v>14</v>
      </c>
      <c r="J14">
        <v>14</v>
      </c>
      <c r="K14">
        <v>14</v>
      </c>
      <c r="L14">
        <v>12</v>
      </c>
      <c r="M14">
        <v>12</v>
      </c>
      <c r="N14">
        <v>11</v>
      </c>
    </row>
    <row r="15" spans="1:14">
      <c r="B15" t="s">
        <v>88</v>
      </c>
      <c r="C15">
        <v>16</v>
      </c>
      <c r="D15">
        <v>20</v>
      </c>
      <c r="E15">
        <v>18</v>
      </c>
      <c r="F15">
        <v>26</v>
      </c>
      <c r="G15">
        <v>27</v>
      </c>
      <c r="H15">
        <v>27</v>
      </c>
      <c r="I15">
        <v>26</v>
      </c>
      <c r="J15">
        <v>27</v>
      </c>
      <c r="K15">
        <v>26</v>
      </c>
      <c r="L15">
        <v>22</v>
      </c>
      <c r="M15">
        <v>21</v>
      </c>
      <c r="N15">
        <v>18</v>
      </c>
    </row>
    <row r="19" spans="3:14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3:14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3:14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3:14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3:14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3:14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3:14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3:14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3:14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3:14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3:14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3:14"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3:14"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3:14"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9D45-E1AA-4D7F-BD7C-8392DD4DDD0C}">
  <dimension ref="A1:G134"/>
  <sheetViews>
    <sheetView workbookViewId="0">
      <selection activeCell="M22" sqref="M22"/>
    </sheetView>
  </sheetViews>
  <sheetFormatPr defaultRowHeight="13.2"/>
  <cols>
    <col min="1" max="1" width="9.77734375" bestFit="1" customWidth="1"/>
    <col min="2" max="2" width="25" bestFit="1" customWidth="1"/>
    <col min="3" max="3" width="12" bestFit="1" customWidth="1"/>
  </cols>
  <sheetData>
    <row r="1" spans="1:7" s="9" customFormat="1">
      <c r="B1"/>
      <c r="C1"/>
    </row>
    <row r="2" spans="1:7">
      <c r="B2" s="9" t="s">
        <v>262</v>
      </c>
      <c r="C2" s="9" t="s">
        <v>263</v>
      </c>
    </row>
    <row r="3" spans="1:7">
      <c r="A3" s="8" t="s">
        <v>2</v>
      </c>
      <c r="B3" t="s">
        <v>270</v>
      </c>
      <c r="C3">
        <v>306</v>
      </c>
    </row>
    <row r="4" spans="1:7">
      <c r="B4" t="s">
        <v>264</v>
      </c>
      <c r="C4">
        <v>285</v>
      </c>
    </row>
    <row r="5" spans="1:7">
      <c r="B5" t="s">
        <v>271</v>
      </c>
      <c r="C5">
        <v>282</v>
      </c>
    </row>
    <row r="6" spans="1:7">
      <c r="B6" t="s">
        <v>265</v>
      </c>
      <c r="C6">
        <v>262</v>
      </c>
    </row>
    <row r="7" spans="1:7">
      <c r="B7" t="s">
        <v>272</v>
      </c>
      <c r="C7">
        <v>242</v>
      </c>
    </row>
    <row r="8" spans="1:7">
      <c r="B8" t="s">
        <v>268</v>
      </c>
      <c r="C8">
        <v>230</v>
      </c>
    </row>
    <row r="9" spans="1:7">
      <c r="B9" t="s">
        <v>273</v>
      </c>
      <c r="C9">
        <v>220</v>
      </c>
    </row>
    <row r="10" spans="1:7">
      <c r="B10" t="s">
        <v>267</v>
      </c>
      <c r="C10">
        <v>220</v>
      </c>
    </row>
    <row r="11" spans="1:7">
      <c r="B11" t="s">
        <v>274</v>
      </c>
      <c r="C11">
        <v>219</v>
      </c>
    </row>
    <row r="12" spans="1:7">
      <c r="B12" t="s">
        <v>275</v>
      </c>
      <c r="C12">
        <v>217</v>
      </c>
    </row>
    <row r="13" spans="1:7" s="9" customFormat="1">
      <c r="B13"/>
      <c r="C13"/>
      <c r="G13"/>
    </row>
    <row r="15" spans="1:7">
      <c r="A15" s="8" t="s">
        <v>3</v>
      </c>
      <c r="B15" t="s">
        <v>271</v>
      </c>
      <c r="C15">
        <v>527</v>
      </c>
    </row>
    <row r="16" spans="1:7">
      <c r="B16" t="s">
        <v>276</v>
      </c>
      <c r="C16">
        <v>367</v>
      </c>
    </row>
    <row r="17" spans="1:3">
      <c r="B17" t="s">
        <v>270</v>
      </c>
      <c r="C17">
        <v>325</v>
      </c>
    </row>
    <row r="18" spans="1:3">
      <c r="B18" t="s">
        <v>275</v>
      </c>
      <c r="C18">
        <v>323</v>
      </c>
    </row>
    <row r="19" spans="1:3">
      <c r="B19" t="s">
        <v>264</v>
      </c>
      <c r="C19">
        <v>265</v>
      </c>
    </row>
    <row r="20" spans="1:3">
      <c r="B20" t="s">
        <v>265</v>
      </c>
      <c r="C20">
        <v>255</v>
      </c>
    </row>
    <row r="21" spans="1:3">
      <c r="B21" t="s">
        <v>277</v>
      </c>
      <c r="C21">
        <v>242</v>
      </c>
    </row>
    <row r="22" spans="1:3">
      <c r="B22" t="s">
        <v>267</v>
      </c>
      <c r="C22">
        <v>224</v>
      </c>
    </row>
    <row r="23" spans="1:3">
      <c r="B23" t="s">
        <v>272</v>
      </c>
      <c r="C23">
        <v>220</v>
      </c>
    </row>
    <row r="24" spans="1:3">
      <c r="B24" t="s">
        <v>266</v>
      </c>
      <c r="C24">
        <v>211</v>
      </c>
    </row>
    <row r="26" spans="1:3">
      <c r="A26" s="8" t="s">
        <v>4</v>
      </c>
      <c r="B26" t="s">
        <v>271</v>
      </c>
      <c r="C26">
        <v>774</v>
      </c>
    </row>
    <row r="27" spans="1:3">
      <c r="B27" t="s">
        <v>276</v>
      </c>
      <c r="C27">
        <v>666</v>
      </c>
    </row>
    <row r="28" spans="1:3">
      <c r="B28" t="s">
        <v>270</v>
      </c>
      <c r="C28">
        <v>626</v>
      </c>
    </row>
    <row r="29" spans="1:3">
      <c r="B29" t="s">
        <v>275</v>
      </c>
      <c r="C29">
        <v>480</v>
      </c>
    </row>
    <row r="30" spans="1:3">
      <c r="B30" t="s">
        <v>274</v>
      </c>
      <c r="C30">
        <v>408</v>
      </c>
    </row>
    <row r="31" spans="1:3">
      <c r="B31" t="s">
        <v>267</v>
      </c>
      <c r="C31">
        <v>334</v>
      </c>
    </row>
    <row r="32" spans="1:3">
      <c r="B32" t="s">
        <v>278</v>
      </c>
      <c r="C32">
        <v>328</v>
      </c>
    </row>
    <row r="33" spans="1:3">
      <c r="B33" t="s">
        <v>279</v>
      </c>
      <c r="C33">
        <v>320</v>
      </c>
    </row>
    <row r="34" spans="1:3">
      <c r="B34" t="s">
        <v>280</v>
      </c>
      <c r="C34">
        <v>314</v>
      </c>
    </row>
    <row r="35" spans="1:3">
      <c r="B35" t="s">
        <v>281</v>
      </c>
      <c r="C35">
        <v>302</v>
      </c>
    </row>
    <row r="37" spans="1:3">
      <c r="A37" s="8" t="s">
        <v>5</v>
      </c>
      <c r="B37" t="s">
        <v>271</v>
      </c>
      <c r="C37">
        <v>3238</v>
      </c>
    </row>
    <row r="38" spans="1:3">
      <c r="B38" t="s">
        <v>276</v>
      </c>
      <c r="C38">
        <v>2266</v>
      </c>
    </row>
    <row r="39" spans="1:3">
      <c r="B39" t="s">
        <v>275</v>
      </c>
      <c r="C39">
        <v>1436</v>
      </c>
    </row>
    <row r="40" spans="1:3">
      <c r="B40" t="s">
        <v>282</v>
      </c>
      <c r="C40">
        <v>1327</v>
      </c>
    </row>
    <row r="41" spans="1:3">
      <c r="B41" t="s">
        <v>270</v>
      </c>
      <c r="C41">
        <v>1125</v>
      </c>
    </row>
    <row r="42" spans="1:3">
      <c r="B42" t="s">
        <v>283</v>
      </c>
      <c r="C42">
        <v>1070</v>
      </c>
    </row>
    <row r="43" spans="1:3">
      <c r="B43" t="s">
        <v>284</v>
      </c>
      <c r="C43">
        <v>1018</v>
      </c>
    </row>
    <row r="44" spans="1:3">
      <c r="B44" t="s">
        <v>285</v>
      </c>
      <c r="C44">
        <v>946</v>
      </c>
    </row>
    <row r="45" spans="1:3">
      <c r="B45" t="s">
        <v>281</v>
      </c>
      <c r="C45">
        <v>870</v>
      </c>
    </row>
    <row r="46" spans="1:3">
      <c r="B46" t="s">
        <v>274</v>
      </c>
      <c r="C46">
        <v>785</v>
      </c>
    </row>
    <row r="48" spans="1:3">
      <c r="A48" s="8" t="s">
        <v>6</v>
      </c>
      <c r="B48" t="s">
        <v>271</v>
      </c>
      <c r="C48">
        <v>5756</v>
      </c>
    </row>
    <row r="49" spans="1:3">
      <c r="B49" t="s">
        <v>276</v>
      </c>
      <c r="C49">
        <v>3810</v>
      </c>
    </row>
    <row r="50" spans="1:3">
      <c r="B50" t="s">
        <v>282</v>
      </c>
      <c r="C50">
        <v>2727</v>
      </c>
    </row>
    <row r="51" spans="1:3">
      <c r="B51" t="s">
        <v>275</v>
      </c>
      <c r="C51">
        <v>2510</v>
      </c>
    </row>
    <row r="52" spans="1:3">
      <c r="B52" t="s">
        <v>283</v>
      </c>
      <c r="C52">
        <v>2389</v>
      </c>
    </row>
    <row r="53" spans="1:3">
      <c r="B53" t="s">
        <v>284</v>
      </c>
      <c r="C53">
        <v>2049</v>
      </c>
    </row>
    <row r="54" spans="1:3">
      <c r="B54" t="s">
        <v>285</v>
      </c>
      <c r="C54">
        <v>1900</v>
      </c>
    </row>
    <row r="55" spans="1:3">
      <c r="B55" t="s">
        <v>270</v>
      </c>
      <c r="C55">
        <v>1891</v>
      </c>
    </row>
    <row r="56" spans="1:3">
      <c r="B56" t="s">
        <v>281</v>
      </c>
      <c r="C56">
        <v>1361</v>
      </c>
    </row>
    <row r="57" spans="1:3">
      <c r="B57" t="s">
        <v>286</v>
      </c>
      <c r="C57">
        <v>1334</v>
      </c>
    </row>
    <row r="59" spans="1:3">
      <c r="A59" s="8" t="s">
        <v>7</v>
      </c>
      <c r="B59" t="s">
        <v>271</v>
      </c>
      <c r="C59">
        <v>6243</v>
      </c>
    </row>
    <row r="60" spans="1:3">
      <c r="B60" t="s">
        <v>276</v>
      </c>
      <c r="C60">
        <v>3990</v>
      </c>
    </row>
    <row r="61" spans="1:3">
      <c r="B61" t="s">
        <v>282</v>
      </c>
      <c r="C61">
        <v>3472</v>
      </c>
    </row>
    <row r="62" spans="1:3">
      <c r="B62" t="s">
        <v>283</v>
      </c>
      <c r="C62">
        <v>3354</v>
      </c>
    </row>
    <row r="63" spans="1:3">
      <c r="B63" t="s">
        <v>275</v>
      </c>
      <c r="C63">
        <v>2671</v>
      </c>
    </row>
    <row r="64" spans="1:3">
      <c r="B64" t="s">
        <v>284</v>
      </c>
      <c r="C64">
        <v>2437</v>
      </c>
    </row>
    <row r="65" spans="1:3">
      <c r="B65" t="s">
        <v>270</v>
      </c>
      <c r="C65">
        <v>2323</v>
      </c>
    </row>
    <row r="66" spans="1:3">
      <c r="B66" t="s">
        <v>285</v>
      </c>
      <c r="C66">
        <v>2192</v>
      </c>
    </row>
    <row r="67" spans="1:3">
      <c r="B67" t="s">
        <v>286</v>
      </c>
      <c r="C67">
        <v>1876</v>
      </c>
    </row>
    <row r="68" spans="1:3">
      <c r="B68" t="s">
        <v>274</v>
      </c>
      <c r="C68">
        <v>1768</v>
      </c>
    </row>
    <row r="70" spans="1:3">
      <c r="A70" s="8" t="s">
        <v>8</v>
      </c>
      <c r="B70" t="s">
        <v>271</v>
      </c>
      <c r="C70">
        <v>8331</v>
      </c>
    </row>
    <row r="71" spans="1:3">
      <c r="B71" t="s">
        <v>276</v>
      </c>
      <c r="C71">
        <v>5165</v>
      </c>
    </row>
    <row r="72" spans="1:3">
      <c r="B72" t="s">
        <v>282</v>
      </c>
      <c r="C72">
        <v>4257</v>
      </c>
    </row>
    <row r="73" spans="1:3">
      <c r="B73" t="s">
        <v>283</v>
      </c>
      <c r="C73">
        <v>4224</v>
      </c>
    </row>
    <row r="74" spans="1:3">
      <c r="B74" t="s">
        <v>275</v>
      </c>
      <c r="C74">
        <v>3393</v>
      </c>
    </row>
    <row r="75" spans="1:3">
      <c r="B75" t="s">
        <v>284</v>
      </c>
      <c r="C75">
        <v>3276</v>
      </c>
    </row>
    <row r="76" spans="1:3">
      <c r="B76" t="s">
        <v>270</v>
      </c>
      <c r="C76">
        <v>2677</v>
      </c>
    </row>
    <row r="77" spans="1:3">
      <c r="B77" t="s">
        <v>285</v>
      </c>
      <c r="C77">
        <v>2547</v>
      </c>
    </row>
    <row r="78" spans="1:3">
      <c r="B78" t="s">
        <v>286</v>
      </c>
      <c r="C78">
        <v>2445</v>
      </c>
    </row>
    <row r="79" spans="1:3">
      <c r="B79" t="s">
        <v>287</v>
      </c>
      <c r="C79">
        <v>2039</v>
      </c>
    </row>
    <row r="81" spans="1:3">
      <c r="A81" s="8" t="s">
        <v>9</v>
      </c>
      <c r="B81" t="s">
        <v>271</v>
      </c>
      <c r="C81">
        <v>7405</v>
      </c>
    </row>
    <row r="82" spans="1:3">
      <c r="B82" t="s">
        <v>276</v>
      </c>
      <c r="C82">
        <v>4560</v>
      </c>
    </row>
    <row r="83" spans="1:3">
      <c r="B83" t="s">
        <v>282</v>
      </c>
      <c r="C83">
        <v>3660</v>
      </c>
    </row>
    <row r="84" spans="1:3">
      <c r="B84" t="s">
        <v>283</v>
      </c>
      <c r="C84">
        <v>3583</v>
      </c>
    </row>
    <row r="85" spans="1:3">
      <c r="B85" t="s">
        <v>275</v>
      </c>
      <c r="C85">
        <v>2862</v>
      </c>
    </row>
    <row r="86" spans="1:3">
      <c r="B86" t="s">
        <v>284</v>
      </c>
      <c r="C86">
        <v>2633</v>
      </c>
    </row>
    <row r="87" spans="1:3">
      <c r="B87" t="s">
        <v>270</v>
      </c>
      <c r="C87">
        <v>2588</v>
      </c>
    </row>
    <row r="88" spans="1:3">
      <c r="B88" t="s">
        <v>285</v>
      </c>
      <c r="C88">
        <v>2175</v>
      </c>
    </row>
    <row r="89" spans="1:3">
      <c r="B89" t="s">
        <v>286</v>
      </c>
      <c r="C89">
        <v>2140</v>
      </c>
    </row>
    <row r="90" spans="1:3">
      <c r="B90" t="s">
        <v>287</v>
      </c>
      <c r="C90">
        <v>1876</v>
      </c>
    </row>
    <row r="92" spans="1:3">
      <c r="A92" s="8" t="s">
        <v>10</v>
      </c>
      <c r="B92" t="s">
        <v>271</v>
      </c>
      <c r="C92">
        <v>5979</v>
      </c>
    </row>
    <row r="93" spans="1:3">
      <c r="B93" t="s">
        <v>276</v>
      </c>
      <c r="C93">
        <v>3849</v>
      </c>
    </row>
    <row r="94" spans="1:3">
      <c r="B94" t="s">
        <v>282</v>
      </c>
      <c r="C94">
        <v>2982</v>
      </c>
    </row>
    <row r="95" spans="1:3">
      <c r="B95" t="s">
        <v>275</v>
      </c>
      <c r="C95">
        <v>2479</v>
      </c>
    </row>
    <row r="96" spans="1:3">
      <c r="B96" t="s">
        <v>283</v>
      </c>
      <c r="C96">
        <v>2337</v>
      </c>
    </row>
    <row r="97" spans="1:3">
      <c r="B97" t="s">
        <v>285</v>
      </c>
      <c r="C97">
        <v>2179</v>
      </c>
    </row>
    <row r="98" spans="1:3">
      <c r="B98" t="s">
        <v>270</v>
      </c>
      <c r="C98">
        <v>2176</v>
      </c>
    </row>
    <row r="99" spans="1:3">
      <c r="B99" t="s">
        <v>284</v>
      </c>
      <c r="C99">
        <v>2060</v>
      </c>
    </row>
    <row r="100" spans="1:3">
      <c r="B100" t="s">
        <v>288</v>
      </c>
      <c r="C100">
        <v>1709</v>
      </c>
    </row>
    <row r="101" spans="1:3">
      <c r="B101" t="s">
        <v>287</v>
      </c>
      <c r="C101">
        <v>1686</v>
      </c>
    </row>
    <row r="103" spans="1:3">
      <c r="A103" s="8" t="s">
        <v>11</v>
      </c>
      <c r="B103" t="s">
        <v>271</v>
      </c>
      <c r="C103">
        <v>2930</v>
      </c>
    </row>
    <row r="104" spans="1:3">
      <c r="B104" t="s">
        <v>276</v>
      </c>
      <c r="C104">
        <v>2263</v>
      </c>
    </row>
    <row r="105" spans="1:3">
      <c r="B105" t="s">
        <v>270</v>
      </c>
      <c r="C105">
        <v>1621</v>
      </c>
    </row>
    <row r="106" spans="1:3">
      <c r="B106" t="s">
        <v>275</v>
      </c>
      <c r="C106">
        <v>1405</v>
      </c>
    </row>
    <row r="107" spans="1:3">
      <c r="B107" t="s">
        <v>285</v>
      </c>
      <c r="C107">
        <v>1326</v>
      </c>
    </row>
    <row r="108" spans="1:3">
      <c r="B108" t="s">
        <v>282</v>
      </c>
      <c r="C108">
        <v>1303</v>
      </c>
    </row>
    <row r="109" spans="1:3">
      <c r="B109" t="s">
        <v>288</v>
      </c>
      <c r="C109">
        <v>1181</v>
      </c>
    </row>
    <row r="110" spans="1:3">
      <c r="B110" t="s">
        <v>287</v>
      </c>
      <c r="C110">
        <v>1040</v>
      </c>
    </row>
    <row r="111" spans="1:3">
      <c r="B111" t="s">
        <v>265</v>
      </c>
      <c r="C111">
        <v>1036</v>
      </c>
    </row>
    <row r="112" spans="1:3">
      <c r="B112" t="s">
        <v>264</v>
      </c>
      <c r="C112">
        <v>1016</v>
      </c>
    </row>
    <row r="114" spans="1:3">
      <c r="A114" s="8" t="s">
        <v>12</v>
      </c>
      <c r="B114" t="s">
        <v>271</v>
      </c>
      <c r="C114">
        <v>1410</v>
      </c>
    </row>
    <row r="115" spans="1:3">
      <c r="B115" t="s">
        <v>276</v>
      </c>
      <c r="C115">
        <v>1113</v>
      </c>
    </row>
    <row r="116" spans="1:3">
      <c r="B116" t="s">
        <v>270</v>
      </c>
      <c r="C116">
        <v>825</v>
      </c>
    </row>
    <row r="117" spans="1:3">
      <c r="B117" t="s">
        <v>275</v>
      </c>
      <c r="C117">
        <v>740</v>
      </c>
    </row>
    <row r="118" spans="1:3">
      <c r="B118" t="s">
        <v>282</v>
      </c>
      <c r="C118">
        <v>598</v>
      </c>
    </row>
    <row r="119" spans="1:3">
      <c r="B119" t="s">
        <v>265</v>
      </c>
      <c r="C119">
        <v>545</v>
      </c>
    </row>
    <row r="120" spans="1:3">
      <c r="B120" t="s">
        <v>285</v>
      </c>
      <c r="C120">
        <v>542</v>
      </c>
    </row>
    <row r="121" spans="1:3">
      <c r="B121" t="s">
        <v>264</v>
      </c>
      <c r="C121">
        <v>522</v>
      </c>
    </row>
    <row r="122" spans="1:3">
      <c r="B122" t="s">
        <v>288</v>
      </c>
      <c r="C122">
        <v>517</v>
      </c>
    </row>
    <row r="123" spans="1:3">
      <c r="B123" t="s">
        <v>268</v>
      </c>
      <c r="C123">
        <v>490</v>
      </c>
    </row>
    <row r="125" spans="1:3">
      <c r="A125" s="8" t="s">
        <v>13</v>
      </c>
      <c r="B125" t="s">
        <v>271</v>
      </c>
      <c r="C125">
        <v>495</v>
      </c>
    </row>
    <row r="126" spans="1:3">
      <c r="B126" t="s">
        <v>270</v>
      </c>
      <c r="C126">
        <v>470</v>
      </c>
    </row>
    <row r="127" spans="1:3">
      <c r="B127" t="s">
        <v>276</v>
      </c>
      <c r="C127">
        <v>455</v>
      </c>
    </row>
    <row r="128" spans="1:3">
      <c r="B128" t="s">
        <v>275</v>
      </c>
      <c r="C128">
        <v>365</v>
      </c>
    </row>
    <row r="129" spans="2:3">
      <c r="B129" t="s">
        <v>267</v>
      </c>
      <c r="C129">
        <v>310</v>
      </c>
    </row>
    <row r="130" spans="2:3">
      <c r="B130" t="s">
        <v>285</v>
      </c>
      <c r="C130">
        <v>291</v>
      </c>
    </row>
    <row r="131" spans="2:3">
      <c r="B131" t="s">
        <v>269</v>
      </c>
      <c r="C131">
        <v>254</v>
      </c>
    </row>
    <row r="132" spans="2:3">
      <c r="B132" t="s">
        <v>289</v>
      </c>
      <c r="C132">
        <v>252</v>
      </c>
    </row>
    <row r="133" spans="2:3">
      <c r="B133" t="s">
        <v>279</v>
      </c>
      <c r="C133">
        <v>249</v>
      </c>
    </row>
    <row r="134" spans="2:3">
      <c r="B134" t="s">
        <v>281</v>
      </c>
      <c r="C134">
        <v>238</v>
      </c>
    </row>
  </sheetData>
  <conditionalFormatting sqref="B1:B1048576">
    <cfRule type="duplicateValues" dxfId="3" priority="6"/>
  </conditionalFormatting>
  <conditionalFormatting sqref="C1 C3:C1048576">
    <cfRule type="cellIs" dxfId="2" priority="2" operator="greaterThan">
      <formula>1000</formula>
    </cfRule>
  </conditionalFormatting>
  <conditionalFormatting sqref="G1:G1048576">
    <cfRule type="duplicateValues" dxfId="1" priority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9B20-0A0F-4368-A739-F08407E9C727}">
  <dimension ref="A4:C21"/>
  <sheetViews>
    <sheetView tabSelected="1" workbookViewId="0">
      <selection activeCell="E14" sqref="E14"/>
    </sheetView>
  </sheetViews>
  <sheetFormatPr defaultRowHeight="13.2"/>
  <cols>
    <col min="1" max="1" width="31.5546875" bestFit="1" customWidth="1"/>
    <col min="2" max="2" width="26.33203125" bestFit="1" customWidth="1"/>
    <col min="3" max="3" width="18.5546875" bestFit="1" customWidth="1"/>
    <col min="4" max="27" width="31.5546875" bestFit="1" customWidth="1"/>
    <col min="28" max="28" width="10.33203125" bestFit="1" customWidth="1"/>
  </cols>
  <sheetData>
    <row r="4" spans="1:3" s="9" customFormat="1">
      <c r="A4" s="23" t="s">
        <v>293</v>
      </c>
      <c r="B4" s="9" t="s">
        <v>291</v>
      </c>
      <c r="C4" s="24" t="s">
        <v>292</v>
      </c>
    </row>
    <row r="5" spans="1:3">
      <c r="A5" s="14" t="s">
        <v>271</v>
      </c>
      <c r="B5" s="17">
        <v>12</v>
      </c>
      <c r="C5" s="18">
        <v>43370</v>
      </c>
    </row>
    <row r="6" spans="1:3">
      <c r="A6" s="15" t="s">
        <v>276</v>
      </c>
      <c r="B6" s="19">
        <v>11</v>
      </c>
      <c r="C6" s="20">
        <v>28504</v>
      </c>
    </row>
    <row r="7" spans="1:3">
      <c r="A7" s="15" t="s">
        <v>282</v>
      </c>
      <c r="B7" s="22">
        <v>8</v>
      </c>
      <c r="C7" s="20">
        <v>20326</v>
      </c>
    </row>
    <row r="8" spans="1:3">
      <c r="A8" s="15" t="s">
        <v>275</v>
      </c>
      <c r="B8" s="19">
        <v>12</v>
      </c>
      <c r="C8" s="20">
        <v>18881</v>
      </c>
    </row>
    <row r="9" spans="1:3">
      <c r="A9" s="15" t="s">
        <v>283</v>
      </c>
      <c r="B9" s="19">
        <v>6</v>
      </c>
      <c r="C9" s="20">
        <v>16957</v>
      </c>
    </row>
    <row r="10" spans="1:3">
      <c r="A10" s="15" t="s">
        <v>270</v>
      </c>
      <c r="B10" s="19">
        <v>12</v>
      </c>
      <c r="C10" s="20">
        <v>16953</v>
      </c>
    </row>
    <row r="11" spans="1:3">
      <c r="A11" s="15" t="s">
        <v>285</v>
      </c>
      <c r="B11" s="19">
        <v>9</v>
      </c>
      <c r="C11" s="20">
        <v>14098</v>
      </c>
    </row>
    <row r="12" spans="1:3">
      <c r="A12" s="15" t="s">
        <v>284</v>
      </c>
      <c r="B12" s="19">
        <v>6</v>
      </c>
      <c r="C12" s="20">
        <v>13473</v>
      </c>
    </row>
    <row r="13" spans="1:3">
      <c r="A13" s="15" t="s">
        <v>286</v>
      </c>
      <c r="B13" s="19">
        <v>4</v>
      </c>
      <c r="C13" s="20">
        <v>7795</v>
      </c>
    </row>
    <row r="14" spans="1:3">
      <c r="A14" s="15" t="s">
        <v>287</v>
      </c>
      <c r="B14" s="19">
        <v>4</v>
      </c>
      <c r="C14" s="20">
        <v>6641</v>
      </c>
    </row>
    <row r="15" spans="1:3">
      <c r="A15" s="15" t="s">
        <v>288</v>
      </c>
      <c r="B15" s="19">
        <v>3</v>
      </c>
      <c r="C15" s="20">
        <v>3407</v>
      </c>
    </row>
    <row r="16" spans="1:3">
      <c r="A16" s="15" t="s">
        <v>274</v>
      </c>
      <c r="B16" s="19">
        <v>4</v>
      </c>
      <c r="C16" s="20">
        <v>3180</v>
      </c>
    </row>
    <row r="17" spans="1:3">
      <c r="A17" s="15" t="s">
        <v>281</v>
      </c>
      <c r="B17" s="19">
        <v>4</v>
      </c>
      <c r="C17" s="20">
        <v>2771</v>
      </c>
    </row>
    <row r="18" spans="1:3">
      <c r="A18" s="15" t="s">
        <v>265</v>
      </c>
      <c r="B18" s="19">
        <v>4</v>
      </c>
      <c r="C18" s="20">
        <v>2098</v>
      </c>
    </row>
    <row r="19" spans="1:3">
      <c r="A19" s="15" t="s">
        <v>264</v>
      </c>
      <c r="B19" s="19">
        <v>4</v>
      </c>
      <c r="C19" s="20">
        <v>2088</v>
      </c>
    </row>
    <row r="20" spans="1:3">
      <c r="A20" s="15" t="s">
        <v>267</v>
      </c>
      <c r="B20" s="19">
        <v>4</v>
      </c>
      <c r="C20" s="20">
        <v>1088</v>
      </c>
    </row>
    <row r="21" spans="1:3">
      <c r="A21" s="16" t="s">
        <v>290</v>
      </c>
      <c r="B21">
        <v>107</v>
      </c>
      <c r="C21" s="21">
        <v>201630</v>
      </c>
    </row>
  </sheetData>
  <conditionalFormatting sqref="B1:B3 B5:B20 B22:B1048576">
    <cfRule type="cellIs" dxfId="0" priority="1" operator="greaterThan">
      <formula>8</formula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 &amp; sum</vt:lpstr>
      <vt:lpstr>Weekly</vt:lpstr>
      <vt:lpstr>Number of rides by days</vt:lpstr>
      <vt:lpstr>Avg Duration of rides by days</vt:lpstr>
      <vt:lpstr>Popular stations</vt:lpstr>
      <vt:lpstr>Stations in every month's 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Sarath Ravi</cp:lastModifiedBy>
  <dcterms:modified xsi:type="dcterms:W3CDTF">2024-09-22T03:32:14Z</dcterms:modified>
</cp:coreProperties>
</file>