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activeTab="6"/>
  </bookViews>
  <sheets>
    <sheet name="Imp_FOB" sheetId="1" r:id="rId1"/>
    <sheet name="Imp_CIF" sheetId="2" r:id="rId2"/>
    <sheet name="Imp_CNF" sheetId="3" r:id="rId3"/>
    <sheet name="Imp_CNI" sheetId="4" r:id="rId4"/>
    <sheet name="Exp_FOB" sheetId="5" r:id="rId5"/>
    <sheet name="Exp_CIF" sheetId="6" r:id="rId6"/>
    <sheet name="Exp_CNF" sheetId="7" r:id="rId7"/>
    <sheet name="Exp_CNI" sheetId="8" r:id="rId8"/>
  </sheets>
  <calcPr calcId="144525"/>
</workbook>
</file>

<file path=xl/sharedStrings.xml><?xml version="1.0" encoding="utf-8"?>
<sst xmlns="http://schemas.openxmlformats.org/spreadsheetml/2006/main" count="1620" uniqueCount="61">
  <si>
    <t>Inv Info</t>
  </si>
  <si>
    <t>Working Note</t>
  </si>
  <si>
    <t>Inv Amt</t>
  </si>
  <si>
    <t>Desc</t>
  </si>
  <si>
    <t>Charges</t>
  </si>
  <si>
    <t>%</t>
  </si>
  <si>
    <t>Rate</t>
  </si>
  <si>
    <t>Value in MYR</t>
  </si>
  <si>
    <t>FOB</t>
  </si>
  <si>
    <t>CIF</t>
  </si>
  <si>
    <t>CNF</t>
  </si>
  <si>
    <t>CNI</t>
  </si>
  <si>
    <t>CIFC</t>
  </si>
  <si>
    <t>Ex Rate</t>
  </si>
  <si>
    <t>Port</t>
  </si>
  <si>
    <t>Val in MYR</t>
  </si>
  <si>
    <t>Freight</t>
  </si>
  <si>
    <t>YES</t>
  </si>
  <si>
    <t>Insurance</t>
  </si>
  <si>
    <t>yes</t>
  </si>
  <si>
    <t>Item 1</t>
  </si>
  <si>
    <t>Others</t>
  </si>
  <si>
    <t>Item 2</t>
  </si>
  <si>
    <t>Item Info</t>
  </si>
  <si>
    <t>Item 3</t>
  </si>
  <si>
    <t>Item No</t>
  </si>
  <si>
    <t>Inv Itm Amt</t>
  </si>
  <si>
    <t>Declare Qty</t>
  </si>
  <si>
    <t>MYR Unit Price</t>
  </si>
  <si>
    <t>Ttl Item Amt MYR</t>
  </si>
  <si>
    <t>Ttl Duty Payable</t>
  </si>
  <si>
    <t>SST</t>
  </si>
  <si>
    <t>Ratio</t>
  </si>
  <si>
    <t>Left Side</t>
  </si>
  <si>
    <t>Right Side</t>
  </si>
  <si>
    <t>Imp.Duty Rate</t>
  </si>
  <si>
    <t>Ex. Duty Rate</t>
  </si>
  <si>
    <t>Duty Amt</t>
  </si>
  <si>
    <t>Ex. Duty Amt</t>
  </si>
  <si>
    <t>Duty Payable</t>
  </si>
  <si>
    <t>Alcohol</t>
  </si>
  <si>
    <t>Specific Rate</t>
  </si>
  <si>
    <t>Imp Duty Payable</t>
  </si>
  <si>
    <t>Exc.Duty Rate</t>
  </si>
  <si>
    <t>Exc Duty Payable</t>
  </si>
  <si>
    <t>SST.Duty Rate</t>
  </si>
  <si>
    <t>SST Duty Payable</t>
  </si>
  <si>
    <t>Anti Duty Rate</t>
  </si>
  <si>
    <t>Anti Duty Payable</t>
  </si>
  <si>
    <t>Exp.Duty Rate</t>
  </si>
  <si>
    <t>Exp Duty Payable</t>
  </si>
  <si>
    <t>Cess 1 Duty Rate</t>
  </si>
  <si>
    <t>Cess 1 Duty Payable</t>
  </si>
  <si>
    <t>Cess 2 Duty Rate</t>
  </si>
  <si>
    <t>Cess 2 Duty Payable</t>
  </si>
  <si>
    <t>Cess 3 Duty Rate</t>
  </si>
  <si>
    <t>Cess 3 Duty Payable</t>
  </si>
  <si>
    <t>Gazetted Duty Rate</t>
  </si>
  <si>
    <t>Unit Price</t>
  </si>
  <si>
    <t>Gazetted Duty Payable</t>
  </si>
  <si>
    <t>no</t>
  </si>
</sst>
</file>

<file path=xl/styles.xml><?xml version="1.0" encoding="utf-8"?>
<styleSheet xmlns="http://schemas.openxmlformats.org/spreadsheetml/2006/main">
  <numFmts count="11">
    <numFmt numFmtId="176" formatCode="_ &quot;₹&quot;* #,##0_ ;_ &quot;₹&quot;* \-#,##0_ ;_ &quot;₹&quot;* &quot;-&quot;_ ;_ @_ "/>
    <numFmt numFmtId="177" formatCode="_ * #,##0.00_ ;_ * \-#,##0.00_ ;_ * &quot;-&quot;??_ ;_ @_ "/>
    <numFmt numFmtId="178" formatCode="0.00000000"/>
    <numFmt numFmtId="179" formatCode="_ * #,##0_ ;_ * \-#,##0_ ;_ * &quot;-&quot;_ ;_ @_ "/>
    <numFmt numFmtId="180" formatCode="0.0000"/>
    <numFmt numFmtId="181" formatCode="_ &quot;₹&quot;* #,##0.00_ ;_ &quot;₹&quot;* \-#,##0.00_ ;_ &quot;₹&quot;* &quot;-&quot;??_ ;_ @_ "/>
    <numFmt numFmtId="182" formatCode="0.0000000"/>
    <numFmt numFmtId="183" formatCode="#,##0.0000000"/>
    <numFmt numFmtId="184" formatCode="0.00000"/>
    <numFmt numFmtId="185" formatCode="#,##0.0000"/>
    <numFmt numFmtId="186" formatCode="#,##0.00000"/>
  </numFmts>
  <fonts count="32">
    <font>
      <sz val="10"/>
      <color rgb="FF000000"/>
      <name val="Arial"/>
      <charset val="134"/>
    </font>
    <font>
      <b/>
      <sz val="10"/>
      <color rgb="FF9900FF"/>
      <name val="Arial"/>
      <charset val="134"/>
    </font>
    <font>
      <sz val="10"/>
      <name val="Arial"/>
      <charset val="134"/>
    </font>
    <font>
      <b/>
      <sz val="10"/>
      <color rgb="FF000000"/>
      <name val="Arial"/>
      <charset val="134"/>
    </font>
    <font>
      <b/>
      <sz val="10"/>
      <name val="Arial"/>
      <charset val="134"/>
    </font>
    <font>
      <sz val="10"/>
      <color rgb="FF0000FF"/>
      <name val="Arial"/>
      <charset val="134"/>
    </font>
    <font>
      <b/>
      <sz val="10"/>
      <color rgb="FF0000FF"/>
      <name val="Arial"/>
      <charset val="134"/>
    </font>
    <font>
      <b/>
      <sz val="10"/>
      <color rgb="FFFF0000"/>
      <name val="Arial"/>
      <charset val="134"/>
    </font>
    <font>
      <b/>
      <sz val="10"/>
      <color rgb="FF274E13"/>
      <name val="Arial"/>
      <charset val="134"/>
    </font>
    <font>
      <b/>
      <sz val="10"/>
      <color rgb="FF7F6000"/>
      <name val="Arial"/>
      <charset val="134"/>
    </font>
    <font>
      <b/>
      <sz val="10"/>
      <color rgb="FF4C1130"/>
      <name val="Arial"/>
      <charset val="134"/>
    </font>
    <font>
      <sz val="10"/>
      <color rgb="FFFF0000"/>
      <name val="Arial"/>
      <charset val="134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2" fillId="11" borderId="0" applyNumberFormat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179" fontId="13" fillId="0" borderId="0" applyFont="0" applyFill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181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4" borderId="2" applyNumberFormat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13" fillId="16" borderId="4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15" borderId="3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8" fillId="22" borderId="8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0" fillId="22" borderId="3" applyNumberFormat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9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4" fontId="2" fillId="0" borderId="0" xfId="0" applyNumberFormat="1" applyFont="1" applyAlignment="1"/>
    <xf numFmtId="0" fontId="3" fillId="2" borderId="0" xfId="0" applyFont="1" applyFill="1" applyAlignment="1">
      <alignment horizontal="left"/>
    </xf>
    <xf numFmtId="0" fontId="4" fillId="2" borderId="0" xfId="0" applyFont="1" applyFill="1" applyAlignment="1"/>
    <xf numFmtId="180" fontId="2" fillId="0" borderId="0" xfId="0" applyNumberFormat="1" applyFont="1" applyAlignment="1"/>
    <xf numFmtId="0" fontId="0" fillId="0" borderId="0" xfId="0" applyFont="1" applyAlignment="1">
      <alignment horizontal="left"/>
    </xf>
    <xf numFmtId="2" fontId="2" fillId="0" borderId="0" xfId="0" applyNumberFormat="1" applyFont="1" applyAlignment="1"/>
    <xf numFmtId="180" fontId="2" fillId="0" borderId="0" xfId="0" applyNumberFormat="1" applyFont="1"/>
    <xf numFmtId="182" fontId="5" fillId="0" borderId="0" xfId="0" applyNumberFormat="1" applyFont="1"/>
    <xf numFmtId="182" fontId="6" fillId="0" borderId="0" xfId="0" applyNumberFormat="1" applyFont="1"/>
    <xf numFmtId="0" fontId="3" fillId="3" borderId="0" xfId="0" applyFont="1" applyFill="1" applyAlignment="1">
      <alignment horizontal="left"/>
    </xf>
    <xf numFmtId="4" fontId="2" fillId="3" borderId="0" xfId="0" applyNumberFormat="1" applyFont="1" applyFill="1" applyAlignment="1"/>
    <xf numFmtId="183" fontId="2" fillId="3" borderId="0" xfId="0" applyNumberFormat="1" applyFont="1" applyFill="1" applyAlignment="1"/>
    <xf numFmtId="183" fontId="5" fillId="3" borderId="0" xfId="0" applyNumberFormat="1" applyFont="1" applyFill="1" applyAlignment="1"/>
    <xf numFmtId="183" fontId="5" fillId="3" borderId="0" xfId="0" applyNumberFormat="1" applyFont="1" applyFill="1"/>
    <xf numFmtId="0" fontId="2" fillId="3" borderId="0" xfId="0" applyFont="1" applyFill="1"/>
    <xf numFmtId="0" fontId="3" fillId="4" borderId="0" xfId="0" applyFont="1" applyFill="1" applyAlignment="1">
      <alignment horizontal="left"/>
    </xf>
    <xf numFmtId="4" fontId="2" fillId="4" borderId="0" xfId="0" applyNumberFormat="1" applyFont="1" applyFill="1" applyAlignment="1"/>
    <xf numFmtId="183" fontId="2" fillId="4" borderId="0" xfId="0" applyNumberFormat="1" applyFont="1" applyFill="1" applyAlignment="1"/>
    <xf numFmtId="183" fontId="5" fillId="4" borderId="0" xfId="0" applyNumberFormat="1" applyFont="1" applyFill="1"/>
    <xf numFmtId="183" fontId="5" fillId="4" borderId="0" xfId="0" applyNumberFormat="1" applyFont="1" applyFill="1" applyAlignment="1"/>
    <xf numFmtId="0" fontId="2" fillId="4" borderId="0" xfId="0" applyFont="1" applyFill="1"/>
    <xf numFmtId="0" fontId="3" fillId="5" borderId="0" xfId="0" applyFont="1" applyFill="1" applyAlignment="1">
      <alignment horizontal="left"/>
    </xf>
    <xf numFmtId="4" fontId="2" fillId="5" borderId="0" xfId="0" applyNumberFormat="1" applyFont="1" applyFill="1" applyAlignment="1"/>
    <xf numFmtId="183" fontId="2" fillId="5" borderId="0" xfId="0" applyNumberFormat="1" applyFont="1" applyFill="1" applyAlignment="1"/>
    <xf numFmtId="183" fontId="5" fillId="5" borderId="0" xfId="0" applyNumberFormat="1" applyFont="1" applyFill="1"/>
    <xf numFmtId="0" fontId="2" fillId="5" borderId="0" xfId="0" applyFont="1" applyFill="1"/>
    <xf numFmtId="183" fontId="6" fillId="0" borderId="0" xfId="0" applyNumberFormat="1" applyFont="1"/>
    <xf numFmtId="0" fontId="4" fillId="6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183" fontId="2" fillId="0" borderId="0" xfId="0" applyNumberFormat="1" applyFont="1"/>
    <xf numFmtId="2" fontId="2" fillId="0" borderId="0" xfId="0" applyNumberFormat="1" applyFont="1" applyAlignment="1">
      <alignment horizontal="center"/>
    </xf>
    <xf numFmtId="183" fontId="5" fillId="0" borderId="0" xfId="0" applyNumberFormat="1" applyFont="1" applyAlignment="1">
      <alignment horizontal="center"/>
    </xf>
    <xf numFmtId="183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182" fontId="6" fillId="0" borderId="0" xfId="0" applyNumberFormat="1" applyFont="1" applyAlignment="1">
      <alignment horizontal="center"/>
    </xf>
    <xf numFmtId="182" fontId="7" fillId="3" borderId="0" xfId="0" applyNumberFormat="1" applyFont="1" applyFill="1" applyAlignment="1">
      <alignment horizontal="center"/>
    </xf>
    <xf numFmtId="182" fontId="4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4" fillId="0" borderId="0" xfId="0" applyFont="1"/>
    <xf numFmtId="183" fontId="5" fillId="3" borderId="0" xfId="0" applyNumberFormat="1" applyFont="1" applyFill="1" applyAlignment="1">
      <alignment horizontal="center"/>
    </xf>
    <xf numFmtId="183" fontId="5" fillId="4" borderId="0" xfId="0" applyNumberFormat="1" applyFont="1" applyFill="1" applyAlignment="1">
      <alignment horizontal="center"/>
    </xf>
    <xf numFmtId="183" fontId="5" fillId="5" borderId="0" xfId="0" applyNumberFormat="1" applyFont="1" applyFill="1" applyAlignment="1">
      <alignment horizontal="center"/>
    </xf>
    <xf numFmtId="0" fontId="4" fillId="0" borderId="0" xfId="0" applyFont="1" applyAlignment="1"/>
    <xf numFmtId="183" fontId="4" fillId="6" borderId="0" xfId="0" applyNumberFormat="1" applyFont="1" applyFill="1" applyAlignment="1">
      <alignment horizontal="center"/>
    </xf>
    <xf numFmtId="0" fontId="4" fillId="0" borderId="0" xfId="0" applyFont="1" applyBorder="1" applyAlignment="1"/>
    <xf numFmtId="183" fontId="5" fillId="0" borderId="0" xfId="0" applyNumberFormat="1" applyFont="1"/>
    <xf numFmtId="184" fontId="2" fillId="3" borderId="0" xfId="0" applyNumberFormat="1" applyFont="1" applyFill="1"/>
    <xf numFmtId="184" fontId="2" fillId="4" borderId="0" xfId="0" applyNumberFormat="1" applyFont="1" applyFill="1"/>
    <xf numFmtId="0" fontId="3" fillId="7" borderId="0" xfId="0" applyFont="1" applyFill="1" applyAlignment="1">
      <alignment horizontal="left"/>
    </xf>
    <xf numFmtId="183" fontId="5" fillId="7" borderId="0" xfId="0" applyNumberFormat="1" applyFont="1" applyFill="1"/>
    <xf numFmtId="0" fontId="2" fillId="7" borderId="0" xfId="0" applyFont="1" applyFill="1"/>
    <xf numFmtId="184" fontId="2" fillId="7" borderId="0" xfId="0" applyNumberFormat="1" applyFont="1" applyFill="1"/>
    <xf numFmtId="183" fontId="2" fillId="0" borderId="0" xfId="0" applyNumberFormat="1" applyFont="1" applyAlignment="1">
      <alignment horizontal="center"/>
    </xf>
    <xf numFmtId="2" fontId="7" fillId="3" borderId="0" xfId="0" applyNumberFormat="1" applyFont="1" applyFill="1" applyAlignment="1">
      <alignment horizontal="center"/>
    </xf>
    <xf numFmtId="2" fontId="4" fillId="3" borderId="0" xfId="0" applyNumberFormat="1" applyFont="1" applyFill="1" applyAlignment="1">
      <alignment horizontal="center"/>
    </xf>
    <xf numFmtId="2" fontId="7" fillId="4" borderId="0" xfId="0" applyNumberFormat="1" applyFont="1" applyFill="1" applyAlignment="1">
      <alignment horizontal="center"/>
    </xf>
    <xf numFmtId="2" fontId="4" fillId="4" borderId="0" xfId="0" applyNumberFormat="1" applyFont="1" applyFill="1" applyAlignment="1">
      <alignment horizontal="center"/>
    </xf>
    <xf numFmtId="2" fontId="7" fillId="7" borderId="0" xfId="0" applyNumberFormat="1" applyFont="1" applyFill="1" applyAlignment="1">
      <alignment horizontal="center"/>
    </xf>
    <xf numFmtId="2" fontId="4" fillId="7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left"/>
    </xf>
    <xf numFmtId="183" fontId="5" fillId="7" borderId="0" xfId="0" applyNumberFormat="1" applyFont="1" applyFill="1" applyAlignment="1">
      <alignment horizontal="center"/>
    </xf>
    <xf numFmtId="183" fontId="6" fillId="0" borderId="0" xfId="0" applyNumberFormat="1" applyFont="1" applyAlignment="1"/>
    <xf numFmtId="184" fontId="2" fillId="5" borderId="0" xfId="0" applyNumberFormat="1" applyFont="1" applyFill="1"/>
    <xf numFmtId="183" fontId="7" fillId="3" borderId="0" xfId="0" applyNumberFormat="1" applyFont="1" applyFill="1" applyAlignment="1">
      <alignment horizontal="center"/>
    </xf>
    <xf numFmtId="183" fontId="4" fillId="3" borderId="0" xfId="0" applyNumberFormat="1" applyFont="1" applyFill="1" applyAlignment="1">
      <alignment horizontal="center"/>
    </xf>
    <xf numFmtId="183" fontId="7" fillId="4" borderId="0" xfId="0" applyNumberFormat="1" applyFont="1" applyFill="1" applyAlignment="1">
      <alignment horizontal="center"/>
    </xf>
    <xf numFmtId="183" fontId="4" fillId="4" borderId="0" xfId="0" applyNumberFormat="1" applyFont="1" applyFill="1" applyAlignment="1">
      <alignment horizontal="center"/>
    </xf>
    <xf numFmtId="183" fontId="7" fillId="5" borderId="0" xfId="0" applyNumberFormat="1" applyFont="1" applyFill="1" applyAlignment="1">
      <alignment horizontal="center"/>
    </xf>
    <xf numFmtId="183" fontId="4" fillId="5" borderId="0" xfId="0" applyNumberFormat="1" applyFont="1" applyFill="1" applyAlignment="1">
      <alignment horizontal="center"/>
    </xf>
    <xf numFmtId="183" fontId="7" fillId="6" borderId="0" xfId="0" applyNumberFormat="1" applyFont="1" applyFill="1" applyAlignment="1">
      <alignment horizontal="center"/>
    </xf>
    <xf numFmtId="180" fontId="2" fillId="0" borderId="0" xfId="0" applyNumberFormat="1" applyFont="1" applyAlignment="1">
      <alignment horizontal="center"/>
    </xf>
    <xf numFmtId="183" fontId="5" fillId="5" borderId="0" xfId="0" applyNumberFormat="1" applyFont="1" applyFill="1" applyAlignment="1"/>
    <xf numFmtId="182" fontId="7" fillId="4" borderId="0" xfId="0" applyNumberFormat="1" applyFont="1" applyFill="1" applyAlignment="1">
      <alignment horizontal="center"/>
    </xf>
    <xf numFmtId="182" fontId="4" fillId="4" borderId="0" xfId="0" applyNumberFormat="1" applyFont="1" applyFill="1" applyAlignment="1">
      <alignment horizontal="center"/>
    </xf>
    <xf numFmtId="182" fontId="7" fillId="5" borderId="0" xfId="0" applyNumberFormat="1" applyFont="1" applyFill="1" applyAlignment="1">
      <alignment horizontal="center"/>
    </xf>
    <xf numFmtId="182" fontId="4" fillId="5" borderId="0" xfId="0" applyNumberFormat="1" applyFont="1" applyFill="1" applyAlignment="1">
      <alignment horizontal="center"/>
    </xf>
    <xf numFmtId="185" fontId="2" fillId="3" borderId="0" xfId="0" applyNumberFormat="1" applyFont="1" applyFill="1" applyAlignment="1"/>
    <xf numFmtId="185" fontId="2" fillId="4" borderId="0" xfId="0" applyNumberFormat="1" applyFont="1" applyFill="1" applyAlignment="1"/>
    <xf numFmtId="185" fontId="2" fillId="5" borderId="0" xfId="0" applyNumberFormat="1" applyFont="1" applyFill="1" applyAlignment="1"/>
    <xf numFmtId="185" fontId="6" fillId="0" borderId="0" xfId="0" applyNumberFormat="1" applyFont="1"/>
    <xf numFmtId="0" fontId="1" fillId="3" borderId="0" xfId="0" applyFont="1" applyFill="1" applyAlignment="1"/>
    <xf numFmtId="0" fontId="4" fillId="0" borderId="0" xfId="0" applyFont="1" applyAlignment="1">
      <alignment horizontal="center"/>
    </xf>
    <xf numFmtId="0" fontId="3" fillId="0" borderId="0" xfId="0" applyFont="1" applyAlignment="1"/>
    <xf numFmtId="0" fontId="5" fillId="0" borderId="0" xfId="0" applyFont="1" applyAlignment="1">
      <alignment horizontal="center"/>
    </xf>
    <xf numFmtId="0" fontId="1" fillId="4" borderId="0" xfId="0" applyFont="1" applyFill="1" applyAlignment="1"/>
    <xf numFmtId="0" fontId="1" fillId="5" borderId="0" xfId="0" applyFont="1" applyFill="1" applyAlignment="1"/>
    <xf numFmtId="186" fontId="5" fillId="3" borderId="0" xfId="0" applyNumberFormat="1" applyFont="1" applyFill="1" applyAlignment="1"/>
    <xf numFmtId="178" fontId="2" fillId="3" borderId="0" xfId="0" applyNumberFormat="1" applyFont="1" applyFill="1"/>
    <xf numFmtId="183" fontId="8" fillId="3" borderId="0" xfId="0" applyNumberFormat="1" applyFont="1" applyFill="1" applyAlignment="1">
      <alignment horizontal="center"/>
    </xf>
    <xf numFmtId="183" fontId="9" fillId="4" borderId="0" xfId="0" applyNumberFormat="1" applyFont="1" applyFill="1" applyAlignment="1">
      <alignment horizontal="center"/>
    </xf>
    <xf numFmtId="183" fontId="10" fillId="5" borderId="0" xfId="0" applyNumberFormat="1" applyFont="1" applyFill="1" applyAlignment="1">
      <alignment horizontal="center"/>
    </xf>
    <xf numFmtId="0" fontId="11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39"/>
  <sheetViews>
    <sheetView workbookViewId="0">
      <selection activeCell="A1" sqref="A1"/>
    </sheetView>
  </sheetViews>
  <sheetFormatPr defaultColWidth="12.6285714285714" defaultRowHeight="15.75" customHeight="1"/>
  <cols>
    <col min="1" max="1" width="9" customWidth="1"/>
    <col min="3" max="3" width="12.247619047619" customWidth="1"/>
    <col min="5" max="5" width="10.752380952381" customWidth="1"/>
    <col min="7" max="7" width="12.5047619047619" customWidth="1"/>
    <col min="8" max="8" width="12" customWidth="1"/>
    <col min="14" max="14" width="6.75238095238095" customWidth="1"/>
  </cols>
  <sheetData>
    <row r="1" customHeight="1" spans="1:4">
      <c r="A1" s="1" t="s">
        <v>0</v>
      </c>
      <c r="D1" s="1" t="s">
        <v>1</v>
      </c>
    </row>
    <row r="2" customHeight="1" spans="1:13">
      <c r="A2" s="2" t="s">
        <v>2</v>
      </c>
      <c r="B2" s="3">
        <v>2930.16</v>
      </c>
      <c r="D2" s="4" t="s">
        <v>3</v>
      </c>
      <c r="E2" s="4" t="s">
        <v>4</v>
      </c>
      <c r="F2" s="4" t="s">
        <v>5</v>
      </c>
      <c r="G2" s="5" t="s">
        <v>6</v>
      </c>
      <c r="H2" s="5" t="s">
        <v>7</v>
      </c>
      <c r="I2" s="37" t="s">
        <v>8</v>
      </c>
      <c r="J2" s="37" t="s">
        <v>9</v>
      </c>
      <c r="K2" s="37" t="s">
        <v>10</v>
      </c>
      <c r="L2" s="37" t="s">
        <v>11</v>
      </c>
      <c r="M2" s="37" t="s">
        <v>12</v>
      </c>
    </row>
    <row r="3" customHeight="1" spans="1:13">
      <c r="A3" s="2" t="s">
        <v>13</v>
      </c>
      <c r="B3" s="6">
        <v>4.9495</v>
      </c>
      <c r="D3" s="7" t="s">
        <v>14</v>
      </c>
      <c r="E3" s="8">
        <v>0</v>
      </c>
      <c r="G3" s="6">
        <f>B3</f>
        <v>4.9495</v>
      </c>
      <c r="H3" s="34">
        <f>E3*G3</f>
        <v>0</v>
      </c>
      <c r="I3" s="35">
        <f>B4</f>
        <v>14502.82692</v>
      </c>
      <c r="J3" s="35">
        <f>B4+H4+H5</f>
        <v>15227.968266</v>
      </c>
      <c r="K3" s="35">
        <f>B4+H4</f>
        <v>15082.9399968</v>
      </c>
      <c r="L3" s="35">
        <f>B4+H5</f>
        <v>14647.8551892</v>
      </c>
      <c r="M3" s="35">
        <f>B4+H3+H4+H5+H6</f>
        <v>15227.968266</v>
      </c>
    </row>
    <row r="4" customHeight="1" spans="1:8">
      <c r="A4" s="2" t="s">
        <v>15</v>
      </c>
      <c r="B4" s="29">
        <f>B2*B3</f>
        <v>14502.82692</v>
      </c>
      <c r="D4" s="7" t="s">
        <v>16</v>
      </c>
      <c r="E4" s="8">
        <v>4</v>
      </c>
      <c r="F4" s="2" t="s">
        <v>17</v>
      </c>
      <c r="G4" s="6">
        <f>B3</f>
        <v>4.9495</v>
      </c>
      <c r="H4" s="34">
        <f>IF(F4="Yes",E4%*B4,E4*G4)</f>
        <v>580.1130768</v>
      </c>
    </row>
    <row r="5" customHeight="1" spans="4:14">
      <c r="D5" s="7" t="s">
        <v>18</v>
      </c>
      <c r="E5" s="8">
        <v>1</v>
      </c>
      <c r="F5" s="2" t="s">
        <v>19</v>
      </c>
      <c r="G5" s="6">
        <f>B3</f>
        <v>4.9495</v>
      </c>
      <c r="H5" s="34">
        <f>IF(F5="Yes",E5%*B4,IF(F5="CNF",E5%*K3,E5*G5))</f>
        <v>145.0282692</v>
      </c>
      <c r="I5" s="94">
        <f t="shared" ref="I5:I7" si="0">E9</f>
        <v>24747.5</v>
      </c>
      <c r="J5" s="94">
        <f t="shared" ref="J5:J7" si="1">E9+J9+K9</f>
        <v>25984.875</v>
      </c>
      <c r="K5" s="94">
        <f t="shared" ref="K5:K7" si="2">E9+J9</f>
        <v>25737.4</v>
      </c>
      <c r="L5" s="94">
        <f t="shared" ref="L5:L7" si="3">E9+K9</f>
        <v>24994.975</v>
      </c>
      <c r="M5" s="69">
        <f t="shared" ref="M5:M7" si="4">E9+I9+J9+K9+L9</f>
        <v>25984.875</v>
      </c>
      <c r="N5" s="41" t="s">
        <v>20</v>
      </c>
    </row>
    <row r="6" customHeight="1" spans="4:14">
      <c r="D6" s="7" t="s">
        <v>21</v>
      </c>
      <c r="E6" s="8">
        <v>0</v>
      </c>
      <c r="G6" s="6">
        <f>B3</f>
        <v>4.9495</v>
      </c>
      <c r="H6" s="34">
        <f>E6*G6</f>
        <v>0</v>
      </c>
      <c r="I6" s="95">
        <f t="shared" si="0"/>
        <v>24747.5</v>
      </c>
      <c r="J6" s="95">
        <f t="shared" si="1"/>
        <v>25984.875</v>
      </c>
      <c r="K6" s="95">
        <f t="shared" si="2"/>
        <v>25737.4</v>
      </c>
      <c r="L6" s="95">
        <f t="shared" si="3"/>
        <v>24994.975</v>
      </c>
      <c r="M6" s="71">
        <f t="shared" si="4"/>
        <v>25984.875</v>
      </c>
      <c r="N6" s="42" t="s">
        <v>22</v>
      </c>
    </row>
    <row r="7" customHeight="1" spans="1:14">
      <c r="A7" s="1" t="s">
        <v>23</v>
      </c>
      <c r="I7" s="96">
        <f t="shared" si="0"/>
        <v>0</v>
      </c>
      <c r="J7" s="96">
        <f t="shared" si="1"/>
        <v>0</v>
      </c>
      <c r="K7" s="96">
        <f t="shared" si="2"/>
        <v>0</v>
      </c>
      <c r="L7" s="96">
        <f t="shared" si="3"/>
        <v>0</v>
      </c>
      <c r="M7" s="73">
        <f t="shared" si="4"/>
        <v>0</v>
      </c>
      <c r="N7" s="43" t="s">
        <v>24</v>
      </c>
    </row>
    <row r="8" customHeight="1" spans="1:26">
      <c r="A8" s="4" t="s">
        <v>25</v>
      </c>
      <c r="B8" s="4" t="s">
        <v>26</v>
      </c>
      <c r="C8" s="4" t="s">
        <v>27</v>
      </c>
      <c r="D8" s="4" t="s">
        <v>28</v>
      </c>
      <c r="E8" s="4" t="s">
        <v>29</v>
      </c>
      <c r="F8" s="4" t="s">
        <v>30</v>
      </c>
      <c r="G8" s="4" t="s">
        <v>31</v>
      </c>
      <c r="H8" s="4" t="s">
        <v>32</v>
      </c>
      <c r="I8" s="5" t="s">
        <v>14</v>
      </c>
      <c r="J8" s="5" t="s">
        <v>16</v>
      </c>
      <c r="K8" s="5" t="s">
        <v>18</v>
      </c>
      <c r="L8" s="5" t="s">
        <v>21</v>
      </c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customHeight="1" spans="1:26">
      <c r="A9" s="12" t="s">
        <v>20</v>
      </c>
      <c r="B9" s="13">
        <v>5000</v>
      </c>
      <c r="C9" s="14">
        <v>2</v>
      </c>
      <c r="D9" s="15">
        <f t="shared" ref="D9:D11" si="5">M5/C9</f>
        <v>12992.4375</v>
      </c>
      <c r="E9" s="15">
        <f>B9*B3</f>
        <v>24747.5</v>
      </c>
      <c r="F9" s="16">
        <f>M14+M16+M20</f>
        <v>141.9</v>
      </c>
      <c r="G9" s="16">
        <f>M18</f>
        <v>1828.87425</v>
      </c>
      <c r="H9" s="93">
        <f>(B9/B2)*100</f>
        <v>170.639145985202</v>
      </c>
      <c r="I9" s="45">
        <f>H9%*H3</f>
        <v>0</v>
      </c>
      <c r="J9" s="45">
        <f>H9%*H4</f>
        <v>989.9</v>
      </c>
      <c r="K9" s="45">
        <f>H9%*H5</f>
        <v>247.475</v>
      </c>
      <c r="L9" s="45">
        <f>H9%*H6</f>
        <v>0</v>
      </c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Height="1" spans="1:26">
      <c r="A10" s="18" t="s">
        <v>22</v>
      </c>
      <c r="B10" s="19">
        <v>5000</v>
      </c>
      <c r="C10" s="83">
        <v>3456</v>
      </c>
      <c r="D10" s="21">
        <f t="shared" si="5"/>
        <v>7.51877170138889</v>
      </c>
      <c r="E10" s="22">
        <f>B10*B3</f>
        <v>24747.5</v>
      </c>
      <c r="F10" s="21">
        <f>M23+M25+M29</f>
        <v>4677.2775</v>
      </c>
      <c r="G10" s="21">
        <f>M27</f>
        <v>2759.593725</v>
      </c>
      <c r="H10" s="23">
        <f>(B10/B2)*100</f>
        <v>170.639145985202</v>
      </c>
      <c r="I10" s="46">
        <f>H10%*H3</f>
        <v>0</v>
      </c>
      <c r="J10" s="46">
        <f>H10%*H4</f>
        <v>989.9</v>
      </c>
      <c r="K10" s="46">
        <f>H10%*H5</f>
        <v>247.475</v>
      </c>
      <c r="L10" s="46">
        <f>H10%*H6</f>
        <v>0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customHeight="1" spans="1:26">
      <c r="A11" s="24" t="s">
        <v>24</v>
      </c>
      <c r="B11" s="25">
        <v>0</v>
      </c>
      <c r="C11" s="84">
        <v>0</v>
      </c>
      <c r="D11" s="27" t="e">
        <f t="shared" si="5"/>
        <v>#DIV/0!</v>
      </c>
      <c r="E11" s="27">
        <f>B11*B3</f>
        <v>0</v>
      </c>
      <c r="F11" s="27">
        <f>M32+M34+M38</f>
        <v>0</v>
      </c>
      <c r="G11" s="27">
        <f>M36</f>
        <v>0</v>
      </c>
      <c r="H11" s="28">
        <f>(B11/B2)*100</f>
        <v>0</v>
      </c>
      <c r="I11" s="47">
        <f>H11%*H3</f>
        <v>0</v>
      </c>
      <c r="J11" s="47">
        <f>H11%*H4</f>
        <v>0</v>
      </c>
      <c r="K11" s="47">
        <f>H11%*H5</f>
        <v>0</v>
      </c>
      <c r="L11" s="47">
        <f>H11%*H6</f>
        <v>0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customHeight="1" spans="2:11">
      <c r="B12" s="12" t="s">
        <v>20</v>
      </c>
      <c r="C12" s="29">
        <f>C9+C10+C11</f>
        <v>3458</v>
      </c>
      <c r="D12" s="86" t="s">
        <v>33</v>
      </c>
      <c r="E12" s="29">
        <f t="shared" ref="E12:G12" si="6">E9+E10+E11</f>
        <v>49495</v>
      </c>
      <c r="F12" s="29">
        <f t="shared" si="6"/>
        <v>4819.1775</v>
      </c>
      <c r="G12" s="29">
        <f t="shared" si="6"/>
        <v>4588.467975</v>
      </c>
      <c r="K12" s="86" t="s">
        <v>34</v>
      </c>
    </row>
    <row r="13" customHeight="1" spans="1:13">
      <c r="A13" s="30">
        <v>2</v>
      </c>
      <c r="B13" s="31" t="s">
        <v>35</v>
      </c>
      <c r="C13" s="7" t="s">
        <v>36</v>
      </c>
      <c r="D13" s="7" t="s">
        <v>37</v>
      </c>
      <c r="E13" s="7" t="s">
        <v>38</v>
      </c>
      <c r="F13" s="7" t="s">
        <v>39</v>
      </c>
      <c r="G13" s="87" t="s">
        <v>40</v>
      </c>
      <c r="H13" s="7" t="s">
        <v>41</v>
      </c>
      <c r="I13" s="7" t="s">
        <v>36</v>
      </c>
      <c r="J13" s="7" t="s">
        <v>37</v>
      </c>
      <c r="K13" s="7" t="s">
        <v>38</v>
      </c>
      <c r="L13" s="7" t="s">
        <v>39</v>
      </c>
      <c r="M13" s="48" t="s">
        <v>42</v>
      </c>
    </row>
    <row r="14" customHeight="1" spans="1:26">
      <c r="A14" s="36"/>
      <c r="B14" s="33">
        <v>0</v>
      </c>
      <c r="C14" s="33">
        <v>0</v>
      </c>
      <c r="D14" s="34">
        <f>B14%*M5</f>
        <v>0</v>
      </c>
      <c r="E14" s="34">
        <f>IF(G18&gt;0,D14-F14,C14%*D14)</f>
        <v>0</v>
      </c>
      <c r="F14" s="35">
        <f>IF(G18&gt;0,D14*(G18/B14),D14-E14)</f>
        <v>0</v>
      </c>
      <c r="G14" s="33">
        <v>0</v>
      </c>
      <c r="H14" s="33">
        <v>25.5</v>
      </c>
      <c r="I14" s="33">
        <v>10</v>
      </c>
      <c r="J14" s="34">
        <f>IF(G14&gt;0,G14%*C9*H14,C9*H14)</f>
        <v>51</v>
      </c>
      <c r="K14" s="34">
        <f>I14%*J14</f>
        <v>5.1</v>
      </c>
      <c r="L14" s="35">
        <f>J14-K14</f>
        <v>45.9</v>
      </c>
      <c r="M14" s="75">
        <f>IF(A13=0,0,IF(A13=1,F14,IF(A13=2,L14,IF(A13=3,MAX(F14,L14),IF(A13=4,(F14+L14),IF(A13=6,L14))))))</f>
        <v>45.9</v>
      </c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customHeight="1" spans="1:13">
      <c r="A15" s="30">
        <v>6</v>
      </c>
      <c r="B15" s="31" t="s">
        <v>43</v>
      </c>
      <c r="C15" s="7" t="s">
        <v>36</v>
      </c>
      <c r="D15" s="7" t="s">
        <v>37</v>
      </c>
      <c r="E15" s="7" t="s">
        <v>38</v>
      </c>
      <c r="F15" s="7" t="s">
        <v>39</v>
      </c>
      <c r="G15" s="87" t="s">
        <v>40</v>
      </c>
      <c r="H15" s="7" t="s">
        <v>41</v>
      </c>
      <c r="I15" s="7" t="s">
        <v>36</v>
      </c>
      <c r="J15" s="7" t="s">
        <v>37</v>
      </c>
      <c r="K15" s="7" t="s">
        <v>38</v>
      </c>
      <c r="L15" s="7" t="s">
        <v>39</v>
      </c>
      <c r="M15" s="48" t="s">
        <v>44</v>
      </c>
    </row>
    <row r="16" customHeight="1" spans="1:26">
      <c r="A16" s="36"/>
      <c r="B16" s="33">
        <v>0</v>
      </c>
      <c r="C16" s="33">
        <v>0</v>
      </c>
      <c r="D16" s="34">
        <f>B16%*(M5+M14)</f>
        <v>0</v>
      </c>
      <c r="E16" s="34">
        <f>C16%*D16</f>
        <v>0</v>
      </c>
      <c r="F16" s="35">
        <f>D16-E16</f>
        <v>0</v>
      </c>
      <c r="G16" s="33">
        <v>0</v>
      </c>
      <c r="H16" s="33">
        <v>60</v>
      </c>
      <c r="I16" s="33">
        <v>20</v>
      </c>
      <c r="J16" s="34">
        <f>IF(G16&gt;0,G16%*C9*H16,C9*H16)</f>
        <v>120</v>
      </c>
      <c r="K16" s="34">
        <f>I16%*J16</f>
        <v>24</v>
      </c>
      <c r="L16" s="35">
        <f>J16-K16</f>
        <v>96</v>
      </c>
      <c r="M16" s="75">
        <f>IF(A15=0,0,IF(A15=1,F16,IF(A15=2,L16,IF(A15=3,MAX(F16,L16),IF(A15=4,(F16+L16),IF(A15=6,L16))))))</f>
        <v>96</v>
      </c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customHeight="1" spans="1:13">
      <c r="A17" s="30">
        <v>1</v>
      </c>
      <c r="B17" s="88" t="s">
        <v>45</v>
      </c>
      <c r="C17" t="s">
        <v>36</v>
      </c>
      <c r="D17" t="s">
        <v>37</v>
      </c>
      <c r="E17" t="s">
        <v>38</v>
      </c>
      <c r="F17" t="s">
        <v>39</v>
      </c>
      <c r="G17" s="87" t="s">
        <v>39</v>
      </c>
      <c r="H17" t="s">
        <v>41</v>
      </c>
      <c r="I17" t="s">
        <v>36</v>
      </c>
      <c r="J17" t="s">
        <v>37</v>
      </c>
      <c r="K17" t="s">
        <v>38</v>
      </c>
      <c r="L17" t="s">
        <v>39</v>
      </c>
      <c r="M17" s="50" t="s">
        <v>46</v>
      </c>
    </row>
    <row r="18" customHeight="1" spans="1:26">
      <c r="A18" s="36"/>
      <c r="B18" s="33">
        <v>10</v>
      </c>
      <c r="C18" s="33">
        <v>30</v>
      </c>
      <c r="D18" s="34">
        <f>B18%*(M5+M14+M16)</f>
        <v>2612.6775</v>
      </c>
      <c r="E18" s="34">
        <f>C18%*D18</f>
        <v>783.80325</v>
      </c>
      <c r="F18" s="35">
        <f>D18-E18</f>
        <v>1828.87425</v>
      </c>
      <c r="G18" s="33">
        <v>0</v>
      </c>
      <c r="H18" s="33">
        <v>0</v>
      </c>
      <c r="I18" s="33">
        <v>0</v>
      </c>
      <c r="J18" s="34">
        <f>C9*H18</f>
        <v>0</v>
      </c>
      <c r="K18" s="34">
        <f>I18%*J18</f>
        <v>0</v>
      </c>
      <c r="L18" s="35">
        <f>J18-K18</f>
        <v>0</v>
      </c>
      <c r="M18" s="75">
        <f>IF(A17=0,0,IF(A17=1,F18,IF(A17=2,L18,IF(A17=3,MAX(F18,L18),IF(A17=4,(F18+L18),IF(A17=6,L18))))))</f>
        <v>1828.87425</v>
      </c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customHeight="1" spans="1:13">
      <c r="A19" s="30">
        <v>0</v>
      </c>
      <c r="B19" s="88" t="s">
        <v>47</v>
      </c>
      <c r="C19" t="s">
        <v>36</v>
      </c>
      <c r="D19" t="s">
        <v>37</v>
      </c>
      <c r="E19" t="s">
        <v>38</v>
      </c>
      <c r="F19" t="s">
        <v>39</v>
      </c>
      <c r="G19" s="48" t="s">
        <v>36</v>
      </c>
      <c r="H19" t="s">
        <v>41</v>
      </c>
      <c r="I19" t="s">
        <v>36</v>
      </c>
      <c r="J19" t="s">
        <v>37</v>
      </c>
      <c r="K19" t="s">
        <v>38</v>
      </c>
      <c r="L19" t="s">
        <v>39</v>
      </c>
      <c r="M19" s="50" t="s">
        <v>48</v>
      </c>
    </row>
    <row r="20" customHeight="1" spans="1:26">
      <c r="A20" s="36"/>
      <c r="B20" s="33">
        <v>0</v>
      </c>
      <c r="C20" s="33">
        <v>0</v>
      </c>
      <c r="D20" s="34">
        <f>B20%*M5</f>
        <v>0</v>
      </c>
      <c r="E20" s="34">
        <f>C20%*D20</f>
        <v>0</v>
      </c>
      <c r="F20" s="35">
        <f>D20-E20</f>
        <v>0</v>
      </c>
      <c r="G20" s="89">
        <f>IF(G18&gt;0,100-(G18/B14*100),0)</f>
        <v>0</v>
      </c>
      <c r="H20" s="33">
        <v>0</v>
      </c>
      <c r="I20" s="33">
        <v>0</v>
      </c>
      <c r="J20" s="34">
        <f>C9*H20</f>
        <v>0</v>
      </c>
      <c r="K20" s="34">
        <f>I20%*J20</f>
        <v>0</v>
      </c>
      <c r="L20" s="35">
        <f>J20-K20</f>
        <v>0</v>
      </c>
      <c r="M20" s="75">
        <f>IF(A19=0,0,IF(A19=1,F20,IF(A19=2,L20,IF(A19=3,MAX(F20,L20),IF(A19=4,(F20+L20),IF(A19=6,L20))))))</f>
        <v>0</v>
      </c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customHeight="1" spans="2:11">
      <c r="B21" s="18" t="s">
        <v>22</v>
      </c>
      <c r="D21" s="90" t="s">
        <v>33</v>
      </c>
      <c r="K21" s="90" t="s">
        <v>34</v>
      </c>
    </row>
    <row r="22" customHeight="1" spans="1:13">
      <c r="A22" s="30">
        <v>1</v>
      </c>
      <c r="B22" s="31" t="s">
        <v>35</v>
      </c>
      <c r="C22" s="7" t="s">
        <v>36</v>
      </c>
      <c r="D22" s="7" t="s">
        <v>37</v>
      </c>
      <c r="E22" s="7" t="s">
        <v>38</v>
      </c>
      <c r="F22" s="7" t="s">
        <v>39</v>
      </c>
      <c r="G22" s="87" t="s">
        <v>40</v>
      </c>
      <c r="H22" s="7" t="s">
        <v>41</v>
      </c>
      <c r="I22" s="7" t="s">
        <v>36</v>
      </c>
      <c r="J22" s="7" t="s">
        <v>37</v>
      </c>
      <c r="K22" s="7" t="s">
        <v>38</v>
      </c>
      <c r="L22" s="7" t="s">
        <v>39</v>
      </c>
      <c r="M22" s="48" t="s">
        <v>42</v>
      </c>
    </row>
    <row r="23" customHeight="1" spans="1:26">
      <c r="A23" s="36"/>
      <c r="B23" s="33">
        <v>20</v>
      </c>
      <c r="C23" s="33">
        <v>10</v>
      </c>
      <c r="D23" s="34">
        <f>B23%*M6</f>
        <v>5196.975</v>
      </c>
      <c r="E23" s="34">
        <f>C23%*D23</f>
        <v>519.6975</v>
      </c>
      <c r="F23" s="35">
        <f>D23-E23</f>
        <v>4677.2775</v>
      </c>
      <c r="G23" s="33">
        <v>0</v>
      </c>
      <c r="H23" s="33">
        <v>0</v>
      </c>
      <c r="I23" s="33">
        <v>10</v>
      </c>
      <c r="J23" s="34">
        <f>IF(G23&gt;0,G23%*C10*H23,C10*H23)</f>
        <v>0</v>
      </c>
      <c r="K23" s="34">
        <f>I23%*J23</f>
        <v>0</v>
      </c>
      <c r="L23" s="35">
        <f>J23-K23</f>
        <v>0</v>
      </c>
      <c r="M23" s="75">
        <f>IF(A22=0,0,IF(A22=1,F23,IF(A22=2,L23,IF(A22=3,MAX(F23,L23),IF(A22=4,(F23+L23),IF(A22=6,L23))))))</f>
        <v>4677.2775</v>
      </c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customHeight="1" spans="1:13">
      <c r="A24" s="30">
        <v>0</v>
      </c>
      <c r="B24" s="31" t="s">
        <v>43</v>
      </c>
      <c r="C24" s="7" t="s">
        <v>36</v>
      </c>
      <c r="D24" s="7" t="s">
        <v>37</v>
      </c>
      <c r="E24" s="7" t="s">
        <v>38</v>
      </c>
      <c r="F24" s="7" t="s">
        <v>39</v>
      </c>
      <c r="G24" s="87" t="s">
        <v>40</v>
      </c>
      <c r="H24" s="7" t="s">
        <v>41</v>
      </c>
      <c r="I24" s="7" t="s">
        <v>36</v>
      </c>
      <c r="J24" s="7" t="s">
        <v>37</v>
      </c>
      <c r="K24" s="7" t="s">
        <v>38</v>
      </c>
      <c r="L24" s="7" t="s">
        <v>39</v>
      </c>
      <c r="M24" s="48" t="s">
        <v>44</v>
      </c>
    </row>
    <row r="25" customHeight="1" spans="1:26">
      <c r="A25" s="36"/>
      <c r="B25" s="33">
        <v>4.5</v>
      </c>
      <c r="C25" s="33">
        <v>10</v>
      </c>
      <c r="D25" s="34">
        <f>B25%*(M6+M23)</f>
        <v>1379.7968625</v>
      </c>
      <c r="E25" s="34">
        <f>C25%*D25</f>
        <v>137.97968625</v>
      </c>
      <c r="F25" s="35">
        <f>D25-E25</f>
        <v>1241.81717625</v>
      </c>
      <c r="G25" s="33">
        <v>0</v>
      </c>
      <c r="H25" s="33">
        <v>175</v>
      </c>
      <c r="I25" s="33">
        <v>10</v>
      </c>
      <c r="J25" s="34">
        <f>IF(G25&gt;0,G25%*C10*H25,C10*H25)</f>
        <v>604800</v>
      </c>
      <c r="K25" s="34">
        <f>I25%*J25</f>
        <v>60480</v>
      </c>
      <c r="L25" s="35">
        <f>J25-K25</f>
        <v>544320</v>
      </c>
      <c r="M25" s="75">
        <f>IF(A24=0,0,IF(A24=1,F25,IF(A24=2,L25,IF(A24=3,MAX(F25,L25),IF(A24=4,(F25+L25),IF(A24=6,L25))))))</f>
        <v>0</v>
      </c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customHeight="1" spans="1:13">
      <c r="A26" s="30">
        <v>1</v>
      </c>
      <c r="B26" s="88" t="s">
        <v>45</v>
      </c>
      <c r="C26" t="s">
        <v>36</v>
      </c>
      <c r="D26" t="s">
        <v>37</v>
      </c>
      <c r="E26" t="s">
        <v>38</v>
      </c>
      <c r="F26" t="s">
        <v>39</v>
      </c>
      <c r="H26" t="s">
        <v>41</v>
      </c>
      <c r="I26" t="s">
        <v>36</v>
      </c>
      <c r="J26" t="s">
        <v>37</v>
      </c>
      <c r="K26" t="s">
        <v>38</v>
      </c>
      <c r="L26" t="s">
        <v>39</v>
      </c>
      <c r="M26" s="50" t="s">
        <v>46</v>
      </c>
    </row>
    <row r="27" customHeight="1" spans="1:26">
      <c r="A27" s="36"/>
      <c r="B27" s="33">
        <v>10</v>
      </c>
      <c r="C27" s="33">
        <v>10</v>
      </c>
      <c r="D27" s="34">
        <f>B27%*(M6+M23+M25)</f>
        <v>3066.21525</v>
      </c>
      <c r="E27" s="34">
        <f>C27%*D27</f>
        <v>306.621525</v>
      </c>
      <c r="F27" s="35">
        <f>D27-E27</f>
        <v>2759.593725</v>
      </c>
      <c r="G27" s="36">
        <v>3</v>
      </c>
      <c r="H27" s="33">
        <v>0</v>
      </c>
      <c r="I27" s="33">
        <v>0</v>
      </c>
      <c r="J27" s="34">
        <f>C10*H27</f>
        <v>0</v>
      </c>
      <c r="K27" s="34">
        <f>I27%*J27</f>
        <v>0</v>
      </c>
      <c r="L27" s="35">
        <f>J27-K27</f>
        <v>0</v>
      </c>
      <c r="M27" s="75">
        <f>IF(A26=0,0,IF(A26=1,F27,IF(A26=2,L27,IF(A26=3,MAX(F27,L27),IF(A26=4,(F27+L27),IF(A26=6,L27))))))</f>
        <v>2759.593725</v>
      </c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customHeight="1" spans="1:13">
      <c r="A28" s="30">
        <v>0</v>
      </c>
      <c r="B28" s="88" t="s">
        <v>47</v>
      </c>
      <c r="C28" t="s">
        <v>36</v>
      </c>
      <c r="D28" t="s">
        <v>37</v>
      </c>
      <c r="E28" t="s">
        <v>38</v>
      </c>
      <c r="F28" t="s">
        <v>39</v>
      </c>
      <c r="H28" t="s">
        <v>41</v>
      </c>
      <c r="I28" t="s">
        <v>36</v>
      </c>
      <c r="J28" t="s">
        <v>37</v>
      </c>
      <c r="K28" t="s">
        <v>38</v>
      </c>
      <c r="L28" t="s">
        <v>39</v>
      </c>
      <c r="M28" s="50" t="s">
        <v>48</v>
      </c>
    </row>
    <row r="29" customHeight="1" spans="1:26">
      <c r="A29" s="36"/>
      <c r="B29" s="33">
        <v>10</v>
      </c>
      <c r="C29" s="33">
        <v>10</v>
      </c>
      <c r="D29" s="34">
        <f>B29%*M6</f>
        <v>2598.4875</v>
      </c>
      <c r="E29" s="34">
        <f>C29%*D29</f>
        <v>259.84875</v>
      </c>
      <c r="F29" s="35">
        <f>D29-E29</f>
        <v>2338.63875</v>
      </c>
      <c r="G29" s="36"/>
      <c r="H29" s="33">
        <v>10</v>
      </c>
      <c r="I29" s="33">
        <v>10</v>
      </c>
      <c r="J29" s="34">
        <f>C10*H29</f>
        <v>34560</v>
      </c>
      <c r="K29" s="34">
        <f>I29%*J29</f>
        <v>3456</v>
      </c>
      <c r="L29" s="35">
        <f>J29-K29</f>
        <v>31104</v>
      </c>
      <c r="M29" s="75">
        <f>IF(A28=0,0,IF(A28=1,F29,IF(A28=2,L29,IF(A28=3,MAX(F29,L29),IF(A28=4,(F29+L29),IF(A28=6,L29))))))</f>
        <v>0</v>
      </c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customHeight="1" spans="2:11">
      <c r="B30" s="24" t="s">
        <v>24</v>
      </c>
      <c r="D30" s="91" t="s">
        <v>33</v>
      </c>
      <c r="K30" s="91" t="s">
        <v>34</v>
      </c>
    </row>
    <row r="31" customHeight="1" spans="1:13">
      <c r="A31" s="30">
        <v>0</v>
      </c>
      <c r="B31" s="31" t="s">
        <v>35</v>
      </c>
      <c r="C31" s="7" t="s">
        <v>36</v>
      </c>
      <c r="D31" s="7" t="s">
        <v>37</v>
      </c>
      <c r="E31" s="7" t="s">
        <v>38</v>
      </c>
      <c r="F31" s="7" t="s">
        <v>39</v>
      </c>
      <c r="G31" s="87" t="s">
        <v>40</v>
      </c>
      <c r="H31" s="7" t="s">
        <v>41</v>
      </c>
      <c r="I31" s="7" t="s">
        <v>36</v>
      </c>
      <c r="J31" s="7" t="s">
        <v>37</v>
      </c>
      <c r="K31" s="7" t="s">
        <v>38</v>
      </c>
      <c r="L31" s="7" t="s">
        <v>39</v>
      </c>
      <c r="M31" s="48" t="s">
        <v>42</v>
      </c>
    </row>
    <row r="32" customHeight="1" spans="1:26">
      <c r="A32" s="36"/>
      <c r="B32" s="33">
        <v>32</v>
      </c>
      <c r="C32" s="33">
        <v>50</v>
      </c>
      <c r="D32" s="34">
        <f>B32%*M7</f>
        <v>0</v>
      </c>
      <c r="E32" s="34">
        <f>C32%*D32</f>
        <v>0</v>
      </c>
      <c r="F32" s="35">
        <f>D32-E32</f>
        <v>0</v>
      </c>
      <c r="G32" s="33">
        <v>10.5</v>
      </c>
      <c r="H32" s="33">
        <v>15</v>
      </c>
      <c r="I32" s="33">
        <v>10</v>
      </c>
      <c r="J32" s="34">
        <f>IF(G32&gt;0,G32%*C11*H32,C11*H32)</f>
        <v>0</v>
      </c>
      <c r="K32" s="34">
        <f>I32%*J32</f>
        <v>0</v>
      </c>
      <c r="L32" s="35">
        <f>J32-K32</f>
        <v>0</v>
      </c>
      <c r="M32" s="75">
        <f>IF(A31=0,0,IF(A31=1,F32,IF(A31=2,L32,IF(A31=3,MAX(F32,L32),IF(A31=4,(F32+L32),IF(A31=6,L32))))))</f>
        <v>0</v>
      </c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customHeight="1" spans="1:13">
      <c r="A33" s="30">
        <v>0</v>
      </c>
      <c r="B33" s="31" t="s">
        <v>43</v>
      </c>
      <c r="C33" s="7" t="s">
        <v>36</v>
      </c>
      <c r="D33" s="7" t="s">
        <v>37</v>
      </c>
      <c r="E33" s="7" t="s">
        <v>38</v>
      </c>
      <c r="F33" s="7" t="s">
        <v>39</v>
      </c>
      <c r="G33" s="87" t="s">
        <v>40</v>
      </c>
      <c r="H33" s="7" t="s">
        <v>41</v>
      </c>
      <c r="I33" s="7" t="s">
        <v>36</v>
      </c>
      <c r="J33" s="7" t="s">
        <v>37</v>
      </c>
      <c r="K33" s="7" t="s">
        <v>38</v>
      </c>
      <c r="L33" s="7" t="s">
        <v>39</v>
      </c>
      <c r="M33" s="48" t="s">
        <v>44</v>
      </c>
    </row>
    <row r="34" customHeight="1" spans="1:26">
      <c r="A34" s="36"/>
      <c r="B34" s="33">
        <v>4.5</v>
      </c>
      <c r="C34" s="33">
        <v>10</v>
      </c>
      <c r="D34" s="34">
        <f>B34%*(M7+M32)</f>
        <v>0</v>
      </c>
      <c r="E34" s="34">
        <f>C34%*D34</f>
        <v>0</v>
      </c>
      <c r="F34" s="35">
        <f>D34-E34</f>
        <v>0</v>
      </c>
      <c r="G34" s="33">
        <v>10.5</v>
      </c>
      <c r="H34" s="33">
        <v>150</v>
      </c>
      <c r="I34" s="33">
        <v>10</v>
      </c>
      <c r="J34" s="34">
        <f>IF(G34&gt;0,G34%*C11*H34,C11*H34)</f>
        <v>0</v>
      </c>
      <c r="K34" s="34">
        <f>I34%*J34</f>
        <v>0</v>
      </c>
      <c r="L34" s="35">
        <f>J34-K34</f>
        <v>0</v>
      </c>
      <c r="M34" s="75">
        <f>IF(A33=0,0,IF(A33=1,F34,IF(A33=2,L34,IF(A33=3,MAX(F34,L34),IF(A33=4,(F34+L34),IF(A33=6,L34))))))</f>
        <v>0</v>
      </c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customHeight="1" spans="1:13">
      <c r="A35" s="30">
        <v>0</v>
      </c>
      <c r="B35" s="88" t="s">
        <v>45</v>
      </c>
      <c r="C35" t="s">
        <v>36</v>
      </c>
      <c r="D35" t="s">
        <v>37</v>
      </c>
      <c r="E35" t="s">
        <v>38</v>
      </c>
      <c r="F35" t="s">
        <v>39</v>
      </c>
      <c r="H35" t="s">
        <v>41</v>
      </c>
      <c r="I35" t="s">
        <v>36</v>
      </c>
      <c r="J35" t="s">
        <v>37</v>
      </c>
      <c r="K35" t="s">
        <v>38</v>
      </c>
      <c r="L35" t="s">
        <v>39</v>
      </c>
      <c r="M35" s="50" t="s">
        <v>46</v>
      </c>
    </row>
    <row r="36" customHeight="1" spans="1:26">
      <c r="A36" s="36"/>
      <c r="B36" s="33">
        <v>15</v>
      </c>
      <c r="C36" s="33">
        <v>10</v>
      </c>
      <c r="D36" s="34">
        <f>B36%*(M7+M32+M34)</f>
        <v>0</v>
      </c>
      <c r="E36" s="34">
        <f>C36%*D36</f>
        <v>0</v>
      </c>
      <c r="F36" s="35">
        <f>D36-E36</f>
        <v>0</v>
      </c>
      <c r="G36" s="36"/>
      <c r="H36" s="33">
        <v>0</v>
      </c>
      <c r="I36" s="33">
        <v>0</v>
      </c>
      <c r="J36" s="34">
        <f>C11*H36</f>
        <v>0</v>
      </c>
      <c r="K36" s="34">
        <f>I36%*J36</f>
        <v>0</v>
      </c>
      <c r="L36" s="35">
        <f>J36-K36</f>
        <v>0</v>
      </c>
      <c r="M36" s="75">
        <f>IF(A35=0,0,IF(A35=1,F36,IF(A35=2,L36,IF(A35=3,MAX(F36,L36),IF(A35=4,(F36+L36),IF(A35=6,L36))))))</f>
        <v>0</v>
      </c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customHeight="1" spans="1:13">
      <c r="A37" s="30">
        <v>0</v>
      </c>
      <c r="B37" s="88" t="s">
        <v>47</v>
      </c>
      <c r="C37" t="s">
        <v>36</v>
      </c>
      <c r="D37" t="s">
        <v>37</v>
      </c>
      <c r="E37" t="s">
        <v>38</v>
      </c>
      <c r="F37" t="s">
        <v>39</v>
      </c>
      <c r="H37" t="s">
        <v>41</v>
      </c>
      <c r="I37" t="s">
        <v>36</v>
      </c>
      <c r="J37" t="s">
        <v>37</v>
      </c>
      <c r="K37" t="s">
        <v>38</v>
      </c>
      <c r="L37" t="s">
        <v>39</v>
      </c>
      <c r="M37" s="50" t="s">
        <v>48</v>
      </c>
    </row>
    <row r="38" customHeight="1" spans="1:26">
      <c r="A38" s="36"/>
      <c r="B38" s="33">
        <v>10</v>
      </c>
      <c r="C38" s="33">
        <v>10</v>
      </c>
      <c r="D38" s="34">
        <f>B38%*M7</f>
        <v>0</v>
      </c>
      <c r="E38" s="34">
        <f>C38%*D38</f>
        <v>0</v>
      </c>
      <c r="F38" s="35">
        <f>D38-E38</f>
        <v>0</v>
      </c>
      <c r="G38" s="36"/>
      <c r="H38" s="33">
        <v>10</v>
      </c>
      <c r="I38" s="33">
        <v>10</v>
      </c>
      <c r="J38" s="34">
        <f>C11*H38</f>
        <v>0</v>
      </c>
      <c r="K38" s="34">
        <f>I38%*J38</f>
        <v>0</v>
      </c>
      <c r="L38" s="35">
        <f>J38-K38</f>
        <v>0</v>
      </c>
      <c r="M38" s="75">
        <f>IF(A37=0,0,IF(A37=1,F38,IF(A37=2,L38,IF(A37=3,MAX(F38,L38),IF(A37=4,(F38+L38),IF(A37=6,L38))))))</f>
        <v>0</v>
      </c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customHeight="1" spans="12:12">
      <c r="L39" s="9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38"/>
  <sheetViews>
    <sheetView workbookViewId="0">
      <selection activeCell="A1" sqref="A1"/>
    </sheetView>
  </sheetViews>
  <sheetFormatPr defaultColWidth="12.6285714285714" defaultRowHeight="15.75" customHeight="1"/>
  <cols>
    <col min="1" max="1" width="6.5047619047619" customWidth="1"/>
    <col min="3" max="3" width="11.5047619047619" customWidth="1"/>
    <col min="5" max="5" width="10.752380952381" customWidth="1"/>
    <col min="7" max="7" width="12.5047619047619" customWidth="1"/>
    <col min="8" max="8" width="12" customWidth="1"/>
    <col min="14" max="14" width="6.75238095238095" customWidth="1"/>
  </cols>
  <sheetData>
    <row r="1" customHeight="1" spans="1:4">
      <c r="A1" s="1" t="s">
        <v>0</v>
      </c>
      <c r="D1" s="1" t="s">
        <v>1</v>
      </c>
    </row>
    <row r="2" customHeight="1" spans="1:13">
      <c r="A2" s="2" t="s">
        <v>2</v>
      </c>
      <c r="B2" s="3">
        <v>232273</v>
      </c>
      <c r="D2" s="4" t="s">
        <v>3</v>
      </c>
      <c r="E2" s="4" t="s">
        <v>4</v>
      </c>
      <c r="F2" s="4" t="s">
        <v>5</v>
      </c>
      <c r="G2" s="5" t="s">
        <v>6</v>
      </c>
      <c r="H2" s="5" t="s">
        <v>7</v>
      </c>
      <c r="I2" s="37" t="s">
        <v>8</v>
      </c>
      <c r="J2" s="37" t="s">
        <v>9</v>
      </c>
      <c r="K2" s="37" t="s">
        <v>10</v>
      </c>
      <c r="L2" s="37" t="s">
        <v>11</v>
      </c>
      <c r="M2" s="37" t="s">
        <v>12</v>
      </c>
    </row>
    <row r="3" customHeight="1" spans="1:13">
      <c r="A3" s="2" t="s">
        <v>13</v>
      </c>
      <c r="B3" s="6">
        <v>0.6332</v>
      </c>
      <c r="D3" s="7" t="s">
        <v>14</v>
      </c>
      <c r="E3" s="8">
        <v>0</v>
      </c>
      <c r="G3" s="2">
        <v>0.6332</v>
      </c>
      <c r="H3" s="51">
        <f>E3*G3</f>
        <v>0</v>
      </c>
      <c r="I3" s="35">
        <f>J3-(H4+H5)</f>
        <v>139721.50042</v>
      </c>
      <c r="J3" s="35">
        <f>B4</f>
        <v>147075.2636</v>
      </c>
      <c r="K3" s="35">
        <f>I3+H4</f>
        <v>145604.510964</v>
      </c>
      <c r="L3" s="35">
        <f>I3+H5</f>
        <v>141192.253056</v>
      </c>
      <c r="M3" s="35">
        <f>B4+H3+H6</f>
        <v>147075.2636</v>
      </c>
    </row>
    <row r="4" customHeight="1" spans="1:8">
      <c r="A4" s="2" t="s">
        <v>15</v>
      </c>
      <c r="B4" s="29">
        <f>B2*B3</f>
        <v>147075.2636</v>
      </c>
      <c r="D4" s="7" t="s">
        <v>16</v>
      </c>
      <c r="E4" s="8">
        <v>4</v>
      </c>
      <c r="F4" s="2" t="s">
        <v>19</v>
      </c>
      <c r="G4" s="2">
        <v>0.6332</v>
      </c>
      <c r="H4" s="51">
        <f>IF(F4="Yes",E4%*B4,E4*G4)</f>
        <v>5883.010544</v>
      </c>
    </row>
    <row r="5" customHeight="1" spans="4:14">
      <c r="D5" s="7" t="s">
        <v>18</v>
      </c>
      <c r="E5" s="8">
        <v>1</v>
      </c>
      <c r="F5" s="2" t="s">
        <v>19</v>
      </c>
      <c r="G5" s="2">
        <v>0.6332</v>
      </c>
      <c r="H5" s="51">
        <f>IF(F5="Yes",E5%*B4,IF(F5="CNF",E5%*K3,E5*G5))</f>
        <v>1470.752636</v>
      </c>
      <c r="I5" s="70">
        <f t="shared" ref="I5:I7" si="0">J5-(J9+K9)</f>
        <v>84185.523</v>
      </c>
      <c r="J5" s="70">
        <f t="shared" ref="J5:J7" si="1">E9</f>
        <v>88616.34</v>
      </c>
      <c r="K5" s="70">
        <f t="shared" ref="K5:K7" si="2">I5+J9</f>
        <v>87730.1766</v>
      </c>
      <c r="L5" s="70">
        <f t="shared" ref="L5:L7" si="3">I5+K9</f>
        <v>85071.6864</v>
      </c>
      <c r="M5" s="69">
        <f t="shared" ref="M5:M7" si="4">E9+I9+L9</f>
        <v>88616.34</v>
      </c>
      <c r="N5" s="41" t="s">
        <v>20</v>
      </c>
    </row>
    <row r="6" customHeight="1" spans="4:14">
      <c r="D6" s="7" t="s">
        <v>21</v>
      </c>
      <c r="E6" s="8">
        <v>0</v>
      </c>
      <c r="G6" s="2">
        <v>0.6332</v>
      </c>
      <c r="H6" s="51">
        <f>E6*G6</f>
        <v>0</v>
      </c>
      <c r="I6" s="72">
        <f t="shared" si="0"/>
        <v>37220.2875</v>
      </c>
      <c r="J6" s="72">
        <f t="shared" si="1"/>
        <v>39179.25</v>
      </c>
      <c r="K6" s="72">
        <f t="shared" si="2"/>
        <v>38787.4575</v>
      </c>
      <c r="L6" s="72">
        <f t="shared" si="3"/>
        <v>37612.08</v>
      </c>
      <c r="M6" s="71">
        <f t="shared" si="4"/>
        <v>39179.25</v>
      </c>
      <c r="N6" s="42" t="s">
        <v>22</v>
      </c>
    </row>
    <row r="7" customHeight="1" spans="1:14">
      <c r="A7" s="1" t="s">
        <v>23</v>
      </c>
      <c r="I7" s="74">
        <f t="shared" si="0"/>
        <v>18315.68992</v>
      </c>
      <c r="J7" s="74">
        <f t="shared" si="1"/>
        <v>19279.6736</v>
      </c>
      <c r="K7" s="74">
        <f t="shared" si="2"/>
        <v>19086.876864</v>
      </c>
      <c r="L7" s="74">
        <f t="shared" si="3"/>
        <v>18508.486656</v>
      </c>
      <c r="M7" s="73">
        <f t="shared" si="4"/>
        <v>19279.6736</v>
      </c>
      <c r="N7" s="43" t="s">
        <v>24</v>
      </c>
    </row>
    <row r="8" customHeight="1" spans="1:26">
      <c r="A8" s="4" t="s">
        <v>25</v>
      </c>
      <c r="B8" s="4" t="s">
        <v>26</v>
      </c>
      <c r="C8" s="4" t="s">
        <v>27</v>
      </c>
      <c r="D8" s="4" t="s">
        <v>28</v>
      </c>
      <c r="E8" s="4" t="s">
        <v>29</v>
      </c>
      <c r="F8" s="4" t="s">
        <v>30</v>
      </c>
      <c r="G8" s="4" t="s">
        <v>31</v>
      </c>
      <c r="H8" s="4" t="s">
        <v>32</v>
      </c>
      <c r="I8" s="5" t="s">
        <v>14</v>
      </c>
      <c r="J8" s="5" t="s">
        <v>16</v>
      </c>
      <c r="K8" s="5" t="s">
        <v>18</v>
      </c>
      <c r="L8" s="5" t="s">
        <v>21</v>
      </c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customHeight="1" spans="1:26">
      <c r="A9" s="12" t="s">
        <v>20</v>
      </c>
      <c r="B9" s="13">
        <v>139950</v>
      </c>
      <c r="C9" s="82">
        <v>1498.5</v>
      </c>
      <c r="D9" s="15">
        <f t="shared" ref="D9:D11" si="5">M5/C9</f>
        <v>59.1366966966967</v>
      </c>
      <c r="E9" s="15">
        <f>B9*B3</f>
        <v>88616.34</v>
      </c>
      <c r="F9" s="16">
        <f>M14+M16+M18+M20</f>
        <v>135076.16475</v>
      </c>
      <c r="G9" s="16">
        <f>M18</f>
        <v>5455.91475</v>
      </c>
      <c r="H9" s="52">
        <f>(B9/B2)*100</f>
        <v>60.252375437524</v>
      </c>
      <c r="I9" s="45">
        <f>H9%*H3</f>
        <v>0</v>
      </c>
      <c r="J9" s="45">
        <f>H9%*H4</f>
        <v>3544.6536</v>
      </c>
      <c r="K9" s="45">
        <f>H9%*H5</f>
        <v>886.1634</v>
      </c>
      <c r="L9" s="45">
        <f>H9%*H6</f>
        <v>0</v>
      </c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Height="1" spans="1:26">
      <c r="A10" s="18" t="s">
        <v>22</v>
      </c>
      <c r="B10" s="19">
        <v>61875</v>
      </c>
      <c r="C10" s="83">
        <v>734.4</v>
      </c>
      <c r="D10" s="21">
        <f t="shared" si="5"/>
        <v>53.3486519607843</v>
      </c>
      <c r="E10" s="22">
        <f>B10*B3</f>
        <v>39179.25</v>
      </c>
      <c r="F10" s="21">
        <f>M23+M25+M27+M29</f>
        <v>66093.22125</v>
      </c>
      <c r="G10" s="21">
        <f>M27</f>
        <v>2567.62125</v>
      </c>
      <c r="H10" s="53">
        <f>(B10/B2)*100</f>
        <v>26.6389119699664</v>
      </c>
      <c r="I10" s="46">
        <f>H10%*H3</f>
        <v>0</v>
      </c>
      <c r="J10" s="46">
        <f>H10%*H4</f>
        <v>1567.17</v>
      </c>
      <c r="K10" s="46">
        <f>H10%*H5</f>
        <v>391.7925</v>
      </c>
      <c r="L10" s="46">
        <f>H10%*H6</f>
        <v>0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customHeight="1" spans="1:26">
      <c r="A11" s="24" t="s">
        <v>24</v>
      </c>
      <c r="B11" s="25">
        <v>30448</v>
      </c>
      <c r="C11" s="84">
        <v>475.2</v>
      </c>
      <c r="D11" s="27">
        <f t="shared" si="5"/>
        <v>40.5717037037037</v>
      </c>
      <c r="E11" s="27">
        <f>B11*B3</f>
        <v>19279.6736</v>
      </c>
      <c r="F11" s="27">
        <f>M32+M34+M36+M38</f>
        <v>42614.41184</v>
      </c>
      <c r="G11" s="27">
        <f>M36</f>
        <v>1509.61184</v>
      </c>
      <c r="H11" s="68">
        <f>(B11/B2)*100</f>
        <v>13.1087125925097</v>
      </c>
      <c r="I11" s="47">
        <f>H11%*H3</f>
        <v>0</v>
      </c>
      <c r="J11" s="47">
        <f>H11%*H4</f>
        <v>771.186944</v>
      </c>
      <c r="K11" s="47">
        <f>H11%*H5</f>
        <v>192.796736</v>
      </c>
      <c r="L11" s="47">
        <f>H11%*H6</f>
        <v>0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customHeight="1" spans="2:11">
      <c r="B12" s="12" t="s">
        <v>20</v>
      </c>
      <c r="C12" s="85">
        <f>C9+C10+C11</f>
        <v>2708.1</v>
      </c>
      <c r="D12" s="86" t="s">
        <v>33</v>
      </c>
      <c r="E12" s="29">
        <f t="shared" ref="E12:G12" si="6">E9+E10+E11</f>
        <v>147075.2636</v>
      </c>
      <c r="F12" s="29">
        <f t="shared" si="6"/>
        <v>243783.79784</v>
      </c>
      <c r="G12" s="29">
        <f t="shared" si="6"/>
        <v>9533.14784</v>
      </c>
      <c r="K12" s="86" t="s">
        <v>34</v>
      </c>
    </row>
    <row r="13" customHeight="1" spans="1:13">
      <c r="A13" s="30">
        <v>2</v>
      </c>
      <c r="B13" s="31" t="s">
        <v>35</v>
      </c>
      <c r="C13" s="7" t="s">
        <v>36</v>
      </c>
      <c r="D13" s="7" t="s">
        <v>37</v>
      </c>
      <c r="E13" s="7" t="s">
        <v>38</v>
      </c>
      <c r="F13" s="7" t="s">
        <v>39</v>
      </c>
      <c r="G13" s="87" t="s">
        <v>40</v>
      </c>
      <c r="H13" s="7" t="s">
        <v>41</v>
      </c>
      <c r="I13" s="7" t="s">
        <v>36</v>
      </c>
      <c r="J13" s="7" t="s">
        <v>37</v>
      </c>
      <c r="K13" s="7" t="s">
        <v>38</v>
      </c>
      <c r="L13" s="7" t="s">
        <v>39</v>
      </c>
      <c r="M13" s="48" t="s">
        <v>42</v>
      </c>
    </row>
    <row r="14" customHeight="1" spans="1:26">
      <c r="A14" s="36"/>
      <c r="B14" s="33">
        <v>23</v>
      </c>
      <c r="C14" s="33">
        <v>0</v>
      </c>
      <c r="D14" s="34">
        <f>B14%*M5</f>
        <v>20381.7582</v>
      </c>
      <c r="E14" s="34">
        <f>IF(G18&gt;0,D14-F14,C14%*D14)</f>
        <v>0</v>
      </c>
      <c r="F14" s="35">
        <f>IF(G18&gt;0,D14*(G18/B14),D14-E14)</f>
        <v>20381.7582</v>
      </c>
      <c r="G14" s="33">
        <v>0</v>
      </c>
      <c r="H14" s="33">
        <v>26.5</v>
      </c>
      <c r="I14" s="33">
        <v>0</v>
      </c>
      <c r="J14" s="34">
        <f>IF(G14&gt;0,G14%*C9*H14,C9*H14)</f>
        <v>39710.25</v>
      </c>
      <c r="K14" s="34">
        <f>I14%*J14</f>
        <v>0</v>
      </c>
      <c r="L14" s="35">
        <f>J14-K14</f>
        <v>39710.25</v>
      </c>
      <c r="M14" s="75">
        <f>IF(A13=0,0,IF(A13=1,F14,IF(A13=2,L14,IF(A13=3,MAX(F14,L14),IF(A13=4,(F14+L14),IF(A13=6,L14))))))</f>
        <v>39710.25</v>
      </c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customHeight="1" spans="1:13">
      <c r="A15" s="30">
        <v>6</v>
      </c>
      <c r="B15" s="31" t="s">
        <v>43</v>
      </c>
      <c r="C15" s="7" t="s">
        <v>36</v>
      </c>
      <c r="D15" s="7" t="s">
        <v>37</v>
      </c>
      <c r="E15" s="7" t="s">
        <v>38</v>
      </c>
      <c r="F15" s="7" t="s">
        <v>39</v>
      </c>
      <c r="G15" s="87" t="s">
        <v>40</v>
      </c>
      <c r="H15" s="7" t="s">
        <v>41</v>
      </c>
      <c r="I15" s="7" t="s">
        <v>36</v>
      </c>
      <c r="J15" s="7" t="s">
        <v>37</v>
      </c>
      <c r="K15" s="7" t="s">
        <v>38</v>
      </c>
      <c r="L15" s="7" t="s">
        <v>39</v>
      </c>
      <c r="M15" s="48" t="s">
        <v>44</v>
      </c>
    </row>
    <row r="16" customHeight="1" spans="1:26">
      <c r="A16" s="36"/>
      <c r="B16" s="33">
        <v>0</v>
      </c>
      <c r="C16" s="33">
        <v>0</v>
      </c>
      <c r="D16" s="34">
        <f>B16%*(M5+M14)</f>
        <v>0</v>
      </c>
      <c r="E16" s="34">
        <f>C16%*D16</f>
        <v>0</v>
      </c>
      <c r="F16" s="35">
        <f>D16-E16</f>
        <v>0</v>
      </c>
      <c r="G16" s="33">
        <v>0</v>
      </c>
      <c r="H16" s="33">
        <v>60</v>
      </c>
      <c r="I16" s="33">
        <v>0</v>
      </c>
      <c r="J16" s="34">
        <f>IF(G16&gt;0,G16%*C9*H16,C9*H16)</f>
        <v>89910</v>
      </c>
      <c r="K16" s="34">
        <f>I16%*J16</f>
        <v>0</v>
      </c>
      <c r="L16" s="35">
        <f>J16-K16</f>
        <v>89910</v>
      </c>
      <c r="M16" s="75">
        <f>IF(A15=0,0,IF(A15=1,F16,IF(A15=2,L16,IF(A15=3,MAX(F16,L16),IF(A15=4,(F16+L16),IF(A15=6,L16))))))</f>
        <v>89910</v>
      </c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customHeight="1" spans="1:13">
      <c r="A17" s="30">
        <v>1</v>
      </c>
      <c r="B17" s="88" t="s">
        <v>45</v>
      </c>
      <c r="C17" t="s">
        <v>36</v>
      </c>
      <c r="D17" t="s">
        <v>37</v>
      </c>
      <c r="E17" t="s">
        <v>38</v>
      </c>
      <c r="F17" t="s">
        <v>39</v>
      </c>
      <c r="G17" s="87" t="s">
        <v>39</v>
      </c>
      <c r="H17" t="s">
        <v>41</v>
      </c>
      <c r="I17" t="s">
        <v>36</v>
      </c>
      <c r="J17" t="s">
        <v>37</v>
      </c>
      <c r="K17" t="s">
        <v>38</v>
      </c>
      <c r="L17" t="s">
        <v>39</v>
      </c>
      <c r="M17" s="50" t="s">
        <v>46</v>
      </c>
    </row>
    <row r="18" customHeight="1" spans="1:26">
      <c r="A18" s="36"/>
      <c r="B18" s="33">
        <v>10</v>
      </c>
      <c r="C18" s="33">
        <v>75</v>
      </c>
      <c r="D18" s="34">
        <f>B18%*(M5+M14+M16)</f>
        <v>21823.659</v>
      </c>
      <c r="E18" s="34">
        <f>C18%*D18</f>
        <v>16367.74425</v>
      </c>
      <c r="F18" s="35">
        <f>D18-E18</f>
        <v>5455.91475</v>
      </c>
      <c r="G18" s="33">
        <v>0</v>
      </c>
      <c r="H18" s="33">
        <v>0</v>
      </c>
      <c r="I18" s="33">
        <v>0</v>
      </c>
      <c r="J18" s="34">
        <f>C9*H18</f>
        <v>0</v>
      </c>
      <c r="K18" s="34">
        <f>I18%*J18</f>
        <v>0</v>
      </c>
      <c r="L18" s="35">
        <f>J18-K18</f>
        <v>0</v>
      </c>
      <c r="M18" s="75">
        <f>IF(A17=0,0,IF(A17=1,F18,IF(A17=2,L18,IF(A17=3,MAX(F18,L18),IF(A17=4,(F18+L18),IF(A17=6,L18))))))</f>
        <v>5455.91475</v>
      </c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customHeight="1" spans="1:13">
      <c r="A19" s="30">
        <v>0</v>
      </c>
      <c r="B19" s="88" t="s">
        <v>47</v>
      </c>
      <c r="C19" t="s">
        <v>36</v>
      </c>
      <c r="D19" t="s">
        <v>37</v>
      </c>
      <c r="E19" t="s">
        <v>38</v>
      </c>
      <c r="F19" t="s">
        <v>39</v>
      </c>
      <c r="G19" s="48" t="s">
        <v>36</v>
      </c>
      <c r="H19" t="s">
        <v>41</v>
      </c>
      <c r="I19" t="s">
        <v>36</v>
      </c>
      <c r="J19" t="s">
        <v>37</v>
      </c>
      <c r="K19" t="s">
        <v>38</v>
      </c>
      <c r="L19" t="s">
        <v>39</v>
      </c>
      <c r="M19" s="50" t="s">
        <v>48</v>
      </c>
    </row>
    <row r="20" customHeight="1" spans="1:26">
      <c r="A20" s="36"/>
      <c r="B20" s="33">
        <v>0</v>
      </c>
      <c r="C20" s="33">
        <v>0</v>
      </c>
      <c r="D20" s="34">
        <f>B20%*M5</f>
        <v>0</v>
      </c>
      <c r="E20" s="34">
        <f>C20%*D20</f>
        <v>0</v>
      </c>
      <c r="F20" s="35">
        <f>D20-E20</f>
        <v>0</v>
      </c>
      <c r="G20" s="89">
        <f>IF(G18&gt;0,100-(G18/B14*100),0)</f>
        <v>0</v>
      </c>
      <c r="H20" s="33">
        <v>0</v>
      </c>
      <c r="I20" s="33">
        <v>0</v>
      </c>
      <c r="J20" s="34">
        <f>C9*H20</f>
        <v>0</v>
      </c>
      <c r="K20" s="34">
        <f>I20%*J20</f>
        <v>0</v>
      </c>
      <c r="L20" s="35">
        <f>J20-K20</f>
        <v>0</v>
      </c>
      <c r="M20" s="75">
        <f>IF(A19=0,0,IF(A19=1,F20,IF(A19=2,L20,IF(A19=3,MAX(F20,L20),IF(A19=4,(F20+L20),IF(A19=6,L20))))))</f>
        <v>0</v>
      </c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customHeight="1" spans="2:11">
      <c r="B21" s="18" t="s">
        <v>22</v>
      </c>
      <c r="D21" s="90" t="s">
        <v>33</v>
      </c>
      <c r="J21" s="32"/>
      <c r="K21" s="90" t="s">
        <v>34</v>
      </c>
    </row>
    <row r="22" customHeight="1" spans="1:13">
      <c r="A22" s="30">
        <v>2</v>
      </c>
      <c r="B22" s="31" t="s">
        <v>35</v>
      </c>
      <c r="C22" s="7" t="s">
        <v>36</v>
      </c>
      <c r="D22" s="7" t="s">
        <v>37</v>
      </c>
      <c r="E22" s="7" t="s">
        <v>38</v>
      </c>
      <c r="F22" s="7" t="s">
        <v>39</v>
      </c>
      <c r="G22" s="87" t="s">
        <v>40</v>
      </c>
      <c r="H22" s="7" t="s">
        <v>41</v>
      </c>
      <c r="I22" s="7" t="s">
        <v>36</v>
      </c>
      <c r="J22" s="7" t="s">
        <v>37</v>
      </c>
      <c r="K22" s="7" t="s">
        <v>38</v>
      </c>
      <c r="L22" s="7" t="s">
        <v>39</v>
      </c>
      <c r="M22" s="48" t="s">
        <v>42</v>
      </c>
    </row>
    <row r="23" customHeight="1" spans="1:26">
      <c r="A23" s="36"/>
      <c r="B23" s="33">
        <v>0</v>
      </c>
      <c r="C23" s="33">
        <v>0</v>
      </c>
      <c r="D23" s="34">
        <f>B23%*M6</f>
        <v>0</v>
      </c>
      <c r="E23" s="34">
        <f>C23%*D23</f>
        <v>0</v>
      </c>
      <c r="F23" s="35">
        <f>D23-E23</f>
        <v>0</v>
      </c>
      <c r="G23" s="33">
        <v>0</v>
      </c>
      <c r="H23" s="33">
        <v>26.5</v>
      </c>
      <c r="I23" s="33">
        <v>0</v>
      </c>
      <c r="J23" s="34">
        <f>IF(G23&gt;0,G23%*C10*H23,C10*H23)</f>
        <v>19461.6</v>
      </c>
      <c r="K23" s="34">
        <f>I23%*J23</f>
        <v>0</v>
      </c>
      <c r="L23" s="35">
        <f>J23-K23</f>
        <v>19461.6</v>
      </c>
      <c r="M23" s="75">
        <f>IF(A22=0,0,IF(A22=1,F23,IF(A22=2,L23,IF(A22=3,MAX(F23,L23),IF(A22=4,(F23+L23),IF(A22=6,L23))))))</f>
        <v>19461.6</v>
      </c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customHeight="1" spans="1:13">
      <c r="A24" s="30">
        <v>6</v>
      </c>
      <c r="B24" s="31" t="s">
        <v>43</v>
      </c>
      <c r="C24" s="7" t="s">
        <v>36</v>
      </c>
      <c r="D24" s="7" t="s">
        <v>37</v>
      </c>
      <c r="E24" s="7" t="s">
        <v>38</v>
      </c>
      <c r="F24" s="7" t="s">
        <v>39</v>
      </c>
      <c r="G24" s="87" t="s">
        <v>40</v>
      </c>
      <c r="H24" s="7" t="s">
        <v>41</v>
      </c>
      <c r="I24" s="7" t="s">
        <v>36</v>
      </c>
      <c r="J24" s="7" t="s">
        <v>37</v>
      </c>
      <c r="K24" s="7" t="s">
        <v>38</v>
      </c>
      <c r="L24" s="7" t="s">
        <v>39</v>
      </c>
      <c r="M24" s="48" t="s">
        <v>44</v>
      </c>
    </row>
    <row r="25" customHeight="1" spans="1:26">
      <c r="A25" s="36"/>
      <c r="B25" s="33">
        <v>0</v>
      </c>
      <c r="C25" s="33">
        <v>0</v>
      </c>
      <c r="D25" s="34">
        <f>B25%*(M6+M23)</f>
        <v>0</v>
      </c>
      <c r="E25" s="34">
        <f>C25%*D25</f>
        <v>0</v>
      </c>
      <c r="F25" s="35">
        <f>D25-E25</f>
        <v>0</v>
      </c>
      <c r="G25" s="33">
        <v>0</v>
      </c>
      <c r="H25" s="33">
        <v>60</v>
      </c>
      <c r="I25" s="33">
        <v>0</v>
      </c>
      <c r="J25" s="34">
        <f>IF(G25&gt;0,G25%*C10*H25,C10*H25)</f>
        <v>44064</v>
      </c>
      <c r="K25" s="34">
        <f>I25%*J25</f>
        <v>0</v>
      </c>
      <c r="L25" s="35">
        <f>J25-K25</f>
        <v>44064</v>
      </c>
      <c r="M25" s="75">
        <f>IF(A24=0,0,IF(A24=1,F25,IF(A24=2,L25,IF(A24=3,MAX(F25,L25),IF(A24=4,(F25+L25),IF(A24=6,L25))))))</f>
        <v>44064</v>
      </c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customHeight="1" spans="1:13">
      <c r="A26" s="30">
        <v>1</v>
      </c>
      <c r="B26" s="88" t="s">
        <v>45</v>
      </c>
      <c r="C26" t="s">
        <v>36</v>
      </c>
      <c r="D26" t="s">
        <v>37</v>
      </c>
      <c r="E26" t="s">
        <v>38</v>
      </c>
      <c r="F26" t="s">
        <v>39</v>
      </c>
      <c r="H26" t="s">
        <v>41</v>
      </c>
      <c r="I26" t="s">
        <v>36</v>
      </c>
      <c r="J26" t="s">
        <v>37</v>
      </c>
      <c r="K26" t="s">
        <v>38</v>
      </c>
      <c r="L26" t="s">
        <v>39</v>
      </c>
      <c r="M26" s="50" t="s">
        <v>46</v>
      </c>
    </row>
    <row r="27" customHeight="1" spans="1:26">
      <c r="A27" s="36"/>
      <c r="B27" s="33">
        <v>10</v>
      </c>
      <c r="C27" s="33">
        <v>75</v>
      </c>
      <c r="D27" s="34">
        <f>B27%*(M6+M23+M25)</f>
        <v>10270.485</v>
      </c>
      <c r="E27" s="34">
        <f>C27%*D27</f>
        <v>7702.86375</v>
      </c>
      <c r="F27" s="35">
        <f>D27-E27</f>
        <v>2567.62125</v>
      </c>
      <c r="G27" s="36"/>
      <c r="H27" s="33">
        <v>0</v>
      </c>
      <c r="I27" s="33">
        <v>0</v>
      </c>
      <c r="J27" s="34">
        <f>C10*H27</f>
        <v>0</v>
      </c>
      <c r="K27" s="34">
        <f>I27%*J27</f>
        <v>0</v>
      </c>
      <c r="L27" s="35">
        <f>J27-K27</f>
        <v>0</v>
      </c>
      <c r="M27" s="75">
        <f>IF(A26=0,0,IF(A26=1,F27,IF(A26=2,L27,IF(A26=3,MAX(F27,L27),IF(A26=4,(F27+L27),IF(A26=6,L27))))))</f>
        <v>2567.62125</v>
      </c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customHeight="1" spans="1:13">
      <c r="A28" s="30">
        <v>0</v>
      </c>
      <c r="B28" s="88" t="s">
        <v>47</v>
      </c>
      <c r="C28" t="s">
        <v>36</v>
      </c>
      <c r="D28" t="s">
        <v>37</v>
      </c>
      <c r="E28" t="s">
        <v>38</v>
      </c>
      <c r="F28" t="s">
        <v>39</v>
      </c>
      <c r="H28" t="s">
        <v>41</v>
      </c>
      <c r="I28" t="s">
        <v>36</v>
      </c>
      <c r="J28" t="s">
        <v>37</v>
      </c>
      <c r="K28" t="s">
        <v>38</v>
      </c>
      <c r="L28" t="s">
        <v>39</v>
      </c>
      <c r="M28" s="50" t="s">
        <v>48</v>
      </c>
    </row>
    <row r="29" customHeight="1" spans="1:26">
      <c r="A29" s="36"/>
      <c r="B29" s="33">
        <v>0</v>
      </c>
      <c r="C29" s="33">
        <v>0</v>
      </c>
      <c r="D29" s="34">
        <f>B29%*M6</f>
        <v>0</v>
      </c>
      <c r="E29" s="34">
        <f>C29%*D29</f>
        <v>0</v>
      </c>
      <c r="F29" s="35">
        <f>D29-E29</f>
        <v>0</v>
      </c>
      <c r="G29" s="36"/>
      <c r="H29" s="33">
        <v>0</v>
      </c>
      <c r="I29" s="33">
        <v>0</v>
      </c>
      <c r="J29" s="34">
        <f>C10*H29</f>
        <v>0</v>
      </c>
      <c r="K29" s="34">
        <f>I29%*J29</f>
        <v>0</v>
      </c>
      <c r="L29" s="35">
        <f>J29-K29</f>
        <v>0</v>
      </c>
      <c r="M29" s="75">
        <f>IF(A28=0,0,IF(A28=1,F29,IF(A28=2,L29,IF(A28=3,MAX(F29,L29),IF(A28=4,(F29+L29),IF(A28=6,L29))))))</f>
        <v>0</v>
      </c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customHeight="1" spans="2:11">
      <c r="B30" s="24" t="s">
        <v>24</v>
      </c>
      <c r="D30" s="91" t="s">
        <v>33</v>
      </c>
      <c r="K30" s="91" t="s">
        <v>34</v>
      </c>
    </row>
    <row r="31" customHeight="1" spans="1:13">
      <c r="A31" s="30">
        <v>2</v>
      </c>
      <c r="B31" s="31" t="s">
        <v>35</v>
      </c>
      <c r="C31" s="7" t="s">
        <v>36</v>
      </c>
      <c r="D31" s="7" t="s">
        <v>37</v>
      </c>
      <c r="E31" s="7" t="s">
        <v>38</v>
      </c>
      <c r="F31" s="7" t="s">
        <v>39</v>
      </c>
      <c r="G31" s="87" t="s">
        <v>40</v>
      </c>
      <c r="H31" s="7" t="s">
        <v>41</v>
      </c>
      <c r="I31" s="7" t="s">
        <v>36</v>
      </c>
      <c r="J31" s="7" t="s">
        <v>37</v>
      </c>
      <c r="K31" s="7" t="s">
        <v>38</v>
      </c>
      <c r="L31" s="7" t="s">
        <v>39</v>
      </c>
      <c r="M31" s="48" t="s">
        <v>42</v>
      </c>
    </row>
    <row r="32" customHeight="1" spans="1:26">
      <c r="A32" s="36"/>
      <c r="B32" s="33">
        <v>0</v>
      </c>
      <c r="C32" s="33">
        <v>0</v>
      </c>
      <c r="D32" s="34">
        <f>B32%*M7</f>
        <v>0</v>
      </c>
      <c r="E32" s="34">
        <f>C32%*D32</f>
        <v>0</v>
      </c>
      <c r="F32" s="35">
        <f>D32-E32</f>
        <v>0</v>
      </c>
      <c r="G32" s="33">
        <v>0</v>
      </c>
      <c r="H32" s="33">
        <v>26.5</v>
      </c>
      <c r="I32" s="33">
        <v>0</v>
      </c>
      <c r="J32" s="34">
        <f>IF(G32&gt;0,G32%*C11*H32,C11*H32)</f>
        <v>12592.8</v>
      </c>
      <c r="K32" s="34">
        <f>I32%*J32</f>
        <v>0</v>
      </c>
      <c r="L32" s="35">
        <f>J32-K32</f>
        <v>12592.8</v>
      </c>
      <c r="M32" s="75">
        <f>IF(A31=0,0,IF(A31=1,F32,IF(A31=2,L32,IF(A31=3,MAX(F32,L32),IF(A31=4,(F32+L32),IF(A31=6,L32))))))</f>
        <v>12592.8</v>
      </c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customHeight="1" spans="1:13">
      <c r="A33" s="30">
        <v>6</v>
      </c>
      <c r="B33" s="31" t="s">
        <v>43</v>
      </c>
      <c r="C33" s="7" t="s">
        <v>36</v>
      </c>
      <c r="D33" s="7" t="s">
        <v>37</v>
      </c>
      <c r="E33" s="7" t="s">
        <v>38</v>
      </c>
      <c r="F33" s="7" t="s">
        <v>39</v>
      </c>
      <c r="G33" s="87" t="s">
        <v>40</v>
      </c>
      <c r="H33" s="7" t="s">
        <v>41</v>
      </c>
      <c r="I33" s="7" t="s">
        <v>36</v>
      </c>
      <c r="J33" s="7" t="s">
        <v>37</v>
      </c>
      <c r="K33" s="7" t="s">
        <v>38</v>
      </c>
      <c r="L33" s="7" t="s">
        <v>39</v>
      </c>
      <c r="M33" s="48" t="s">
        <v>44</v>
      </c>
    </row>
    <row r="34" customHeight="1" spans="1:26">
      <c r="A34" s="36"/>
      <c r="B34" s="33">
        <v>0</v>
      </c>
      <c r="C34" s="33">
        <v>0</v>
      </c>
      <c r="D34" s="34">
        <f>B34%*(M7+M32)</f>
        <v>0</v>
      </c>
      <c r="E34" s="34">
        <f>C34%*D34</f>
        <v>0</v>
      </c>
      <c r="F34" s="35">
        <f>D34-E34</f>
        <v>0</v>
      </c>
      <c r="G34" s="33">
        <v>0</v>
      </c>
      <c r="H34" s="33">
        <v>60</v>
      </c>
      <c r="I34" s="33">
        <v>0</v>
      </c>
      <c r="J34" s="34">
        <f>IF(G34&gt;0,G34%*C11*H34,C11*H34)</f>
        <v>28512</v>
      </c>
      <c r="K34" s="34">
        <f>I34%*J34</f>
        <v>0</v>
      </c>
      <c r="L34" s="35">
        <f>J34-K34</f>
        <v>28512</v>
      </c>
      <c r="M34" s="75">
        <f>IF(A33=0,0,IF(A33=1,F34,IF(A33=2,L34,IF(A33=3,MAX(F34,L34),IF(A33=4,(F34+L34),IF(A33=6,L34))))))</f>
        <v>28512</v>
      </c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customHeight="1" spans="1:13">
      <c r="A35" s="30">
        <v>1</v>
      </c>
      <c r="B35" s="88" t="s">
        <v>45</v>
      </c>
      <c r="C35" t="s">
        <v>36</v>
      </c>
      <c r="D35" t="s">
        <v>37</v>
      </c>
      <c r="E35" t="s">
        <v>38</v>
      </c>
      <c r="F35" t="s">
        <v>39</v>
      </c>
      <c r="H35" t="s">
        <v>41</v>
      </c>
      <c r="I35" t="s">
        <v>36</v>
      </c>
      <c r="J35" t="s">
        <v>37</v>
      </c>
      <c r="K35" t="s">
        <v>38</v>
      </c>
      <c r="L35" t="s">
        <v>39</v>
      </c>
      <c r="M35" s="50" t="s">
        <v>46</v>
      </c>
    </row>
    <row r="36" customHeight="1" spans="1:26">
      <c r="A36" s="36"/>
      <c r="B36" s="33">
        <v>10</v>
      </c>
      <c r="C36" s="33">
        <v>75</v>
      </c>
      <c r="D36" s="34">
        <f>B36%*(M7+M32+M34)</f>
        <v>6038.44736</v>
      </c>
      <c r="E36" s="34">
        <f>C36%*D36</f>
        <v>4528.83552</v>
      </c>
      <c r="F36" s="35">
        <f>D36-E36</f>
        <v>1509.61184</v>
      </c>
      <c r="G36" s="36"/>
      <c r="H36" s="33">
        <v>0</v>
      </c>
      <c r="I36" s="33">
        <v>0</v>
      </c>
      <c r="J36" s="34">
        <f>C11*H36</f>
        <v>0</v>
      </c>
      <c r="K36" s="34">
        <f>I36%*J36</f>
        <v>0</v>
      </c>
      <c r="L36" s="35">
        <f>J36-K36</f>
        <v>0</v>
      </c>
      <c r="M36" s="75">
        <f>IF(A35=0,0,IF(A35=1,F36,IF(A35=2,L36,IF(A35=3,MAX(F36,L36),IF(A35=4,(F36+L36),IF(A35=6,L36))))))</f>
        <v>1509.61184</v>
      </c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customHeight="1" spans="1:13">
      <c r="A37" s="30">
        <v>0</v>
      </c>
      <c r="B37" s="88" t="s">
        <v>47</v>
      </c>
      <c r="C37" t="s">
        <v>36</v>
      </c>
      <c r="D37" t="s">
        <v>37</v>
      </c>
      <c r="E37" t="s">
        <v>38</v>
      </c>
      <c r="F37" t="s">
        <v>39</v>
      </c>
      <c r="H37" t="s">
        <v>41</v>
      </c>
      <c r="I37" t="s">
        <v>36</v>
      </c>
      <c r="J37" t="s">
        <v>37</v>
      </c>
      <c r="K37" t="s">
        <v>38</v>
      </c>
      <c r="L37" t="s">
        <v>39</v>
      </c>
      <c r="M37" s="50" t="s">
        <v>48</v>
      </c>
    </row>
    <row r="38" customHeight="1" spans="1:26">
      <c r="A38" s="36"/>
      <c r="B38" s="33">
        <v>0</v>
      </c>
      <c r="C38" s="33">
        <v>0</v>
      </c>
      <c r="D38" s="34">
        <f>B38%*M7</f>
        <v>0</v>
      </c>
      <c r="E38" s="34">
        <f>C38%*D38</f>
        <v>0</v>
      </c>
      <c r="F38" s="35">
        <f>D38-E38</f>
        <v>0</v>
      </c>
      <c r="G38" s="36"/>
      <c r="H38" s="33">
        <v>0</v>
      </c>
      <c r="I38" s="33">
        <v>0</v>
      </c>
      <c r="J38" s="34">
        <f>C11*H38</f>
        <v>0</v>
      </c>
      <c r="K38" s="34">
        <f>I38%*J38</f>
        <v>0</v>
      </c>
      <c r="L38" s="35">
        <f>J38-K38</f>
        <v>0</v>
      </c>
      <c r="M38" s="75">
        <f>IF(A37=0,0,IF(A37=1,F38,IF(A37=2,L38,IF(A37=3,MAX(F38,L38),IF(A37=4,(F38+L38),IF(A37=6,L38))))))</f>
        <v>0</v>
      </c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38"/>
  <sheetViews>
    <sheetView workbookViewId="0">
      <selection activeCell="A1" sqref="A1"/>
    </sheetView>
  </sheetViews>
  <sheetFormatPr defaultColWidth="12.6285714285714" defaultRowHeight="15.75" customHeight="1"/>
  <cols>
    <col min="1" max="1" width="6.5047619047619" customWidth="1"/>
    <col min="3" max="3" width="11.5047619047619" customWidth="1"/>
    <col min="5" max="5" width="10.752380952381" customWidth="1"/>
    <col min="7" max="7" width="12.5047619047619" customWidth="1"/>
    <col min="8" max="8" width="12" customWidth="1"/>
    <col min="14" max="14" width="6.75238095238095" customWidth="1"/>
  </cols>
  <sheetData>
    <row r="1" customHeight="1" spans="1:4">
      <c r="A1" s="1" t="s">
        <v>0</v>
      </c>
      <c r="D1" s="1" t="s">
        <v>1</v>
      </c>
    </row>
    <row r="2" customHeight="1" spans="1:13">
      <c r="A2" s="2" t="s">
        <v>2</v>
      </c>
      <c r="B2" s="3">
        <v>2930.16</v>
      </c>
      <c r="D2" s="4" t="s">
        <v>3</v>
      </c>
      <c r="E2" s="4" t="s">
        <v>4</v>
      </c>
      <c r="F2" s="4" t="s">
        <v>5</v>
      </c>
      <c r="G2" s="5" t="s">
        <v>6</v>
      </c>
      <c r="H2" s="5" t="s">
        <v>7</v>
      </c>
      <c r="I2" s="37" t="s">
        <v>8</v>
      </c>
      <c r="J2" s="37" t="s">
        <v>9</v>
      </c>
      <c r="K2" s="37" t="s">
        <v>10</v>
      </c>
      <c r="L2" s="37" t="s">
        <v>11</v>
      </c>
      <c r="M2" s="37" t="s">
        <v>12</v>
      </c>
    </row>
    <row r="3" customHeight="1" spans="1:13">
      <c r="A3" s="2" t="s">
        <v>13</v>
      </c>
      <c r="B3" s="6">
        <v>4.9495</v>
      </c>
      <c r="D3" s="7" t="s">
        <v>14</v>
      </c>
      <c r="E3" s="8">
        <v>0</v>
      </c>
      <c r="G3" s="6">
        <f>B3</f>
        <v>4.9495</v>
      </c>
      <c r="H3" s="51">
        <f>E3*G3</f>
        <v>0</v>
      </c>
      <c r="I3" s="35">
        <f>K3-H4</f>
        <v>13922.7138432</v>
      </c>
      <c r="J3" s="35">
        <f>I3+H4+H5</f>
        <v>14647.8551892</v>
      </c>
      <c r="K3" s="35">
        <f>B4</f>
        <v>14502.82692</v>
      </c>
      <c r="L3" s="35">
        <f>I3+H5</f>
        <v>14067.7421124</v>
      </c>
      <c r="M3" s="35">
        <f>I3+H3+H4+H5+H6</f>
        <v>14647.8551892</v>
      </c>
    </row>
    <row r="4" customHeight="1" spans="1:8">
      <c r="A4" s="2" t="s">
        <v>15</v>
      </c>
      <c r="B4" s="29">
        <f>B2*B3</f>
        <v>14502.82692</v>
      </c>
      <c r="D4" s="7" t="s">
        <v>16</v>
      </c>
      <c r="E4" s="8">
        <v>4</v>
      </c>
      <c r="F4" s="2" t="s">
        <v>17</v>
      </c>
      <c r="G4" s="9">
        <f>B3</f>
        <v>4.9495</v>
      </c>
      <c r="H4" s="51">
        <f>IF(F4="Yes",E4%*B4,E4*G4)</f>
        <v>580.1130768</v>
      </c>
    </row>
    <row r="5" customHeight="1" spans="4:14">
      <c r="D5" s="7" t="s">
        <v>18</v>
      </c>
      <c r="E5" s="8">
        <v>1</v>
      </c>
      <c r="F5" s="2" t="s">
        <v>17</v>
      </c>
      <c r="G5" s="9">
        <f>B3</f>
        <v>4.9495</v>
      </c>
      <c r="H5" s="51">
        <f>IF(F5="Yes",E5%*B4,IF(F5="CNF",E5%*K3,E5*G5))</f>
        <v>145.0282692</v>
      </c>
      <c r="I5" s="70">
        <f t="shared" ref="I5:I7" si="0">K5-J9</f>
        <v>74598.864</v>
      </c>
      <c r="J5" s="70">
        <f t="shared" ref="J5:J7" si="1">I5+J9+K9</f>
        <v>78484.2215</v>
      </c>
      <c r="K5" s="70">
        <f t="shared" ref="K5:K7" si="2">E9</f>
        <v>77707.15</v>
      </c>
      <c r="L5" s="70">
        <f t="shared" ref="L5:L7" si="3">I5+K9</f>
        <v>75375.9355</v>
      </c>
      <c r="M5" s="69">
        <f t="shared" ref="M5:M7" si="4">I5+I9+J9+K9+L9</f>
        <v>78484.2215</v>
      </c>
      <c r="N5" s="41" t="s">
        <v>20</v>
      </c>
    </row>
    <row r="6" customHeight="1" spans="4:14">
      <c r="D6" s="7" t="s">
        <v>21</v>
      </c>
      <c r="E6" s="8">
        <v>0</v>
      </c>
      <c r="G6" s="9">
        <f>B3</f>
        <v>4.9495</v>
      </c>
      <c r="H6" s="51">
        <f>E6*G6</f>
        <v>0</v>
      </c>
      <c r="I6" s="72">
        <f t="shared" si="0"/>
        <v>0</v>
      </c>
      <c r="J6" s="72">
        <f t="shared" si="1"/>
        <v>0</v>
      </c>
      <c r="K6" s="72">
        <f t="shared" si="2"/>
        <v>0</v>
      </c>
      <c r="L6" s="72">
        <f t="shared" si="3"/>
        <v>0</v>
      </c>
      <c r="M6" s="71">
        <f t="shared" si="4"/>
        <v>0</v>
      </c>
      <c r="N6" s="42" t="s">
        <v>22</v>
      </c>
    </row>
    <row r="7" customHeight="1" spans="1:14">
      <c r="A7" s="1" t="s">
        <v>23</v>
      </c>
      <c r="I7" s="74">
        <f t="shared" si="0"/>
        <v>0</v>
      </c>
      <c r="J7" s="74">
        <f t="shared" si="1"/>
        <v>0</v>
      </c>
      <c r="K7" s="74">
        <f t="shared" si="2"/>
        <v>0</v>
      </c>
      <c r="L7" s="74">
        <f t="shared" si="3"/>
        <v>0</v>
      </c>
      <c r="M7" s="73">
        <f t="shared" si="4"/>
        <v>0</v>
      </c>
      <c r="N7" s="43" t="s">
        <v>24</v>
      </c>
    </row>
    <row r="8" customHeight="1" spans="1:26">
      <c r="A8" s="4" t="s">
        <v>25</v>
      </c>
      <c r="B8" s="4" t="s">
        <v>26</v>
      </c>
      <c r="C8" s="4" t="s">
        <v>27</v>
      </c>
      <c r="D8" s="4" t="s">
        <v>28</v>
      </c>
      <c r="E8" s="4" t="s">
        <v>29</v>
      </c>
      <c r="F8" s="4" t="s">
        <v>30</v>
      </c>
      <c r="G8" s="4" t="s">
        <v>31</v>
      </c>
      <c r="H8" s="4" t="s">
        <v>32</v>
      </c>
      <c r="I8" s="5" t="s">
        <v>14</v>
      </c>
      <c r="J8" s="5" t="s">
        <v>16</v>
      </c>
      <c r="K8" s="5" t="s">
        <v>18</v>
      </c>
      <c r="L8" s="5" t="s">
        <v>21</v>
      </c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customHeight="1" spans="1:26">
      <c r="A9" s="12" t="s">
        <v>20</v>
      </c>
      <c r="B9" s="13">
        <v>15700</v>
      </c>
      <c r="C9" s="82">
        <v>467</v>
      </c>
      <c r="D9" s="92">
        <f t="shared" ref="D9:D11" si="5">M5/C9</f>
        <v>168.060431477516</v>
      </c>
      <c r="E9" s="15">
        <f>B9*B3</f>
        <v>77707.15</v>
      </c>
      <c r="F9" s="16">
        <f>M14+M16+M18+M20</f>
        <v>47614.6164108761</v>
      </c>
      <c r="G9" s="16">
        <f>M18</f>
        <v>4944.9297692961</v>
      </c>
      <c r="H9" s="52">
        <f>(B9/B2)*100</f>
        <v>535.806918393535</v>
      </c>
      <c r="I9" s="45">
        <f>H9%*H3</f>
        <v>0</v>
      </c>
      <c r="J9" s="45">
        <f>H9%*H4</f>
        <v>3108.286</v>
      </c>
      <c r="K9" s="45">
        <f>H9%*H5</f>
        <v>777.0715</v>
      </c>
      <c r="L9" s="45">
        <f>H9%*H6</f>
        <v>0</v>
      </c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Height="1" spans="1:26">
      <c r="A10" s="18" t="s">
        <v>22</v>
      </c>
      <c r="B10" s="19">
        <v>0</v>
      </c>
      <c r="C10" s="83">
        <v>0</v>
      </c>
      <c r="D10" s="21" t="e">
        <f t="shared" si="5"/>
        <v>#DIV/0!</v>
      </c>
      <c r="E10" s="22">
        <f>B10*B3</f>
        <v>0</v>
      </c>
      <c r="F10" s="21">
        <f>M23+M25+M27+M29</f>
        <v>0</v>
      </c>
      <c r="G10" s="21">
        <f>M27</f>
        <v>0</v>
      </c>
      <c r="H10" s="53">
        <f>(B10/B2)*100</f>
        <v>0</v>
      </c>
      <c r="I10" s="46">
        <f>H10%*H3</f>
        <v>0</v>
      </c>
      <c r="J10" s="46">
        <f>H10%*H4</f>
        <v>0</v>
      </c>
      <c r="K10" s="46">
        <f>H10%*H5</f>
        <v>0</v>
      </c>
      <c r="L10" s="46">
        <f>H10%*H6</f>
        <v>0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customHeight="1" spans="1:26">
      <c r="A11" s="24" t="s">
        <v>24</v>
      </c>
      <c r="B11" s="25">
        <v>0</v>
      </c>
      <c r="C11" s="84">
        <v>0</v>
      </c>
      <c r="D11" s="77" t="e">
        <f t="shared" si="5"/>
        <v>#DIV/0!</v>
      </c>
      <c r="E11" s="27">
        <f>B11*B3</f>
        <v>0</v>
      </c>
      <c r="F11" s="27">
        <f>M32+M34+M36+M38</f>
        <v>0</v>
      </c>
      <c r="G11" s="27">
        <f>M36</f>
        <v>0</v>
      </c>
      <c r="H11" s="68">
        <f>(B11/B2)*100</f>
        <v>0</v>
      </c>
      <c r="I11" s="47">
        <f>H11%*H3</f>
        <v>0</v>
      </c>
      <c r="J11" s="47">
        <f>H11%*H4</f>
        <v>0</v>
      </c>
      <c r="K11" s="47">
        <f>H11%*H5</f>
        <v>0</v>
      </c>
      <c r="L11" s="47">
        <f>H11%*H6</f>
        <v>0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customHeight="1" spans="2:11">
      <c r="B12" s="12" t="s">
        <v>20</v>
      </c>
      <c r="C12" s="85">
        <f>C9+C10+C11</f>
        <v>467</v>
      </c>
      <c r="D12" s="86" t="s">
        <v>33</v>
      </c>
      <c r="E12" s="29">
        <f t="shared" ref="E12:G12" si="6">E9+E10+E11</f>
        <v>77707.15</v>
      </c>
      <c r="F12" s="29">
        <f t="shared" si="6"/>
        <v>47614.6164108761</v>
      </c>
      <c r="G12" s="29">
        <f t="shared" si="6"/>
        <v>4944.9297692961</v>
      </c>
      <c r="K12" s="86" t="s">
        <v>34</v>
      </c>
    </row>
    <row r="13" customHeight="1" spans="1:13">
      <c r="A13" s="30">
        <v>3</v>
      </c>
      <c r="B13" s="31" t="s">
        <v>35</v>
      </c>
      <c r="C13" s="7" t="s">
        <v>36</v>
      </c>
      <c r="D13" s="7" t="s">
        <v>37</v>
      </c>
      <c r="E13" s="7" t="s">
        <v>38</v>
      </c>
      <c r="F13" s="7" t="s">
        <v>39</v>
      </c>
      <c r="G13" s="87" t="s">
        <v>40</v>
      </c>
      <c r="H13" s="7" t="s">
        <v>41</v>
      </c>
      <c r="I13" s="7" t="s">
        <v>36</v>
      </c>
      <c r="J13" t="s">
        <v>37</v>
      </c>
      <c r="K13" s="7" t="s">
        <v>38</v>
      </c>
      <c r="L13" s="7" t="s">
        <v>39</v>
      </c>
      <c r="M13" s="48" t="s">
        <v>42</v>
      </c>
    </row>
    <row r="14" customHeight="1" spans="1:26">
      <c r="A14" s="36"/>
      <c r="B14" s="33">
        <v>32</v>
      </c>
      <c r="C14" s="33">
        <v>10</v>
      </c>
      <c r="D14" s="34">
        <f>B14%*M5</f>
        <v>25114.95088</v>
      </c>
      <c r="E14" s="34">
        <f>IF(G18&gt;0,D14-F14,C14%*D14)</f>
        <v>12557.47544</v>
      </c>
      <c r="F14" s="35">
        <f>IF(G18&gt;0,D14*(G18/B14),D14-E14)</f>
        <v>12557.47544</v>
      </c>
      <c r="G14" s="33">
        <v>0</v>
      </c>
      <c r="H14" s="33">
        <v>23</v>
      </c>
      <c r="I14" s="33">
        <v>10</v>
      </c>
      <c r="J14" s="34">
        <f>IF(G14&gt;0,G14%*C9*H14,C9*H14)</f>
        <v>10741</v>
      </c>
      <c r="K14" s="34">
        <f>I14%*J14</f>
        <v>1074.1</v>
      </c>
      <c r="L14" s="35">
        <f>J14-K14</f>
        <v>9666.9</v>
      </c>
      <c r="M14" s="75">
        <f>IF(A13=0,0,IF(A13=1,F14,IF(A13=2,L14,IF(A13=3,MAX(F14,L14),IF(A13=4,(F14+L14),IF(A13=6,L14))))))</f>
        <v>12557.47544</v>
      </c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customHeight="1" spans="1:13">
      <c r="A15" s="30">
        <v>3</v>
      </c>
      <c r="B15" s="31" t="s">
        <v>43</v>
      </c>
      <c r="C15" s="7" t="s">
        <v>36</v>
      </c>
      <c r="D15" s="7" t="s">
        <v>37</v>
      </c>
      <c r="E15" s="7" t="s">
        <v>38</v>
      </c>
      <c r="F15" s="7" t="s">
        <v>39</v>
      </c>
      <c r="G15" s="87" t="s">
        <v>40</v>
      </c>
      <c r="H15" s="7" t="s">
        <v>41</v>
      </c>
      <c r="I15" s="7" t="s">
        <v>36</v>
      </c>
      <c r="J15" t="s">
        <v>37</v>
      </c>
      <c r="K15" s="7" t="s">
        <v>38</v>
      </c>
      <c r="L15" s="7" t="s">
        <v>39</v>
      </c>
      <c r="M15" s="48" t="s">
        <v>44</v>
      </c>
    </row>
    <row r="16" customHeight="1" spans="1:26">
      <c r="A16" s="36"/>
      <c r="B16" s="33">
        <v>23</v>
      </c>
      <c r="C16" s="33">
        <v>10</v>
      </c>
      <c r="D16" s="34">
        <f>B16%*(M5+M14)</f>
        <v>20939.5902962</v>
      </c>
      <c r="E16" s="34">
        <f>C16%*D16</f>
        <v>2093.95902962</v>
      </c>
      <c r="F16" s="35">
        <f>D16-E16</f>
        <v>18845.63126658</v>
      </c>
      <c r="G16" s="33">
        <v>10</v>
      </c>
      <c r="H16" s="33">
        <v>23</v>
      </c>
      <c r="I16" s="33">
        <v>20</v>
      </c>
      <c r="J16" s="34">
        <f>IF(G16&gt;0,G16%*C9*H16,C9*H16)</f>
        <v>1074.1</v>
      </c>
      <c r="K16" s="34">
        <f>I16%*J16</f>
        <v>214.82</v>
      </c>
      <c r="L16" s="35">
        <f>J16-K16</f>
        <v>859.28</v>
      </c>
      <c r="M16" s="75">
        <f>IF(A15=0,0,IF(A15=1,F16,IF(A15=2,L16,IF(A15=3,MAX(F16,L16),IF(A15=4,(F16+L16),IF(A15=6,L16))))))</f>
        <v>18845.63126658</v>
      </c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customHeight="1" spans="1:13">
      <c r="A17" s="30">
        <v>1</v>
      </c>
      <c r="B17" s="88" t="s">
        <v>45</v>
      </c>
      <c r="C17" t="s">
        <v>36</v>
      </c>
      <c r="D17" t="s">
        <v>37</v>
      </c>
      <c r="E17" t="s">
        <v>38</v>
      </c>
      <c r="F17" t="s">
        <v>39</v>
      </c>
      <c r="G17" s="87" t="s">
        <v>39</v>
      </c>
      <c r="H17" t="s">
        <v>41</v>
      </c>
      <c r="I17" t="s">
        <v>36</v>
      </c>
      <c r="J17" t="s">
        <v>37</v>
      </c>
      <c r="K17" t="s">
        <v>38</v>
      </c>
      <c r="L17" t="s">
        <v>39</v>
      </c>
      <c r="M17" s="50" t="s">
        <v>46</v>
      </c>
    </row>
    <row r="18" customHeight="1" spans="1:26">
      <c r="A18" s="36"/>
      <c r="B18" s="33">
        <v>5</v>
      </c>
      <c r="C18" s="33">
        <v>10</v>
      </c>
      <c r="D18" s="34">
        <f>B18%*(M5+M14+M16)</f>
        <v>5494.366410329</v>
      </c>
      <c r="E18" s="34">
        <f>C18%*D18</f>
        <v>549.4366410329</v>
      </c>
      <c r="F18" s="35">
        <f>D18-E18</f>
        <v>4944.9297692961</v>
      </c>
      <c r="G18" s="33">
        <v>16</v>
      </c>
      <c r="H18" s="33">
        <v>0</v>
      </c>
      <c r="I18" s="33">
        <v>0</v>
      </c>
      <c r="J18" s="34">
        <f>C9*H18</f>
        <v>0</v>
      </c>
      <c r="K18" s="34">
        <f>I18%*J18</f>
        <v>0</v>
      </c>
      <c r="L18" s="35">
        <f>J18-K18</f>
        <v>0</v>
      </c>
      <c r="M18" s="75">
        <f>IF(A17=0,0,IF(A17=1,F18,IF(A17=2,L18,IF(A17=3,MAX(F18,L18),IF(A17=4,(F18+L18),IF(A17=6,L18))))))</f>
        <v>4944.9297692961</v>
      </c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customHeight="1" spans="1:13">
      <c r="A19" s="30">
        <v>4</v>
      </c>
      <c r="B19" s="88" t="s">
        <v>47</v>
      </c>
      <c r="C19" t="s">
        <v>36</v>
      </c>
      <c r="D19" t="s">
        <v>37</v>
      </c>
      <c r="E19" t="s">
        <v>38</v>
      </c>
      <c r="F19" t="s">
        <v>39</v>
      </c>
      <c r="G19" s="48" t="s">
        <v>36</v>
      </c>
      <c r="H19" t="s">
        <v>41</v>
      </c>
      <c r="I19" t="s">
        <v>36</v>
      </c>
      <c r="J19" t="s">
        <v>37</v>
      </c>
      <c r="K19" t="s">
        <v>38</v>
      </c>
      <c r="L19" t="s">
        <v>39</v>
      </c>
      <c r="M19" s="50" t="s">
        <v>48</v>
      </c>
    </row>
    <row r="20" customHeight="1" spans="1:26">
      <c r="A20" s="36"/>
      <c r="B20" s="33">
        <v>10</v>
      </c>
      <c r="C20" s="33">
        <v>10</v>
      </c>
      <c r="D20" s="34">
        <f>B20%*M5</f>
        <v>7848.42215</v>
      </c>
      <c r="E20" s="34">
        <f>C20%*D20</f>
        <v>784.842215</v>
      </c>
      <c r="F20" s="35">
        <f>D20-E20</f>
        <v>7063.579935</v>
      </c>
      <c r="G20" s="89">
        <f>IF(G18&gt;0,100-(G18/B14*100),0)</f>
        <v>50</v>
      </c>
      <c r="H20" s="33">
        <v>10</v>
      </c>
      <c r="I20" s="33">
        <v>10</v>
      </c>
      <c r="J20" s="34">
        <f>C9*H20</f>
        <v>4670</v>
      </c>
      <c r="K20" s="34">
        <f>I20%*J20</f>
        <v>467</v>
      </c>
      <c r="L20" s="35">
        <f>J20-K20</f>
        <v>4203</v>
      </c>
      <c r="M20" s="75">
        <f>IF(A19=0,0,IF(A19=1,F20,IF(A19=2,L20,IF(A19=3,MAX(F20,L20),IF(A19=4,(F20+L20),IF(A19=6,L20))))))</f>
        <v>11266.579935</v>
      </c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customHeight="1" spans="2:11">
      <c r="B21" s="18" t="s">
        <v>22</v>
      </c>
      <c r="D21" s="90" t="s">
        <v>33</v>
      </c>
      <c r="J21" s="2"/>
      <c r="K21" s="90" t="s">
        <v>34</v>
      </c>
    </row>
    <row r="22" customHeight="1" spans="1:13">
      <c r="A22" s="30">
        <v>2</v>
      </c>
      <c r="B22" s="31" t="s">
        <v>35</v>
      </c>
      <c r="C22" s="7" t="s">
        <v>36</v>
      </c>
      <c r="D22" s="7" t="s">
        <v>37</v>
      </c>
      <c r="E22" s="7" t="s">
        <v>38</v>
      </c>
      <c r="F22" s="7" t="s">
        <v>39</v>
      </c>
      <c r="G22" s="87" t="s">
        <v>40</v>
      </c>
      <c r="H22" s="7" t="s">
        <v>41</v>
      </c>
      <c r="I22" s="7" t="s">
        <v>36</v>
      </c>
      <c r="J22" t="s">
        <v>37</v>
      </c>
      <c r="K22" s="7" t="s">
        <v>38</v>
      </c>
      <c r="L22" s="7" t="s">
        <v>39</v>
      </c>
      <c r="M22" s="48" t="s">
        <v>42</v>
      </c>
    </row>
    <row r="23" customHeight="1" spans="1:26">
      <c r="A23" s="36"/>
      <c r="B23" s="33">
        <v>32</v>
      </c>
      <c r="C23" s="33">
        <v>50</v>
      </c>
      <c r="D23" s="34">
        <f>B23%*M6</f>
        <v>0</v>
      </c>
      <c r="E23" s="34">
        <f>C23%*D23</f>
        <v>0</v>
      </c>
      <c r="F23" s="35">
        <f>D23-E23</f>
        <v>0</v>
      </c>
      <c r="G23" s="33">
        <v>10</v>
      </c>
      <c r="H23" s="33">
        <v>5</v>
      </c>
      <c r="I23" s="33">
        <v>10</v>
      </c>
      <c r="J23" s="34">
        <f>IF(G23&gt;0,G23%*C10*H23,C10*H23)</f>
        <v>0</v>
      </c>
      <c r="K23" s="34">
        <f>I23%*J23</f>
        <v>0</v>
      </c>
      <c r="L23" s="35">
        <f>J23-K23</f>
        <v>0</v>
      </c>
      <c r="M23" s="75">
        <f>IF(A22=0,0,IF(A22=1,F23,IF(A22=2,L23,IF(A22=3,MAX(F23,L23),IF(A22=4,(F23+L23),IF(A22=6,L23))))))</f>
        <v>0</v>
      </c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customHeight="1" spans="1:13">
      <c r="A24" s="30">
        <v>6</v>
      </c>
      <c r="B24" s="31" t="s">
        <v>43</v>
      </c>
      <c r="C24" s="7" t="s">
        <v>36</v>
      </c>
      <c r="D24" s="7" t="s">
        <v>37</v>
      </c>
      <c r="E24" s="7" t="s">
        <v>38</v>
      </c>
      <c r="F24" s="7" t="s">
        <v>39</v>
      </c>
      <c r="G24" s="87" t="s">
        <v>40</v>
      </c>
      <c r="H24" s="7" t="s">
        <v>41</v>
      </c>
      <c r="I24" s="7" t="s">
        <v>36</v>
      </c>
      <c r="J24" t="s">
        <v>37</v>
      </c>
      <c r="K24" s="7" t="s">
        <v>38</v>
      </c>
      <c r="L24" s="7" t="s">
        <v>39</v>
      </c>
      <c r="M24" s="48" t="s">
        <v>44</v>
      </c>
    </row>
    <row r="25" customHeight="1" spans="1:26">
      <c r="A25" s="36"/>
      <c r="B25" s="33">
        <v>4.5</v>
      </c>
      <c r="C25" s="33">
        <v>10</v>
      </c>
      <c r="D25" s="34">
        <f>B25%*(M6+M23)</f>
        <v>0</v>
      </c>
      <c r="E25" s="34">
        <f>C25%*D25</f>
        <v>0</v>
      </c>
      <c r="F25" s="35">
        <f>D25-E25</f>
        <v>0</v>
      </c>
      <c r="G25" s="33">
        <v>10</v>
      </c>
      <c r="H25" s="33">
        <v>175</v>
      </c>
      <c r="I25" s="33">
        <v>10</v>
      </c>
      <c r="J25" s="34">
        <f>IF(G25&gt;0,G25%*C10*H25,C10*H25)</f>
        <v>0</v>
      </c>
      <c r="K25" s="34">
        <f>I25%*J25</f>
        <v>0</v>
      </c>
      <c r="L25" s="35">
        <f>J25-K25</f>
        <v>0</v>
      </c>
      <c r="M25" s="75">
        <f>IF(A24=0,0,IF(A24=1,F25,IF(A24=2,L25,IF(A24=3,MAX(F25,L25),IF(A24=4,(F25+L25),IF(A24=6,L25))))))</f>
        <v>0</v>
      </c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customHeight="1" spans="1:13">
      <c r="A26" s="30">
        <v>1</v>
      </c>
      <c r="B26" s="88" t="s">
        <v>45</v>
      </c>
      <c r="C26" t="s">
        <v>36</v>
      </c>
      <c r="D26" t="s">
        <v>37</v>
      </c>
      <c r="E26" t="s">
        <v>38</v>
      </c>
      <c r="F26" t="s">
        <v>39</v>
      </c>
      <c r="H26" t="s">
        <v>41</v>
      </c>
      <c r="I26" t="s">
        <v>36</v>
      </c>
      <c r="J26" t="s">
        <v>37</v>
      </c>
      <c r="K26" t="s">
        <v>38</v>
      </c>
      <c r="L26" t="s">
        <v>39</v>
      </c>
      <c r="M26" s="50" t="s">
        <v>46</v>
      </c>
    </row>
    <row r="27" customHeight="1" spans="1:26">
      <c r="A27" s="36"/>
      <c r="B27" s="33">
        <v>10</v>
      </c>
      <c r="C27" s="33">
        <v>10</v>
      </c>
      <c r="D27" s="34">
        <f>B27%*(M6+M23+M25)</f>
        <v>0</v>
      </c>
      <c r="E27" s="34">
        <f>C27%*D27</f>
        <v>0</v>
      </c>
      <c r="F27" s="35">
        <f>D27-E27</f>
        <v>0</v>
      </c>
      <c r="G27" s="36"/>
      <c r="H27" s="33">
        <v>0</v>
      </c>
      <c r="I27" s="33">
        <v>0</v>
      </c>
      <c r="J27" s="34">
        <f>C10*H27</f>
        <v>0</v>
      </c>
      <c r="K27" s="34">
        <f>I27%*J27</f>
        <v>0</v>
      </c>
      <c r="L27" s="35">
        <f>J27-K27</f>
        <v>0</v>
      </c>
      <c r="M27" s="75">
        <f>IF(A26=0,0,IF(A26=1,F27,IF(A26=2,L27,IF(A26=3,MAX(F27,L27),IF(A26=4,(F27+L27),IF(A26=6,L27))))))</f>
        <v>0</v>
      </c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customHeight="1" spans="1:13">
      <c r="A28" s="30">
        <v>4</v>
      </c>
      <c r="B28" s="88" t="s">
        <v>47</v>
      </c>
      <c r="C28" t="s">
        <v>36</v>
      </c>
      <c r="D28" t="s">
        <v>37</v>
      </c>
      <c r="E28" t="s">
        <v>38</v>
      </c>
      <c r="F28" t="s">
        <v>39</v>
      </c>
      <c r="H28" t="s">
        <v>41</v>
      </c>
      <c r="I28" t="s">
        <v>36</v>
      </c>
      <c r="J28" t="s">
        <v>37</v>
      </c>
      <c r="K28" t="s">
        <v>38</v>
      </c>
      <c r="L28" t="s">
        <v>39</v>
      </c>
      <c r="M28" s="50" t="s">
        <v>48</v>
      </c>
    </row>
    <row r="29" customHeight="1" spans="1:26">
      <c r="A29" s="36"/>
      <c r="B29" s="33">
        <v>10</v>
      </c>
      <c r="C29" s="33">
        <v>10</v>
      </c>
      <c r="D29" s="34">
        <f>B29%*M6</f>
        <v>0</v>
      </c>
      <c r="E29" s="34">
        <f>C29%*D29</f>
        <v>0</v>
      </c>
      <c r="F29" s="35">
        <f>D29-E29</f>
        <v>0</v>
      </c>
      <c r="G29" s="36"/>
      <c r="H29" s="33">
        <v>10</v>
      </c>
      <c r="I29" s="33">
        <v>10</v>
      </c>
      <c r="J29" s="34">
        <f>C10*H29</f>
        <v>0</v>
      </c>
      <c r="K29" s="34">
        <f>I29%*J29</f>
        <v>0</v>
      </c>
      <c r="L29" s="35">
        <f>J29-K29</f>
        <v>0</v>
      </c>
      <c r="M29" s="75">
        <f>IF(A28=0,0,IF(A28=1,F29,IF(A28=2,L29,IF(A28=3,MAX(F29,L29),IF(A28=4,(F29+L29),IF(A28=6,L29))))))</f>
        <v>0</v>
      </c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customHeight="1" spans="2:11">
      <c r="B30" s="24" t="s">
        <v>24</v>
      </c>
      <c r="D30" s="91" t="s">
        <v>33</v>
      </c>
      <c r="J30" s="2"/>
      <c r="K30" s="91" t="s">
        <v>34</v>
      </c>
    </row>
    <row r="31" customHeight="1" spans="1:13">
      <c r="A31" s="30">
        <v>2</v>
      </c>
      <c r="B31" s="31" t="s">
        <v>35</v>
      </c>
      <c r="C31" s="7" t="s">
        <v>36</v>
      </c>
      <c r="D31" s="7" t="s">
        <v>37</v>
      </c>
      <c r="E31" s="7" t="s">
        <v>38</v>
      </c>
      <c r="F31" s="7" t="s">
        <v>39</v>
      </c>
      <c r="G31" s="87" t="s">
        <v>40</v>
      </c>
      <c r="H31" s="7" t="s">
        <v>41</v>
      </c>
      <c r="I31" s="7" t="s">
        <v>36</v>
      </c>
      <c r="J31" t="s">
        <v>37</v>
      </c>
      <c r="K31" s="7" t="s">
        <v>38</v>
      </c>
      <c r="L31" s="7" t="s">
        <v>39</v>
      </c>
      <c r="M31" s="48" t="s">
        <v>42</v>
      </c>
    </row>
    <row r="32" customHeight="1" spans="1:26">
      <c r="A32" s="36"/>
      <c r="B32" s="33">
        <v>32</v>
      </c>
      <c r="C32" s="33">
        <v>50</v>
      </c>
      <c r="D32" s="34">
        <f>B32%*M7</f>
        <v>0</v>
      </c>
      <c r="E32" s="34">
        <f>C32%*D32</f>
        <v>0</v>
      </c>
      <c r="F32" s="35">
        <f>D32-E32</f>
        <v>0</v>
      </c>
      <c r="G32" s="33">
        <v>10.5</v>
      </c>
      <c r="H32" s="33">
        <v>15</v>
      </c>
      <c r="I32" s="33">
        <v>10</v>
      </c>
      <c r="J32" s="34">
        <f>IF(G32&gt;0,G32%*C11*H32,C11*H32)</f>
        <v>0</v>
      </c>
      <c r="K32" s="34">
        <f>I32%*J32</f>
        <v>0</v>
      </c>
      <c r="L32" s="35">
        <f>J32-K32</f>
        <v>0</v>
      </c>
      <c r="M32" s="75">
        <f>IF(A31=0,0,IF(A31=1,F32,IF(A31=2,L32,IF(A31=3,MAX(F32,L32),IF(A31=4,(F32+L32),IF(A31=6,L32))))))</f>
        <v>0</v>
      </c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customHeight="1" spans="1:13">
      <c r="A33" s="30">
        <v>6</v>
      </c>
      <c r="B33" s="31" t="s">
        <v>43</v>
      </c>
      <c r="C33" s="7" t="s">
        <v>36</v>
      </c>
      <c r="D33" s="7" t="s">
        <v>37</v>
      </c>
      <c r="E33" s="7" t="s">
        <v>38</v>
      </c>
      <c r="F33" s="7" t="s">
        <v>39</v>
      </c>
      <c r="G33" s="87" t="s">
        <v>40</v>
      </c>
      <c r="H33" s="7" t="s">
        <v>41</v>
      </c>
      <c r="I33" s="7" t="s">
        <v>36</v>
      </c>
      <c r="J33" t="s">
        <v>37</v>
      </c>
      <c r="K33" s="7" t="s">
        <v>38</v>
      </c>
      <c r="L33" s="7" t="s">
        <v>39</v>
      </c>
      <c r="M33" s="48" t="s">
        <v>44</v>
      </c>
    </row>
    <row r="34" customHeight="1" spans="1:26">
      <c r="A34" s="36"/>
      <c r="B34" s="33">
        <v>4.5</v>
      </c>
      <c r="C34" s="33">
        <v>10</v>
      </c>
      <c r="D34" s="34">
        <f>B34%*(M7+M32)</f>
        <v>0</v>
      </c>
      <c r="E34" s="34">
        <f>C34%*D34</f>
        <v>0</v>
      </c>
      <c r="F34" s="35">
        <f>D34-E34</f>
        <v>0</v>
      </c>
      <c r="G34" s="33">
        <v>10.5</v>
      </c>
      <c r="H34" s="33">
        <v>150</v>
      </c>
      <c r="I34" s="33">
        <v>10</v>
      </c>
      <c r="J34" s="34">
        <f>IF(G34&gt;0,G34%*C11*H34,C11*H34)</f>
        <v>0</v>
      </c>
      <c r="K34" s="34">
        <f>I34%*J34</f>
        <v>0</v>
      </c>
      <c r="L34" s="35">
        <f>J34-K34</f>
        <v>0</v>
      </c>
      <c r="M34" s="75">
        <f>IF(A33=0,0,IF(A33=1,F34,IF(A33=2,L34,IF(A33=3,MAX(F34,L34),IF(A33=4,(F34+L34),IF(A33=6,L34))))))</f>
        <v>0</v>
      </c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customHeight="1" spans="1:13">
      <c r="A35" s="30">
        <v>1</v>
      </c>
      <c r="B35" s="88" t="s">
        <v>45</v>
      </c>
      <c r="C35" t="s">
        <v>36</v>
      </c>
      <c r="D35" t="s">
        <v>37</v>
      </c>
      <c r="E35" t="s">
        <v>38</v>
      </c>
      <c r="F35" t="s">
        <v>39</v>
      </c>
      <c r="H35" t="s">
        <v>41</v>
      </c>
      <c r="I35" t="s">
        <v>36</v>
      </c>
      <c r="J35" t="s">
        <v>37</v>
      </c>
      <c r="K35" t="s">
        <v>38</v>
      </c>
      <c r="L35" t="s">
        <v>39</v>
      </c>
      <c r="M35" s="50" t="s">
        <v>46</v>
      </c>
    </row>
    <row r="36" customHeight="1" spans="1:26">
      <c r="A36" s="36"/>
      <c r="B36" s="33">
        <v>15</v>
      </c>
      <c r="C36" s="33">
        <v>10</v>
      </c>
      <c r="D36" s="34">
        <f>B36%*(M7+M32+M34)</f>
        <v>0</v>
      </c>
      <c r="E36" s="34">
        <f>C36%*D36</f>
        <v>0</v>
      </c>
      <c r="F36" s="35">
        <f>D36-E36</f>
        <v>0</v>
      </c>
      <c r="G36" s="36"/>
      <c r="H36" s="33">
        <v>0</v>
      </c>
      <c r="I36" s="33">
        <v>0</v>
      </c>
      <c r="J36" s="34">
        <f>C11*H36</f>
        <v>0</v>
      </c>
      <c r="K36" s="34">
        <f>I36%*J36</f>
        <v>0</v>
      </c>
      <c r="L36" s="35">
        <f>J36-K36</f>
        <v>0</v>
      </c>
      <c r="M36" s="75">
        <f>IF(A35=0,0,IF(A35=1,F36,IF(A35=2,L36,IF(A35=3,MAX(F36,L36),IF(A35=4,(F36+L36),IF(A35=6,L36))))))</f>
        <v>0</v>
      </c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customHeight="1" spans="1:13">
      <c r="A37" s="30">
        <v>0</v>
      </c>
      <c r="B37" s="88" t="s">
        <v>47</v>
      </c>
      <c r="C37" t="s">
        <v>36</v>
      </c>
      <c r="D37" t="s">
        <v>37</v>
      </c>
      <c r="E37" t="s">
        <v>38</v>
      </c>
      <c r="F37" t="s">
        <v>39</v>
      </c>
      <c r="H37" t="s">
        <v>41</v>
      </c>
      <c r="I37" t="s">
        <v>36</v>
      </c>
      <c r="J37" t="s">
        <v>37</v>
      </c>
      <c r="K37" t="s">
        <v>38</v>
      </c>
      <c r="L37" t="s">
        <v>39</v>
      </c>
      <c r="M37" s="50" t="s">
        <v>48</v>
      </c>
    </row>
    <row r="38" customHeight="1" spans="1:26">
      <c r="A38" s="36"/>
      <c r="B38" s="33">
        <v>10</v>
      </c>
      <c r="C38" s="33">
        <v>10</v>
      </c>
      <c r="D38" s="34">
        <f>B38%*M7</f>
        <v>0</v>
      </c>
      <c r="E38" s="34">
        <f>C38%*D38</f>
        <v>0</v>
      </c>
      <c r="F38" s="35">
        <f>D38-E38</f>
        <v>0</v>
      </c>
      <c r="G38" s="36"/>
      <c r="H38" s="33">
        <v>10</v>
      </c>
      <c r="I38" s="33">
        <v>10</v>
      </c>
      <c r="J38" s="34">
        <f>C11*H38</f>
        <v>0</v>
      </c>
      <c r="K38" s="34">
        <f>I38%*J38</f>
        <v>0</v>
      </c>
      <c r="L38" s="35">
        <f>J38-K38</f>
        <v>0</v>
      </c>
      <c r="M38" s="75">
        <f>IF(A37=0,0,IF(A37=1,F38,IF(A37=2,L38,IF(A37=3,MAX(F38,L38),IF(A37=4,(F38+L38),IF(A37=6,L38))))))</f>
        <v>0</v>
      </c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38"/>
  <sheetViews>
    <sheetView workbookViewId="0">
      <selection activeCell="A1" sqref="A1"/>
    </sheetView>
  </sheetViews>
  <sheetFormatPr defaultColWidth="12.6285714285714" defaultRowHeight="15.75" customHeight="1"/>
  <cols>
    <col min="1" max="1" width="6.5047619047619" customWidth="1"/>
    <col min="3" max="3" width="11.5047619047619" customWidth="1"/>
    <col min="5" max="5" width="10.752380952381" customWidth="1"/>
    <col min="7" max="7" width="12.5047619047619" customWidth="1"/>
    <col min="8" max="8" width="12" customWidth="1"/>
    <col min="14" max="14" width="6.75238095238095" customWidth="1"/>
  </cols>
  <sheetData>
    <row r="1" customHeight="1" spans="1:4">
      <c r="A1" s="1" t="s">
        <v>0</v>
      </c>
      <c r="D1" s="1" t="s">
        <v>1</v>
      </c>
    </row>
    <row r="2" customHeight="1" spans="1:13">
      <c r="A2" s="2" t="s">
        <v>2</v>
      </c>
      <c r="B2" s="3">
        <v>1000</v>
      </c>
      <c r="D2" s="4" t="s">
        <v>3</v>
      </c>
      <c r="E2" s="4" t="s">
        <v>4</v>
      </c>
      <c r="F2" s="4" t="s">
        <v>5</v>
      </c>
      <c r="G2" s="5" t="s">
        <v>6</v>
      </c>
      <c r="H2" s="5" t="s">
        <v>7</v>
      </c>
      <c r="I2" s="37" t="s">
        <v>8</v>
      </c>
      <c r="J2" s="37" t="s">
        <v>9</v>
      </c>
      <c r="K2" s="37" t="s">
        <v>10</v>
      </c>
      <c r="L2" s="37" t="s">
        <v>11</v>
      </c>
      <c r="M2" s="37" t="s">
        <v>12</v>
      </c>
    </row>
    <row r="3" customHeight="1" spans="1:13">
      <c r="A3" s="2" t="s">
        <v>13</v>
      </c>
      <c r="B3" s="6">
        <v>4.4212</v>
      </c>
      <c r="D3" s="7" t="s">
        <v>14</v>
      </c>
      <c r="E3" s="8">
        <v>0</v>
      </c>
      <c r="G3" s="9">
        <f>B3</f>
        <v>4.4212</v>
      </c>
      <c r="H3" s="51">
        <f>E3*G3</f>
        <v>0</v>
      </c>
      <c r="I3" s="35">
        <f>L3-H5</f>
        <v>4332.776</v>
      </c>
      <c r="J3" s="35">
        <f>I3+H4+H5</f>
        <v>4553.836</v>
      </c>
      <c r="K3" s="35">
        <f>I3+H4</f>
        <v>4465.412</v>
      </c>
      <c r="L3" s="35">
        <f>B4</f>
        <v>4421.2</v>
      </c>
      <c r="M3" s="35">
        <f>I3+H3+H4+H5+H6</f>
        <v>4553.836</v>
      </c>
    </row>
    <row r="4" customHeight="1" spans="1:8">
      <c r="A4" s="2" t="s">
        <v>15</v>
      </c>
      <c r="B4" s="29">
        <f>B2*B3</f>
        <v>4421.2</v>
      </c>
      <c r="D4" s="7" t="s">
        <v>16</v>
      </c>
      <c r="E4" s="8">
        <v>3</v>
      </c>
      <c r="F4" s="2" t="s">
        <v>17</v>
      </c>
      <c r="G4" s="9">
        <f>B3</f>
        <v>4.4212</v>
      </c>
      <c r="H4" s="51">
        <f>IF(F4="Yes",E4%*B4,E4*G4)</f>
        <v>132.636</v>
      </c>
    </row>
    <row r="5" customHeight="1" spans="4:14">
      <c r="D5" s="7" t="s">
        <v>18</v>
      </c>
      <c r="E5" s="8">
        <v>2</v>
      </c>
      <c r="F5" s="2" t="s">
        <v>17</v>
      </c>
      <c r="G5" s="9">
        <f>B3</f>
        <v>4.4212</v>
      </c>
      <c r="H5" s="51">
        <f>IF(F5="Yes",E5%*B4,IF(F5="CNF",E5%*K3,E5*G5))</f>
        <v>88.424</v>
      </c>
      <c r="I5" s="70">
        <f t="shared" ref="I5:I7" si="0">L5-K9</f>
        <v>43327.76</v>
      </c>
      <c r="J5" s="70">
        <f t="shared" ref="J5:J7" si="1">I5+J9+K9</f>
        <v>45538.36</v>
      </c>
      <c r="K5" s="70">
        <f t="shared" ref="K5:K7" si="2">I5+J9</f>
        <v>44654.12</v>
      </c>
      <c r="L5" s="70">
        <f t="shared" ref="L5:L7" si="3">E9</f>
        <v>44212</v>
      </c>
      <c r="M5" s="69">
        <f t="shared" ref="M5:M7" si="4">I5+I9+J9+K9+L9</f>
        <v>45538.36</v>
      </c>
      <c r="N5" s="41" t="s">
        <v>20</v>
      </c>
    </row>
    <row r="6" customHeight="1" spans="4:14">
      <c r="D6" s="7" t="s">
        <v>21</v>
      </c>
      <c r="E6" s="8">
        <v>0</v>
      </c>
      <c r="G6" s="9">
        <f>B3</f>
        <v>4.4212</v>
      </c>
      <c r="H6" s="51">
        <f>E6*G6</f>
        <v>0</v>
      </c>
      <c r="I6" s="72">
        <f t="shared" si="0"/>
        <v>0</v>
      </c>
      <c r="J6" s="72">
        <f t="shared" si="1"/>
        <v>0</v>
      </c>
      <c r="K6" s="72">
        <f t="shared" si="2"/>
        <v>0</v>
      </c>
      <c r="L6" s="72">
        <f t="shared" si="3"/>
        <v>0</v>
      </c>
      <c r="M6" s="71">
        <f t="shared" si="4"/>
        <v>0</v>
      </c>
      <c r="N6" s="42" t="s">
        <v>22</v>
      </c>
    </row>
    <row r="7" customHeight="1" spans="1:14">
      <c r="A7" s="1" t="s">
        <v>23</v>
      </c>
      <c r="I7" s="74">
        <f t="shared" si="0"/>
        <v>0</v>
      </c>
      <c r="J7" s="74">
        <f t="shared" si="1"/>
        <v>0</v>
      </c>
      <c r="K7" s="74">
        <f t="shared" si="2"/>
        <v>0</v>
      </c>
      <c r="L7" s="74">
        <f t="shared" si="3"/>
        <v>0</v>
      </c>
      <c r="M7" s="73">
        <f t="shared" si="4"/>
        <v>0</v>
      </c>
      <c r="N7" s="43" t="s">
        <v>24</v>
      </c>
    </row>
    <row r="8" customHeight="1" spans="1:26">
      <c r="A8" s="4" t="s">
        <v>25</v>
      </c>
      <c r="B8" s="4" t="s">
        <v>26</v>
      </c>
      <c r="C8" s="4" t="s">
        <v>27</v>
      </c>
      <c r="D8" s="4" t="s">
        <v>28</v>
      </c>
      <c r="E8" s="4" t="s">
        <v>29</v>
      </c>
      <c r="F8" s="4" t="s">
        <v>30</v>
      </c>
      <c r="G8" s="4" t="s">
        <v>31</v>
      </c>
      <c r="H8" s="4" t="s">
        <v>32</v>
      </c>
      <c r="I8" s="5" t="s">
        <v>14</v>
      </c>
      <c r="J8" s="5" t="s">
        <v>16</v>
      </c>
      <c r="K8" s="5" t="s">
        <v>18</v>
      </c>
      <c r="L8" s="5" t="s">
        <v>21</v>
      </c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customHeight="1" spans="1:26">
      <c r="A9" s="12" t="s">
        <v>20</v>
      </c>
      <c r="B9" s="13">
        <v>10000</v>
      </c>
      <c r="C9" s="82">
        <v>200</v>
      </c>
      <c r="D9" s="15">
        <f t="shared" ref="D9:D11" si="5">M5/C9</f>
        <v>227.6918</v>
      </c>
      <c r="E9" s="15">
        <f>B9*B3</f>
        <v>44212</v>
      </c>
      <c r="F9" s="16">
        <f>M14+M16+M20</f>
        <v>4050</v>
      </c>
      <c r="G9" s="16">
        <f>M18</f>
        <v>8925.9048</v>
      </c>
      <c r="H9" s="52">
        <f>(B9/B2)*100</f>
        <v>1000</v>
      </c>
      <c r="I9" s="45">
        <f>H9%*H3</f>
        <v>0</v>
      </c>
      <c r="J9" s="45">
        <f>H9%*H4</f>
        <v>1326.36</v>
      </c>
      <c r="K9" s="45">
        <f>H9%*H5</f>
        <v>884.24</v>
      </c>
      <c r="L9" s="45">
        <f>H9%*H6</f>
        <v>0</v>
      </c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Height="1" spans="1:26">
      <c r="A10" s="18" t="s">
        <v>22</v>
      </c>
      <c r="B10" s="19">
        <v>0</v>
      </c>
      <c r="C10" s="83">
        <v>25420</v>
      </c>
      <c r="D10" s="21">
        <f t="shared" si="5"/>
        <v>0</v>
      </c>
      <c r="E10" s="22">
        <f>B10*B3</f>
        <v>0</v>
      </c>
      <c r="F10" s="21">
        <f>M23+M25+M29</f>
        <v>0</v>
      </c>
      <c r="G10" s="21">
        <f>M27</f>
        <v>0</v>
      </c>
      <c r="H10" s="53">
        <f>(B10/B2)*100</f>
        <v>0</v>
      </c>
      <c r="I10" s="46">
        <f>H10%*H3</f>
        <v>0</v>
      </c>
      <c r="J10" s="46">
        <f>H10%*H4</f>
        <v>0</v>
      </c>
      <c r="K10" s="46">
        <f>H10%*H5</f>
        <v>0</v>
      </c>
      <c r="L10" s="46">
        <f>H10%*H6</f>
        <v>0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customHeight="1" spans="1:26">
      <c r="A11" s="24" t="s">
        <v>24</v>
      </c>
      <c r="B11" s="25">
        <v>0</v>
      </c>
      <c r="C11" s="84">
        <v>25420</v>
      </c>
      <c r="D11" s="27">
        <f t="shared" si="5"/>
        <v>0</v>
      </c>
      <c r="E11" s="27">
        <f>B11*B3</f>
        <v>0</v>
      </c>
      <c r="F11" s="27">
        <f>M32+M34+M38</f>
        <v>0</v>
      </c>
      <c r="G11" s="27">
        <f>M36</f>
        <v>0</v>
      </c>
      <c r="H11" s="68">
        <f>(B11/B2)*100</f>
        <v>0</v>
      </c>
      <c r="I11" s="47">
        <f>H11%*H3</f>
        <v>0</v>
      </c>
      <c r="J11" s="47">
        <f>H11%*H4</f>
        <v>0</v>
      </c>
      <c r="K11" s="47">
        <f>H11%*H5</f>
        <v>0</v>
      </c>
      <c r="L11" s="47">
        <f>H11%*H6</f>
        <v>0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customHeight="1" spans="2:11">
      <c r="B12" s="12" t="s">
        <v>20</v>
      </c>
      <c r="C12" s="85">
        <f>C9+C10+C11</f>
        <v>51040</v>
      </c>
      <c r="D12" s="86" t="s">
        <v>33</v>
      </c>
      <c r="E12" s="29">
        <f t="shared" ref="E12:G12" si="6">E9+E10+E11</f>
        <v>44212</v>
      </c>
      <c r="F12" s="29">
        <f t="shared" si="6"/>
        <v>4050</v>
      </c>
      <c r="G12" s="29">
        <f t="shared" si="6"/>
        <v>8925.9048</v>
      </c>
      <c r="K12" s="86" t="s">
        <v>34</v>
      </c>
    </row>
    <row r="13" customHeight="1" spans="1:13">
      <c r="A13" s="30">
        <v>2</v>
      </c>
      <c r="B13" s="31" t="s">
        <v>35</v>
      </c>
      <c r="C13" s="7" t="s">
        <v>36</v>
      </c>
      <c r="D13" s="7" t="s">
        <v>37</v>
      </c>
      <c r="E13" s="7" t="s">
        <v>38</v>
      </c>
      <c r="F13" s="7" t="s">
        <v>39</v>
      </c>
      <c r="G13" s="87" t="s">
        <v>40</v>
      </c>
      <c r="H13" s="7" t="s">
        <v>41</v>
      </c>
      <c r="I13" s="7" t="s">
        <v>36</v>
      </c>
      <c r="J13" t="s">
        <v>37</v>
      </c>
      <c r="K13" s="7" t="s">
        <v>38</v>
      </c>
      <c r="L13" s="7" t="s">
        <v>39</v>
      </c>
      <c r="M13" s="48" t="s">
        <v>42</v>
      </c>
    </row>
    <row r="14" customHeight="1" spans="1:26">
      <c r="A14" s="36"/>
      <c r="B14" s="33">
        <v>20</v>
      </c>
      <c r="C14" s="33">
        <v>50</v>
      </c>
      <c r="D14" s="34">
        <f>B14%*M5</f>
        <v>9107.672</v>
      </c>
      <c r="E14" s="34">
        <f>IF(G18&gt;0,D14-F14,C14%*D14)</f>
        <v>2276.918</v>
      </c>
      <c r="F14" s="35">
        <f>IF(G18&gt;0,D14*(G18/B14),D14-E14)</f>
        <v>6830.754</v>
      </c>
      <c r="G14" s="33">
        <v>0</v>
      </c>
      <c r="H14" s="33">
        <v>5</v>
      </c>
      <c r="I14" s="33">
        <v>10</v>
      </c>
      <c r="J14" s="34">
        <f>IF(G14&gt;0,G14%*C9*H14,C9*H14)</f>
        <v>1000</v>
      </c>
      <c r="K14" s="34">
        <f>I14%*J14</f>
        <v>100</v>
      </c>
      <c r="L14" s="35">
        <f>J14-K14</f>
        <v>900</v>
      </c>
      <c r="M14" s="49">
        <f>IF(A13=0,0,IF(A13=1,F14,IF(A13=2,L14,IF(A13=3,MAX(F14,L14),IF(A13=4,(F14+L14),IF(A13=6,L14))))))</f>
        <v>900</v>
      </c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customHeight="1" spans="1:13">
      <c r="A15" s="30">
        <v>6</v>
      </c>
      <c r="B15" s="31" t="s">
        <v>43</v>
      </c>
      <c r="C15" s="7" t="s">
        <v>36</v>
      </c>
      <c r="D15" s="7" t="s">
        <v>37</v>
      </c>
      <c r="E15" s="7" t="s">
        <v>38</v>
      </c>
      <c r="F15" s="7" t="s">
        <v>39</v>
      </c>
      <c r="G15" s="87" t="s">
        <v>40</v>
      </c>
      <c r="H15" s="7" t="s">
        <v>41</v>
      </c>
      <c r="I15" s="7" t="s">
        <v>36</v>
      </c>
      <c r="J15" t="s">
        <v>37</v>
      </c>
      <c r="K15" s="7" t="s">
        <v>38</v>
      </c>
      <c r="L15" s="7" t="s">
        <v>39</v>
      </c>
      <c r="M15" s="48" t="s">
        <v>44</v>
      </c>
    </row>
    <row r="16" customHeight="1" spans="1:26">
      <c r="A16" s="36"/>
      <c r="B16" s="33">
        <v>4.5</v>
      </c>
      <c r="C16" s="33">
        <v>10</v>
      </c>
      <c r="D16" s="34">
        <f>B16%*(M5+M14)</f>
        <v>2089.7262</v>
      </c>
      <c r="E16" s="34">
        <f>C16%*D16</f>
        <v>208.97262</v>
      </c>
      <c r="F16" s="35">
        <f>D16-E16</f>
        <v>1880.75358</v>
      </c>
      <c r="G16" s="33">
        <v>10</v>
      </c>
      <c r="H16" s="33">
        <v>175</v>
      </c>
      <c r="I16" s="33">
        <v>10</v>
      </c>
      <c r="J16" s="34">
        <f>IF(G16&gt;0,G16%*C9*H16,C9*H16)</f>
        <v>3500</v>
      </c>
      <c r="K16" s="34">
        <f>I16%*J16</f>
        <v>350</v>
      </c>
      <c r="L16" s="35">
        <f>J16-K16</f>
        <v>3150</v>
      </c>
      <c r="M16" s="49">
        <f>IF(A15=0,0,IF(A15=1,F16,IF(A15=2,L16,IF(A15=3,MAX(F16,L16),IF(A15=4,(F16+L16),IF(A15=6,L16))))))</f>
        <v>3150</v>
      </c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customHeight="1" spans="1:13">
      <c r="A17" s="30">
        <v>1</v>
      </c>
      <c r="B17" s="88" t="s">
        <v>45</v>
      </c>
      <c r="C17" t="s">
        <v>36</v>
      </c>
      <c r="D17" t="s">
        <v>37</v>
      </c>
      <c r="E17" t="s">
        <v>38</v>
      </c>
      <c r="F17" t="s">
        <v>39</v>
      </c>
      <c r="G17" s="87" t="s">
        <v>39</v>
      </c>
      <c r="H17" t="s">
        <v>41</v>
      </c>
      <c r="I17" t="s">
        <v>36</v>
      </c>
      <c r="J17" t="s">
        <v>37</v>
      </c>
      <c r="K17" t="s">
        <v>38</v>
      </c>
      <c r="L17" t="s">
        <v>39</v>
      </c>
      <c r="M17" s="50" t="s">
        <v>46</v>
      </c>
    </row>
    <row r="18" customHeight="1" spans="1:26">
      <c r="A18" s="36"/>
      <c r="B18" s="33">
        <v>20</v>
      </c>
      <c r="C18" s="33">
        <v>10</v>
      </c>
      <c r="D18" s="34">
        <f>B18%*(M5+M14+M16)</f>
        <v>9917.672</v>
      </c>
      <c r="E18" s="34">
        <f>C18%*D18</f>
        <v>991.7672</v>
      </c>
      <c r="F18" s="35">
        <f>D18-E18</f>
        <v>8925.9048</v>
      </c>
      <c r="G18" s="33">
        <v>15</v>
      </c>
      <c r="H18" s="33">
        <v>0</v>
      </c>
      <c r="I18" s="33">
        <v>0</v>
      </c>
      <c r="J18" s="34">
        <f>C9*H18</f>
        <v>0</v>
      </c>
      <c r="K18" s="34">
        <f>I18%*J18</f>
        <v>0</v>
      </c>
      <c r="L18" s="35">
        <f>J18-K18</f>
        <v>0</v>
      </c>
      <c r="M18" s="49">
        <f>IF(A17=0,0,IF(A17=1,F18,IF(A17=2,L18,IF(A17=3,MAX(F18,L18),IF(A17=4,(F18+L18),IF(A17=6,L18))))))</f>
        <v>8925.9048</v>
      </c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customHeight="1" spans="1:13">
      <c r="A19" s="30">
        <v>0</v>
      </c>
      <c r="B19" s="88" t="s">
        <v>47</v>
      </c>
      <c r="C19" t="s">
        <v>36</v>
      </c>
      <c r="D19" t="s">
        <v>37</v>
      </c>
      <c r="E19" t="s">
        <v>38</v>
      </c>
      <c r="F19" t="s">
        <v>39</v>
      </c>
      <c r="G19" s="48" t="s">
        <v>36</v>
      </c>
      <c r="H19" t="s">
        <v>41</v>
      </c>
      <c r="I19" t="s">
        <v>36</v>
      </c>
      <c r="J19" t="s">
        <v>37</v>
      </c>
      <c r="K19" t="s">
        <v>38</v>
      </c>
      <c r="L19" t="s">
        <v>39</v>
      </c>
      <c r="M19" s="50" t="s">
        <v>48</v>
      </c>
    </row>
    <row r="20" customHeight="1" spans="1:26">
      <c r="A20" s="36"/>
      <c r="B20" s="33">
        <v>10</v>
      </c>
      <c r="C20" s="33">
        <v>10</v>
      </c>
      <c r="D20" s="34">
        <f>B20%*M5</f>
        <v>4553.836</v>
      </c>
      <c r="E20" s="34">
        <f>C20%*D20</f>
        <v>455.3836</v>
      </c>
      <c r="F20" s="35">
        <f>D20-E20</f>
        <v>4098.4524</v>
      </c>
      <c r="G20" s="89">
        <f>IF(G18&gt;0,100-(G18/B14*100),0)</f>
        <v>25</v>
      </c>
      <c r="H20" s="33">
        <v>10</v>
      </c>
      <c r="I20" s="33">
        <v>10</v>
      </c>
      <c r="J20" s="34">
        <f>C9*H20</f>
        <v>2000</v>
      </c>
      <c r="K20" s="34">
        <f>I20%*J20</f>
        <v>200</v>
      </c>
      <c r="L20" s="35">
        <f>J20-K20</f>
        <v>1800</v>
      </c>
      <c r="M20" s="49">
        <f>IF(A19=0,0,IF(A19=1,F20,IF(A19=2,L20,IF(A19=3,MAX(F20,L20),IF(A19=4,(F20+L20),IF(A19=6,L20))))))</f>
        <v>0</v>
      </c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customHeight="1" spans="2:11">
      <c r="B21" s="18" t="s">
        <v>22</v>
      </c>
      <c r="D21" s="90" t="s">
        <v>33</v>
      </c>
      <c r="J21" s="2"/>
      <c r="K21" s="90" t="s">
        <v>34</v>
      </c>
    </row>
    <row r="22" customHeight="1" spans="1:13">
      <c r="A22" s="30">
        <v>0</v>
      </c>
      <c r="B22" s="31" t="s">
        <v>35</v>
      </c>
      <c r="C22" s="7" t="s">
        <v>36</v>
      </c>
      <c r="D22" s="7" t="s">
        <v>37</v>
      </c>
      <c r="E22" s="7" t="s">
        <v>38</v>
      </c>
      <c r="F22" s="7" t="s">
        <v>39</v>
      </c>
      <c r="G22" s="87" t="s">
        <v>40</v>
      </c>
      <c r="H22" s="7" t="s">
        <v>41</v>
      </c>
      <c r="I22" s="7" t="s">
        <v>36</v>
      </c>
      <c r="J22" t="s">
        <v>37</v>
      </c>
      <c r="K22" s="7" t="s">
        <v>38</v>
      </c>
      <c r="L22" s="7" t="s">
        <v>39</v>
      </c>
      <c r="M22" s="48" t="s">
        <v>42</v>
      </c>
    </row>
    <row r="23" customHeight="1" spans="1:26">
      <c r="A23" s="36"/>
      <c r="B23" s="33">
        <v>32</v>
      </c>
      <c r="C23" s="33">
        <v>50</v>
      </c>
      <c r="D23" s="34">
        <f>B23%*M6</f>
        <v>0</v>
      </c>
      <c r="E23" s="34">
        <f>C23%*D23</f>
        <v>0</v>
      </c>
      <c r="F23" s="35">
        <f>D23-E23</f>
        <v>0</v>
      </c>
      <c r="G23" s="33">
        <v>0.5</v>
      </c>
      <c r="H23" s="33">
        <v>5</v>
      </c>
      <c r="I23" s="33">
        <v>10</v>
      </c>
      <c r="J23" s="34">
        <f>IF(G23&gt;0,G23%*C10*H23,C10*H23)</f>
        <v>635.5</v>
      </c>
      <c r="K23" s="34">
        <f>I23%*J23</f>
        <v>63.55</v>
      </c>
      <c r="L23" s="35">
        <f>J23-K23</f>
        <v>571.95</v>
      </c>
      <c r="M23" s="49">
        <f>IF(A22=0,0,IF(A22=1,F23,IF(A22=2,L23,IF(A22=3,MAX(F23,L23),IF(A22=4,(F23+L23),IF(A22=6,L23))))))</f>
        <v>0</v>
      </c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customHeight="1" spans="1:13">
      <c r="A24" s="30">
        <v>0</v>
      </c>
      <c r="B24" s="31" t="s">
        <v>43</v>
      </c>
      <c r="C24" s="7" t="s">
        <v>36</v>
      </c>
      <c r="D24" s="7" t="s">
        <v>37</v>
      </c>
      <c r="E24" s="7" t="s">
        <v>38</v>
      </c>
      <c r="F24" s="7" t="s">
        <v>39</v>
      </c>
      <c r="G24" s="87" t="s">
        <v>40</v>
      </c>
      <c r="H24" s="7" t="s">
        <v>41</v>
      </c>
      <c r="I24" s="7" t="s">
        <v>36</v>
      </c>
      <c r="J24" t="s">
        <v>37</v>
      </c>
      <c r="K24" s="7" t="s">
        <v>38</v>
      </c>
      <c r="L24" s="7" t="s">
        <v>39</v>
      </c>
      <c r="M24" s="48" t="s">
        <v>44</v>
      </c>
    </row>
    <row r="25" customHeight="1" spans="1:26">
      <c r="A25" s="36"/>
      <c r="B25" s="33">
        <v>4.5</v>
      </c>
      <c r="C25" s="33">
        <v>10</v>
      </c>
      <c r="D25" s="34">
        <f>B25%*(M6+M23)</f>
        <v>0</v>
      </c>
      <c r="E25" s="34">
        <f>C25%*D25</f>
        <v>0</v>
      </c>
      <c r="F25" s="35">
        <f>D25-E25</f>
        <v>0</v>
      </c>
      <c r="G25" s="33">
        <v>0.5</v>
      </c>
      <c r="H25" s="33">
        <v>175</v>
      </c>
      <c r="I25" s="33">
        <v>10</v>
      </c>
      <c r="J25" s="34">
        <f>IF(G25&gt;0,G25%*C10*H25,C10*H25)</f>
        <v>22242.5</v>
      </c>
      <c r="K25" s="34">
        <f>I25%*J25</f>
        <v>2224.25</v>
      </c>
      <c r="L25" s="35">
        <f>J25-K25</f>
        <v>20018.25</v>
      </c>
      <c r="M25" s="49">
        <f>IF(A24=0,0,IF(A24=1,F25,IF(A24=2,L25,IF(A24=3,MAX(F25,L25),IF(A24=4,(F25+L25),IF(A24=6,L25))))))</f>
        <v>0</v>
      </c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customHeight="1" spans="1:13">
      <c r="A26" s="30">
        <v>0</v>
      </c>
      <c r="B26" s="88" t="s">
        <v>45</v>
      </c>
      <c r="C26" t="s">
        <v>36</v>
      </c>
      <c r="D26" t="s">
        <v>37</v>
      </c>
      <c r="E26" t="s">
        <v>38</v>
      </c>
      <c r="F26" t="s">
        <v>39</v>
      </c>
      <c r="H26" t="s">
        <v>41</v>
      </c>
      <c r="I26" t="s">
        <v>36</v>
      </c>
      <c r="J26" t="s">
        <v>37</v>
      </c>
      <c r="K26" t="s">
        <v>38</v>
      </c>
      <c r="L26" t="s">
        <v>39</v>
      </c>
      <c r="M26" s="50" t="s">
        <v>46</v>
      </c>
    </row>
    <row r="27" customHeight="1" spans="1:26">
      <c r="A27" s="36"/>
      <c r="B27" s="33">
        <v>10</v>
      </c>
      <c r="C27" s="33">
        <v>10</v>
      </c>
      <c r="D27" s="34">
        <f>B27%*(M6+M23+M25)</f>
        <v>0</v>
      </c>
      <c r="E27" s="34">
        <f>C27%*D27</f>
        <v>0</v>
      </c>
      <c r="F27" s="35">
        <f>D27-E27</f>
        <v>0</v>
      </c>
      <c r="G27" s="36"/>
      <c r="H27" s="33">
        <v>0</v>
      </c>
      <c r="I27" s="33">
        <v>0</v>
      </c>
      <c r="J27" s="34">
        <f>C10*H27</f>
        <v>0</v>
      </c>
      <c r="K27" s="34">
        <f>I27%*J27</f>
        <v>0</v>
      </c>
      <c r="L27" s="35">
        <f>J27-K27</f>
        <v>0</v>
      </c>
      <c r="M27" s="49">
        <f>IF(A26=0,0,IF(A26=1,F27,IF(A26=2,L27,IF(A26=3,MAX(F27,L27),IF(A26=4,(F27+L27),IF(A26=6,L27))))))</f>
        <v>0</v>
      </c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customHeight="1" spans="1:13">
      <c r="A28" s="30">
        <v>0</v>
      </c>
      <c r="B28" s="88" t="s">
        <v>47</v>
      </c>
      <c r="C28" t="s">
        <v>36</v>
      </c>
      <c r="D28" t="s">
        <v>37</v>
      </c>
      <c r="E28" t="s">
        <v>38</v>
      </c>
      <c r="F28" t="s">
        <v>39</v>
      </c>
      <c r="H28" t="s">
        <v>41</v>
      </c>
      <c r="I28" t="s">
        <v>36</v>
      </c>
      <c r="J28" t="s">
        <v>37</v>
      </c>
      <c r="K28" t="s">
        <v>38</v>
      </c>
      <c r="L28" t="s">
        <v>39</v>
      </c>
      <c r="M28" s="50" t="s">
        <v>48</v>
      </c>
    </row>
    <row r="29" customHeight="1" spans="1:26">
      <c r="A29" s="36"/>
      <c r="B29" s="33">
        <v>10</v>
      </c>
      <c r="C29" s="33">
        <v>10</v>
      </c>
      <c r="D29" s="34">
        <f>B29%*M6</f>
        <v>0</v>
      </c>
      <c r="E29" s="34">
        <f>C29%*D29</f>
        <v>0</v>
      </c>
      <c r="F29" s="35">
        <f>D29-E29</f>
        <v>0</v>
      </c>
      <c r="G29" s="36"/>
      <c r="H29" s="33">
        <v>10</v>
      </c>
      <c r="I29" s="33">
        <v>10</v>
      </c>
      <c r="J29" s="34">
        <f>C10*H29</f>
        <v>254200</v>
      </c>
      <c r="K29" s="34">
        <f>I29%*J29</f>
        <v>25420</v>
      </c>
      <c r="L29" s="35">
        <f>J29-K29</f>
        <v>228780</v>
      </c>
      <c r="M29" s="49">
        <f>IF(A28=0,0,IF(A28=1,F29,IF(A28=2,L29,IF(A28=3,MAX(F29,L29),IF(A28=4,(F29+L29),IF(A28=6,L29))))))</f>
        <v>0</v>
      </c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customHeight="1" spans="2:11">
      <c r="B30" s="24" t="s">
        <v>24</v>
      </c>
      <c r="D30" s="91" t="s">
        <v>33</v>
      </c>
      <c r="J30" s="2"/>
      <c r="K30" s="91" t="s">
        <v>34</v>
      </c>
    </row>
    <row r="31" customHeight="1" spans="1:13">
      <c r="A31" s="30">
        <v>0</v>
      </c>
      <c r="B31" s="31" t="s">
        <v>35</v>
      </c>
      <c r="C31" s="7" t="s">
        <v>36</v>
      </c>
      <c r="D31" s="7" t="s">
        <v>37</v>
      </c>
      <c r="E31" s="7" t="s">
        <v>38</v>
      </c>
      <c r="F31" s="7" t="s">
        <v>39</v>
      </c>
      <c r="G31" s="87" t="s">
        <v>40</v>
      </c>
      <c r="H31" s="7" t="s">
        <v>41</v>
      </c>
      <c r="I31" s="7" t="s">
        <v>36</v>
      </c>
      <c r="J31" t="s">
        <v>37</v>
      </c>
      <c r="K31" s="7" t="s">
        <v>38</v>
      </c>
      <c r="L31" s="7" t="s">
        <v>39</v>
      </c>
      <c r="M31" s="48" t="s">
        <v>42</v>
      </c>
    </row>
    <row r="32" customHeight="1" spans="1:26">
      <c r="A32" s="36"/>
      <c r="B32" s="33">
        <v>32</v>
      </c>
      <c r="C32" s="33">
        <v>50</v>
      </c>
      <c r="D32" s="34">
        <f>B32%*M7</f>
        <v>0</v>
      </c>
      <c r="E32" s="34">
        <f>C32%*D32</f>
        <v>0</v>
      </c>
      <c r="F32" s="35">
        <f>D32-E32</f>
        <v>0</v>
      </c>
      <c r="G32" s="33">
        <v>10.5</v>
      </c>
      <c r="H32" s="33">
        <v>15</v>
      </c>
      <c r="I32" s="33">
        <v>10</v>
      </c>
      <c r="J32" s="34">
        <f>IF(G32&gt;0,G32%*C11*H32,C11*H32)</f>
        <v>40036.5</v>
      </c>
      <c r="K32" s="34">
        <f>I32%*J32</f>
        <v>4003.65</v>
      </c>
      <c r="L32" s="35">
        <f>J32-K32</f>
        <v>36032.85</v>
      </c>
      <c r="M32" s="49">
        <f>IF(A31=0,0,IF(A31=1,F32,IF(A31=2,L32,IF(A31=3,MAX(F32,L32),IF(A31=4,(F32+L32),IF(A31=6,L32))))))</f>
        <v>0</v>
      </c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customHeight="1" spans="1:13">
      <c r="A33" s="30">
        <v>0</v>
      </c>
      <c r="B33" s="31" t="s">
        <v>43</v>
      </c>
      <c r="C33" s="7" t="s">
        <v>36</v>
      </c>
      <c r="D33" s="7" t="s">
        <v>37</v>
      </c>
      <c r="E33" s="7" t="s">
        <v>38</v>
      </c>
      <c r="F33" s="7" t="s">
        <v>39</v>
      </c>
      <c r="G33" s="87" t="s">
        <v>40</v>
      </c>
      <c r="H33" s="7" t="s">
        <v>41</v>
      </c>
      <c r="I33" s="7" t="s">
        <v>36</v>
      </c>
      <c r="J33" t="s">
        <v>37</v>
      </c>
      <c r="K33" s="7" t="s">
        <v>38</v>
      </c>
      <c r="L33" s="7" t="s">
        <v>39</v>
      </c>
      <c r="M33" s="48" t="s">
        <v>44</v>
      </c>
    </row>
    <row r="34" customHeight="1" spans="1:26">
      <c r="A34" s="36"/>
      <c r="B34" s="33">
        <v>4.5</v>
      </c>
      <c r="C34" s="33">
        <v>10</v>
      </c>
      <c r="D34" s="34">
        <f>B34%*(M7+M32)</f>
        <v>0</v>
      </c>
      <c r="E34" s="34">
        <f>C34%*D34</f>
        <v>0</v>
      </c>
      <c r="F34" s="35">
        <f>D34-E34</f>
        <v>0</v>
      </c>
      <c r="G34" s="33">
        <v>10.5</v>
      </c>
      <c r="H34" s="33">
        <v>150</v>
      </c>
      <c r="I34" s="33">
        <v>10</v>
      </c>
      <c r="J34" s="34">
        <f>IF(G34&gt;0,G34%*C11*H34,C11*H34)</f>
        <v>400365</v>
      </c>
      <c r="K34" s="34">
        <f>I34%*J34</f>
        <v>40036.5</v>
      </c>
      <c r="L34" s="35">
        <f>J34-K34</f>
        <v>360328.5</v>
      </c>
      <c r="M34" s="49">
        <f>IF(A33=0,0,IF(A33=1,F34,IF(A33=2,L34,IF(A33=3,MAX(F34,L34),IF(A33=4,(F34+L34),IF(A33=6,L34))))))</f>
        <v>0</v>
      </c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customHeight="1" spans="1:13">
      <c r="A35" s="30">
        <v>0</v>
      </c>
      <c r="B35" s="88" t="s">
        <v>45</v>
      </c>
      <c r="C35" t="s">
        <v>36</v>
      </c>
      <c r="D35" t="s">
        <v>37</v>
      </c>
      <c r="E35" t="s">
        <v>38</v>
      </c>
      <c r="F35" t="s">
        <v>39</v>
      </c>
      <c r="H35" t="s">
        <v>41</v>
      </c>
      <c r="I35" t="s">
        <v>36</v>
      </c>
      <c r="J35" t="s">
        <v>37</v>
      </c>
      <c r="K35" t="s">
        <v>38</v>
      </c>
      <c r="L35" t="s">
        <v>39</v>
      </c>
      <c r="M35" s="50" t="s">
        <v>46</v>
      </c>
    </row>
    <row r="36" customHeight="1" spans="1:26">
      <c r="A36" s="36"/>
      <c r="B36" s="33">
        <v>15</v>
      </c>
      <c r="C36" s="33">
        <v>10</v>
      </c>
      <c r="D36" s="34">
        <f>B36%*(M7+M32+M34)</f>
        <v>0</v>
      </c>
      <c r="E36" s="34">
        <f>C36%*D36</f>
        <v>0</v>
      </c>
      <c r="F36" s="35">
        <f>D36-E36</f>
        <v>0</v>
      </c>
      <c r="G36" s="36"/>
      <c r="H36" s="33">
        <v>0</v>
      </c>
      <c r="I36" s="33">
        <v>0</v>
      </c>
      <c r="J36" s="34">
        <f>C11*H36</f>
        <v>0</v>
      </c>
      <c r="K36" s="34">
        <f>I36%*J36</f>
        <v>0</v>
      </c>
      <c r="L36" s="35">
        <f>J36-K36</f>
        <v>0</v>
      </c>
      <c r="M36" s="49">
        <f>IF(A35=0,0,IF(A35=1,F36,IF(A35=2,L36,IF(A35=3,MAX(F36,L36),IF(A35=4,(F36+L36),IF(A35=6,L36))))))</f>
        <v>0</v>
      </c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customHeight="1" spans="1:13">
      <c r="A37" s="30">
        <v>0</v>
      </c>
      <c r="B37" s="88" t="s">
        <v>47</v>
      </c>
      <c r="C37" t="s">
        <v>36</v>
      </c>
      <c r="D37" t="s">
        <v>37</v>
      </c>
      <c r="E37" t="s">
        <v>38</v>
      </c>
      <c r="F37" t="s">
        <v>39</v>
      </c>
      <c r="H37" t="s">
        <v>41</v>
      </c>
      <c r="I37" t="s">
        <v>36</v>
      </c>
      <c r="J37" t="s">
        <v>37</v>
      </c>
      <c r="K37" t="s">
        <v>38</v>
      </c>
      <c r="L37" t="s">
        <v>39</v>
      </c>
      <c r="M37" s="50" t="s">
        <v>48</v>
      </c>
    </row>
    <row r="38" customHeight="1" spans="1:26">
      <c r="A38" s="36"/>
      <c r="B38" s="33">
        <v>10</v>
      </c>
      <c r="C38" s="33">
        <v>10</v>
      </c>
      <c r="D38" s="34">
        <f>B38%*M7</f>
        <v>0</v>
      </c>
      <c r="E38" s="34">
        <f>C38%*D38</f>
        <v>0</v>
      </c>
      <c r="F38" s="35">
        <f>D38-E38</f>
        <v>0</v>
      </c>
      <c r="G38" s="36"/>
      <c r="H38" s="33">
        <v>10</v>
      </c>
      <c r="I38" s="33">
        <v>10</v>
      </c>
      <c r="J38" s="34">
        <f>C11*H38</f>
        <v>254200</v>
      </c>
      <c r="K38" s="34">
        <f>I38%*J38</f>
        <v>25420</v>
      </c>
      <c r="L38" s="35">
        <f>J38-K38</f>
        <v>228780</v>
      </c>
      <c r="M38" s="49">
        <f>IF(A37=0,0,IF(A37=1,F38,IF(A37=2,L38,IF(A37=3,MAX(F38,L38),IF(A37=4,(F38+L38),IF(A37=6,L38))))))</f>
        <v>0</v>
      </c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4"/>
  <sheetViews>
    <sheetView workbookViewId="0">
      <selection activeCell="A1" sqref="A1"/>
    </sheetView>
  </sheetViews>
  <sheetFormatPr defaultColWidth="12.6285714285714" defaultRowHeight="15.75" customHeight="1"/>
  <cols>
    <col min="1" max="1" width="8.38095238095238" customWidth="1"/>
    <col min="3" max="3" width="11.5047619047619" customWidth="1"/>
    <col min="5" max="5" width="10.752380952381" customWidth="1"/>
    <col min="7" max="7" width="10.752380952381" customWidth="1"/>
    <col min="14" max="14" width="6.75238095238095" customWidth="1"/>
  </cols>
  <sheetData>
    <row r="1" customHeight="1" spans="1:4">
      <c r="A1" s="1" t="s">
        <v>0</v>
      </c>
      <c r="D1" s="1" t="s">
        <v>1</v>
      </c>
    </row>
    <row r="2" customHeight="1" spans="1:13">
      <c r="A2" s="2" t="s">
        <v>2</v>
      </c>
      <c r="B2" s="3">
        <v>12000</v>
      </c>
      <c r="D2" s="4" t="s">
        <v>3</v>
      </c>
      <c r="E2" s="4" t="s">
        <v>4</v>
      </c>
      <c r="F2" s="4" t="s">
        <v>5</v>
      </c>
      <c r="G2" s="5" t="s">
        <v>6</v>
      </c>
      <c r="H2" s="5" t="s">
        <v>7</v>
      </c>
      <c r="I2" s="37" t="s">
        <v>8</v>
      </c>
      <c r="J2" s="37" t="s">
        <v>9</v>
      </c>
      <c r="K2" s="37" t="s">
        <v>10</v>
      </c>
      <c r="L2" s="37" t="s">
        <v>11</v>
      </c>
      <c r="M2" s="37" t="s">
        <v>12</v>
      </c>
    </row>
    <row r="3" customHeight="1" spans="1:13">
      <c r="A3" s="2" t="s">
        <v>13</v>
      </c>
      <c r="B3" s="6">
        <v>2</v>
      </c>
      <c r="D3" s="7" t="s">
        <v>14</v>
      </c>
      <c r="E3" s="8">
        <v>0</v>
      </c>
      <c r="G3" s="76">
        <f>B3</f>
        <v>2</v>
      </c>
      <c r="H3" s="34">
        <f>E3*G3</f>
        <v>0</v>
      </c>
      <c r="I3" s="35">
        <f>B4</f>
        <v>24000</v>
      </c>
      <c r="J3" s="35">
        <f>B4+H4+H5</f>
        <v>28800</v>
      </c>
      <c r="K3" s="35">
        <f>B4+H4</f>
        <v>26400</v>
      </c>
      <c r="L3" s="35">
        <f>B4+H5</f>
        <v>26400</v>
      </c>
      <c r="M3" s="35">
        <f>B4+H3+H4+H5+H6</f>
        <v>29000</v>
      </c>
    </row>
    <row r="4" customHeight="1" spans="1:8">
      <c r="A4" s="2" t="s">
        <v>15</v>
      </c>
      <c r="B4" s="29">
        <f>B2*B3</f>
        <v>24000</v>
      </c>
      <c r="D4" s="7" t="s">
        <v>16</v>
      </c>
      <c r="E4" s="8">
        <v>10</v>
      </c>
      <c r="F4" s="2" t="s">
        <v>19</v>
      </c>
      <c r="G4" s="76">
        <f>B3</f>
        <v>2</v>
      </c>
      <c r="H4" s="34">
        <f>IF(F4="Yes",E4%*B4,E4*G4)</f>
        <v>2400</v>
      </c>
    </row>
    <row r="5" customHeight="1" spans="4:14">
      <c r="D5" s="7" t="s">
        <v>18</v>
      </c>
      <c r="E5" s="8">
        <v>10</v>
      </c>
      <c r="F5" s="2" t="s">
        <v>19</v>
      </c>
      <c r="G5" s="76">
        <f>B3</f>
        <v>2</v>
      </c>
      <c r="H5" s="34">
        <f>IF(F5="Yes",E5%*B4,IF(F5="CNF",E5%*K3,E5*G5))</f>
        <v>2400</v>
      </c>
      <c r="I5" s="39">
        <f>B9*B3</f>
        <v>22000</v>
      </c>
      <c r="J5" s="40">
        <f t="shared" ref="J5:J7" si="0">I5+J9+K9</f>
        <v>26400</v>
      </c>
      <c r="K5" s="40">
        <f t="shared" ref="K5:K7" si="1">I5+J9</f>
        <v>24200</v>
      </c>
      <c r="L5" s="40">
        <f t="shared" ref="L5:L7" si="2">I5+K9</f>
        <v>24200</v>
      </c>
      <c r="M5" s="40">
        <f t="shared" ref="M5:M7" si="3">I5+I9+J9+K9+L9</f>
        <v>26583.3333333333</v>
      </c>
      <c r="N5" s="41" t="s">
        <v>20</v>
      </c>
    </row>
    <row r="6" customHeight="1" spans="4:14">
      <c r="D6" s="7" t="s">
        <v>21</v>
      </c>
      <c r="E6" s="8">
        <v>100</v>
      </c>
      <c r="G6" s="76">
        <f>B3</f>
        <v>2</v>
      </c>
      <c r="H6" s="34">
        <f>E6*G6</f>
        <v>200</v>
      </c>
      <c r="I6" s="78">
        <f>B10*B3</f>
        <v>0</v>
      </c>
      <c r="J6" s="79">
        <f t="shared" si="0"/>
        <v>0</v>
      </c>
      <c r="K6" s="79">
        <f t="shared" si="1"/>
        <v>0</v>
      </c>
      <c r="L6" s="79">
        <f t="shared" si="2"/>
        <v>0</v>
      </c>
      <c r="M6" s="79">
        <f t="shared" si="3"/>
        <v>0</v>
      </c>
      <c r="N6" s="42" t="s">
        <v>22</v>
      </c>
    </row>
    <row r="7" customHeight="1" spans="1:14">
      <c r="A7" s="1" t="s">
        <v>23</v>
      </c>
      <c r="I7" s="80">
        <f>B11*B3</f>
        <v>0</v>
      </c>
      <c r="J7" s="81">
        <f t="shared" si="0"/>
        <v>0</v>
      </c>
      <c r="K7" s="81">
        <f t="shared" si="1"/>
        <v>0</v>
      </c>
      <c r="L7" s="81">
        <f t="shared" si="2"/>
        <v>0</v>
      </c>
      <c r="M7" s="81">
        <f t="shared" si="3"/>
        <v>0</v>
      </c>
      <c r="N7" s="43" t="s">
        <v>24</v>
      </c>
    </row>
    <row r="8" customHeight="1" spans="1:26">
      <c r="A8" s="4" t="s">
        <v>25</v>
      </c>
      <c r="B8" s="4" t="s">
        <v>26</v>
      </c>
      <c r="C8" s="4" t="s">
        <v>27</v>
      </c>
      <c r="D8" s="4" t="s">
        <v>28</v>
      </c>
      <c r="E8" s="4" t="s">
        <v>29</v>
      </c>
      <c r="F8" s="4" t="s">
        <v>30</v>
      </c>
      <c r="G8" s="4"/>
      <c r="H8" s="4" t="s">
        <v>32</v>
      </c>
      <c r="I8" s="5" t="s">
        <v>14</v>
      </c>
      <c r="J8" s="5" t="s">
        <v>16</v>
      </c>
      <c r="K8" s="5" t="s">
        <v>18</v>
      </c>
      <c r="L8" s="5" t="s">
        <v>21</v>
      </c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customHeight="1" spans="1:26">
      <c r="A9" s="12" t="s">
        <v>20</v>
      </c>
      <c r="B9" s="13">
        <v>11000</v>
      </c>
      <c r="C9" s="14">
        <v>234</v>
      </c>
      <c r="D9" s="15">
        <f t="shared" ref="D9:D11" si="4">I5/C9</f>
        <v>94.017094017094</v>
      </c>
      <c r="E9" s="15">
        <f>IF(G22&gt;0,C9*G22,B9*B3)</f>
        <v>2340</v>
      </c>
      <c r="F9" s="16">
        <f>M14+M16+M18+M20+M22</f>
        <v>64455.3</v>
      </c>
      <c r="G9" s="17"/>
      <c r="H9" s="52">
        <f>(B9/B2)*100</f>
        <v>91.6666666666667</v>
      </c>
      <c r="I9" s="45">
        <f>H9%*H3</f>
        <v>0</v>
      </c>
      <c r="J9" s="45">
        <f>H9%*H4</f>
        <v>2200</v>
      </c>
      <c r="K9" s="45">
        <f>H9%*H5</f>
        <v>2200</v>
      </c>
      <c r="L9" s="45">
        <f>H9%*H6</f>
        <v>183.333333333333</v>
      </c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Height="1" spans="1:26">
      <c r="A10" s="18" t="s">
        <v>22</v>
      </c>
      <c r="B10" s="19">
        <v>0</v>
      </c>
      <c r="C10" s="20">
        <v>50</v>
      </c>
      <c r="D10" s="21">
        <f t="shared" si="4"/>
        <v>0</v>
      </c>
      <c r="E10" s="22">
        <f>IF(G33&gt;0,C10*G33,B10*B3)</f>
        <v>0</v>
      </c>
      <c r="F10" s="21">
        <f>M25+M27+M29+M31+M33</f>
        <v>15499.5</v>
      </c>
      <c r="G10" s="23"/>
      <c r="H10" s="53">
        <f>(B10/B2)*100</f>
        <v>0</v>
      </c>
      <c r="I10" s="46">
        <f>H10%*H3</f>
        <v>0</v>
      </c>
      <c r="J10" s="46">
        <f>H10%*H4</f>
        <v>0</v>
      </c>
      <c r="K10" s="46">
        <f>H10%*H5</f>
        <v>0</v>
      </c>
      <c r="L10" s="46">
        <f>H10%*H6</f>
        <v>0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customHeight="1" spans="1:26">
      <c r="A11" s="24" t="s">
        <v>24</v>
      </c>
      <c r="B11" s="25">
        <v>0</v>
      </c>
      <c r="C11" s="26">
        <v>50</v>
      </c>
      <c r="D11" s="77">
        <f t="shared" si="4"/>
        <v>0</v>
      </c>
      <c r="E11" s="27">
        <f>IF(G44&gt;0,C11*G44,B11*B3)</f>
        <v>0</v>
      </c>
      <c r="F11" s="27">
        <f>M36+M38+M40+M42+M44</f>
        <v>15039.95</v>
      </c>
      <c r="G11" s="28"/>
      <c r="H11" s="68">
        <f>(B11/B2)*100</f>
        <v>0</v>
      </c>
      <c r="I11" s="47">
        <f>H11%*H3</f>
        <v>0</v>
      </c>
      <c r="J11" s="47">
        <f>H11%*H4</f>
        <v>0</v>
      </c>
      <c r="K11" s="47">
        <f>H11%*H5</f>
        <v>0</v>
      </c>
      <c r="L11" s="47">
        <f>H11%*H6</f>
        <v>0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customHeight="1" spans="2:11">
      <c r="B12" s="12" t="s">
        <v>20</v>
      </c>
      <c r="C12" s="29">
        <f>C9+C10+C11</f>
        <v>334</v>
      </c>
      <c r="D12" s="1" t="s">
        <v>33</v>
      </c>
      <c r="E12" s="29">
        <f t="shared" ref="E12:F12" si="5">E9+E10+E11</f>
        <v>2340</v>
      </c>
      <c r="F12" s="29">
        <f t="shared" si="5"/>
        <v>94994.75</v>
      </c>
      <c r="K12" s="1" t="s">
        <v>34</v>
      </c>
    </row>
    <row r="13" customHeight="1" spans="1:13">
      <c r="A13" s="30">
        <v>4</v>
      </c>
      <c r="B13" s="31" t="s">
        <v>49</v>
      </c>
      <c r="C13" s="7" t="s">
        <v>36</v>
      </c>
      <c r="D13" s="7" t="s">
        <v>37</v>
      </c>
      <c r="E13" s="7" t="s">
        <v>38</v>
      </c>
      <c r="F13" s="7" t="s">
        <v>39</v>
      </c>
      <c r="H13" s="7" t="s">
        <v>41</v>
      </c>
      <c r="I13" s="7" t="s">
        <v>36</v>
      </c>
      <c r="J13" s="7" t="s">
        <v>37</v>
      </c>
      <c r="K13" s="7" t="s">
        <v>38</v>
      </c>
      <c r="L13" s="7" t="s">
        <v>39</v>
      </c>
      <c r="M13" s="48" t="s">
        <v>50</v>
      </c>
    </row>
    <row r="14" customHeight="1" spans="2:13">
      <c r="B14" s="33">
        <v>21</v>
      </c>
      <c r="C14" s="33">
        <v>20</v>
      </c>
      <c r="D14" s="34">
        <f>IF(G22&gt;0,B14%*(C9*G22),B14%*I5)</f>
        <v>491.4</v>
      </c>
      <c r="E14" s="34">
        <f>C14%*D14</f>
        <v>98.28</v>
      </c>
      <c r="F14" s="35">
        <f>D14-E14</f>
        <v>393.12</v>
      </c>
      <c r="G14" s="36"/>
      <c r="H14" s="33">
        <v>21</v>
      </c>
      <c r="I14" s="33">
        <v>23</v>
      </c>
      <c r="J14" s="34">
        <f>C9*H14</f>
        <v>4914</v>
      </c>
      <c r="K14" s="34">
        <f>I14%*J14</f>
        <v>1130.22</v>
      </c>
      <c r="L14" s="35">
        <f>J14-K14</f>
        <v>3783.78</v>
      </c>
      <c r="M14" s="75">
        <f>IF(A13=0,0,IF(A13=1,F14,IF(A13=2,L14,IF(A13=3,MAX(F14,L14),IF(A13=4,(F14+L14),IF(A13=6,L14))))))</f>
        <v>4176.9</v>
      </c>
    </row>
    <row r="15" customHeight="1" spans="1:13">
      <c r="A15" s="30">
        <v>1</v>
      </c>
      <c r="B15" s="31" t="s">
        <v>51</v>
      </c>
      <c r="C15" s="7" t="s">
        <v>36</v>
      </c>
      <c r="D15" s="7" t="s">
        <v>37</v>
      </c>
      <c r="E15" s="7" t="s">
        <v>38</v>
      </c>
      <c r="F15" s="7" t="s">
        <v>39</v>
      </c>
      <c r="H15" s="7" t="s">
        <v>41</v>
      </c>
      <c r="I15" s="7" t="s">
        <v>36</v>
      </c>
      <c r="J15" s="7" t="s">
        <v>37</v>
      </c>
      <c r="K15" s="7" t="s">
        <v>38</v>
      </c>
      <c r="L15" s="7" t="s">
        <v>39</v>
      </c>
      <c r="M15" s="48" t="s">
        <v>52</v>
      </c>
    </row>
    <row r="16" customHeight="1" spans="2:13">
      <c r="B16" s="33">
        <v>20</v>
      </c>
      <c r="C16" s="33">
        <v>20</v>
      </c>
      <c r="D16" s="34">
        <f>IF(G22&gt;0,B16%*(C9*G22),B16%*I5)</f>
        <v>468</v>
      </c>
      <c r="E16" s="34">
        <f>C16%*D16</f>
        <v>93.6</v>
      </c>
      <c r="F16" s="35">
        <f>D16-E16</f>
        <v>374.4</v>
      </c>
      <c r="G16" s="36"/>
      <c r="H16" s="33">
        <v>12</v>
      </c>
      <c r="I16" s="33">
        <v>23</v>
      </c>
      <c r="J16" s="34">
        <f>C9*H16</f>
        <v>2808</v>
      </c>
      <c r="K16" s="34">
        <f>I16%*J16</f>
        <v>645.84</v>
      </c>
      <c r="L16" s="35">
        <f>J16-K16</f>
        <v>2162.16</v>
      </c>
      <c r="M16" s="75">
        <f>IF(A15=0,0,IF(A15=1,F16,IF(A15=2,L16,IF(A15=3,MAX(F16,L16),IF(A15=4,(F16+L16),IF(A15=6,L16))))))</f>
        <v>374.4</v>
      </c>
    </row>
    <row r="17" customHeight="1" spans="1:13">
      <c r="A17" s="30">
        <v>2</v>
      </c>
      <c r="B17" s="31" t="s">
        <v>53</v>
      </c>
      <c r="C17" t="s">
        <v>36</v>
      </c>
      <c r="D17" t="s">
        <v>37</v>
      </c>
      <c r="E17" t="s">
        <v>38</v>
      </c>
      <c r="F17" t="s">
        <v>39</v>
      </c>
      <c r="H17" t="s">
        <v>41</v>
      </c>
      <c r="I17" t="s">
        <v>36</v>
      </c>
      <c r="J17" t="s">
        <v>37</v>
      </c>
      <c r="K17" t="s">
        <v>38</v>
      </c>
      <c r="L17" t="s">
        <v>39</v>
      </c>
      <c r="M17" s="50" t="s">
        <v>54</v>
      </c>
    </row>
    <row r="18" customHeight="1" spans="2:13">
      <c r="B18" s="33">
        <v>30</v>
      </c>
      <c r="C18" s="33">
        <v>12</v>
      </c>
      <c r="D18" s="34">
        <f>IF(G22&gt;0,B18%*(C9*G22),B18%*I5)</f>
        <v>702</v>
      </c>
      <c r="E18" s="34">
        <f>C18%*D18</f>
        <v>84.24</v>
      </c>
      <c r="F18" s="35">
        <f>D18-E18</f>
        <v>617.76</v>
      </c>
      <c r="G18" s="36"/>
      <c r="H18" s="33">
        <v>320</v>
      </c>
      <c r="I18" s="33">
        <v>20</v>
      </c>
      <c r="J18" s="34">
        <f>C9*H18</f>
        <v>74880</v>
      </c>
      <c r="K18" s="34">
        <f>I18%*J18</f>
        <v>14976</v>
      </c>
      <c r="L18" s="35">
        <f>J18-K18</f>
        <v>59904</v>
      </c>
      <c r="M18" s="75">
        <f>IF(A17=0,0,IF(A17=1,F18,IF(A17=2,L18,IF(A17=3,MAX(F18,L18),IF(A17=4,(F18+L18),IF(A17=6,L18))))))</f>
        <v>59904</v>
      </c>
    </row>
    <row r="19" customHeight="1" spans="1:13">
      <c r="A19" s="30">
        <v>0</v>
      </c>
      <c r="B19" s="31" t="s">
        <v>55</v>
      </c>
      <c r="C19" t="s">
        <v>36</v>
      </c>
      <c r="D19" t="s">
        <v>37</v>
      </c>
      <c r="E19" t="s">
        <v>38</v>
      </c>
      <c r="F19" t="s">
        <v>39</v>
      </c>
      <c r="H19" t="s">
        <v>41</v>
      </c>
      <c r="I19" t="s">
        <v>36</v>
      </c>
      <c r="J19" t="s">
        <v>37</v>
      </c>
      <c r="K19" t="s">
        <v>38</v>
      </c>
      <c r="L19" t="s">
        <v>39</v>
      </c>
      <c r="M19" s="50" t="s">
        <v>56</v>
      </c>
    </row>
    <row r="20" customHeight="1" spans="2:13">
      <c r="B20" s="33">
        <v>20</v>
      </c>
      <c r="C20" s="33">
        <v>23</v>
      </c>
      <c r="D20" s="34">
        <f>IF(G22&gt;0,B20%*(C9*G22),B20%*I5)</f>
        <v>468</v>
      </c>
      <c r="E20" s="34">
        <f>C20%*D20</f>
        <v>107.64</v>
      </c>
      <c r="F20" s="35">
        <f>D20-E20</f>
        <v>360.36</v>
      </c>
      <c r="G20" s="36"/>
      <c r="H20" s="33">
        <v>12</v>
      </c>
      <c r="I20" s="33">
        <v>21</v>
      </c>
      <c r="J20" s="34">
        <f>C9*H20</f>
        <v>2808</v>
      </c>
      <c r="K20" s="34">
        <f>I20%*J20</f>
        <v>589.68</v>
      </c>
      <c r="L20" s="35">
        <f>J20-K20</f>
        <v>2218.32</v>
      </c>
      <c r="M20" s="75">
        <f>IF(A19=0,0,IF(A19=1,F20,IF(A19=2,L20,IF(A19=3,MAX(F20,L20),IF(A19=4,(F20+L20),IF(A19=6,L20))))))</f>
        <v>0</v>
      </c>
    </row>
    <row r="21" customHeight="1" spans="1:13">
      <c r="A21" s="30">
        <v>0</v>
      </c>
      <c r="B21" s="31" t="s">
        <v>57</v>
      </c>
      <c r="C21" t="s">
        <v>36</v>
      </c>
      <c r="D21" t="s">
        <v>37</v>
      </c>
      <c r="E21" t="s">
        <v>38</v>
      </c>
      <c r="F21" t="s">
        <v>39</v>
      </c>
      <c r="G21" s="2" t="s">
        <v>58</v>
      </c>
      <c r="H21" t="s">
        <v>41</v>
      </c>
      <c r="I21" t="s">
        <v>36</v>
      </c>
      <c r="J21" t="s">
        <v>37</v>
      </c>
      <c r="K21" t="s">
        <v>38</v>
      </c>
      <c r="L21" t="s">
        <v>39</v>
      </c>
      <c r="M21" s="50" t="s">
        <v>59</v>
      </c>
    </row>
    <row r="22" customHeight="1" spans="2:13">
      <c r="B22" s="33">
        <v>30</v>
      </c>
      <c r="C22" s="33">
        <v>14</v>
      </c>
      <c r="D22" s="34">
        <f>IF(G22&gt;0,B22%*(C9*G22),B22%*I5)</f>
        <v>702</v>
      </c>
      <c r="E22" s="34">
        <f>C22%*D22</f>
        <v>98.28</v>
      </c>
      <c r="F22" s="35">
        <f>D22-E22</f>
        <v>603.72</v>
      </c>
      <c r="G22" s="36">
        <v>10</v>
      </c>
      <c r="H22" s="33">
        <v>23</v>
      </c>
      <c r="I22" s="33">
        <v>51</v>
      </c>
      <c r="J22" s="34">
        <f>C9*H22</f>
        <v>5382</v>
      </c>
      <c r="K22" s="34">
        <f>I22%*J22</f>
        <v>2744.82</v>
      </c>
      <c r="L22" s="35">
        <f>J22-K22</f>
        <v>2637.18</v>
      </c>
      <c r="M22" s="75">
        <f>IF(A21=0,0,IF(A21=1,F22,IF(A21=2,L22,IF(A21=3,MAX(F22,L22),IF(A21=4,(F22+L22),IF(A21=6,L22))))))</f>
        <v>0</v>
      </c>
    </row>
    <row r="23" customHeight="1" spans="2:11">
      <c r="B23" s="18" t="s">
        <v>22</v>
      </c>
      <c r="D23" s="1" t="s">
        <v>33</v>
      </c>
      <c r="K23" s="1" t="s">
        <v>34</v>
      </c>
    </row>
    <row r="24" customHeight="1" spans="1:13">
      <c r="A24" s="30">
        <v>0</v>
      </c>
      <c r="B24" s="31" t="s">
        <v>49</v>
      </c>
      <c r="C24" s="7" t="s">
        <v>36</v>
      </c>
      <c r="D24" s="7" t="s">
        <v>37</v>
      </c>
      <c r="E24" s="7" t="s">
        <v>38</v>
      </c>
      <c r="F24" s="7" t="s">
        <v>39</v>
      </c>
      <c r="H24" s="7" t="s">
        <v>41</v>
      </c>
      <c r="I24" s="7" t="s">
        <v>36</v>
      </c>
      <c r="J24" s="7" t="s">
        <v>37</v>
      </c>
      <c r="K24" s="7" t="s">
        <v>38</v>
      </c>
      <c r="L24" s="7" t="s">
        <v>39</v>
      </c>
      <c r="M24" s="48" t="s">
        <v>50</v>
      </c>
    </row>
    <row r="25" customHeight="1" spans="2:13">
      <c r="B25" s="33">
        <v>30</v>
      </c>
      <c r="C25" s="33">
        <v>30</v>
      </c>
      <c r="D25" s="34">
        <f>IF(G33&gt;0,B25%*(C10*G33),B25%*I6)</f>
        <v>0</v>
      </c>
      <c r="E25" s="34">
        <f>C25%*D25</f>
        <v>0</v>
      </c>
      <c r="F25" s="35">
        <f>D25-E25</f>
        <v>0</v>
      </c>
      <c r="G25" s="36"/>
      <c r="H25" s="33">
        <v>2.7</v>
      </c>
      <c r="I25" s="33">
        <v>23</v>
      </c>
      <c r="J25" s="34">
        <f>C10*H25</f>
        <v>135</v>
      </c>
      <c r="K25" s="34">
        <f>I25%*J25</f>
        <v>31.05</v>
      </c>
      <c r="L25" s="35">
        <f>J25-K25</f>
        <v>103.95</v>
      </c>
      <c r="M25" s="75">
        <f>IF(A24=0,0,IF(A24=1,F25,IF(A24=2,L25,IF(A24=3,MAX(F25,L25),IF(A24=4,(F25+L25),IF(A24=6,L25))))))</f>
        <v>0</v>
      </c>
    </row>
    <row r="26" customHeight="1" spans="1:13">
      <c r="A26" s="30">
        <v>4</v>
      </c>
      <c r="B26" s="31" t="s">
        <v>51</v>
      </c>
      <c r="C26" s="7" t="s">
        <v>36</v>
      </c>
      <c r="D26" s="7" t="s">
        <v>37</v>
      </c>
      <c r="E26" s="7" t="s">
        <v>38</v>
      </c>
      <c r="F26" s="7" t="s">
        <v>39</v>
      </c>
      <c r="H26" s="7" t="s">
        <v>41</v>
      </c>
      <c r="I26" s="7" t="s">
        <v>36</v>
      </c>
      <c r="J26" s="7" t="s">
        <v>37</v>
      </c>
      <c r="K26" s="7" t="s">
        <v>38</v>
      </c>
      <c r="L26" s="7" t="s">
        <v>39</v>
      </c>
      <c r="M26" s="48" t="s">
        <v>52</v>
      </c>
    </row>
    <row r="27" customHeight="1" spans="1:26">
      <c r="A27" s="36"/>
      <c r="B27" s="33">
        <v>30</v>
      </c>
      <c r="C27" s="33">
        <v>30</v>
      </c>
      <c r="D27" s="34">
        <f>IF(G33&gt;0,B27%*(C10*G33),B27%*I6)</f>
        <v>0</v>
      </c>
      <c r="E27" s="34">
        <f>C27%*D27</f>
        <v>0</v>
      </c>
      <c r="F27" s="35">
        <f>D27-E27</f>
        <v>0</v>
      </c>
      <c r="G27" s="36"/>
      <c r="H27" s="33">
        <v>23</v>
      </c>
      <c r="I27" s="33">
        <v>23</v>
      </c>
      <c r="J27" s="34">
        <f>C10*H27</f>
        <v>1150</v>
      </c>
      <c r="K27" s="34">
        <f>I27%*J27</f>
        <v>264.5</v>
      </c>
      <c r="L27" s="35">
        <f>J27-K27</f>
        <v>885.5</v>
      </c>
      <c r="M27" s="75">
        <f>IF(A26=0,0,IF(A26=1,F27,IF(A26=2,L27,IF(A26=3,MAX(F27,L27),IF(A26=4,(F27+L27),IF(A26=6,L27))))))</f>
        <v>885.5</v>
      </c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customHeight="1" spans="1:13">
      <c r="A28" s="30">
        <v>3</v>
      </c>
      <c r="B28" s="31" t="s">
        <v>53</v>
      </c>
      <c r="C28" t="s">
        <v>36</v>
      </c>
      <c r="D28" t="s">
        <v>37</v>
      </c>
      <c r="E28" t="s">
        <v>38</v>
      </c>
      <c r="F28" t="s">
        <v>39</v>
      </c>
      <c r="H28" t="s">
        <v>41</v>
      </c>
      <c r="I28" t="s">
        <v>36</v>
      </c>
      <c r="J28" t="s">
        <v>37</v>
      </c>
      <c r="K28" t="s">
        <v>38</v>
      </c>
      <c r="L28" t="s">
        <v>39</v>
      </c>
      <c r="M28" s="50" t="s">
        <v>54</v>
      </c>
    </row>
    <row r="29" customHeight="1" spans="1:26">
      <c r="A29" s="36"/>
      <c r="B29" s="33">
        <v>30</v>
      </c>
      <c r="C29" s="33">
        <v>12</v>
      </c>
      <c r="D29" s="34">
        <f>IF(G33&gt;0,B29%*(C10*G33),B29%*I6)</f>
        <v>0</v>
      </c>
      <c r="E29" s="34">
        <f>C29%*D29</f>
        <v>0</v>
      </c>
      <c r="F29" s="35">
        <f>D29-E29</f>
        <v>0</v>
      </c>
      <c r="G29" s="36"/>
      <c r="H29" s="33">
        <v>323</v>
      </c>
      <c r="I29" s="33">
        <v>13</v>
      </c>
      <c r="J29" s="34">
        <f>C10*H29</f>
        <v>16150</v>
      </c>
      <c r="K29" s="34">
        <f>I29%*J29</f>
        <v>2099.5</v>
      </c>
      <c r="L29" s="35">
        <f>J29-K29</f>
        <v>14050.5</v>
      </c>
      <c r="M29" s="75">
        <f>IF(A28=0,0,IF(A28=1,F29,IF(A28=2,L29,IF(A28=3,MAX(F29,L29),IF(A28=4,(F29+L29),IF(A28=6,L29))))))</f>
        <v>14050.5</v>
      </c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customHeight="1" spans="1:13">
      <c r="A30" s="30">
        <v>1</v>
      </c>
      <c r="B30" s="31" t="s">
        <v>55</v>
      </c>
      <c r="C30" t="s">
        <v>36</v>
      </c>
      <c r="D30" t="s">
        <v>37</v>
      </c>
      <c r="E30" t="s">
        <v>38</v>
      </c>
      <c r="F30" t="s">
        <v>39</v>
      </c>
      <c r="H30" t="s">
        <v>41</v>
      </c>
      <c r="I30" t="s">
        <v>36</v>
      </c>
      <c r="J30" t="s">
        <v>37</v>
      </c>
      <c r="K30" t="s">
        <v>38</v>
      </c>
      <c r="L30" t="s">
        <v>39</v>
      </c>
      <c r="M30" s="50" t="s">
        <v>56</v>
      </c>
    </row>
    <row r="31" customHeight="1" spans="1:26">
      <c r="A31" s="36"/>
      <c r="B31" s="33">
        <v>20</v>
      </c>
      <c r="C31" s="33">
        <v>23</v>
      </c>
      <c r="D31" s="34">
        <f>IF(G33&gt;0,B31%*(C10*G33),B31%*I6)</f>
        <v>0</v>
      </c>
      <c r="E31" s="34">
        <f>C31%*D31</f>
        <v>0</v>
      </c>
      <c r="F31" s="35">
        <f>D31-E31</f>
        <v>0</v>
      </c>
      <c r="G31" s="36"/>
      <c r="H31" s="33">
        <v>20</v>
      </c>
      <c r="I31" s="33">
        <v>20</v>
      </c>
      <c r="J31" s="34">
        <f>C10*H31</f>
        <v>1000</v>
      </c>
      <c r="K31" s="34">
        <f>I31%*J31</f>
        <v>200</v>
      </c>
      <c r="L31" s="35">
        <f>J31-K31</f>
        <v>800</v>
      </c>
      <c r="M31" s="75">
        <f>IF(A30=0,0,IF(A30=1,F31,IF(A30=2,L31,IF(A30=3,MAX(F31,L31),IF(A30=4,(F31+L31),IF(A30=6,L31))))))</f>
        <v>0</v>
      </c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customHeight="1" spans="1:13">
      <c r="A32" s="30">
        <v>4</v>
      </c>
      <c r="B32" s="31" t="s">
        <v>57</v>
      </c>
      <c r="C32" t="s">
        <v>36</v>
      </c>
      <c r="D32" t="s">
        <v>37</v>
      </c>
      <c r="E32" t="s">
        <v>38</v>
      </c>
      <c r="F32" t="s">
        <v>39</v>
      </c>
      <c r="G32" s="2" t="s">
        <v>58</v>
      </c>
      <c r="H32" t="s">
        <v>41</v>
      </c>
      <c r="I32" t="s">
        <v>36</v>
      </c>
      <c r="J32" t="s">
        <v>37</v>
      </c>
      <c r="K32" t="s">
        <v>38</v>
      </c>
      <c r="L32" t="s">
        <v>39</v>
      </c>
      <c r="M32" s="50" t="s">
        <v>59</v>
      </c>
    </row>
    <row r="33" customHeight="1" spans="1:26">
      <c r="A33" s="36"/>
      <c r="B33" s="33">
        <v>30</v>
      </c>
      <c r="C33" s="33">
        <v>14</v>
      </c>
      <c r="D33" s="34">
        <f>IF(G33&gt;0,B33%*(C10*G33),B33%*I6)</f>
        <v>0</v>
      </c>
      <c r="E33" s="34">
        <f>C33%*D33</f>
        <v>0</v>
      </c>
      <c r="F33" s="35">
        <f>D33-E33</f>
        <v>0</v>
      </c>
      <c r="G33" s="36">
        <v>0</v>
      </c>
      <c r="H33" s="33">
        <v>23</v>
      </c>
      <c r="I33" s="33">
        <v>51</v>
      </c>
      <c r="J33" s="34">
        <f>C10*H33</f>
        <v>1150</v>
      </c>
      <c r="K33" s="34">
        <f>I33%*J33</f>
        <v>586.5</v>
      </c>
      <c r="L33" s="35">
        <f>J33-K33</f>
        <v>563.5</v>
      </c>
      <c r="M33" s="75">
        <f>IF(A32=0,0,IF(A32=1,F33,IF(A32=2,L33,IF(A32=3,MAX(F33,L33),IF(A32=4,(F33+L33),IF(A32=6,L33))))))</f>
        <v>563.5</v>
      </c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customHeight="1" spans="2:11">
      <c r="B34" s="24" t="s">
        <v>24</v>
      </c>
      <c r="D34" s="1" t="s">
        <v>33</v>
      </c>
      <c r="K34" s="1" t="s">
        <v>34</v>
      </c>
    </row>
    <row r="35" customHeight="1" spans="1:13">
      <c r="A35" s="30">
        <v>2</v>
      </c>
      <c r="B35" s="31" t="s">
        <v>49</v>
      </c>
      <c r="C35" s="7" t="s">
        <v>36</v>
      </c>
      <c r="D35" s="7" t="s">
        <v>37</v>
      </c>
      <c r="E35" s="7" t="s">
        <v>38</v>
      </c>
      <c r="F35" s="7" t="s">
        <v>39</v>
      </c>
      <c r="H35" s="7" t="s">
        <v>41</v>
      </c>
      <c r="I35" s="7" t="s">
        <v>36</v>
      </c>
      <c r="J35" s="7" t="s">
        <v>37</v>
      </c>
      <c r="K35" s="7" t="s">
        <v>38</v>
      </c>
      <c r="L35" s="7" t="s">
        <v>39</v>
      </c>
      <c r="M35" s="48" t="s">
        <v>50</v>
      </c>
    </row>
    <row r="36" customHeight="1" spans="1:26">
      <c r="A36" s="36"/>
      <c r="B36" s="33">
        <v>5</v>
      </c>
      <c r="C36" s="33">
        <v>10</v>
      </c>
      <c r="D36" s="34">
        <f>IF(G44&gt;0,B36%*(C11*G44),B36%*I7)</f>
        <v>0</v>
      </c>
      <c r="E36" s="34">
        <f>C36%*D36</f>
        <v>0</v>
      </c>
      <c r="F36" s="35">
        <f>D36-E36</f>
        <v>0</v>
      </c>
      <c r="G36" s="36"/>
      <c r="H36" s="33">
        <v>2.7</v>
      </c>
      <c r="I36" s="33">
        <v>23</v>
      </c>
      <c r="J36" s="34">
        <f>C11*H36</f>
        <v>135</v>
      </c>
      <c r="K36" s="34">
        <f>I36%*J36</f>
        <v>31.05</v>
      </c>
      <c r="L36" s="35">
        <f>J36-K36</f>
        <v>103.95</v>
      </c>
      <c r="M36" s="75">
        <f>IF(A35=0,0,IF(A35=1,F36,IF(A35=2,L36,IF(A35=3,MAX(F36,L36),IF(A35=4,(F36+L36),IF(A35=6,L36))))))</f>
        <v>103.95</v>
      </c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customHeight="1" spans="1:13">
      <c r="A37" s="30">
        <v>4</v>
      </c>
      <c r="B37" s="31" t="s">
        <v>51</v>
      </c>
      <c r="C37" s="7" t="s">
        <v>36</v>
      </c>
      <c r="D37" s="7" t="s">
        <v>37</v>
      </c>
      <c r="E37" s="7" t="s">
        <v>38</v>
      </c>
      <c r="F37" s="7" t="s">
        <v>39</v>
      </c>
      <c r="H37" s="7" t="s">
        <v>41</v>
      </c>
      <c r="I37" s="7" t="s">
        <v>36</v>
      </c>
      <c r="J37" s="7" t="s">
        <v>37</v>
      </c>
      <c r="K37" s="7" t="s">
        <v>38</v>
      </c>
      <c r="L37" s="7" t="s">
        <v>39</v>
      </c>
      <c r="M37" s="48" t="s">
        <v>52</v>
      </c>
    </row>
    <row r="38" customHeight="1" spans="1:26">
      <c r="A38" s="36"/>
      <c r="B38" s="33">
        <v>30</v>
      </c>
      <c r="C38" s="33">
        <v>30</v>
      </c>
      <c r="D38" s="34">
        <f>IF(G44&gt;0,B38%*(C11*G44),B38%*I7)</f>
        <v>0</v>
      </c>
      <c r="E38" s="34">
        <f>C38%*D38</f>
        <v>0</v>
      </c>
      <c r="F38" s="35">
        <f>D38-E38</f>
        <v>0</v>
      </c>
      <c r="G38" s="36"/>
      <c r="H38" s="33">
        <v>23</v>
      </c>
      <c r="I38" s="33">
        <v>23</v>
      </c>
      <c r="J38" s="34">
        <f>C11*H38</f>
        <v>1150</v>
      </c>
      <c r="K38" s="34">
        <f>I38%*J38</f>
        <v>264.5</v>
      </c>
      <c r="L38" s="35">
        <f>J38-K38</f>
        <v>885.5</v>
      </c>
      <c r="M38" s="75">
        <f>IF(A37=0,0,IF(A37=1,F38,IF(A37=2,L38,IF(A37=3,MAX(F38,L38),IF(A37=4,(F38+L38),IF(A37=6,L38))))))</f>
        <v>885.5</v>
      </c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customHeight="1" spans="1:13">
      <c r="A39" s="30">
        <v>3</v>
      </c>
      <c r="B39" s="31" t="s">
        <v>53</v>
      </c>
      <c r="C39" t="s">
        <v>36</v>
      </c>
      <c r="D39" t="s">
        <v>37</v>
      </c>
      <c r="E39" t="s">
        <v>38</v>
      </c>
      <c r="F39" t="s">
        <v>39</v>
      </c>
      <c r="H39" t="s">
        <v>41</v>
      </c>
      <c r="I39" t="s">
        <v>36</v>
      </c>
      <c r="J39" t="s">
        <v>37</v>
      </c>
      <c r="K39" t="s">
        <v>38</v>
      </c>
      <c r="L39" t="s">
        <v>39</v>
      </c>
      <c r="M39" s="50" t="s">
        <v>54</v>
      </c>
    </row>
    <row r="40" customHeight="1" spans="1:26">
      <c r="A40" s="36"/>
      <c r="B40" s="33">
        <v>30</v>
      </c>
      <c r="C40" s="33">
        <v>12</v>
      </c>
      <c r="D40" s="34">
        <f>IF(G44&gt;0,B40%*(C11*G44),B40%*I7)</f>
        <v>0</v>
      </c>
      <c r="E40" s="34">
        <f>C40%*D40</f>
        <v>0</v>
      </c>
      <c r="F40" s="35">
        <f>D40-E40</f>
        <v>0</v>
      </c>
      <c r="G40" s="36"/>
      <c r="H40" s="33">
        <v>323</v>
      </c>
      <c r="I40" s="33">
        <v>13</v>
      </c>
      <c r="J40" s="34">
        <f>C11*H40</f>
        <v>16150</v>
      </c>
      <c r="K40" s="34">
        <f>I40%*J40</f>
        <v>2099.5</v>
      </c>
      <c r="L40" s="35">
        <f>J40-K40</f>
        <v>14050.5</v>
      </c>
      <c r="M40" s="75">
        <f>IF(A39=0,0,IF(A39=1,F40,IF(A39=2,L40,IF(A39=3,MAX(F40,L40),IF(A39=4,(F40+L40),IF(A39=6,L40))))))</f>
        <v>14050.5</v>
      </c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customHeight="1" spans="1:13">
      <c r="A41" s="30">
        <v>1</v>
      </c>
      <c r="B41" s="31" t="s">
        <v>55</v>
      </c>
      <c r="C41" t="s">
        <v>36</v>
      </c>
      <c r="D41" t="s">
        <v>37</v>
      </c>
      <c r="E41" t="s">
        <v>38</v>
      </c>
      <c r="F41" t="s">
        <v>39</v>
      </c>
      <c r="H41" t="s">
        <v>41</v>
      </c>
      <c r="I41" t="s">
        <v>36</v>
      </c>
      <c r="J41" t="s">
        <v>37</v>
      </c>
      <c r="K41" t="s">
        <v>38</v>
      </c>
      <c r="L41" t="s">
        <v>39</v>
      </c>
      <c r="M41" s="50" t="s">
        <v>56</v>
      </c>
    </row>
    <row r="42" customHeight="1" spans="1:26">
      <c r="A42" s="36"/>
      <c r="B42" s="33">
        <v>20</v>
      </c>
      <c r="C42" s="33">
        <v>23</v>
      </c>
      <c r="D42" s="34">
        <f>IF(G44&gt;0,B42%*(C11*G44),B42%*I7)</f>
        <v>0</v>
      </c>
      <c r="E42" s="34">
        <f>C42%*D42</f>
        <v>0</v>
      </c>
      <c r="F42" s="35">
        <f>D42-E42</f>
        <v>0</v>
      </c>
      <c r="G42" s="36"/>
      <c r="H42" s="33">
        <v>10</v>
      </c>
      <c r="I42" s="33">
        <v>10</v>
      </c>
      <c r="J42" s="34">
        <f>C11*H42</f>
        <v>500</v>
      </c>
      <c r="K42" s="34">
        <f>I42%*J42</f>
        <v>50</v>
      </c>
      <c r="L42" s="35">
        <f>J42-K42</f>
        <v>450</v>
      </c>
      <c r="M42" s="75">
        <f>IF(A41=0,0,IF(A41=1,F42,IF(A41=2,L42,IF(A41=3,MAX(F42,L42),IF(A41=4,(F42+L42),IF(A41=6,L42))))))</f>
        <v>0</v>
      </c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customHeight="1" spans="1:13">
      <c r="A43" s="30">
        <v>0</v>
      </c>
      <c r="B43" s="31" t="s">
        <v>57</v>
      </c>
      <c r="C43" t="s">
        <v>36</v>
      </c>
      <c r="D43" t="s">
        <v>37</v>
      </c>
      <c r="E43" t="s">
        <v>38</v>
      </c>
      <c r="F43" t="s">
        <v>39</v>
      </c>
      <c r="G43" s="2" t="s">
        <v>58</v>
      </c>
      <c r="H43" t="s">
        <v>41</v>
      </c>
      <c r="I43" t="s">
        <v>36</v>
      </c>
      <c r="J43" t="s">
        <v>37</v>
      </c>
      <c r="K43" t="s">
        <v>38</v>
      </c>
      <c r="L43" t="s">
        <v>39</v>
      </c>
      <c r="M43" s="50" t="s">
        <v>59</v>
      </c>
    </row>
    <row r="44" customHeight="1" spans="1:26">
      <c r="A44" s="36"/>
      <c r="B44" s="33">
        <v>30</v>
      </c>
      <c r="C44" s="33">
        <v>14</v>
      </c>
      <c r="D44" s="34">
        <f>IF(G44&gt;0,B44%*(C11*G44),B44%*I7)</f>
        <v>0</v>
      </c>
      <c r="E44" s="34">
        <f>C44%*D44</f>
        <v>0</v>
      </c>
      <c r="F44" s="35">
        <f>D44-E44</f>
        <v>0</v>
      </c>
      <c r="G44" s="36">
        <v>0</v>
      </c>
      <c r="H44" s="33">
        <v>23</v>
      </c>
      <c r="I44" s="33">
        <v>51</v>
      </c>
      <c r="J44" s="34">
        <f>C11*H44</f>
        <v>1150</v>
      </c>
      <c r="K44" s="34">
        <f>I44%*J44</f>
        <v>586.5</v>
      </c>
      <c r="L44" s="35">
        <f>J44-K44</f>
        <v>563.5</v>
      </c>
      <c r="M44" s="75">
        <f>IF(A43=0,0,IF(A43=1,F44,IF(A43=2,L44,IF(A43=3,MAX(F44,L44),IF(A43=4,(F44+L44),IF(A43=6,L44))))))</f>
        <v>0</v>
      </c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4"/>
  <sheetViews>
    <sheetView workbookViewId="0">
      <selection activeCell="A1" sqref="A1"/>
    </sheetView>
  </sheetViews>
  <sheetFormatPr defaultColWidth="12.6285714285714" defaultRowHeight="15.75" customHeight="1"/>
  <cols>
    <col min="1" max="1" width="8.38095238095238" customWidth="1"/>
    <col min="3" max="3" width="11.5047619047619" customWidth="1"/>
    <col min="5" max="5" width="10.752380952381" customWidth="1"/>
    <col min="7" max="7" width="10.752380952381" customWidth="1"/>
    <col min="14" max="14" width="6.75238095238095" customWidth="1"/>
  </cols>
  <sheetData>
    <row r="1" customHeight="1" spans="1:4">
      <c r="A1" s="1" t="s">
        <v>0</v>
      </c>
      <c r="D1" s="1" t="s">
        <v>1</v>
      </c>
    </row>
    <row r="2" customHeight="1" spans="1:13">
      <c r="A2" s="2" t="s">
        <v>2</v>
      </c>
      <c r="B2" s="3">
        <v>5000</v>
      </c>
      <c r="D2" s="4" t="s">
        <v>3</v>
      </c>
      <c r="E2" s="4" t="s">
        <v>4</v>
      </c>
      <c r="F2" s="4" t="s">
        <v>5</v>
      </c>
      <c r="G2" s="5" t="s">
        <v>6</v>
      </c>
      <c r="H2" s="5" t="s">
        <v>7</v>
      </c>
      <c r="I2" s="37" t="s">
        <v>8</v>
      </c>
      <c r="J2" s="37" t="s">
        <v>9</v>
      </c>
      <c r="K2" s="37" t="s">
        <v>10</v>
      </c>
      <c r="L2" s="37" t="s">
        <v>11</v>
      </c>
      <c r="M2" s="37" t="s">
        <v>12</v>
      </c>
    </row>
    <row r="3" customHeight="1" spans="1:13">
      <c r="A3" s="2" t="s">
        <v>13</v>
      </c>
      <c r="B3" s="6">
        <v>4.1621</v>
      </c>
      <c r="D3" s="7" t="s">
        <v>14</v>
      </c>
      <c r="E3" s="8">
        <v>0</v>
      </c>
      <c r="G3" s="6">
        <v>4.1621</v>
      </c>
      <c r="H3" s="51">
        <f>E3*G3</f>
        <v>0</v>
      </c>
      <c r="I3" s="35">
        <f>J3-(H4+H5)</f>
        <v>20186.185</v>
      </c>
      <c r="J3" s="35">
        <f>B4</f>
        <v>20810.5</v>
      </c>
      <c r="K3" s="35">
        <f>I3+H4</f>
        <v>20394.29</v>
      </c>
      <c r="L3" s="35">
        <f>I3+H5</f>
        <v>20602.395</v>
      </c>
      <c r="M3" s="35">
        <f>B4+H3+H6</f>
        <v>20906.2283</v>
      </c>
    </row>
    <row r="4" customHeight="1" spans="1:8">
      <c r="A4" s="2" t="s">
        <v>15</v>
      </c>
      <c r="B4" s="29">
        <f>B2*B3</f>
        <v>20810.5</v>
      </c>
      <c r="D4" s="7" t="s">
        <v>16</v>
      </c>
      <c r="E4" s="8">
        <v>1</v>
      </c>
      <c r="F4" s="2" t="s">
        <v>19</v>
      </c>
      <c r="G4" s="6">
        <v>4.1621</v>
      </c>
      <c r="H4" s="51">
        <f>IF(F4="Yes",E4%*B4,E4*G4)</f>
        <v>208.105</v>
      </c>
    </row>
    <row r="5" customHeight="1" spans="4:14">
      <c r="D5" s="7" t="s">
        <v>18</v>
      </c>
      <c r="E5" s="8">
        <v>2</v>
      </c>
      <c r="F5" s="2" t="s">
        <v>19</v>
      </c>
      <c r="G5" s="6">
        <v>4.1621</v>
      </c>
      <c r="H5" s="51">
        <f>IF(F5="Yes",E5%*B4,E5*G5)</f>
        <v>416.21</v>
      </c>
      <c r="I5" s="69">
        <f t="shared" ref="I5:I7" si="0">J5-(J9+K9)</f>
        <v>84016.9205885</v>
      </c>
      <c r="J5" s="70">
        <f>B9*B3</f>
        <v>86615.38205</v>
      </c>
      <c r="K5" s="70">
        <f t="shared" ref="K5:K7" si="1">I5+J9</f>
        <v>84883.074409</v>
      </c>
      <c r="L5" s="70">
        <f t="shared" ref="L5:L7" si="2">I5+K9</f>
        <v>85749.2282295</v>
      </c>
      <c r="M5" s="70">
        <f t="shared" ref="M5:M7" si="3">J5+I9+L9</f>
        <v>87013.81280743</v>
      </c>
      <c r="N5" s="41" t="s">
        <v>20</v>
      </c>
    </row>
    <row r="6" customHeight="1" spans="4:14">
      <c r="D6" s="7" t="s">
        <v>21</v>
      </c>
      <c r="E6" s="8">
        <v>23</v>
      </c>
      <c r="G6" s="6">
        <v>4.1621</v>
      </c>
      <c r="H6" s="51">
        <f>E6*G6</f>
        <v>95.7283</v>
      </c>
      <c r="I6" s="71">
        <f t="shared" si="0"/>
        <v>0</v>
      </c>
      <c r="J6" s="72">
        <f>B10*B3</f>
        <v>0</v>
      </c>
      <c r="K6" s="72">
        <f t="shared" si="1"/>
        <v>0</v>
      </c>
      <c r="L6" s="72">
        <f t="shared" si="2"/>
        <v>0</v>
      </c>
      <c r="M6" s="72">
        <f t="shared" si="3"/>
        <v>0</v>
      </c>
      <c r="N6" s="42" t="s">
        <v>22</v>
      </c>
    </row>
    <row r="7" customHeight="1" spans="1:14">
      <c r="A7" s="1" t="s">
        <v>23</v>
      </c>
      <c r="I7" s="73">
        <f t="shared" si="0"/>
        <v>0</v>
      </c>
      <c r="J7" s="74">
        <f>B11*B3</f>
        <v>0</v>
      </c>
      <c r="K7" s="74">
        <f t="shared" si="1"/>
        <v>0</v>
      </c>
      <c r="L7" s="74">
        <f t="shared" si="2"/>
        <v>0</v>
      </c>
      <c r="M7" s="74">
        <f t="shared" si="3"/>
        <v>0</v>
      </c>
      <c r="N7" s="43" t="s">
        <v>24</v>
      </c>
    </row>
    <row r="8" customHeight="1" spans="1:26">
      <c r="A8" s="4" t="s">
        <v>25</v>
      </c>
      <c r="B8" s="4" t="s">
        <v>26</v>
      </c>
      <c r="C8" s="4" t="s">
        <v>27</v>
      </c>
      <c r="D8" s="4" t="s">
        <v>28</v>
      </c>
      <c r="E8" s="4" t="s">
        <v>29</v>
      </c>
      <c r="F8" s="4" t="s">
        <v>30</v>
      </c>
      <c r="G8" s="4"/>
      <c r="H8" s="4" t="s">
        <v>32</v>
      </c>
      <c r="I8" s="5" t="s">
        <v>14</v>
      </c>
      <c r="J8" s="5" t="s">
        <v>16</v>
      </c>
      <c r="K8" s="5" t="s">
        <v>18</v>
      </c>
      <c r="L8" s="5" t="s">
        <v>21</v>
      </c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customHeight="1" spans="1:26">
      <c r="A9" s="12" t="s">
        <v>20</v>
      </c>
      <c r="B9" s="67">
        <v>20810.5</v>
      </c>
      <c r="C9" s="14">
        <v>1</v>
      </c>
      <c r="D9" s="15">
        <f t="shared" ref="D9:D11" si="4">I5/C9</f>
        <v>84016.9205885</v>
      </c>
      <c r="E9" s="15">
        <f>IF(G22&gt;0,C9*G22,B9*B3)</f>
        <v>86615.38205</v>
      </c>
      <c r="F9" s="16">
        <f>M14+M16+M18+M20+M22</f>
        <v>10104.03047062</v>
      </c>
      <c r="G9" s="17"/>
      <c r="H9" s="52">
        <f>(B9/B2)*100</f>
        <v>416.21</v>
      </c>
      <c r="I9" s="45">
        <f>H9%*H3</f>
        <v>0</v>
      </c>
      <c r="J9" s="45">
        <f>H9%*H4</f>
        <v>866.1538205</v>
      </c>
      <c r="K9" s="45">
        <f>H9%*H5</f>
        <v>1732.307641</v>
      </c>
      <c r="L9" s="45">
        <f>H9%*H6</f>
        <v>398.43075743</v>
      </c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Height="1" spans="1:26">
      <c r="A10" s="18" t="s">
        <v>22</v>
      </c>
      <c r="B10" s="19">
        <v>0</v>
      </c>
      <c r="C10" s="20">
        <v>0</v>
      </c>
      <c r="D10" s="21" t="e">
        <f t="shared" si="4"/>
        <v>#DIV/0!</v>
      </c>
      <c r="E10" s="22">
        <f>IF(G33&gt;0,C10*G33,B10*B3)</f>
        <v>0</v>
      </c>
      <c r="F10" s="21">
        <f>M25+M27+M29+M31+M33</f>
        <v>0</v>
      </c>
      <c r="G10" s="23"/>
      <c r="H10" s="53">
        <f>(B10/B2)*100</f>
        <v>0</v>
      </c>
      <c r="I10" s="46">
        <f>H10%*H3</f>
        <v>0</v>
      </c>
      <c r="J10" s="46">
        <f>H10%*H4</f>
        <v>0</v>
      </c>
      <c r="K10" s="46">
        <f>H10%*H5</f>
        <v>0</v>
      </c>
      <c r="L10" s="46">
        <f>H10%*H6</f>
        <v>0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customHeight="1" spans="1:26">
      <c r="A11" s="24" t="s">
        <v>24</v>
      </c>
      <c r="B11" s="25">
        <v>0</v>
      </c>
      <c r="C11" s="26">
        <v>0</v>
      </c>
      <c r="D11" s="27" t="e">
        <f t="shared" si="4"/>
        <v>#DIV/0!</v>
      </c>
      <c r="E11" s="27">
        <f>IF(G44&gt;0,C11*G44,B11*B3)</f>
        <v>0</v>
      </c>
      <c r="F11" s="27">
        <f>M36+M38+M40+M42+M44</f>
        <v>0</v>
      </c>
      <c r="G11" s="28"/>
      <c r="H11" s="68">
        <f>(B11/B2)*100</f>
        <v>0</v>
      </c>
      <c r="I11" s="47">
        <f>H11%*H3</f>
        <v>0</v>
      </c>
      <c r="J11" s="47">
        <f>H11%*H4</f>
        <v>0</v>
      </c>
      <c r="K11" s="47">
        <f>H11%*H5</f>
        <v>0</v>
      </c>
      <c r="L11" s="47">
        <f>H11%*H6</f>
        <v>0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customHeight="1" spans="2:11">
      <c r="B12" s="12" t="s">
        <v>20</v>
      </c>
      <c r="C12" s="29">
        <f>C9+C10+C11</f>
        <v>1</v>
      </c>
      <c r="D12" s="1" t="s">
        <v>33</v>
      </c>
      <c r="E12" s="29">
        <f t="shared" ref="E12:F12" si="5">E9+E10+E11</f>
        <v>86615.38205</v>
      </c>
      <c r="F12" s="29">
        <f t="shared" si="5"/>
        <v>10104.03047062</v>
      </c>
      <c r="K12" s="1" t="s">
        <v>34</v>
      </c>
    </row>
    <row r="13" customHeight="1" spans="1:13">
      <c r="A13" s="30">
        <v>4</v>
      </c>
      <c r="B13" s="31" t="s">
        <v>49</v>
      </c>
      <c r="C13" s="7" t="s">
        <v>36</v>
      </c>
      <c r="D13" s="7" t="s">
        <v>37</v>
      </c>
      <c r="E13" s="7" t="s">
        <v>38</v>
      </c>
      <c r="F13" s="7" t="s">
        <v>39</v>
      </c>
      <c r="H13" s="7" t="s">
        <v>41</v>
      </c>
      <c r="I13" s="7" t="s">
        <v>36</v>
      </c>
      <c r="J13" s="7" t="s">
        <v>37</v>
      </c>
      <c r="K13" s="7" t="s">
        <v>38</v>
      </c>
      <c r="L13" s="7" t="s">
        <v>39</v>
      </c>
      <c r="M13" s="48" t="s">
        <v>50</v>
      </c>
    </row>
    <row r="14" customHeight="1" spans="2:13">
      <c r="B14" s="33">
        <v>12</v>
      </c>
      <c r="C14" s="33">
        <v>0</v>
      </c>
      <c r="D14" s="34">
        <f>IF(G22&gt;0,B14%*(C9*G22),B14%*I5)</f>
        <v>10082.03047062</v>
      </c>
      <c r="E14" s="34">
        <f>C14%*D14</f>
        <v>0</v>
      </c>
      <c r="F14" s="35">
        <f>D14-E14</f>
        <v>10082.03047062</v>
      </c>
      <c r="G14" s="36"/>
      <c r="H14" s="33">
        <v>22</v>
      </c>
      <c r="I14" s="33">
        <v>0</v>
      </c>
      <c r="J14" s="34">
        <f>C9*H14</f>
        <v>22</v>
      </c>
      <c r="K14" s="34">
        <f>I14%*J14</f>
        <v>0</v>
      </c>
      <c r="L14" s="35">
        <f>J14-K14</f>
        <v>22</v>
      </c>
      <c r="M14" s="75">
        <f>IF(A13=0,0,IF(A13=1,F14,IF(A13=2,L14,IF(A13=3,MAX(F14,L14),IF(A13=4,(F14+L14),IF(A13=6,L14))))))</f>
        <v>10104.03047062</v>
      </c>
    </row>
    <row r="15" customHeight="1" spans="1:13">
      <c r="A15" s="30">
        <v>0</v>
      </c>
      <c r="B15" s="31" t="s">
        <v>51</v>
      </c>
      <c r="C15" s="7" t="s">
        <v>36</v>
      </c>
      <c r="D15" s="7" t="s">
        <v>37</v>
      </c>
      <c r="E15" s="7" t="s">
        <v>38</v>
      </c>
      <c r="F15" s="7" t="s">
        <v>39</v>
      </c>
      <c r="H15" s="7" t="s">
        <v>41</v>
      </c>
      <c r="I15" s="7" t="s">
        <v>36</v>
      </c>
      <c r="J15" s="7" t="s">
        <v>37</v>
      </c>
      <c r="K15" s="7" t="s">
        <v>38</v>
      </c>
      <c r="L15" s="7" t="s">
        <v>39</v>
      </c>
      <c r="M15" s="48" t="s">
        <v>52</v>
      </c>
    </row>
    <row r="16" customHeight="1" spans="2:13">
      <c r="B16" s="33">
        <v>0</v>
      </c>
      <c r="C16" s="33">
        <v>0</v>
      </c>
      <c r="D16" s="34">
        <f>IF(G22&gt;0,B16%*(C9*G22),B16%*I5)</f>
        <v>0</v>
      </c>
      <c r="E16" s="34">
        <f>C16%*D16</f>
        <v>0</v>
      </c>
      <c r="F16" s="35">
        <f>D16-E16</f>
        <v>0</v>
      </c>
      <c r="G16" s="36"/>
      <c r="H16" s="33">
        <v>0</v>
      </c>
      <c r="I16" s="33">
        <v>0</v>
      </c>
      <c r="J16" s="34">
        <f>C9*H16</f>
        <v>0</v>
      </c>
      <c r="K16" s="34">
        <f>I16%*J16</f>
        <v>0</v>
      </c>
      <c r="L16" s="35">
        <f>J16-K16</f>
        <v>0</v>
      </c>
      <c r="M16" s="75">
        <f>IF(A15=0,0,IF(A15=1,F16,IF(A15=2,L16,IF(A15=3,MAX(F16,L16),IF(A15=4,(F16+L16),IF(A15=6,L16))))))</f>
        <v>0</v>
      </c>
    </row>
    <row r="17" customHeight="1" spans="1:13">
      <c r="A17" s="30">
        <v>0</v>
      </c>
      <c r="B17" s="31" t="s">
        <v>53</v>
      </c>
      <c r="C17" t="s">
        <v>36</v>
      </c>
      <c r="D17" t="s">
        <v>37</v>
      </c>
      <c r="E17" t="s">
        <v>38</v>
      </c>
      <c r="F17" t="s">
        <v>39</v>
      </c>
      <c r="H17" t="s">
        <v>41</v>
      </c>
      <c r="I17" t="s">
        <v>36</v>
      </c>
      <c r="J17" t="s">
        <v>37</v>
      </c>
      <c r="K17" t="s">
        <v>38</v>
      </c>
      <c r="L17" t="s">
        <v>39</v>
      </c>
      <c r="M17" s="50" t="s">
        <v>54</v>
      </c>
    </row>
    <row r="18" customHeight="1" spans="2:13">
      <c r="B18" s="33">
        <v>0</v>
      </c>
      <c r="C18" s="33">
        <v>0</v>
      </c>
      <c r="D18" s="34">
        <f>IF(G22&gt;0,B18%*(C9*G22),B18%*I5)</f>
        <v>0</v>
      </c>
      <c r="E18" s="34">
        <f>C18%*D18</f>
        <v>0</v>
      </c>
      <c r="F18" s="35">
        <f>D18-E18</f>
        <v>0</v>
      </c>
      <c r="G18" s="36"/>
      <c r="H18" s="33">
        <v>0</v>
      </c>
      <c r="I18" s="33">
        <v>0</v>
      </c>
      <c r="J18" s="34">
        <f>C9*H18</f>
        <v>0</v>
      </c>
      <c r="K18" s="34">
        <f>I18%*J18</f>
        <v>0</v>
      </c>
      <c r="L18" s="35">
        <f>J18-K18</f>
        <v>0</v>
      </c>
      <c r="M18" s="75">
        <f>IF(A17=0,0,IF(A17=1,F18,IF(A17=2,L18,IF(A17=3,MAX(F18,L18),IF(A17=4,(F18+L18),IF(A17=6,L18))))))</f>
        <v>0</v>
      </c>
    </row>
    <row r="19" customHeight="1" spans="1:13">
      <c r="A19" s="30">
        <v>0</v>
      </c>
      <c r="B19" s="31" t="s">
        <v>55</v>
      </c>
      <c r="C19" t="s">
        <v>36</v>
      </c>
      <c r="D19" t="s">
        <v>37</v>
      </c>
      <c r="E19" t="s">
        <v>38</v>
      </c>
      <c r="F19" t="s">
        <v>39</v>
      </c>
      <c r="H19" t="s">
        <v>41</v>
      </c>
      <c r="I19" t="s">
        <v>36</v>
      </c>
      <c r="J19" t="s">
        <v>37</v>
      </c>
      <c r="K19" t="s">
        <v>38</v>
      </c>
      <c r="L19" t="s">
        <v>39</v>
      </c>
      <c r="M19" s="50" t="s">
        <v>56</v>
      </c>
    </row>
    <row r="20" customHeight="1" spans="2:13">
      <c r="B20" s="33">
        <v>0</v>
      </c>
      <c r="C20" s="33">
        <v>0</v>
      </c>
      <c r="D20" s="34">
        <f>IF(G22&gt;0,B20%*(C9*G22),B20%*I5)</f>
        <v>0</v>
      </c>
      <c r="E20" s="34">
        <f>C20%*D20</f>
        <v>0</v>
      </c>
      <c r="F20" s="35">
        <f>D20-E20</f>
        <v>0</v>
      </c>
      <c r="G20" s="36"/>
      <c r="H20" s="33">
        <v>0</v>
      </c>
      <c r="I20" s="33">
        <v>0</v>
      </c>
      <c r="J20" s="34">
        <f>C9*H20</f>
        <v>0</v>
      </c>
      <c r="K20" s="34">
        <f>I20%*J20</f>
        <v>0</v>
      </c>
      <c r="L20" s="35">
        <f>J20-K20</f>
        <v>0</v>
      </c>
      <c r="M20" s="75">
        <f>IF(A19=0,0,IF(A19=1,F20,IF(A19=2,L20,IF(A19=3,MAX(F20,L20),IF(A19=4,(F20+L20),IF(A19=6,L20))))))</f>
        <v>0</v>
      </c>
    </row>
    <row r="21" customHeight="1" spans="1:13">
      <c r="A21" s="30">
        <v>0</v>
      </c>
      <c r="B21" s="31" t="s">
        <v>57</v>
      </c>
      <c r="C21" t="s">
        <v>36</v>
      </c>
      <c r="D21" t="s">
        <v>37</v>
      </c>
      <c r="E21" t="s">
        <v>38</v>
      </c>
      <c r="F21" t="s">
        <v>39</v>
      </c>
      <c r="G21" s="2" t="s">
        <v>58</v>
      </c>
      <c r="H21" t="s">
        <v>41</v>
      </c>
      <c r="I21" t="s">
        <v>36</v>
      </c>
      <c r="J21" t="s">
        <v>37</v>
      </c>
      <c r="K21" t="s">
        <v>38</v>
      </c>
      <c r="L21" t="s">
        <v>39</v>
      </c>
      <c r="M21" s="50" t="s">
        <v>59</v>
      </c>
    </row>
    <row r="22" customHeight="1" spans="2:13">
      <c r="B22" s="33">
        <v>0</v>
      </c>
      <c r="C22" s="33">
        <v>0</v>
      </c>
      <c r="D22" s="34">
        <f>IF(G22&gt;0,B22%*(C9*G22),B22%*I5)</f>
        <v>0</v>
      </c>
      <c r="E22" s="34">
        <f>C22%*D22</f>
        <v>0</v>
      </c>
      <c r="F22" s="35">
        <f>D22-E22</f>
        <v>0</v>
      </c>
      <c r="G22" s="36">
        <v>0</v>
      </c>
      <c r="H22" s="33">
        <v>0</v>
      </c>
      <c r="I22" s="33">
        <v>0</v>
      </c>
      <c r="J22" s="34">
        <f>C9*H22</f>
        <v>0</v>
      </c>
      <c r="K22" s="34">
        <f>I22%*J22</f>
        <v>0</v>
      </c>
      <c r="L22" s="35">
        <f>J22-K22</f>
        <v>0</v>
      </c>
      <c r="M22" s="75">
        <f>IF(A21=0,0,IF(A21=1,F22,IF(A21=2,L22,IF(A21=3,MAX(F22,L22),IF(A21=4,(F22+L22),IF(A21=6,L22))))))</f>
        <v>0</v>
      </c>
    </row>
    <row r="23" customHeight="1" spans="2:11">
      <c r="B23" s="18" t="s">
        <v>22</v>
      </c>
      <c r="D23" s="1" t="s">
        <v>33</v>
      </c>
      <c r="K23" s="1" t="s">
        <v>34</v>
      </c>
    </row>
    <row r="24" customHeight="1" spans="1:13">
      <c r="A24" s="30">
        <v>0</v>
      </c>
      <c r="B24" s="31" t="s">
        <v>49</v>
      </c>
      <c r="C24" s="7" t="s">
        <v>36</v>
      </c>
      <c r="D24" s="7" t="s">
        <v>37</v>
      </c>
      <c r="E24" s="7" t="s">
        <v>38</v>
      </c>
      <c r="F24" s="7" t="s">
        <v>39</v>
      </c>
      <c r="H24" s="7" t="s">
        <v>41</v>
      </c>
      <c r="I24" s="7" t="s">
        <v>36</v>
      </c>
      <c r="J24" s="7" t="s">
        <v>37</v>
      </c>
      <c r="K24" s="7" t="s">
        <v>38</v>
      </c>
      <c r="L24" s="7" t="s">
        <v>39</v>
      </c>
      <c r="M24" s="48" t="s">
        <v>50</v>
      </c>
    </row>
    <row r="25" customHeight="1" spans="2:13">
      <c r="B25" s="33">
        <v>30</v>
      </c>
      <c r="C25" s="33">
        <v>30</v>
      </c>
      <c r="D25" s="34">
        <f>IF(G33&gt;0,B25%*(C10*G33),B25%*I6)</f>
        <v>0</v>
      </c>
      <c r="E25" s="34">
        <f>C25%*D25</f>
        <v>0</v>
      </c>
      <c r="F25" s="35">
        <f>D25-E25</f>
        <v>0</v>
      </c>
      <c r="G25" s="36"/>
      <c r="H25" s="33">
        <v>14.5</v>
      </c>
      <c r="I25" s="33">
        <v>25</v>
      </c>
      <c r="J25" s="34">
        <f>C10*H25</f>
        <v>0</v>
      </c>
      <c r="K25" s="34">
        <f>I25%*J25</f>
        <v>0</v>
      </c>
      <c r="L25" s="35">
        <f>J25-K25</f>
        <v>0</v>
      </c>
      <c r="M25" s="75">
        <f>IF(A24=0,0,IF(A24=1,F25,IF(A24=2,L25,IF(A24=3,MAX(F25,L25),IF(A24=4,(F25+L25),IF(A24=6,L25))))))</f>
        <v>0</v>
      </c>
    </row>
    <row r="26" customHeight="1" spans="1:13">
      <c r="A26" s="30">
        <v>4</v>
      </c>
      <c r="B26" s="31" t="s">
        <v>51</v>
      </c>
      <c r="C26" s="7" t="s">
        <v>36</v>
      </c>
      <c r="D26" s="7" t="s">
        <v>37</v>
      </c>
      <c r="E26" s="7" t="s">
        <v>38</v>
      </c>
      <c r="F26" s="7" t="s">
        <v>39</v>
      </c>
      <c r="H26" s="7" t="s">
        <v>41</v>
      </c>
      <c r="I26" s="7" t="s">
        <v>36</v>
      </c>
      <c r="J26" s="7" t="s">
        <v>37</v>
      </c>
      <c r="K26" s="7" t="s">
        <v>38</v>
      </c>
      <c r="L26" s="7" t="s">
        <v>39</v>
      </c>
      <c r="M26" s="48" t="s">
        <v>52</v>
      </c>
    </row>
    <row r="27" customHeight="1" spans="1:26">
      <c r="A27" s="36"/>
      <c r="B27" s="33">
        <v>30</v>
      </c>
      <c r="C27" s="33">
        <v>30</v>
      </c>
      <c r="D27" s="34">
        <f>IF(G33&gt;0,B27%*(C10*G33),B27%*I6)</f>
        <v>0</v>
      </c>
      <c r="E27" s="34">
        <f>C27%*D27</f>
        <v>0</v>
      </c>
      <c r="F27" s="35">
        <f>D27-E27</f>
        <v>0</v>
      </c>
      <c r="G27" s="36"/>
      <c r="H27" s="33">
        <v>0</v>
      </c>
      <c r="I27" s="33">
        <v>10</v>
      </c>
      <c r="J27" s="34">
        <f>C10*H27</f>
        <v>0</v>
      </c>
      <c r="K27" s="34">
        <f>I27%*J27</f>
        <v>0</v>
      </c>
      <c r="L27" s="35">
        <f>J27-K27</f>
        <v>0</v>
      </c>
      <c r="M27" s="75">
        <f>IF(A26=0,0,IF(A26=1,F27,IF(A26=2,L27,IF(A26=3,MAX(F27,L27),IF(A26=4,(F27+L27),IF(A26=6,L27))))))</f>
        <v>0</v>
      </c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customHeight="1" spans="1:13">
      <c r="A28" s="30">
        <v>3</v>
      </c>
      <c r="B28" s="31" t="s">
        <v>53</v>
      </c>
      <c r="C28" t="s">
        <v>36</v>
      </c>
      <c r="D28" t="s">
        <v>37</v>
      </c>
      <c r="E28" t="s">
        <v>38</v>
      </c>
      <c r="F28" t="s">
        <v>39</v>
      </c>
      <c r="H28" t="s">
        <v>41</v>
      </c>
      <c r="I28" t="s">
        <v>36</v>
      </c>
      <c r="J28" t="s">
        <v>37</v>
      </c>
      <c r="K28" t="s">
        <v>38</v>
      </c>
      <c r="L28" t="s">
        <v>39</v>
      </c>
      <c r="M28" s="50" t="s">
        <v>54</v>
      </c>
    </row>
    <row r="29" customHeight="1" spans="1:26">
      <c r="A29" s="36"/>
      <c r="B29" s="33">
        <v>30</v>
      </c>
      <c r="C29" s="33">
        <v>12</v>
      </c>
      <c r="D29" s="34">
        <f>IF(G33&gt;0,B29%*(C10*G33),B29%*I6)</f>
        <v>0</v>
      </c>
      <c r="E29" s="34">
        <f>C29%*D29</f>
        <v>0</v>
      </c>
      <c r="F29" s="35">
        <f>D29-E29</f>
        <v>0</v>
      </c>
      <c r="G29" s="36"/>
      <c r="H29" s="33">
        <v>0</v>
      </c>
      <c r="I29" s="33">
        <v>10</v>
      </c>
      <c r="J29" s="34">
        <f>C10*H29</f>
        <v>0</v>
      </c>
      <c r="K29" s="34">
        <f>I29%*J29</f>
        <v>0</v>
      </c>
      <c r="L29" s="35">
        <f>J29-K29</f>
        <v>0</v>
      </c>
      <c r="M29" s="75">
        <f>IF(A28=0,0,IF(A28=1,F29,IF(A28=2,L29,IF(A28=3,MAX(F29,L29),IF(A28=4,(F29+L29),IF(A28=6,L29))))))</f>
        <v>0</v>
      </c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customHeight="1" spans="1:13">
      <c r="A30" s="30">
        <v>1</v>
      </c>
      <c r="B30" s="31" t="s">
        <v>55</v>
      </c>
      <c r="C30" t="s">
        <v>36</v>
      </c>
      <c r="D30" t="s">
        <v>37</v>
      </c>
      <c r="E30" t="s">
        <v>38</v>
      </c>
      <c r="F30" t="s">
        <v>39</v>
      </c>
      <c r="H30" t="s">
        <v>41</v>
      </c>
      <c r="I30" t="s">
        <v>36</v>
      </c>
      <c r="J30" t="s">
        <v>37</v>
      </c>
      <c r="K30" t="s">
        <v>38</v>
      </c>
      <c r="L30" t="s">
        <v>39</v>
      </c>
      <c r="M30" s="50" t="s">
        <v>56</v>
      </c>
    </row>
    <row r="31" customHeight="1" spans="1:26">
      <c r="A31" s="36"/>
      <c r="B31" s="33">
        <v>20</v>
      </c>
      <c r="C31" s="33">
        <v>23</v>
      </c>
      <c r="D31" s="34">
        <f>IF(G33&gt;0,B31%*(C10*G33),B31%*I6)</f>
        <v>0</v>
      </c>
      <c r="E31" s="34">
        <f>C31%*D31</f>
        <v>0</v>
      </c>
      <c r="F31" s="35">
        <f>D31-E31</f>
        <v>0</v>
      </c>
      <c r="G31" s="36"/>
      <c r="H31" s="33">
        <v>0</v>
      </c>
      <c r="I31" s="33">
        <v>10</v>
      </c>
      <c r="J31" s="34">
        <f>C10*H31</f>
        <v>0</v>
      </c>
      <c r="K31" s="34">
        <f>I31%*J31</f>
        <v>0</v>
      </c>
      <c r="L31" s="35">
        <f>J31-K31</f>
        <v>0</v>
      </c>
      <c r="M31" s="75">
        <f>IF(A30=0,0,IF(A30=1,F31,IF(A30=2,L31,IF(A30=3,MAX(F31,L31),IF(A30=4,(F31+L31),IF(A30=6,L31))))))</f>
        <v>0</v>
      </c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customHeight="1" spans="1:13">
      <c r="A32" s="30">
        <v>4</v>
      </c>
      <c r="B32" s="31" t="s">
        <v>57</v>
      </c>
      <c r="C32" t="s">
        <v>36</v>
      </c>
      <c r="D32" t="s">
        <v>37</v>
      </c>
      <c r="E32" t="s">
        <v>38</v>
      </c>
      <c r="F32" t="s">
        <v>39</v>
      </c>
      <c r="G32" s="2" t="s">
        <v>58</v>
      </c>
      <c r="H32" t="s">
        <v>41</v>
      </c>
      <c r="I32" t="s">
        <v>36</v>
      </c>
      <c r="J32" t="s">
        <v>37</v>
      </c>
      <c r="K32" t="s">
        <v>38</v>
      </c>
      <c r="L32" t="s">
        <v>39</v>
      </c>
      <c r="M32" s="50" t="s">
        <v>59</v>
      </c>
    </row>
    <row r="33" customHeight="1" spans="1:26">
      <c r="A33" s="36"/>
      <c r="B33" s="33">
        <v>30</v>
      </c>
      <c r="C33" s="33">
        <v>14</v>
      </c>
      <c r="D33" s="34">
        <f>IF(G33&gt;0,B33%*(C10*G33),B33%*I6)</f>
        <v>0</v>
      </c>
      <c r="E33" s="34">
        <f>C33%*D33</f>
        <v>0</v>
      </c>
      <c r="F33" s="35">
        <f>D33-E33</f>
        <v>0</v>
      </c>
      <c r="G33" s="36">
        <v>0</v>
      </c>
      <c r="H33" s="33">
        <v>0</v>
      </c>
      <c r="I33" s="33">
        <v>42</v>
      </c>
      <c r="J33" s="34">
        <f>C10*H33</f>
        <v>0</v>
      </c>
      <c r="K33" s="34">
        <f>I33%*J33</f>
        <v>0</v>
      </c>
      <c r="L33" s="35">
        <f>J33-K33</f>
        <v>0</v>
      </c>
      <c r="M33" s="75">
        <f>IF(A32=0,0,IF(A32=1,F33,IF(A32=2,L33,IF(A32=3,MAX(F33,L33),IF(A32=4,(F33+L33),IF(A32=6,L33))))))</f>
        <v>0</v>
      </c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customHeight="1" spans="2:11">
      <c r="B34" s="24" t="s">
        <v>24</v>
      </c>
      <c r="D34" s="1" t="s">
        <v>33</v>
      </c>
      <c r="K34" s="1" t="s">
        <v>34</v>
      </c>
    </row>
    <row r="35" customHeight="1" spans="1:13">
      <c r="A35" s="30">
        <v>2</v>
      </c>
      <c r="B35" s="31" t="s">
        <v>49</v>
      </c>
      <c r="C35" s="7" t="s">
        <v>36</v>
      </c>
      <c r="D35" s="7" t="s">
        <v>37</v>
      </c>
      <c r="E35" s="7" t="s">
        <v>38</v>
      </c>
      <c r="F35" s="7" t="s">
        <v>39</v>
      </c>
      <c r="H35" s="7" t="s">
        <v>41</v>
      </c>
      <c r="I35" s="7" t="s">
        <v>36</v>
      </c>
      <c r="J35" s="7" t="s">
        <v>37</v>
      </c>
      <c r="K35" s="7" t="s">
        <v>38</v>
      </c>
      <c r="L35" s="7" t="s">
        <v>39</v>
      </c>
      <c r="M35" s="48" t="s">
        <v>50</v>
      </c>
    </row>
    <row r="36" customHeight="1" spans="1:26">
      <c r="A36" s="36"/>
      <c r="B36" s="33">
        <v>5</v>
      </c>
      <c r="C36" s="33">
        <v>10</v>
      </c>
      <c r="D36" s="34">
        <f>IF(G44&gt;0,B36%*(C11*G44),B36%*I7)</f>
        <v>0</v>
      </c>
      <c r="E36" s="34">
        <f>C36%*D36</f>
        <v>0</v>
      </c>
      <c r="F36" s="35">
        <f>D36-E36</f>
        <v>0</v>
      </c>
      <c r="G36" s="36"/>
      <c r="H36" s="33">
        <v>0</v>
      </c>
      <c r="I36" s="33">
        <v>15</v>
      </c>
      <c r="J36" s="34">
        <f>C11*H36</f>
        <v>0</v>
      </c>
      <c r="K36" s="34">
        <f>I36%*J36</f>
        <v>0</v>
      </c>
      <c r="L36" s="35">
        <f>J36-K36</f>
        <v>0</v>
      </c>
      <c r="M36" s="75">
        <f>IF(A35=0,0,IF(A35=1,F36,IF(A35=2,L36,IF(A35=3,MAX(F36,L36),IF(A35=4,(F36+L36),IF(A35=6,L36))))))</f>
        <v>0</v>
      </c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customHeight="1" spans="1:13">
      <c r="A37" s="30">
        <v>4</v>
      </c>
      <c r="B37" s="31" t="s">
        <v>51</v>
      </c>
      <c r="C37" s="7" t="s">
        <v>36</v>
      </c>
      <c r="D37" s="7" t="s">
        <v>37</v>
      </c>
      <c r="E37" s="7" t="s">
        <v>38</v>
      </c>
      <c r="F37" s="7" t="s">
        <v>39</v>
      </c>
      <c r="H37" s="7" t="s">
        <v>41</v>
      </c>
      <c r="I37" s="7" t="s">
        <v>36</v>
      </c>
      <c r="J37" s="7" t="s">
        <v>37</v>
      </c>
      <c r="K37" s="7" t="s">
        <v>38</v>
      </c>
      <c r="L37" s="7" t="s">
        <v>39</v>
      </c>
      <c r="M37" s="48" t="s">
        <v>52</v>
      </c>
    </row>
    <row r="38" customHeight="1" spans="1:26">
      <c r="A38" s="36"/>
      <c r="B38" s="33">
        <v>30</v>
      </c>
      <c r="C38" s="33">
        <v>30</v>
      </c>
      <c r="D38" s="34">
        <f>IF(G44&gt;0,B38%*(C11*G44),B38%*I7)</f>
        <v>0</v>
      </c>
      <c r="E38" s="34">
        <f>C38%*D38</f>
        <v>0</v>
      </c>
      <c r="F38" s="35">
        <f>D38-E38</f>
        <v>0</v>
      </c>
      <c r="G38" s="36"/>
      <c r="H38" s="33">
        <v>0</v>
      </c>
      <c r="I38" s="33">
        <v>15</v>
      </c>
      <c r="J38" s="34">
        <f>C11*H38</f>
        <v>0</v>
      </c>
      <c r="K38" s="34">
        <f>I38%*J38</f>
        <v>0</v>
      </c>
      <c r="L38" s="35">
        <f>J38-K38</f>
        <v>0</v>
      </c>
      <c r="M38" s="75">
        <f>IF(A37=0,0,IF(A37=1,F38,IF(A37=2,L38,IF(A37=3,MAX(F38,L38),IF(A37=4,(F38+L38),IF(A37=6,L38))))))</f>
        <v>0</v>
      </c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customHeight="1" spans="1:13">
      <c r="A39" s="30">
        <v>3</v>
      </c>
      <c r="B39" s="31" t="s">
        <v>53</v>
      </c>
      <c r="C39" t="s">
        <v>36</v>
      </c>
      <c r="D39" t="s">
        <v>37</v>
      </c>
      <c r="E39" t="s">
        <v>38</v>
      </c>
      <c r="F39" t="s">
        <v>39</v>
      </c>
      <c r="H39" t="s">
        <v>41</v>
      </c>
      <c r="I39" t="s">
        <v>36</v>
      </c>
      <c r="J39" t="s">
        <v>37</v>
      </c>
      <c r="K39" t="s">
        <v>38</v>
      </c>
      <c r="L39" t="s">
        <v>39</v>
      </c>
      <c r="M39" s="50" t="s">
        <v>54</v>
      </c>
    </row>
    <row r="40" customHeight="1" spans="1:26">
      <c r="A40" s="36"/>
      <c r="B40" s="33">
        <v>30</v>
      </c>
      <c r="C40" s="33">
        <v>12</v>
      </c>
      <c r="D40" s="34">
        <f>IF(G44&gt;0,B40%*(C11*G44),B40%*I7)</f>
        <v>0</v>
      </c>
      <c r="E40" s="34">
        <f>C40%*D40</f>
        <v>0</v>
      </c>
      <c r="F40" s="35">
        <f>D40-E40</f>
        <v>0</v>
      </c>
      <c r="G40" s="36"/>
      <c r="H40" s="33">
        <v>0</v>
      </c>
      <c r="I40" s="33">
        <v>15</v>
      </c>
      <c r="J40" s="34">
        <f>C11*H40</f>
        <v>0</v>
      </c>
      <c r="K40" s="34">
        <f>I40%*J40</f>
        <v>0</v>
      </c>
      <c r="L40" s="35">
        <f>J40-K40</f>
        <v>0</v>
      </c>
      <c r="M40" s="75">
        <f>IF(A39=0,0,IF(A39=1,F40,IF(A39=2,L40,IF(A39=3,MAX(F40,L40),IF(A39=4,(F40+L40),IF(A39=6,L40))))))</f>
        <v>0</v>
      </c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customHeight="1" spans="1:13">
      <c r="A41" s="30">
        <v>1</v>
      </c>
      <c r="B41" s="31" t="s">
        <v>55</v>
      </c>
      <c r="C41" t="s">
        <v>36</v>
      </c>
      <c r="D41" t="s">
        <v>37</v>
      </c>
      <c r="E41" t="s">
        <v>38</v>
      </c>
      <c r="F41" t="s">
        <v>39</v>
      </c>
      <c r="H41" t="s">
        <v>41</v>
      </c>
      <c r="I41" t="s">
        <v>36</v>
      </c>
      <c r="J41" t="s">
        <v>37</v>
      </c>
      <c r="K41" t="s">
        <v>38</v>
      </c>
      <c r="L41" t="s">
        <v>39</v>
      </c>
      <c r="M41" s="50" t="s">
        <v>56</v>
      </c>
    </row>
    <row r="42" customHeight="1" spans="1:26">
      <c r="A42" s="36"/>
      <c r="B42" s="33">
        <v>20</v>
      </c>
      <c r="C42" s="33">
        <v>23</v>
      </c>
      <c r="D42" s="34">
        <f>IF(G44&gt;0,B42%*(C11*G44),B42%*I7)</f>
        <v>0</v>
      </c>
      <c r="E42" s="34">
        <f>C42%*D42</f>
        <v>0</v>
      </c>
      <c r="F42" s="35">
        <f>D42-E42</f>
        <v>0</v>
      </c>
      <c r="G42" s="36"/>
      <c r="H42" s="33">
        <v>0</v>
      </c>
      <c r="I42" s="33">
        <v>15</v>
      </c>
      <c r="J42" s="34">
        <f>C11*H42</f>
        <v>0</v>
      </c>
      <c r="K42" s="34">
        <f>I42%*J42</f>
        <v>0</v>
      </c>
      <c r="L42" s="35">
        <f>J42-K42</f>
        <v>0</v>
      </c>
      <c r="M42" s="75">
        <f>IF(A41=0,0,IF(A41=1,F42,IF(A41=2,L42,IF(A41=3,MAX(F42,L42),IF(A41=4,(F42+L42),IF(A41=6,L42))))))</f>
        <v>0</v>
      </c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customHeight="1" spans="1:13">
      <c r="A43" s="30">
        <v>4</v>
      </c>
      <c r="B43" s="31" t="s">
        <v>57</v>
      </c>
      <c r="C43" t="s">
        <v>36</v>
      </c>
      <c r="D43" t="s">
        <v>37</v>
      </c>
      <c r="E43" t="s">
        <v>38</v>
      </c>
      <c r="F43" t="s">
        <v>39</v>
      </c>
      <c r="G43" s="2" t="s">
        <v>58</v>
      </c>
      <c r="H43" t="s">
        <v>41</v>
      </c>
      <c r="I43" t="s">
        <v>36</v>
      </c>
      <c r="J43" t="s">
        <v>37</v>
      </c>
      <c r="K43" t="s">
        <v>38</v>
      </c>
      <c r="L43" t="s">
        <v>39</v>
      </c>
      <c r="M43" s="50" t="s">
        <v>59</v>
      </c>
    </row>
    <row r="44" customHeight="1" spans="1:26">
      <c r="A44" s="36"/>
      <c r="B44" s="33">
        <v>30</v>
      </c>
      <c r="C44" s="33">
        <v>14</v>
      </c>
      <c r="D44" s="34">
        <f>IF(G44&gt;0,B44%*(C11*G44),B44%*I7)</f>
        <v>0</v>
      </c>
      <c r="E44" s="34">
        <f>C44%*D44</f>
        <v>0</v>
      </c>
      <c r="F44" s="35">
        <f>D44-E44</f>
        <v>0</v>
      </c>
      <c r="G44" s="36">
        <v>50</v>
      </c>
      <c r="H44" s="33">
        <v>0</v>
      </c>
      <c r="I44" s="33">
        <v>15</v>
      </c>
      <c r="J44" s="34">
        <f>C11*H44</f>
        <v>0</v>
      </c>
      <c r="K44" s="34">
        <f>I44%*J44</f>
        <v>0</v>
      </c>
      <c r="L44" s="35">
        <f>J44-K44</f>
        <v>0</v>
      </c>
      <c r="M44" s="75">
        <f>IF(A43=0,0,IF(A43=1,F44,IF(A43=2,L44,IF(A43=3,MAX(F44,L44),IF(A43=4,(F44+L44),IF(A43=6,L44))))))</f>
        <v>0</v>
      </c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4"/>
  <sheetViews>
    <sheetView tabSelected="1" topLeftCell="A2" workbookViewId="0">
      <selection activeCell="H9" sqref="H9"/>
    </sheetView>
  </sheetViews>
  <sheetFormatPr defaultColWidth="12.6285714285714" defaultRowHeight="15.75" customHeight="1"/>
  <cols>
    <col min="1" max="1" width="8.38095238095238" customWidth="1"/>
    <col min="2" max="2" width="14.1428571428571" customWidth="1"/>
    <col min="3" max="3" width="11.5047619047619" customWidth="1"/>
    <col min="5" max="5" width="18" customWidth="1"/>
    <col min="6" max="6" width="17.2857142857143" customWidth="1"/>
    <col min="7" max="7" width="10.752380952381" customWidth="1"/>
    <col min="9" max="12" width="15.2857142857143" customWidth="1"/>
    <col min="13" max="13" width="23.8571428571429" customWidth="1"/>
    <col min="14" max="14" width="6.75238095238095" customWidth="1"/>
  </cols>
  <sheetData>
    <row r="1" customHeight="1" spans="1:4">
      <c r="A1" s="1" t="s">
        <v>0</v>
      </c>
      <c r="D1" s="1" t="s">
        <v>1</v>
      </c>
    </row>
    <row r="2" customHeight="1" spans="1:13">
      <c r="A2" s="2" t="s">
        <v>2</v>
      </c>
      <c r="B2" s="3">
        <v>20000</v>
      </c>
      <c r="D2" s="4" t="s">
        <v>3</v>
      </c>
      <c r="E2" s="4" t="s">
        <v>4</v>
      </c>
      <c r="F2" s="4" t="s">
        <v>5</v>
      </c>
      <c r="G2" s="5" t="s">
        <v>6</v>
      </c>
      <c r="H2" s="5" t="s">
        <v>7</v>
      </c>
      <c r="I2" s="37" t="s">
        <v>8</v>
      </c>
      <c r="J2" s="37" t="s">
        <v>9</v>
      </c>
      <c r="K2" s="37" t="s">
        <v>10</v>
      </c>
      <c r="L2" s="37" t="s">
        <v>11</v>
      </c>
      <c r="M2" s="37" t="s">
        <v>12</v>
      </c>
    </row>
    <row r="3" customHeight="1" spans="1:13">
      <c r="A3" s="2" t="s">
        <v>13</v>
      </c>
      <c r="B3" s="6">
        <v>1</v>
      </c>
      <c r="D3" s="7" t="s">
        <v>14</v>
      </c>
      <c r="E3" s="8">
        <v>0</v>
      </c>
      <c r="G3" s="2">
        <v>1</v>
      </c>
      <c r="H3" s="51">
        <f>E3*G3</f>
        <v>0</v>
      </c>
      <c r="I3" s="35">
        <f>K3-H4</f>
        <v>18902.72</v>
      </c>
      <c r="J3" s="35">
        <f>I3+H4+H5</f>
        <v>20000</v>
      </c>
      <c r="K3" s="35">
        <f>B4</f>
        <v>20000</v>
      </c>
      <c r="L3" s="35">
        <f>I3+H5</f>
        <v>18902.72</v>
      </c>
      <c r="M3" s="35">
        <f>I3+H3+H4+H5+H6</f>
        <v>20000</v>
      </c>
    </row>
    <row r="4" customHeight="1" spans="1:8">
      <c r="A4" s="2" t="s">
        <v>15</v>
      </c>
      <c r="B4" s="29">
        <f>B2*B3</f>
        <v>20000</v>
      </c>
      <c r="D4" s="7" t="s">
        <v>16</v>
      </c>
      <c r="E4" s="8">
        <v>1097.28</v>
      </c>
      <c r="F4" s="2" t="s">
        <v>60</v>
      </c>
      <c r="G4" s="2">
        <v>1</v>
      </c>
      <c r="H4" s="51">
        <f>IF(F4="Yes",E4%*B4,E4*G4)</f>
        <v>1097.28</v>
      </c>
    </row>
    <row r="5" customHeight="1" spans="4:14">
      <c r="D5" s="7" t="s">
        <v>18</v>
      </c>
      <c r="E5" s="8">
        <v>0</v>
      </c>
      <c r="F5" s="2" t="s">
        <v>60</v>
      </c>
      <c r="G5" s="2">
        <v>1</v>
      </c>
      <c r="H5" s="51">
        <f>IF(F5="Yes",E5%*B4,E5*G5)</f>
        <v>0</v>
      </c>
      <c r="I5" s="59">
        <f t="shared" ref="I5:I7" si="0">K5-J9</f>
        <v>9451.36</v>
      </c>
      <c r="J5" s="60">
        <f t="shared" ref="J5:J7" si="1">I5+J9+K9</f>
        <v>10000</v>
      </c>
      <c r="K5" s="60">
        <f>B9*B3</f>
        <v>10000</v>
      </c>
      <c r="L5" s="60">
        <f t="shared" ref="L5:L7" si="2">I5+K9</f>
        <v>9451.36</v>
      </c>
      <c r="M5" s="60">
        <f t="shared" ref="M5:M7" si="3">I5+I9+J9+K9+L9</f>
        <v>10000</v>
      </c>
      <c r="N5" s="41" t="s">
        <v>20</v>
      </c>
    </row>
    <row r="6" customHeight="1" spans="4:14">
      <c r="D6" s="7" t="s">
        <v>21</v>
      </c>
      <c r="E6" s="8">
        <v>0</v>
      </c>
      <c r="G6" s="2">
        <v>1</v>
      </c>
      <c r="H6" s="51">
        <f>E6*G6</f>
        <v>0</v>
      </c>
      <c r="I6" s="61">
        <f t="shared" si="0"/>
        <v>1890.272</v>
      </c>
      <c r="J6" s="62">
        <f t="shared" si="1"/>
        <v>2000</v>
      </c>
      <c r="K6" s="62">
        <f>B10*B3</f>
        <v>2000</v>
      </c>
      <c r="L6" s="62">
        <f t="shared" si="2"/>
        <v>1890.272</v>
      </c>
      <c r="M6" s="62">
        <f t="shared" si="3"/>
        <v>2000</v>
      </c>
      <c r="N6" s="42" t="s">
        <v>22</v>
      </c>
    </row>
    <row r="7" customHeight="1" spans="1:14">
      <c r="A7" s="1" t="s">
        <v>23</v>
      </c>
      <c r="I7" s="63">
        <f t="shared" si="0"/>
        <v>7561.088</v>
      </c>
      <c r="J7" s="64">
        <f t="shared" si="1"/>
        <v>8000</v>
      </c>
      <c r="K7" s="64">
        <f>B11*B3</f>
        <v>8000</v>
      </c>
      <c r="L7" s="64">
        <f t="shared" si="2"/>
        <v>7561.088</v>
      </c>
      <c r="M7" s="64">
        <f t="shared" si="3"/>
        <v>8000</v>
      </c>
      <c r="N7" s="65" t="s">
        <v>24</v>
      </c>
    </row>
    <row r="8" customHeight="1" spans="1:26">
      <c r="A8" s="4" t="s">
        <v>25</v>
      </c>
      <c r="B8" s="4" t="s">
        <v>26</v>
      </c>
      <c r="C8" s="4" t="s">
        <v>27</v>
      </c>
      <c r="D8" s="4" t="s">
        <v>28</v>
      </c>
      <c r="E8" s="4" t="s">
        <v>29</v>
      </c>
      <c r="F8" s="4" t="s">
        <v>30</v>
      </c>
      <c r="G8" s="4"/>
      <c r="H8" s="4" t="s">
        <v>32</v>
      </c>
      <c r="I8" s="5" t="s">
        <v>14</v>
      </c>
      <c r="J8" s="5" t="s">
        <v>16</v>
      </c>
      <c r="K8" s="5" t="s">
        <v>18</v>
      </c>
      <c r="L8" s="5" t="s">
        <v>21</v>
      </c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customHeight="1" spans="1:26">
      <c r="A9" s="12" t="s">
        <v>20</v>
      </c>
      <c r="B9" s="13">
        <v>10000</v>
      </c>
      <c r="C9" s="14">
        <v>21.433</v>
      </c>
      <c r="D9" s="15">
        <f t="shared" ref="D9:D11" si="4">I5/C9</f>
        <v>440.972332384641</v>
      </c>
      <c r="E9" s="15">
        <f>IF(G22&gt;0,C9*G22,B9*B3)</f>
        <v>10000</v>
      </c>
      <c r="F9" s="16">
        <f>M14+M16+M18+M20+M22</f>
        <v>0</v>
      </c>
      <c r="G9" s="17"/>
      <c r="H9" s="52">
        <f>(B9/B2)*100</f>
        <v>50</v>
      </c>
      <c r="I9" s="45">
        <f>H9%*H3</f>
        <v>0</v>
      </c>
      <c r="J9" s="45">
        <f>H9%*H4</f>
        <v>548.64</v>
      </c>
      <c r="K9" s="45">
        <f>H9%*H5</f>
        <v>0</v>
      </c>
      <c r="L9" s="45">
        <f>H9%*H6</f>
        <v>0</v>
      </c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Height="1" spans="1:26">
      <c r="A10" s="18" t="s">
        <v>22</v>
      </c>
      <c r="B10" s="19">
        <v>2000</v>
      </c>
      <c r="C10" s="20">
        <v>0</v>
      </c>
      <c r="D10" s="21" t="e">
        <f t="shared" si="4"/>
        <v>#DIV/0!</v>
      </c>
      <c r="E10" s="22">
        <f>IF(G33&gt;0,C10*G33,B10*B3)</f>
        <v>2000</v>
      </c>
      <c r="F10" s="21">
        <f>M25+M27+M29+M31+M33</f>
        <v>1674.780992</v>
      </c>
      <c r="G10" s="23"/>
      <c r="H10" s="53">
        <f>(B10/B2)*100</f>
        <v>10</v>
      </c>
      <c r="I10" s="46">
        <f>H10%*H3</f>
        <v>0</v>
      </c>
      <c r="J10" s="46">
        <f>H10%*H4</f>
        <v>109.728</v>
      </c>
      <c r="K10" s="46">
        <f>H10%*H5</f>
        <v>0</v>
      </c>
      <c r="L10" s="46">
        <f>H10%*H6</f>
        <v>0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customHeight="1" spans="1:26">
      <c r="A11" s="54" t="s">
        <v>24</v>
      </c>
      <c r="B11" s="25">
        <v>8000</v>
      </c>
      <c r="C11" s="26">
        <v>0</v>
      </c>
      <c r="D11" s="55" t="e">
        <f t="shared" si="4"/>
        <v>#DIV/0!</v>
      </c>
      <c r="E11" s="27">
        <f>IF(G44&gt;0,C11*G44,B11*B3)</f>
        <v>0</v>
      </c>
      <c r="F11" s="55">
        <f>M36+M38+M40+M42+M44</f>
        <v>0</v>
      </c>
      <c r="G11" s="56"/>
      <c r="H11" s="57">
        <f>(B11/B2)*100</f>
        <v>40</v>
      </c>
      <c r="I11" s="66">
        <f>H11%*H3</f>
        <v>0</v>
      </c>
      <c r="J11" s="66">
        <f>H11%*H4</f>
        <v>438.912</v>
      </c>
      <c r="K11" s="66">
        <f>H11%*H5</f>
        <v>0</v>
      </c>
      <c r="L11" s="66">
        <f>H11%*H6</f>
        <v>0</v>
      </c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customHeight="1" spans="2:11">
      <c r="B12" s="12" t="s">
        <v>20</v>
      </c>
      <c r="C12" s="29">
        <f>C9+C10+C11</f>
        <v>21.433</v>
      </c>
      <c r="D12" s="1" t="s">
        <v>33</v>
      </c>
      <c r="E12" s="29">
        <f t="shared" ref="E12:F12" si="5">E9+E10+E11</f>
        <v>12000</v>
      </c>
      <c r="F12" s="29">
        <f t="shared" si="5"/>
        <v>1674.780992</v>
      </c>
      <c r="K12" s="1" t="s">
        <v>34</v>
      </c>
    </row>
    <row r="13" customHeight="1" spans="1:13">
      <c r="A13" s="30">
        <v>0</v>
      </c>
      <c r="B13" s="31" t="s">
        <v>49</v>
      </c>
      <c r="C13" s="7" t="s">
        <v>36</v>
      </c>
      <c r="D13" s="7" t="s">
        <v>37</v>
      </c>
      <c r="E13" s="7" t="s">
        <v>38</v>
      </c>
      <c r="F13" s="7" t="s">
        <v>39</v>
      </c>
      <c r="G13" s="32"/>
      <c r="H13" s="7" t="s">
        <v>41</v>
      </c>
      <c r="I13" s="7" t="s">
        <v>36</v>
      </c>
      <c r="J13" s="7" t="s">
        <v>37</v>
      </c>
      <c r="K13" s="7" t="s">
        <v>38</v>
      </c>
      <c r="L13" s="7" t="s">
        <v>39</v>
      </c>
      <c r="M13" s="48" t="s">
        <v>50</v>
      </c>
    </row>
    <row r="14" customHeight="1" spans="2:13">
      <c r="B14" s="33">
        <v>0</v>
      </c>
      <c r="C14" s="33">
        <v>15</v>
      </c>
      <c r="D14" s="34">
        <f>IF(G22&gt;0,B14%*(C9*G22),B14%*I5)</f>
        <v>0</v>
      </c>
      <c r="E14" s="34">
        <f>C14%*D14</f>
        <v>0</v>
      </c>
      <c r="F14" s="35">
        <f>D14-E14</f>
        <v>0</v>
      </c>
      <c r="G14" s="36"/>
      <c r="H14" s="33">
        <v>12.5</v>
      </c>
      <c r="I14" s="33">
        <v>0</v>
      </c>
      <c r="J14" s="34">
        <f>C9*H14</f>
        <v>267.9125</v>
      </c>
      <c r="K14" s="34">
        <f>I14%*J14</f>
        <v>0</v>
      </c>
      <c r="L14" s="35">
        <f>J14-K14</f>
        <v>267.9125</v>
      </c>
      <c r="M14" s="49">
        <f>IF(A13=0,0,IF(A13=1,F14,IF(A13=2,L14,IF(A13=3,MAX(F14,L14),IF(A13=4,(F14+L14),IF(A13=6,L14))))))</f>
        <v>0</v>
      </c>
    </row>
    <row r="15" customHeight="1" spans="1:13">
      <c r="A15" s="30">
        <v>0</v>
      </c>
      <c r="B15" s="31" t="s">
        <v>51</v>
      </c>
      <c r="C15" s="7" t="s">
        <v>36</v>
      </c>
      <c r="D15" s="7" t="s">
        <v>37</v>
      </c>
      <c r="E15" s="7" t="s">
        <v>38</v>
      </c>
      <c r="F15" s="7" t="s">
        <v>39</v>
      </c>
      <c r="H15" s="7" t="s">
        <v>41</v>
      </c>
      <c r="I15" s="7" t="s">
        <v>36</v>
      </c>
      <c r="J15" s="7" t="s">
        <v>37</v>
      </c>
      <c r="K15" s="7" t="s">
        <v>38</v>
      </c>
      <c r="L15" s="7" t="s">
        <v>39</v>
      </c>
      <c r="M15" s="48" t="s">
        <v>52</v>
      </c>
    </row>
    <row r="16" customHeight="1" spans="2:13">
      <c r="B16" s="33">
        <v>0</v>
      </c>
      <c r="C16" s="33">
        <v>30</v>
      </c>
      <c r="D16" s="34">
        <f>IF(G22&gt;0,B16%*(C9*G22),B16%*I5)</f>
        <v>0</v>
      </c>
      <c r="E16" s="34">
        <f>C16%*D16</f>
        <v>0</v>
      </c>
      <c r="F16" s="35">
        <f>D16-E16</f>
        <v>0</v>
      </c>
      <c r="G16" s="36"/>
      <c r="H16" s="33">
        <v>23</v>
      </c>
      <c r="I16" s="33">
        <v>23</v>
      </c>
      <c r="J16" s="34">
        <f>C9*H16</f>
        <v>492.959</v>
      </c>
      <c r="K16" s="34">
        <f>I16%*J16</f>
        <v>113.38057</v>
      </c>
      <c r="L16" s="35">
        <f>J16-K16</f>
        <v>379.57843</v>
      </c>
      <c r="M16" s="49">
        <f>IF(A15=0,0,IF(A15=1,F16,IF(A15=2,L16,IF(A15=3,MAX(F16,L16),IF(A15=4,(F16+L16),IF(A15=6,L16))))))</f>
        <v>0</v>
      </c>
    </row>
    <row r="17" customHeight="1" spans="1:13">
      <c r="A17" s="30">
        <v>0</v>
      </c>
      <c r="B17" s="31" t="s">
        <v>53</v>
      </c>
      <c r="C17" t="s">
        <v>36</v>
      </c>
      <c r="D17" t="s">
        <v>37</v>
      </c>
      <c r="E17" t="s">
        <v>38</v>
      </c>
      <c r="F17" t="s">
        <v>39</v>
      </c>
      <c r="H17" t="s">
        <v>41</v>
      </c>
      <c r="I17" t="s">
        <v>36</v>
      </c>
      <c r="J17" t="s">
        <v>37</v>
      </c>
      <c r="K17" t="s">
        <v>38</v>
      </c>
      <c r="L17" t="s">
        <v>39</v>
      </c>
      <c r="M17" s="50" t="s">
        <v>54</v>
      </c>
    </row>
    <row r="18" customHeight="1" spans="2:13">
      <c r="B18" s="33">
        <v>0</v>
      </c>
      <c r="C18" s="33">
        <v>12</v>
      </c>
      <c r="D18" s="34">
        <f>IF(G22&gt;0,B18%*(C9*G22),B18%*I5)</f>
        <v>0</v>
      </c>
      <c r="E18" s="34">
        <f>C18%*D18</f>
        <v>0</v>
      </c>
      <c r="F18" s="35">
        <f>D18-E18</f>
        <v>0</v>
      </c>
      <c r="G18" s="36"/>
      <c r="H18" s="33">
        <v>11</v>
      </c>
      <c r="I18" s="33">
        <v>11</v>
      </c>
      <c r="J18" s="34">
        <f>C9*H18</f>
        <v>235.763</v>
      </c>
      <c r="K18" s="34">
        <f>I18%*J18</f>
        <v>25.93393</v>
      </c>
      <c r="L18" s="35">
        <f>J18-K18</f>
        <v>209.82907</v>
      </c>
      <c r="M18" s="49">
        <f>IF(A17=0,0,IF(A17=1,F18,IF(A17=2,L18,IF(A17=3,MAX(F18,L18),IF(A17=4,(F18+L18),IF(A17=6,L18))))))</f>
        <v>0</v>
      </c>
    </row>
    <row r="19" customHeight="1" spans="1:13">
      <c r="A19" s="30">
        <v>0</v>
      </c>
      <c r="B19" s="31" t="s">
        <v>55</v>
      </c>
      <c r="C19" t="s">
        <v>36</v>
      </c>
      <c r="D19" t="s">
        <v>37</v>
      </c>
      <c r="E19" t="s">
        <v>38</v>
      </c>
      <c r="F19" t="s">
        <v>39</v>
      </c>
      <c r="H19" t="s">
        <v>41</v>
      </c>
      <c r="I19" t="s">
        <v>36</v>
      </c>
      <c r="J19" t="s">
        <v>37</v>
      </c>
      <c r="K19" t="s">
        <v>38</v>
      </c>
      <c r="L19" t="s">
        <v>39</v>
      </c>
      <c r="M19" s="50" t="s">
        <v>56</v>
      </c>
    </row>
    <row r="20" customHeight="1" spans="2:13">
      <c r="B20" s="33">
        <v>0</v>
      </c>
      <c r="C20" s="33">
        <v>23</v>
      </c>
      <c r="D20" s="34">
        <f>IF(G22&gt;0,B20%*(C9*G22),B20%*I5)</f>
        <v>0</v>
      </c>
      <c r="E20" s="34">
        <f>C20%*D20</f>
        <v>0</v>
      </c>
      <c r="F20" s="35">
        <f>D20-E20</f>
        <v>0</v>
      </c>
      <c r="G20" s="36"/>
      <c r="H20" s="33">
        <v>10</v>
      </c>
      <c r="I20" s="33">
        <v>10</v>
      </c>
      <c r="J20" s="34">
        <f>C9*H20</f>
        <v>214.33</v>
      </c>
      <c r="K20" s="34">
        <f>I20%*J20</f>
        <v>21.433</v>
      </c>
      <c r="L20" s="35">
        <f>J20-K20</f>
        <v>192.897</v>
      </c>
      <c r="M20" s="49">
        <f>IF(A19=0,0,IF(A19=1,F20,IF(A19=2,L20,IF(A19=3,MAX(F20,L20),IF(A19=4,(F20+L20),IF(A19=6,L20))))))</f>
        <v>0</v>
      </c>
    </row>
    <row r="21" customHeight="1" spans="1:13">
      <c r="A21" s="30">
        <v>0</v>
      </c>
      <c r="B21" s="31" t="s">
        <v>57</v>
      </c>
      <c r="C21" t="s">
        <v>36</v>
      </c>
      <c r="D21" t="s">
        <v>37</v>
      </c>
      <c r="E21" t="s">
        <v>38</v>
      </c>
      <c r="F21" t="s">
        <v>39</v>
      </c>
      <c r="G21" s="2" t="s">
        <v>58</v>
      </c>
      <c r="H21" t="s">
        <v>41</v>
      </c>
      <c r="I21" t="s">
        <v>36</v>
      </c>
      <c r="J21" t="s">
        <v>37</v>
      </c>
      <c r="K21" t="s">
        <v>38</v>
      </c>
      <c r="L21" t="s">
        <v>39</v>
      </c>
      <c r="M21" s="50" t="s">
        <v>59</v>
      </c>
    </row>
    <row r="22" customHeight="1" spans="2:13">
      <c r="B22" s="33">
        <v>0</v>
      </c>
      <c r="C22" s="33">
        <v>14</v>
      </c>
      <c r="D22" s="34">
        <f>IF(G22&gt;0,B22%*(C9*G22),B22%*I5)</f>
        <v>0</v>
      </c>
      <c r="E22" s="34">
        <f>C22%*D22</f>
        <v>0</v>
      </c>
      <c r="F22" s="35">
        <f>D22-E22</f>
        <v>0</v>
      </c>
      <c r="G22" s="36">
        <v>0</v>
      </c>
      <c r="H22" s="33">
        <v>23</v>
      </c>
      <c r="I22" s="33">
        <v>51</v>
      </c>
      <c r="J22" s="34">
        <f>C9*H22</f>
        <v>492.959</v>
      </c>
      <c r="K22" s="34">
        <f>I22%*J22</f>
        <v>251.40909</v>
      </c>
      <c r="L22" s="35">
        <f>J22-K22</f>
        <v>241.54991</v>
      </c>
      <c r="M22" s="49">
        <f>IF(A21=0,0,IF(A21=1,F22,IF(A21=2,L22,IF(A21=3,MAX(F22,L22),IF(A21=4,(F22+L22),IF(A21=6,L22))))))</f>
        <v>0</v>
      </c>
    </row>
    <row r="23" customHeight="1" spans="2:11">
      <c r="B23" s="18" t="s">
        <v>22</v>
      </c>
      <c r="D23" s="1" t="s">
        <v>33</v>
      </c>
      <c r="K23" s="1" t="s">
        <v>34</v>
      </c>
    </row>
    <row r="24" customHeight="1" spans="1:13">
      <c r="A24" s="30">
        <v>0</v>
      </c>
      <c r="B24" s="31" t="s">
        <v>49</v>
      </c>
      <c r="C24" s="7" t="s">
        <v>36</v>
      </c>
      <c r="D24" s="7" t="s">
        <v>37</v>
      </c>
      <c r="E24" s="7" t="s">
        <v>38</v>
      </c>
      <c r="F24" s="7" t="s">
        <v>39</v>
      </c>
      <c r="H24" s="7" t="s">
        <v>41</v>
      </c>
      <c r="I24" s="7" t="s">
        <v>36</v>
      </c>
      <c r="J24" s="7" t="s">
        <v>37</v>
      </c>
      <c r="K24" s="7" t="s">
        <v>38</v>
      </c>
      <c r="L24" s="7" t="s">
        <v>39</v>
      </c>
      <c r="M24" s="48" t="s">
        <v>50</v>
      </c>
    </row>
    <row r="25" customHeight="1" spans="2:13">
      <c r="B25" s="33">
        <v>30</v>
      </c>
      <c r="C25" s="33">
        <v>30</v>
      </c>
      <c r="D25" s="34">
        <f>IF(G33&gt;0,B25%*(C10*G33),B25%*I6)</f>
        <v>567.0816</v>
      </c>
      <c r="E25" s="34">
        <f>C25%*D25</f>
        <v>170.12448</v>
      </c>
      <c r="F25" s="35">
        <f>D25-E25</f>
        <v>396.95712</v>
      </c>
      <c r="G25" s="36"/>
      <c r="H25" s="33">
        <v>14.5</v>
      </c>
      <c r="I25" s="33">
        <v>0</v>
      </c>
      <c r="J25" s="34">
        <f>C10*H25</f>
        <v>0</v>
      </c>
      <c r="K25" s="34">
        <f>I25%*J25</f>
        <v>0</v>
      </c>
      <c r="L25" s="35">
        <f>J25-K25</f>
        <v>0</v>
      </c>
      <c r="M25" s="49">
        <f>IF(A24=0,0,IF(A24=1,F25,IF(A24=2,L25,IF(A24=3,MAX(F25,L25),IF(A24=4,(F25+L25),IF(A24=6,L25))))))</f>
        <v>0</v>
      </c>
    </row>
    <row r="26" customHeight="1" spans="1:13">
      <c r="A26" s="30">
        <v>4</v>
      </c>
      <c r="B26" s="31" t="s">
        <v>51</v>
      </c>
      <c r="C26" s="7" t="s">
        <v>36</v>
      </c>
      <c r="D26" s="7" t="s">
        <v>37</v>
      </c>
      <c r="E26" s="7" t="s">
        <v>38</v>
      </c>
      <c r="F26" s="7" t="s">
        <v>39</v>
      </c>
      <c r="H26" s="7" t="s">
        <v>41</v>
      </c>
      <c r="I26" s="7" t="s">
        <v>36</v>
      </c>
      <c r="J26" s="7" t="s">
        <v>37</v>
      </c>
      <c r="K26" s="7" t="s">
        <v>38</v>
      </c>
      <c r="L26" s="7" t="s">
        <v>39</v>
      </c>
      <c r="M26" s="48" t="s">
        <v>52</v>
      </c>
    </row>
    <row r="27" customHeight="1" spans="1:26">
      <c r="A27" s="36"/>
      <c r="B27" s="33">
        <v>30</v>
      </c>
      <c r="C27" s="33">
        <v>30</v>
      </c>
      <c r="D27" s="34">
        <f>IF(G33&gt;0,B27%*(C10*G33),B27%*I6)</f>
        <v>567.0816</v>
      </c>
      <c r="E27" s="34">
        <f>C27%*D27</f>
        <v>170.12448</v>
      </c>
      <c r="F27" s="35">
        <f>D27-E27</f>
        <v>396.95712</v>
      </c>
      <c r="G27" s="36"/>
      <c r="H27" s="33">
        <v>23</v>
      </c>
      <c r="I27" s="33">
        <v>23</v>
      </c>
      <c r="J27" s="34">
        <f>C10*H27</f>
        <v>0</v>
      </c>
      <c r="K27" s="34">
        <f>I27%*J27</f>
        <v>0</v>
      </c>
      <c r="L27" s="35">
        <f>J27-K27</f>
        <v>0</v>
      </c>
      <c r="M27" s="49">
        <f>IF(A26=0,0,IF(A26=1,F27,IF(A26=2,L27,IF(A26=3,MAX(F27,L27),IF(A26=4,(F27+L27),IF(A26=6,L27))))))</f>
        <v>396.95712</v>
      </c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customHeight="1" spans="1:13">
      <c r="A28" s="30">
        <v>3</v>
      </c>
      <c r="B28" s="31" t="s">
        <v>53</v>
      </c>
      <c r="C28" t="s">
        <v>36</v>
      </c>
      <c r="D28" t="s">
        <v>37</v>
      </c>
      <c r="E28" t="s">
        <v>38</v>
      </c>
      <c r="F28" t="s">
        <v>39</v>
      </c>
      <c r="H28" t="s">
        <v>41</v>
      </c>
      <c r="I28" t="s">
        <v>36</v>
      </c>
      <c r="J28" t="s">
        <v>37</v>
      </c>
      <c r="K28" t="s">
        <v>38</v>
      </c>
      <c r="L28" t="s">
        <v>39</v>
      </c>
      <c r="M28" s="50" t="s">
        <v>54</v>
      </c>
    </row>
    <row r="29" customHeight="1" spans="1:26">
      <c r="A29" s="36"/>
      <c r="B29" s="33">
        <v>30</v>
      </c>
      <c r="C29" s="33">
        <v>12</v>
      </c>
      <c r="D29" s="34">
        <f>IF(G33&gt;0,B29%*(C10*G33),B29%*I6)</f>
        <v>567.0816</v>
      </c>
      <c r="E29" s="34">
        <f>C29%*D29</f>
        <v>68.049792</v>
      </c>
      <c r="F29" s="35">
        <f>D29-E29</f>
        <v>499.031808</v>
      </c>
      <c r="G29" s="58"/>
      <c r="H29" s="33">
        <v>323</v>
      </c>
      <c r="I29" s="33">
        <v>13</v>
      </c>
      <c r="J29" s="34">
        <f>C10*H29</f>
        <v>0</v>
      </c>
      <c r="K29" s="34">
        <f>I29%*J29</f>
        <v>0</v>
      </c>
      <c r="L29" s="35">
        <f>J29-K29</f>
        <v>0</v>
      </c>
      <c r="M29" s="49">
        <f>IF(A28=0,0,IF(A28=1,F29,IF(A28=2,L29,IF(A28=3,MAX(F29,L29),IF(A28=4,(F29+L29),IF(A28=6,L29))))))</f>
        <v>499.031808</v>
      </c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customHeight="1" spans="1:13">
      <c r="A30" s="30">
        <v>1</v>
      </c>
      <c r="B30" s="31" t="s">
        <v>55</v>
      </c>
      <c r="C30" t="s">
        <v>36</v>
      </c>
      <c r="D30" t="s">
        <v>37</v>
      </c>
      <c r="E30" t="s">
        <v>38</v>
      </c>
      <c r="F30" t="s">
        <v>39</v>
      </c>
      <c r="H30" t="s">
        <v>41</v>
      </c>
      <c r="I30" t="s">
        <v>36</v>
      </c>
      <c r="J30" t="s">
        <v>37</v>
      </c>
      <c r="K30" t="s">
        <v>38</v>
      </c>
      <c r="L30" t="s">
        <v>39</v>
      </c>
      <c r="M30" s="50" t="s">
        <v>56</v>
      </c>
    </row>
    <row r="31" customHeight="1" spans="1:26">
      <c r="A31" s="36"/>
      <c r="B31" s="33">
        <v>20</v>
      </c>
      <c r="C31" s="33">
        <v>23</v>
      </c>
      <c r="D31" s="34">
        <f>IF(G33&gt;0,B31%*(C10*G33),B31%*I6)</f>
        <v>378.0544</v>
      </c>
      <c r="E31" s="34">
        <f>C31%*D31</f>
        <v>86.952512</v>
      </c>
      <c r="F31" s="35">
        <f>D31-E31</f>
        <v>291.101888</v>
      </c>
      <c r="G31" s="36"/>
      <c r="H31" s="33">
        <v>10</v>
      </c>
      <c r="I31" s="33">
        <v>10</v>
      </c>
      <c r="J31" s="34">
        <f>C10*H31</f>
        <v>0</v>
      </c>
      <c r="K31" s="34">
        <f>I31%*J31</f>
        <v>0</v>
      </c>
      <c r="L31" s="35">
        <f>J31-K31</f>
        <v>0</v>
      </c>
      <c r="M31" s="49">
        <f>IF(A30=0,0,IF(A30=1,F31,IF(A30=2,L31,IF(A30=3,MAX(F31,L31),IF(A30=4,(F31+L31),IF(A30=6,L31))))))</f>
        <v>291.101888</v>
      </c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customHeight="1" spans="1:13">
      <c r="A32" s="30">
        <v>4</v>
      </c>
      <c r="B32" s="31" t="s">
        <v>57</v>
      </c>
      <c r="C32" t="s">
        <v>36</v>
      </c>
      <c r="D32" t="s">
        <v>37</v>
      </c>
      <c r="E32" t="s">
        <v>38</v>
      </c>
      <c r="F32" t="s">
        <v>39</v>
      </c>
      <c r="G32" s="2" t="s">
        <v>58</v>
      </c>
      <c r="H32" t="s">
        <v>41</v>
      </c>
      <c r="I32" t="s">
        <v>36</v>
      </c>
      <c r="J32" t="s">
        <v>37</v>
      </c>
      <c r="K32" t="s">
        <v>38</v>
      </c>
      <c r="L32" t="s">
        <v>39</v>
      </c>
      <c r="M32" s="50" t="s">
        <v>59</v>
      </c>
    </row>
    <row r="33" customHeight="1" spans="1:26">
      <c r="A33" s="36"/>
      <c r="B33" s="33">
        <v>30</v>
      </c>
      <c r="C33" s="33">
        <v>14</v>
      </c>
      <c r="D33" s="34">
        <f>IF(G33&gt;0,B33%*(C10*G33),B33%*I6)</f>
        <v>567.0816</v>
      </c>
      <c r="E33" s="34">
        <f>C33%*D33</f>
        <v>79.391424</v>
      </c>
      <c r="F33" s="35">
        <f>D33-E33</f>
        <v>487.690176</v>
      </c>
      <c r="G33" s="36">
        <v>0</v>
      </c>
      <c r="H33" s="33">
        <v>23</v>
      </c>
      <c r="I33" s="33">
        <v>51</v>
      </c>
      <c r="J33" s="34">
        <f>C10*H33</f>
        <v>0</v>
      </c>
      <c r="K33" s="34">
        <f>I33%*J33</f>
        <v>0</v>
      </c>
      <c r="L33" s="35">
        <f>J33-K33</f>
        <v>0</v>
      </c>
      <c r="M33" s="49">
        <f>IF(A32=0,0,IF(A32=1,F33,IF(A32=2,L33,IF(A32=3,MAX(F33,L33),IF(A32=4,(F33+L33),IF(A32=6,L33))))))</f>
        <v>487.690176</v>
      </c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customHeight="1" spans="2:11">
      <c r="B34" s="24" t="s">
        <v>24</v>
      </c>
      <c r="D34" s="1" t="s">
        <v>33</v>
      </c>
      <c r="K34" s="1" t="s">
        <v>34</v>
      </c>
    </row>
    <row r="35" customHeight="1" spans="1:13">
      <c r="A35" s="30">
        <v>0</v>
      </c>
      <c r="B35" s="31" t="s">
        <v>49</v>
      </c>
      <c r="C35" s="7" t="s">
        <v>36</v>
      </c>
      <c r="D35" s="7" t="s">
        <v>37</v>
      </c>
      <c r="E35" s="7" t="s">
        <v>38</v>
      </c>
      <c r="F35" s="7" t="s">
        <v>39</v>
      </c>
      <c r="H35" s="7" t="s">
        <v>41</v>
      </c>
      <c r="I35" s="7" t="s">
        <v>36</v>
      </c>
      <c r="J35" s="7" t="s">
        <v>37</v>
      </c>
      <c r="K35" s="7" t="s">
        <v>38</v>
      </c>
      <c r="L35" s="7" t="s">
        <v>39</v>
      </c>
      <c r="M35" s="48" t="s">
        <v>50</v>
      </c>
    </row>
    <row r="36" customHeight="1" spans="1:26">
      <c r="A36" s="36"/>
      <c r="B36" s="33">
        <v>5</v>
      </c>
      <c r="C36" s="33">
        <v>10</v>
      </c>
      <c r="D36" s="34">
        <f>IF(G44&gt;0,B36%*(C11*G44),B36%*I7)</f>
        <v>0</v>
      </c>
      <c r="E36" s="34">
        <f>C36%*D36</f>
        <v>0</v>
      </c>
      <c r="F36" s="35">
        <f>D36-E36</f>
        <v>0</v>
      </c>
      <c r="G36" s="36"/>
      <c r="H36" s="33">
        <v>25</v>
      </c>
      <c r="I36" s="33">
        <v>15</v>
      </c>
      <c r="J36" s="34">
        <f>C11*H36</f>
        <v>0</v>
      </c>
      <c r="K36" s="34">
        <f>I36%*J36</f>
        <v>0</v>
      </c>
      <c r="L36" s="35">
        <f>J36-K36</f>
        <v>0</v>
      </c>
      <c r="M36" s="49">
        <f>IF(A35=0,0,IF(A35=1,F36,IF(A35=2,L36,IF(A35=3,MAX(F36,L36),IF(A35=4,(F36+L36),IF(A35=6,L36))))))</f>
        <v>0</v>
      </c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customHeight="1" spans="1:13">
      <c r="A37" s="30">
        <v>4</v>
      </c>
      <c r="B37" s="31" t="s">
        <v>51</v>
      </c>
      <c r="C37" s="7" t="s">
        <v>36</v>
      </c>
      <c r="D37" s="7" t="s">
        <v>37</v>
      </c>
      <c r="E37" s="7" t="s">
        <v>38</v>
      </c>
      <c r="F37" s="7" t="s">
        <v>39</v>
      </c>
      <c r="H37" s="7" t="s">
        <v>41</v>
      </c>
      <c r="I37" s="7" t="s">
        <v>36</v>
      </c>
      <c r="J37" s="7" t="s">
        <v>37</v>
      </c>
      <c r="K37" s="7" t="s">
        <v>38</v>
      </c>
      <c r="L37" s="7" t="s">
        <v>39</v>
      </c>
      <c r="M37" s="48" t="s">
        <v>52</v>
      </c>
    </row>
    <row r="38" customHeight="1" spans="1:26">
      <c r="A38" s="36"/>
      <c r="B38" s="33">
        <v>30</v>
      </c>
      <c r="C38" s="33">
        <v>30</v>
      </c>
      <c r="D38" s="34">
        <f>IF(G44&gt;0,B38%*(C11*G44),B38%*I7)</f>
        <v>0</v>
      </c>
      <c r="E38" s="34">
        <f>C38%*D38</f>
        <v>0</v>
      </c>
      <c r="F38" s="35">
        <f>D38-E38</f>
        <v>0</v>
      </c>
      <c r="G38" s="36"/>
      <c r="H38" s="33">
        <v>23</v>
      </c>
      <c r="I38" s="33">
        <v>23</v>
      </c>
      <c r="J38" s="34">
        <f>C11*H38</f>
        <v>0</v>
      </c>
      <c r="K38" s="34">
        <f>I38%*J38</f>
        <v>0</v>
      </c>
      <c r="L38" s="35">
        <f>J38-K38</f>
        <v>0</v>
      </c>
      <c r="M38" s="49">
        <f>IF(A37=0,0,IF(A37=1,F38,IF(A37=2,L38,IF(A37=3,MAX(F38,L38),IF(A37=4,(F38+L38),IF(A37=6,L38))))))</f>
        <v>0</v>
      </c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customHeight="1" spans="1:13">
      <c r="A39" s="30">
        <v>3</v>
      </c>
      <c r="B39" s="31" t="s">
        <v>53</v>
      </c>
      <c r="C39" t="s">
        <v>36</v>
      </c>
      <c r="D39" t="s">
        <v>37</v>
      </c>
      <c r="E39" t="s">
        <v>38</v>
      </c>
      <c r="F39" t="s">
        <v>39</v>
      </c>
      <c r="H39" t="s">
        <v>41</v>
      </c>
      <c r="I39" t="s">
        <v>36</v>
      </c>
      <c r="J39" t="s">
        <v>37</v>
      </c>
      <c r="K39" t="s">
        <v>38</v>
      </c>
      <c r="L39" t="s">
        <v>39</v>
      </c>
      <c r="M39" s="50" t="s">
        <v>54</v>
      </c>
    </row>
    <row r="40" customHeight="1" spans="1:26">
      <c r="A40" s="36"/>
      <c r="B40" s="33">
        <v>30</v>
      </c>
      <c r="C40" s="33">
        <v>12</v>
      </c>
      <c r="D40" s="34">
        <f>IF(G44&gt;0,B40%*(C11*G44),B40%*I7)</f>
        <v>0</v>
      </c>
      <c r="E40" s="34">
        <f>C40%*D40</f>
        <v>0</v>
      </c>
      <c r="F40" s="35">
        <f>D40-E40</f>
        <v>0</v>
      </c>
      <c r="G40" s="36"/>
      <c r="H40" s="33">
        <v>323</v>
      </c>
      <c r="I40" s="33">
        <v>13</v>
      </c>
      <c r="J40" s="34">
        <f>C11*H40</f>
        <v>0</v>
      </c>
      <c r="K40" s="34">
        <f>I40%*J40</f>
        <v>0</v>
      </c>
      <c r="L40" s="35">
        <f>J40-K40</f>
        <v>0</v>
      </c>
      <c r="M40" s="49">
        <f>IF(A39=0,0,IF(A39=1,F40,IF(A39=2,L40,IF(A39=3,MAX(F40,L40),IF(A39=4,(F40+L40),IF(A39=6,L40))))))</f>
        <v>0</v>
      </c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customHeight="1" spans="1:13">
      <c r="A41" s="30">
        <v>1</v>
      </c>
      <c r="B41" s="31" t="s">
        <v>55</v>
      </c>
      <c r="C41" t="s">
        <v>36</v>
      </c>
      <c r="D41" t="s">
        <v>37</v>
      </c>
      <c r="E41" t="s">
        <v>38</v>
      </c>
      <c r="F41" t="s">
        <v>39</v>
      </c>
      <c r="H41" t="s">
        <v>41</v>
      </c>
      <c r="I41" t="s">
        <v>36</v>
      </c>
      <c r="J41" t="s">
        <v>37</v>
      </c>
      <c r="K41" t="s">
        <v>38</v>
      </c>
      <c r="L41" t="s">
        <v>39</v>
      </c>
      <c r="M41" s="50" t="s">
        <v>56</v>
      </c>
    </row>
    <row r="42" customHeight="1" spans="1:26">
      <c r="A42" s="36"/>
      <c r="B42" s="33">
        <v>20</v>
      </c>
      <c r="C42" s="33">
        <v>23</v>
      </c>
      <c r="D42" s="34">
        <f>IF(G44&gt;0,B42%*(C11*G44),B42%*I7)</f>
        <v>0</v>
      </c>
      <c r="E42" s="34">
        <f>C42%*D42</f>
        <v>0</v>
      </c>
      <c r="F42" s="35">
        <f>D42-E42</f>
        <v>0</v>
      </c>
      <c r="G42" s="36"/>
      <c r="H42" s="33">
        <v>25</v>
      </c>
      <c r="I42" s="33">
        <v>15</v>
      </c>
      <c r="J42" s="34">
        <f>C11*H42</f>
        <v>0</v>
      </c>
      <c r="K42" s="34">
        <f>I42%*J42</f>
        <v>0</v>
      </c>
      <c r="L42" s="35">
        <f>J42-K42</f>
        <v>0</v>
      </c>
      <c r="M42" s="49">
        <f>IF(A41=0,0,IF(A41=1,F42,IF(A41=2,L42,IF(A41=3,MAX(F42,L42),IF(A41=4,(F42+L42),IF(A41=6,L42))))))</f>
        <v>0</v>
      </c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customHeight="1" spans="1:13">
      <c r="A43" s="30">
        <v>4</v>
      </c>
      <c r="B43" s="31" t="s">
        <v>57</v>
      </c>
      <c r="C43" t="s">
        <v>36</v>
      </c>
      <c r="D43" t="s">
        <v>37</v>
      </c>
      <c r="E43" t="s">
        <v>38</v>
      </c>
      <c r="F43" t="s">
        <v>39</v>
      </c>
      <c r="G43" s="2" t="s">
        <v>58</v>
      </c>
      <c r="H43" t="s">
        <v>41</v>
      </c>
      <c r="I43" t="s">
        <v>36</v>
      </c>
      <c r="J43" t="s">
        <v>37</v>
      </c>
      <c r="K43" t="s">
        <v>38</v>
      </c>
      <c r="L43" t="s">
        <v>39</v>
      </c>
      <c r="M43" s="50" t="s">
        <v>59</v>
      </c>
    </row>
    <row r="44" customHeight="1" spans="1:26">
      <c r="A44" s="36"/>
      <c r="B44" s="33">
        <v>15</v>
      </c>
      <c r="C44" s="33">
        <v>12</v>
      </c>
      <c r="D44" s="34">
        <f>IF(G44&gt;0,B44%*(C11*G44),B44%*I7)</f>
        <v>0</v>
      </c>
      <c r="E44" s="34">
        <f>C44%*D44</f>
        <v>0</v>
      </c>
      <c r="F44" s="35">
        <f>D44-E44</f>
        <v>0</v>
      </c>
      <c r="G44" s="36">
        <v>50</v>
      </c>
      <c r="H44" s="33">
        <v>12</v>
      </c>
      <c r="I44" s="33">
        <v>15</v>
      </c>
      <c r="J44" s="34">
        <f>C11*H44</f>
        <v>0</v>
      </c>
      <c r="K44" s="34">
        <f>I44%*J44</f>
        <v>0</v>
      </c>
      <c r="L44" s="35">
        <f>J44-K44</f>
        <v>0</v>
      </c>
      <c r="M44" s="49">
        <f>IF(A43=0,0,IF(A43=1,F44,IF(A43=2,L44,IF(A43=3,MAX(F44,L44),IF(A43=4,(F44+L44),IF(A43=6,L44))))))</f>
        <v>0</v>
      </c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4"/>
  <sheetViews>
    <sheetView workbookViewId="0">
      <selection activeCell="A1" sqref="A1"/>
    </sheetView>
  </sheetViews>
  <sheetFormatPr defaultColWidth="12.6285714285714" defaultRowHeight="15.75" customHeight="1"/>
  <cols>
    <col min="1" max="1" width="8.38095238095238" customWidth="1"/>
    <col min="3" max="3" width="11.5047619047619" customWidth="1"/>
    <col min="5" max="5" width="10.752380952381" customWidth="1"/>
    <col min="7" max="7" width="10.752380952381" customWidth="1"/>
    <col min="14" max="14" width="6.75238095238095" customWidth="1"/>
  </cols>
  <sheetData>
    <row r="1" customHeight="1" spans="1:4">
      <c r="A1" s="1" t="s">
        <v>0</v>
      </c>
      <c r="D1" s="1" t="s">
        <v>1</v>
      </c>
    </row>
    <row r="2" customHeight="1" spans="1:13">
      <c r="A2" s="2" t="s">
        <v>2</v>
      </c>
      <c r="B2" s="3">
        <v>123456.25</v>
      </c>
      <c r="D2" s="4" t="s">
        <v>3</v>
      </c>
      <c r="E2" s="4" t="s">
        <v>4</v>
      </c>
      <c r="F2" s="4" t="s">
        <v>5</v>
      </c>
      <c r="G2" s="5" t="s">
        <v>6</v>
      </c>
      <c r="H2" s="5" t="s">
        <v>7</v>
      </c>
      <c r="I2" s="37" t="s">
        <v>8</v>
      </c>
      <c r="J2" s="37" t="s">
        <v>9</v>
      </c>
      <c r="K2" s="37" t="s">
        <v>10</v>
      </c>
      <c r="L2" s="37" t="s">
        <v>11</v>
      </c>
      <c r="M2" s="37" t="s">
        <v>12</v>
      </c>
    </row>
    <row r="3" customHeight="1" spans="1:13">
      <c r="A3" s="2" t="s">
        <v>13</v>
      </c>
      <c r="B3" s="6">
        <v>1</v>
      </c>
      <c r="D3" s="7" t="s">
        <v>14</v>
      </c>
      <c r="E3" s="8">
        <v>1020.18</v>
      </c>
      <c r="G3" s="9">
        <f>B3</f>
        <v>1</v>
      </c>
      <c r="H3" s="10">
        <f>E3*G3</f>
        <v>1020.18</v>
      </c>
      <c r="I3" s="38">
        <f>L3-H5</f>
        <v>110888.40375</v>
      </c>
      <c r="J3" s="38">
        <f>I3+H4+H5</f>
        <v>136024.09625</v>
      </c>
      <c r="K3" s="38">
        <f>I3+H4</f>
        <v>123456.25</v>
      </c>
      <c r="L3" s="38">
        <f>B4</f>
        <v>123456.25</v>
      </c>
      <c r="M3" s="38">
        <f>I3+H3+H4+H5+H6</f>
        <v>138064.45625</v>
      </c>
    </row>
    <row r="4" customHeight="1" spans="1:8">
      <c r="A4" s="2" t="s">
        <v>15</v>
      </c>
      <c r="B4" s="11">
        <f>B2*B3</f>
        <v>123456.25</v>
      </c>
      <c r="D4" s="7" t="s">
        <v>16</v>
      </c>
      <c r="E4" s="8">
        <v>10.18</v>
      </c>
      <c r="F4" s="2" t="s">
        <v>19</v>
      </c>
      <c r="G4" s="9">
        <f>B3</f>
        <v>1</v>
      </c>
      <c r="H4" s="10">
        <f>IF(F4="Yes",E4%*B4,E4*G4)</f>
        <v>12567.84625</v>
      </c>
    </row>
    <row r="5" customHeight="1" spans="4:14">
      <c r="D5" s="7" t="s">
        <v>18</v>
      </c>
      <c r="E5" s="8">
        <v>10.18</v>
      </c>
      <c r="F5" s="2" t="s">
        <v>19</v>
      </c>
      <c r="G5" s="9">
        <f>B3</f>
        <v>1</v>
      </c>
      <c r="H5" s="10">
        <f>IF(F5="Yes",E5%*B4,E5*G5)</f>
        <v>12567.84625</v>
      </c>
      <c r="I5" s="39">
        <f t="shared" ref="I5:I7" si="0">L5-K9</f>
        <v>22455.04491</v>
      </c>
      <c r="J5" s="40">
        <f t="shared" ref="J5:J7" si="1">I5+J9+K9</f>
        <v>27545.05509</v>
      </c>
      <c r="K5" s="40">
        <f t="shared" ref="K5:K7" si="2">I5+J9</f>
        <v>25000.05</v>
      </c>
      <c r="L5" s="40">
        <f>B9*B3</f>
        <v>25000.05</v>
      </c>
      <c r="M5" s="40">
        <f t="shared" ref="M5:M7" si="3">I5+I9+J9+K9+L9</f>
        <v>27958.2306239888</v>
      </c>
      <c r="N5" s="41" t="s">
        <v>20</v>
      </c>
    </row>
    <row r="6" customHeight="1" spans="4:14">
      <c r="D6" s="7" t="s">
        <v>21</v>
      </c>
      <c r="E6" s="8">
        <v>1020.18</v>
      </c>
      <c r="G6" s="9">
        <f>B3</f>
        <v>1</v>
      </c>
      <c r="H6" s="10">
        <f>E6*G6</f>
        <v>1020.18</v>
      </c>
      <c r="I6" s="39">
        <f t="shared" si="0"/>
        <v>22455.13473</v>
      </c>
      <c r="J6" s="40">
        <f t="shared" si="1"/>
        <v>27545.16527</v>
      </c>
      <c r="K6" s="40">
        <f t="shared" si="2"/>
        <v>25000.15</v>
      </c>
      <c r="L6" s="40">
        <f>B10*B3</f>
        <v>25000.15</v>
      </c>
      <c r="M6" s="40">
        <f t="shared" si="3"/>
        <v>27958.3424566876</v>
      </c>
      <c r="N6" s="42" t="s">
        <v>22</v>
      </c>
    </row>
    <row r="7" customHeight="1" spans="1:14">
      <c r="A7" s="1" t="s">
        <v>23</v>
      </c>
      <c r="I7" s="39">
        <f t="shared" si="0"/>
        <v>0</v>
      </c>
      <c r="J7" s="40">
        <f t="shared" si="1"/>
        <v>0</v>
      </c>
      <c r="K7" s="40">
        <f t="shared" si="2"/>
        <v>0</v>
      </c>
      <c r="L7" s="40">
        <f>B11*B3</f>
        <v>0</v>
      </c>
      <c r="M7" s="40">
        <f t="shared" si="3"/>
        <v>0</v>
      </c>
      <c r="N7" s="43" t="s">
        <v>24</v>
      </c>
    </row>
    <row r="8" customHeight="1" spans="1:26">
      <c r="A8" s="4" t="s">
        <v>25</v>
      </c>
      <c r="B8" s="4" t="s">
        <v>26</v>
      </c>
      <c r="C8" s="4" t="s">
        <v>27</v>
      </c>
      <c r="D8" s="4" t="s">
        <v>28</v>
      </c>
      <c r="E8" s="4" t="s">
        <v>29</v>
      </c>
      <c r="F8" s="4" t="s">
        <v>30</v>
      </c>
      <c r="G8" s="4"/>
      <c r="H8" s="4" t="s">
        <v>32</v>
      </c>
      <c r="I8" s="5" t="s">
        <v>14</v>
      </c>
      <c r="J8" s="5" t="s">
        <v>16</v>
      </c>
      <c r="K8" s="5" t="s">
        <v>18</v>
      </c>
      <c r="L8" s="5" t="s">
        <v>21</v>
      </c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customHeight="1" spans="1:26">
      <c r="A9" s="12" t="s">
        <v>20</v>
      </c>
      <c r="B9" s="13">
        <v>25000.05</v>
      </c>
      <c r="C9" s="14">
        <v>45714.1234567</v>
      </c>
      <c r="D9" s="15">
        <f t="shared" ref="D9:D11" si="4">I5/C9</f>
        <v>0.491205850884776</v>
      </c>
      <c r="E9" s="15">
        <f>IF(G22&gt;0,C9*G22,B9*B3)</f>
        <v>25000.05</v>
      </c>
      <c r="F9" s="16">
        <f>M14+M16+M18+M20+M22</f>
        <v>1147.62884245309</v>
      </c>
      <c r="G9" s="17"/>
      <c r="H9" s="17">
        <f>(B9/B2)*100</f>
        <v>20.2501290943148</v>
      </c>
      <c r="I9" s="45">
        <f>H9%*H3</f>
        <v>206.587766994381</v>
      </c>
      <c r="J9" s="45">
        <f>H9%*H4</f>
        <v>2545.00509</v>
      </c>
      <c r="K9" s="45">
        <f>H9%*H5</f>
        <v>2545.00509</v>
      </c>
      <c r="L9" s="45">
        <f>H9%*H6</f>
        <v>206.587766994381</v>
      </c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Height="1" spans="1:26">
      <c r="A10" s="18" t="s">
        <v>22</v>
      </c>
      <c r="B10" s="19">
        <v>25000.15</v>
      </c>
      <c r="C10" s="20">
        <v>12654.421504</v>
      </c>
      <c r="D10" s="21">
        <f t="shared" si="4"/>
        <v>1.77448923468386</v>
      </c>
      <c r="E10" s="22">
        <f>IF(G33&gt;0,C10*G33,B10*B3)</f>
        <v>25000.15</v>
      </c>
      <c r="F10" s="21">
        <f>M25+M27+M29+M31+M33</f>
        <v>153095.519768949</v>
      </c>
      <c r="G10" s="23"/>
      <c r="H10" s="23">
        <f>(B10/B2)*100</f>
        <v>20.2502100946692</v>
      </c>
      <c r="I10" s="46">
        <f>H10%*H3</f>
        <v>206.588593343796</v>
      </c>
      <c r="J10" s="46">
        <f>H10%*H4</f>
        <v>2545.01527</v>
      </c>
      <c r="K10" s="46">
        <f>H10%*H5</f>
        <v>2545.01527</v>
      </c>
      <c r="L10" s="46">
        <f>H10%*H6</f>
        <v>206.588593343796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customHeight="1" spans="1:26">
      <c r="A11" s="24" t="s">
        <v>24</v>
      </c>
      <c r="B11" s="25">
        <v>0</v>
      </c>
      <c r="C11" s="26">
        <v>0</v>
      </c>
      <c r="D11" s="27" t="e">
        <f t="shared" si="4"/>
        <v>#DIV/0!</v>
      </c>
      <c r="E11" s="27">
        <f>IF(G44&gt;0,C11*G44,B11*B3)</f>
        <v>0</v>
      </c>
      <c r="F11" s="27">
        <f>M36+M38+M40+M42+M44</f>
        <v>0</v>
      </c>
      <c r="G11" s="28"/>
      <c r="H11" s="28">
        <f>(B11/B2)*100</f>
        <v>0</v>
      </c>
      <c r="I11" s="47">
        <f>H11%*H3</f>
        <v>0</v>
      </c>
      <c r="J11" s="47">
        <f>H11%*H4</f>
        <v>0</v>
      </c>
      <c r="K11" s="47">
        <f>H11%*H5</f>
        <v>0</v>
      </c>
      <c r="L11" s="47">
        <f>H11%*H6</f>
        <v>0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customHeight="1" spans="2:11">
      <c r="B12" s="12" t="s">
        <v>20</v>
      </c>
      <c r="C12" s="29">
        <f>C9+C10+C11</f>
        <v>58368.5449607</v>
      </c>
      <c r="D12" s="1" t="s">
        <v>33</v>
      </c>
      <c r="E12" s="29">
        <f t="shared" ref="E12:F12" si="5">E9+E10+E11</f>
        <v>50000.2</v>
      </c>
      <c r="F12" s="29">
        <f t="shared" si="5"/>
        <v>154243.148611402</v>
      </c>
      <c r="K12" s="1" t="s">
        <v>34</v>
      </c>
    </row>
    <row r="13" customHeight="1" spans="1:13">
      <c r="A13" s="30">
        <v>1</v>
      </c>
      <c r="B13" s="31" t="s">
        <v>49</v>
      </c>
      <c r="C13" s="7" t="s">
        <v>36</v>
      </c>
      <c r="D13" s="7" t="s">
        <v>37</v>
      </c>
      <c r="E13" s="7" t="s">
        <v>38</v>
      </c>
      <c r="F13" s="7" t="s">
        <v>39</v>
      </c>
      <c r="G13" s="32"/>
      <c r="H13" s="7" t="s">
        <v>41</v>
      </c>
      <c r="I13" s="7" t="s">
        <v>36</v>
      </c>
      <c r="J13" s="7" t="s">
        <v>37</v>
      </c>
      <c r="K13" s="7" t="s">
        <v>38</v>
      </c>
      <c r="L13" s="7" t="s">
        <v>39</v>
      </c>
      <c r="M13" s="48" t="s">
        <v>50</v>
      </c>
    </row>
    <row r="14" customHeight="1" spans="2:13">
      <c r="B14" s="33">
        <v>5.12</v>
      </c>
      <c r="C14" s="33">
        <v>0.18</v>
      </c>
      <c r="D14" s="34">
        <f>IF(G22&gt;0,B14%*(C9*G22),B14%*I5)</f>
        <v>1149.698299392</v>
      </c>
      <c r="E14" s="34">
        <f>C14%*D14</f>
        <v>2.0694569389056</v>
      </c>
      <c r="F14" s="35">
        <f>D14-E14</f>
        <v>1147.62884245309</v>
      </c>
      <c r="G14" s="36"/>
      <c r="H14" s="33">
        <v>0</v>
      </c>
      <c r="I14" s="33">
        <v>0</v>
      </c>
      <c r="J14" s="34">
        <f>C9*H14</f>
        <v>0</v>
      </c>
      <c r="K14" s="34">
        <f>I14%*J14</f>
        <v>0</v>
      </c>
      <c r="L14" s="35">
        <f>J14-K14</f>
        <v>0</v>
      </c>
      <c r="M14" s="49">
        <f>IF(A13=0,0,IF(A13=1,F14,IF(A13=2,L14,IF(A13=3,MAX(F14,L14),IF(A13=4,(F14+L14),IF(A13=6,L14))))))</f>
        <v>1147.62884245309</v>
      </c>
    </row>
    <row r="15" customHeight="1" spans="1:13">
      <c r="A15" s="30">
        <v>0</v>
      </c>
      <c r="B15" s="31" t="s">
        <v>51</v>
      </c>
      <c r="C15" s="7" t="s">
        <v>36</v>
      </c>
      <c r="D15" s="7" t="s">
        <v>37</v>
      </c>
      <c r="E15" s="7" t="s">
        <v>38</v>
      </c>
      <c r="F15" s="7" t="s">
        <v>39</v>
      </c>
      <c r="H15" s="7" t="s">
        <v>41</v>
      </c>
      <c r="I15" s="7" t="s">
        <v>36</v>
      </c>
      <c r="J15" s="7" t="s">
        <v>37</v>
      </c>
      <c r="K15" s="7" t="s">
        <v>38</v>
      </c>
      <c r="L15" s="7" t="s">
        <v>39</v>
      </c>
      <c r="M15" s="48" t="s">
        <v>52</v>
      </c>
    </row>
    <row r="16" customHeight="1" spans="2:13">
      <c r="B16" s="33">
        <v>30</v>
      </c>
      <c r="C16" s="33">
        <v>30</v>
      </c>
      <c r="D16" s="34">
        <f>IF(G22&gt;0,B16%*(C9*G22),B16%*I5)</f>
        <v>6736.513473</v>
      </c>
      <c r="E16" s="34">
        <f>C16%*D16</f>
        <v>2020.9540419</v>
      </c>
      <c r="F16" s="35">
        <f>D16-E16</f>
        <v>4715.5594311</v>
      </c>
      <c r="G16" s="36"/>
      <c r="H16" s="33">
        <v>12.12</v>
      </c>
      <c r="I16" s="33">
        <v>0.07</v>
      </c>
      <c r="J16" s="34">
        <f>C9*H16</f>
        <v>554055.176295204</v>
      </c>
      <c r="K16" s="34">
        <f>I16%*J16</f>
        <v>387.838623406643</v>
      </c>
      <c r="L16" s="35">
        <f>J16-K16</f>
        <v>553667.337671797</v>
      </c>
      <c r="M16" s="49">
        <f>IF(A15=0,0,IF(A15=1,F16,IF(A15=2,L16,IF(A15=3,MAX(F16,L16),IF(A15=4,(F16+L16),IF(A15=6,L16))))))</f>
        <v>0</v>
      </c>
    </row>
    <row r="17" customHeight="1" spans="1:13">
      <c r="A17" s="30">
        <v>0</v>
      </c>
      <c r="B17" s="31" t="s">
        <v>53</v>
      </c>
      <c r="C17" t="s">
        <v>36</v>
      </c>
      <c r="D17" t="s">
        <v>37</v>
      </c>
      <c r="E17" t="s">
        <v>38</v>
      </c>
      <c r="F17" t="s">
        <v>39</v>
      </c>
      <c r="H17" t="s">
        <v>41</v>
      </c>
      <c r="I17" t="s">
        <v>36</v>
      </c>
      <c r="J17" t="s">
        <v>37</v>
      </c>
      <c r="K17" t="s">
        <v>38</v>
      </c>
      <c r="L17" t="s">
        <v>39</v>
      </c>
      <c r="M17" s="50" t="s">
        <v>54</v>
      </c>
    </row>
    <row r="18" customHeight="1" spans="2:13">
      <c r="B18" s="33">
        <v>30</v>
      </c>
      <c r="C18" s="33">
        <v>12</v>
      </c>
      <c r="D18" s="34">
        <f>IF(G22&gt;0,B18%*(C9*G22),B18%*I5)</f>
        <v>6736.513473</v>
      </c>
      <c r="E18" s="34">
        <f>C18%*D18</f>
        <v>808.38161676</v>
      </c>
      <c r="F18" s="35">
        <f>D18-E18</f>
        <v>5928.13185624</v>
      </c>
      <c r="G18" s="36"/>
      <c r="H18" s="33">
        <v>10</v>
      </c>
      <c r="I18" s="33">
        <v>10</v>
      </c>
      <c r="J18" s="34">
        <f>C9*H18</f>
        <v>457141.234567</v>
      </c>
      <c r="K18" s="34">
        <f>I18%*J18</f>
        <v>45714.1234567</v>
      </c>
      <c r="L18" s="35">
        <f>J18-K18</f>
        <v>411427.1111103</v>
      </c>
      <c r="M18" s="49">
        <f>IF(A17=0,0,IF(A17=1,F18,IF(A17=2,L18,IF(A17=3,MAX(F18,L18),IF(A17=4,(F18+L18),IF(A17=6,L18))))))</f>
        <v>0</v>
      </c>
    </row>
    <row r="19" customHeight="1" spans="1:13">
      <c r="A19" s="30">
        <v>0</v>
      </c>
      <c r="B19" s="31" t="s">
        <v>55</v>
      </c>
      <c r="C19" t="s">
        <v>36</v>
      </c>
      <c r="D19" t="s">
        <v>37</v>
      </c>
      <c r="E19" t="s">
        <v>38</v>
      </c>
      <c r="F19" t="s">
        <v>39</v>
      </c>
      <c r="H19" t="s">
        <v>41</v>
      </c>
      <c r="I19" t="s">
        <v>36</v>
      </c>
      <c r="J19" t="s">
        <v>37</v>
      </c>
      <c r="K19" t="s">
        <v>38</v>
      </c>
      <c r="L19" t="s">
        <v>39</v>
      </c>
      <c r="M19" s="50" t="s">
        <v>56</v>
      </c>
    </row>
    <row r="20" customHeight="1" spans="2:13">
      <c r="B20" s="33">
        <v>20</v>
      </c>
      <c r="C20" s="33">
        <v>23</v>
      </c>
      <c r="D20" s="34">
        <f>IF(G22&gt;0,B20%*(C9*G22),B20%*I5)</f>
        <v>4491.008982</v>
      </c>
      <c r="E20" s="34">
        <f>C20%*D20</f>
        <v>1032.93206586</v>
      </c>
      <c r="F20" s="35">
        <f>D20-E20</f>
        <v>3458.07691614</v>
      </c>
      <c r="G20" s="36"/>
      <c r="H20" s="33">
        <v>10</v>
      </c>
      <c r="I20" s="33">
        <v>10</v>
      </c>
      <c r="J20" s="34">
        <f>C9*H20</f>
        <v>457141.234567</v>
      </c>
      <c r="K20" s="34">
        <f>I20%*J20</f>
        <v>45714.1234567</v>
      </c>
      <c r="L20" s="35">
        <f>J20-K20</f>
        <v>411427.1111103</v>
      </c>
      <c r="M20" s="49">
        <f>IF(A19=0,0,IF(A19=1,F20,IF(A19=2,L20,IF(A19=3,MAX(F20,L20),IF(A19=4,(F20+L20),IF(A19=6,L20))))))</f>
        <v>0</v>
      </c>
    </row>
    <row r="21" customHeight="1" spans="1:13">
      <c r="A21" s="30">
        <v>0</v>
      </c>
      <c r="B21" s="31" t="s">
        <v>57</v>
      </c>
      <c r="C21" t="s">
        <v>36</v>
      </c>
      <c r="D21" t="s">
        <v>37</v>
      </c>
      <c r="E21" t="s">
        <v>38</v>
      </c>
      <c r="F21" t="s">
        <v>39</v>
      </c>
      <c r="G21" s="2" t="s">
        <v>58</v>
      </c>
      <c r="H21" t="s">
        <v>41</v>
      </c>
      <c r="I21" t="s">
        <v>36</v>
      </c>
      <c r="J21" t="s">
        <v>37</v>
      </c>
      <c r="K21" t="s">
        <v>38</v>
      </c>
      <c r="L21" t="s">
        <v>39</v>
      </c>
      <c r="M21" s="50" t="s">
        <v>59</v>
      </c>
    </row>
    <row r="22" customHeight="1" spans="2:13">
      <c r="B22" s="33">
        <v>30</v>
      </c>
      <c r="C22" s="33">
        <v>14</v>
      </c>
      <c r="D22" s="34">
        <f>IF(G22&gt;0,B22%*(C9*G22),B22%*I5)</f>
        <v>6736.513473</v>
      </c>
      <c r="E22" s="34">
        <f>C22%*D22</f>
        <v>943.11188622</v>
      </c>
      <c r="F22" s="35">
        <f>D22-E22</f>
        <v>5793.40158678</v>
      </c>
      <c r="G22" s="36">
        <v>0</v>
      </c>
      <c r="H22" s="33">
        <v>10</v>
      </c>
      <c r="I22" s="33">
        <v>10</v>
      </c>
      <c r="J22" s="34">
        <f>C9*H22</f>
        <v>457141.234567</v>
      </c>
      <c r="K22" s="34">
        <f>I22%*J22</f>
        <v>45714.1234567</v>
      </c>
      <c r="L22" s="35">
        <f>J22-K22</f>
        <v>411427.1111103</v>
      </c>
      <c r="M22" s="49">
        <f>IF(A21=0,0,IF(A21=1,F22,IF(A21=2,L22,IF(A21=3,MAX(F22,L22),IF(A21=4,(F22+L22),IF(A21=6,L22))))))</f>
        <v>0</v>
      </c>
    </row>
    <row r="23" customHeight="1" spans="2:11">
      <c r="B23" s="18" t="s">
        <v>22</v>
      </c>
      <c r="D23" s="1" t="s">
        <v>33</v>
      </c>
      <c r="G23" s="32"/>
      <c r="K23" s="1" t="s">
        <v>34</v>
      </c>
    </row>
    <row r="24" customHeight="1" spans="1:13">
      <c r="A24" s="30">
        <v>3</v>
      </c>
      <c r="B24" s="31" t="s">
        <v>49</v>
      </c>
      <c r="C24" s="7" t="s">
        <v>36</v>
      </c>
      <c r="D24" s="7" t="s">
        <v>37</v>
      </c>
      <c r="E24" s="7" t="s">
        <v>38</v>
      </c>
      <c r="F24" s="7" t="s">
        <v>39</v>
      </c>
      <c r="H24" s="7" t="s">
        <v>41</v>
      </c>
      <c r="I24" s="7" t="s">
        <v>36</v>
      </c>
      <c r="J24" s="7" t="s">
        <v>37</v>
      </c>
      <c r="K24" s="7" t="s">
        <v>38</v>
      </c>
      <c r="L24" s="7" t="s">
        <v>39</v>
      </c>
      <c r="M24" s="48" t="s">
        <v>50</v>
      </c>
    </row>
    <row r="25" customHeight="1" spans="2:13">
      <c r="B25" s="33">
        <v>15.15</v>
      </c>
      <c r="C25" s="33">
        <v>0.18</v>
      </c>
      <c r="D25" s="34">
        <f>IF(G33&gt;0,B25%*(C10*G33),B25%*I6)</f>
        <v>3401.952911595</v>
      </c>
      <c r="E25" s="34">
        <f>C25%*D25</f>
        <v>6.123515240871</v>
      </c>
      <c r="F25" s="35">
        <f>D25-E25</f>
        <v>3395.82939635413</v>
      </c>
      <c r="G25" s="36"/>
      <c r="H25" s="33">
        <v>12.12</v>
      </c>
      <c r="I25" s="33">
        <v>0.18</v>
      </c>
      <c r="J25" s="34">
        <f>C10*H25</f>
        <v>153371.58862848</v>
      </c>
      <c r="K25" s="34">
        <f>I25%*J25</f>
        <v>276.068859531264</v>
      </c>
      <c r="L25" s="35">
        <f>J25-K25</f>
        <v>153095.519768949</v>
      </c>
      <c r="M25" s="49">
        <f>IF(A24=0,0,IF(A24=1,F25,IF(A24=2,L25,IF(A24=3,MAX(F25,L25),IF(A24=4,(F25+L25),IF(A24=6,L25))))))</f>
        <v>153095.519768949</v>
      </c>
    </row>
    <row r="26" customHeight="1" spans="1:13">
      <c r="A26" s="30">
        <v>0</v>
      </c>
      <c r="B26" s="31" t="s">
        <v>51</v>
      </c>
      <c r="C26" s="7" t="s">
        <v>36</v>
      </c>
      <c r="D26" s="7" t="s">
        <v>37</v>
      </c>
      <c r="E26" s="7" t="s">
        <v>38</v>
      </c>
      <c r="F26" s="7" t="s">
        <v>39</v>
      </c>
      <c r="H26" s="7" t="s">
        <v>41</v>
      </c>
      <c r="I26" s="7" t="s">
        <v>36</v>
      </c>
      <c r="J26" s="7" t="s">
        <v>37</v>
      </c>
      <c r="K26" s="7" t="s">
        <v>38</v>
      </c>
      <c r="L26" s="7" t="s">
        <v>39</v>
      </c>
      <c r="M26" s="48" t="s">
        <v>52</v>
      </c>
    </row>
    <row r="27" customHeight="1" spans="1:26">
      <c r="A27" s="36"/>
      <c r="B27" s="33">
        <v>30</v>
      </c>
      <c r="C27" s="33">
        <v>30</v>
      </c>
      <c r="D27" s="34">
        <f>IF(G33&gt;0,B27%*(C10*G33),B27%*I6)</f>
        <v>6736.540419</v>
      </c>
      <c r="E27" s="34">
        <f>C27%*D27</f>
        <v>2020.9621257</v>
      </c>
      <c r="F27" s="35">
        <f>D27-E27</f>
        <v>4715.5782933</v>
      </c>
      <c r="G27" s="36"/>
      <c r="H27" s="33">
        <v>0</v>
      </c>
      <c r="I27" s="33">
        <v>0</v>
      </c>
      <c r="J27" s="34">
        <f>C10*H27</f>
        <v>0</v>
      </c>
      <c r="K27" s="34">
        <f>I27%*J27</f>
        <v>0</v>
      </c>
      <c r="L27" s="35">
        <f>J27-K27</f>
        <v>0</v>
      </c>
      <c r="M27" s="49">
        <f>IF(A26=0,0,IF(A26=1,F27,IF(A26=2,L27,IF(A26=3,MAX(F27,L27),IF(A26=4,(F27+L27),IF(A26=6,L27))))))</f>
        <v>0</v>
      </c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customHeight="1" spans="1:13">
      <c r="A28" s="30">
        <v>0</v>
      </c>
      <c r="B28" s="31" t="s">
        <v>53</v>
      </c>
      <c r="C28" t="s">
        <v>36</v>
      </c>
      <c r="D28" t="s">
        <v>37</v>
      </c>
      <c r="E28" t="s">
        <v>38</v>
      </c>
      <c r="F28" t="s">
        <v>39</v>
      </c>
      <c r="H28" t="s">
        <v>41</v>
      </c>
      <c r="I28" t="s">
        <v>36</v>
      </c>
      <c r="J28" t="s">
        <v>37</v>
      </c>
      <c r="K28" t="s">
        <v>38</v>
      </c>
      <c r="L28" t="s">
        <v>39</v>
      </c>
      <c r="M28" s="50" t="s">
        <v>54</v>
      </c>
    </row>
    <row r="29" customHeight="1" spans="1:26">
      <c r="A29" s="36"/>
      <c r="B29" s="33">
        <v>30</v>
      </c>
      <c r="C29" s="33">
        <v>12</v>
      </c>
      <c r="D29" s="34">
        <f>IF(G33&gt;0,B29%*(C10*G33),B29%*I6)</f>
        <v>6736.540419</v>
      </c>
      <c r="E29" s="34">
        <f>C29%*D29</f>
        <v>808.38485028</v>
      </c>
      <c r="F29" s="35">
        <f>D29-E29</f>
        <v>5928.15556872</v>
      </c>
      <c r="G29" s="36"/>
      <c r="H29" s="33">
        <v>10</v>
      </c>
      <c r="I29" s="33">
        <v>10</v>
      </c>
      <c r="J29" s="34">
        <f>C10*H29</f>
        <v>126544.21504</v>
      </c>
      <c r="K29" s="34">
        <f>I29%*J29</f>
        <v>12654.421504</v>
      </c>
      <c r="L29" s="35">
        <f>J29-K29</f>
        <v>113889.793536</v>
      </c>
      <c r="M29" s="49">
        <f>IF(A28=0,0,IF(A28=1,F29,IF(A28=2,L29,IF(A28=3,MAX(F29,L29),IF(A28=4,(F29+L29),IF(A28=6,L29))))))</f>
        <v>0</v>
      </c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customHeight="1" spans="1:13">
      <c r="A30" s="30">
        <v>0</v>
      </c>
      <c r="B30" s="31" t="s">
        <v>55</v>
      </c>
      <c r="C30" t="s">
        <v>36</v>
      </c>
      <c r="D30" t="s">
        <v>37</v>
      </c>
      <c r="E30" t="s">
        <v>38</v>
      </c>
      <c r="F30" t="s">
        <v>39</v>
      </c>
      <c r="H30" t="s">
        <v>41</v>
      </c>
      <c r="I30" t="s">
        <v>36</v>
      </c>
      <c r="J30" t="s">
        <v>37</v>
      </c>
      <c r="K30" t="s">
        <v>38</v>
      </c>
      <c r="L30" t="s">
        <v>39</v>
      </c>
      <c r="M30" s="50" t="s">
        <v>56</v>
      </c>
    </row>
    <row r="31" customHeight="1" spans="1:26">
      <c r="A31" s="36"/>
      <c r="B31" s="33">
        <v>20</v>
      </c>
      <c r="C31" s="33">
        <v>23</v>
      </c>
      <c r="D31" s="34">
        <f>IF(G33&gt;0,B31%*(C10*G33),B31%*I6)</f>
        <v>4491.026946</v>
      </c>
      <c r="E31" s="34">
        <f>C31%*D31</f>
        <v>1032.93619758</v>
      </c>
      <c r="F31" s="35">
        <f>D31-E31</f>
        <v>3458.09074842</v>
      </c>
      <c r="G31" s="36"/>
      <c r="H31" s="33">
        <v>10</v>
      </c>
      <c r="I31" s="33">
        <v>10</v>
      </c>
      <c r="J31" s="34">
        <f>C10*H31</f>
        <v>126544.21504</v>
      </c>
      <c r="K31" s="34">
        <f>I31%*J31</f>
        <v>12654.421504</v>
      </c>
      <c r="L31" s="35">
        <f>J31-K31</f>
        <v>113889.793536</v>
      </c>
      <c r="M31" s="49">
        <f>IF(A30=0,0,IF(A30=1,F31,IF(A30=2,L31,IF(A30=3,MAX(F31,L31),IF(A30=4,(F31+L31),IF(A30=6,L31))))))</f>
        <v>0</v>
      </c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customHeight="1" spans="1:13">
      <c r="A32" s="30">
        <v>0</v>
      </c>
      <c r="B32" s="31" t="s">
        <v>57</v>
      </c>
      <c r="C32" t="s">
        <v>36</v>
      </c>
      <c r="D32" t="s">
        <v>37</v>
      </c>
      <c r="E32" t="s">
        <v>38</v>
      </c>
      <c r="F32" t="s">
        <v>39</v>
      </c>
      <c r="G32" s="2" t="s">
        <v>58</v>
      </c>
      <c r="H32" t="s">
        <v>41</v>
      </c>
      <c r="I32" t="s">
        <v>36</v>
      </c>
      <c r="J32" t="s">
        <v>37</v>
      </c>
      <c r="K32" t="s">
        <v>38</v>
      </c>
      <c r="L32" t="s">
        <v>39</v>
      </c>
      <c r="M32" s="50" t="s">
        <v>59</v>
      </c>
    </row>
    <row r="33" customHeight="1" spans="1:26">
      <c r="A33" s="36"/>
      <c r="B33" s="33">
        <v>30</v>
      </c>
      <c r="C33" s="33">
        <v>14</v>
      </c>
      <c r="D33" s="34">
        <f>IF(G33&gt;0,B33%*(C10*G33),B33%*I6)</f>
        <v>6736.540419</v>
      </c>
      <c r="E33" s="34">
        <f>C33%*D33</f>
        <v>943.11565866</v>
      </c>
      <c r="F33" s="35">
        <f>D33-E33</f>
        <v>5793.42476034</v>
      </c>
      <c r="G33" s="36">
        <v>0</v>
      </c>
      <c r="H33" s="33">
        <v>25</v>
      </c>
      <c r="I33" s="33">
        <v>15</v>
      </c>
      <c r="J33" s="34">
        <f>C10*H33</f>
        <v>316360.5376</v>
      </c>
      <c r="K33" s="34">
        <f>I33%*J33</f>
        <v>47454.08064</v>
      </c>
      <c r="L33" s="35">
        <f>J33-K33</f>
        <v>268906.45696</v>
      </c>
      <c r="M33" s="49">
        <f>IF(A32=0,0,IF(A32=1,F33,IF(A32=2,L33,IF(A32=3,MAX(F33,L33),IF(A32=4,(F33+L33),IF(A32=6,L33))))))</f>
        <v>0</v>
      </c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customHeight="1" spans="2:11">
      <c r="B34" s="24" t="s">
        <v>24</v>
      </c>
      <c r="D34" s="1" t="s">
        <v>33</v>
      </c>
      <c r="K34" s="1" t="s">
        <v>34</v>
      </c>
    </row>
    <row r="35" customHeight="1" spans="1:13">
      <c r="A35" s="30">
        <v>0</v>
      </c>
      <c r="B35" s="31" t="s">
        <v>49</v>
      </c>
      <c r="C35" s="7" t="s">
        <v>36</v>
      </c>
      <c r="D35" s="7" t="s">
        <v>37</v>
      </c>
      <c r="E35" s="7" t="s">
        <v>38</v>
      </c>
      <c r="F35" s="7" t="s">
        <v>39</v>
      </c>
      <c r="H35" s="7" t="s">
        <v>41</v>
      </c>
      <c r="I35" s="7" t="s">
        <v>36</v>
      </c>
      <c r="J35" s="7" t="s">
        <v>37</v>
      </c>
      <c r="K35" s="7" t="s">
        <v>38</v>
      </c>
      <c r="L35" s="7" t="s">
        <v>39</v>
      </c>
      <c r="M35" s="48" t="s">
        <v>50</v>
      </c>
    </row>
    <row r="36" customHeight="1" spans="1:26">
      <c r="A36" s="36"/>
      <c r="B36" s="33">
        <v>5</v>
      </c>
      <c r="C36" s="33">
        <v>10</v>
      </c>
      <c r="D36" s="34">
        <f>IF(G44&gt;0,B36%*(C11*G44),B36%*I7)</f>
        <v>0</v>
      </c>
      <c r="E36" s="34">
        <f>C36%*D36</f>
        <v>0</v>
      </c>
      <c r="F36" s="35">
        <f>D36-E36</f>
        <v>0</v>
      </c>
      <c r="G36" s="36"/>
      <c r="H36" s="33">
        <v>2.7</v>
      </c>
      <c r="I36" s="33">
        <v>23</v>
      </c>
      <c r="J36" s="34">
        <f>C11*H36</f>
        <v>0</v>
      </c>
      <c r="K36" s="34">
        <f>I36%*J36</f>
        <v>0</v>
      </c>
      <c r="L36" s="35">
        <f>J36-K36</f>
        <v>0</v>
      </c>
      <c r="M36" s="49">
        <f>IF(A35=0,0,IF(A35=1,F36,IF(A35=2,L36,IF(A35=3,MAX(F36,L36),IF(A35=4,(F36+L36),IF(A35=6,L36))))))</f>
        <v>0</v>
      </c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customHeight="1" spans="1:13">
      <c r="A37" s="30">
        <v>0</v>
      </c>
      <c r="B37" s="31" t="s">
        <v>51</v>
      </c>
      <c r="C37" s="7" t="s">
        <v>36</v>
      </c>
      <c r="D37" s="7" t="s">
        <v>37</v>
      </c>
      <c r="E37" s="7" t="s">
        <v>38</v>
      </c>
      <c r="F37" s="7" t="s">
        <v>39</v>
      </c>
      <c r="H37" s="7" t="s">
        <v>41</v>
      </c>
      <c r="I37" s="7" t="s">
        <v>36</v>
      </c>
      <c r="J37" s="7" t="s">
        <v>37</v>
      </c>
      <c r="K37" s="7" t="s">
        <v>38</v>
      </c>
      <c r="L37" s="7" t="s">
        <v>39</v>
      </c>
      <c r="M37" s="48" t="s">
        <v>52</v>
      </c>
    </row>
    <row r="38" customHeight="1" spans="1:26">
      <c r="A38" s="36"/>
      <c r="B38" s="33">
        <v>30</v>
      </c>
      <c r="C38" s="33">
        <v>30</v>
      </c>
      <c r="D38" s="34">
        <f>IF(G44&gt;0,B38%*(C11*G44),B38%*I7)</f>
        <v>0</v>
      </c>
      <c r="E38" s="34">
        <f>C38%*D38</f>
        <v>0</v>
      </c>
      <c r="F38" s="35">
        <f>D38-E38</f>
        <v>0</v>
      </c>
      <c r="G38" s="36"/>
      <c r="H38" s="33">
        <v>23</v>
      </c>
      <c r="I38" s="33">
        <v>23</v>
      </c>
      <c r="J38" s="34">
        <f>C11*H38</f>
        <v>0</v>
      </c>
      <c r="K38" s="34">
        <f>I38%*J38</f>
        <v>0</v>
      </c>
      <c r="L38" s="35">
        <f>J38-K38</f>
        <v>0</v>
      </c>
      <c r="M38" s="49">
        <f>IF(A37=0,0,IF(A37=1,F38,IF(A37=2,L38,IF(A37=3,MAX(F38,L38),IF(A37=4,(F38+L38),IF(A37=6,L38))))))</f>
        <v>0</v>
      </c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customHeight="1" spans="1:13">
      <c r="A39" s="30">
        <v>0</v>
      </c>
      <c r="B39" s="31" t="s">
        <v>53</v>
      </c>
      <c r="C39" t="s">
        <v>36</v>
      </c>
      <c r="D39" t="s">
        <v>37</v>
      </c>
      <c r="E39" t="s">
        <v>38</v>
      </c>
      <c r="F39" t="s">
        <v>39</v>
      </c>
      <c r="H39" t="s">
        <v>41</v>
      </c>
      <c r="I39" t="s">
        <v>36</v>
      </c>
      <c r="J39" t="s">
        <v>37</v>
      </c>
      <c r="K39" t="s">
        <v>38</v>
      </c>
      <c r="L39" t="s">
        <v>39</v>
      </c>
      <c r="M39" s="50" t="s">
        <v>54</v>
      </c>
    </row>
    <row r="40" customHeight="1" spans="1:26">
      <c r="A40" s="36"/>
      <c r="B40" s="33">
        <v>30</v>
      </c>
      <c r="C40" s="33">
        <v>12</v>
      </c>
      <c r="D40" s="34">
        <f>IF(G44&gt;0,B40%*(C11*G44),B40%*I7)</f>
        <v>0</v>
      </c>
      <c r="E40" s="34">
        <f>C40%*D40</f>
        <v>0</v>
      </c>
      <c r="F40" s="35">
        <f>D40-E40</f>
        <v>0</v>
      </c>
      <c r="G40" s="36"/>
      <c r="H40" s="33">
        <v>323</v>
      </c>
      <c r="I40" s="33">
        <v>13</v>
      </c>
      <c r="J40" s="34">
        <f>C11*H40</f>
        <v>0</v>
      </c>
      <c r="K40" s="34">
        <f>I40%*J40</f>
        <v>0</v>
      </c>
      <c r="L40" s="35">
        <f>J40-K40</f>
        <v>0</v>
      </c>
      <c r="M40" s="49">
        <f>IF(A39=0,0,IF(A39=1,F40,IF(A39=2,L40,IF(A39=3,MAX(F40,L40),IF(A39=4,(F40+L40),IF(A39=6,L40))))))</f>
        <v>0</v>
      </c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customHeight="1" spans="1:13">
      <c r="A41" s="30">
        <v>0</v>
      </c>
      <c r="B41" s="31" t="s">
        <v>55</v>
      </c>
      <c r="C41" t="s">
        <v>36</v>
      </c>
      <c r="D41" t="s">
        <v>37</v>
      </c>
      <c r="E41" t="s">
        <v>38</v>
      </c>
      <c r="F41" t="s">
        <v>39</v>
      </c>
      <c r="H41" t="s">
        <v>41</v>
      </c>
      <c r="I41" t="s">
        <v>36</v>
      </c>
      <c r="J41" t="s">
        <v>37</v>
      </c>
      <c r="K41" t="s">
        <v>38</v>
      </c>
      <c r="L41" t="s">
        <v>39</v>
      </c>
      <c r="M41" s="50" t="s">
        <v>56</v>
      </c>
    </row>
    <row r="42" customHeight="1" spans="1:26">
      <c r="A42" s="36"/>
      <c r="B42" s="33">
        <v>20</v>
      </c>
      <c r="C42" s="33">
        <v>23</v>
      </c>
      <c r="D42" s="34">
        <f>IF(G44&gt;0,B42%*(C11*G44),B42%*I7)</f>
        <v>0</v>
      </c>
      <c r="E42" s="34">
        <f>C42%*D42</f>
        <v>0</v>
      </c>
      <c r="F42" s="35">
        <f>D42-E42</f>
        <v>0</v>
      </c>
      <c r="G42" s="36"/>
      <c r="H42" s="33">
        <v>25</v>
      </c>
      <c r="I42" s="33">
        <v>15</v>
      </c>
      <c r="J42" s="34">
        <f>C11*H42</f>
        <v>0</v>
      </c>
      <c r="K42" s="34">
        <f>I42%*J42</f>
        <v>0</v>
      </c>
      <c r="L42" s="35">
        <f>J42-K42</f>
        <v>0</v>
      </c>
      <c r="M42" s="49">
        <f>IF(A41=0,0,IF(A41=1,F42,IF(A41=2,L42,IF(A41=3,MAX(F42,L42),IF(A41=4,(F42+L42),IF(A41=6,L42))))))</f>
        <v>0</v>
      </c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customHeight="1" spans="1:13">
      <c r="A43" s="30">
        <v>0</v>
      </c>
      <c r="B43" s="31" t="s">
        <v>57</v>
      </c>
      <c r="C43" t="s">
        <v>36</v>
      </c>
      <c r="D43" t="s">
        <v>37</v>
      </c>
      <c r="E43" t="s">
        <v>38</v>
      </c>
      <c r="F43" t="s">
        <v>39</v>
      </c>
      <c r="G43" s="2" t="s">
        <v>58</v>
      </c>
      <c r="H43" t="s">
        <v>41</v>
      </c>
      <c r="I43" t="s">
        <v>36</v>
      </c>
      <c r="J43" t="s">
        <v>37</v>
      </c>
      <c r="K43" t="s">
        <v>38</v>
      </c>
      <c r="L43" t="s">
        <v>39</v>
      </c>
      <c r="M43" s="50" t="s">
        <v>59</v>
      </c>
    </row>
    <row r="44" customHeight="1" spans="1:26">
      <c r="A44" s="36"/>
      <c r="B44" s="33">
        <v>30</v>
      </c>
      <c r="C44" s="33">
        <v>14</v>
      </c>
      <c r="D44" s="34">
        <f>IF(G44&gt;0,B44%*(C11*G44),B44%*I7)</f>
        <v>0</v>
      </c>
      <c r="E44" s="34">
        <f>C44%*D44</f>
        <v>0</v>
      </c>
      <c r="F44" s="35">
        <f>D44-E44</f>
        <v>0</v>
      </c>
      <c r="G44" s="36">
        <v>0</v>
      </c>
      <c r="H44" s="33">
        <v>23</v>
      </c>
      <c r="I44" s="33">
        <v>51</v>
      </c>
      <c r="J44" s="34">
        <f>C11*H44</f>
        <v>0</v>
      </c>
      <c r="K44" s="34">
        <f>I44%*J44</f>
        <v>0</v>
      </c>
      <c r="L44" s="35">
        <f>J44-K44</f>
        <v>0</v>
      </c>
      <c r="M44" s="49">
        <f>IF(A43=0,0,IF(A43=1,F44,IF(A43=2,L44,IF(A43=3,MAX(F44,L44),IF(A43=4,(F44+L44),IF(A43=6,L44))))))</f>
        <v>0</v>
      </c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Imp_FOB</vt:lpstr>
      <vt:lpstr>Imp_CIF</vt:lpstr>
      <vt:lpstr>Imp_CNF</vt:lpstr>
      <vt:lpstr>Imp_CNI</vt:lpstr>
      <vt:lpstr>Exp_FOB</vt:lpstr>
      <vt:lpstr>Exp_CIF</vt:lpstr>
      <vt:lpstr>Exp_CNF</vt:lpstr>
      <vt:lpstr>Exp_CNI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ufours42</cp:lastModifiedBy>
  <dcterms:created xsi:type="dcterms:W3CDTF">2022-06-10T04:51:06Z</dcterms:created>
  <dcterms:modified xsi:type="dcterms:W3CDTF">2022-06-10T13:40:23Z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3E4E8646A6784DA6974176854E78695A</vt:lpwstr>
  </property>
  <property fmtid="{D5CDD505-2E9C-101B-9397-08002B2CF9AE}" pid="3" name="KSOProductBuildVer">
    <vt:lpwstr>1033-11.2.0.11156</vt:lpwstr>
  </property>
</Properties>
</file>