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d561f9733b903/Desktop/Coding Inveders/Excel exam Assignment/"/>
    </mc:Choice>
  </mc:AlternateContent>
  <xr:revisionPtr revIDLastSave="0" documentId="8_{D274DED6-AD5D-413B-B805-DCC447E17C25}" xr6:coauthVersionLast="47" xr6:coauthVersionMax="47" xr10:uidLastSave="{00000000-0000-0000-0000-000000000000}"/>
  <bookViews>
    <workbookView xWindow="-110" yWindow="-110" windowWidth="19420" windowHeight="10300" xr2:uid="{D6AE0A24-EA11-4FF1-B0D5-496AB12ECB9D}"/>
  </bookViews>
  <sheets>
    <sheet name="Expected Result" sheetId="6" r:id="rId1"/>
    <sheet name="Summary Table" sheetId="7" r:id="rId2"/>
    <sheet name="Company X - Order Report" sheetId="1" r:id="rId3"/>
    <sheet name="Company X - Pincode Zones" sheetId="2" r:id="rId4"/>
    <sheet name="Company X - SKU Master" sheetId="3" r:id="rId5"/>
    <sheet name="Courier Company - Invoice" sheetId="4" r:id="rId6"/>
    <sheet name="Courier Company - Rates" sheetId="5" r:id="rId7"/>
  </sheets>
  <externalReferences>
    <externalReference r:id="rId8"/>
  </externalReferences>
  <definedNames>
    <definedName name="_xlnm._FilterDatabase" localSheetId="0" hidden="1">'Expected Result'!$A$1:$V$125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  <c r="C3" i="7"/>
  <c r="B4" i="7"/>
  <c r="B3" i="7"/>
  <c r="C2" i="7"/>
  <c r="B2" i="7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2" i="6"/>
  <c r="P3" i="6" a="1"/>
  <c r="P3" i="6" s="1"/>
  <c r="P4" i="6" a="1"/>
  <c r="P4" i="6" s="1"/>
  <c r="P5" i="6" a="1"/>
  <c r="P5" i="6" s="1"/>
  <c r="P6" i="6" a="1"/>
  <c r="P6" i="6" s="1"/>
  <c r="P7" i="6" a="1"/>
  <c r="P7" i="6" s="1"/>
  <c r="P8" i="6" a="1"/>
  <c r="P8" i="6" s="1"/>
  <c r="P9" i="6" a="1"/>
  <c r="P9" i="6" s="1"/>
  <c r="P10" i="6" a="1"/>
  <c r="P10" i="6" s="1"/>
  <c r="P11" i="6" a="1"/>
  <c r="P11" i="6" s="1"/>
  <c r="P12" i="6" a="1"/>
  <c r="P12" i="6" s="1"/>
  <c r="P13" i="6" a="1"/>
  <c r="P13" i="6" s="1"/>
  <c r="P14" i="6" a="1"/>
  <c r="P14" i="6" s="1"/>
  <c r="P15" i="6" a="1"/>
  <c r="P15" i="6" s="1"/>
  <c r="P16" i="6" a="1"/>
  <c r="P16" i="6" s="1"/>
  <c r="P17" i="6" a="1"/>
  <c r="P17" i="6" s="1"/>
  <c r="P18" i="6" a="1"/>
  <c r="P18" i="6" s="1"/>
  <c r="P19" i="6" a="1"/>
  <c r="P19" i="6" s="1"/>
  <c r="P20" i="6" a="1"/>
  <c r="P20" i="6" s="1"/>
  <c r="P21" i="6" a="1"/>
  <c r="P21" i="6" s="1"/>
  <c r="P22" i="6" a="1"/>
  <c r="P22" i="6" s="1"/>
  <c r="P23" i="6" a="1"/>
  <c r="P23" i="6" s="1"/>
  <c r="P24" i="6" a="1"/>
  <c r="P24" i="6" s="1"/>
  <c r="P25" i="6" a="1"/>
  <c r="P25" i="6" s="1"/>
  <c r="P26" i="6" a="1"/>
  <c r="P26" i="6" s="1"/>
  <c r="P27" i="6" a="1"/>
  <c r="P27" i="6" s="1"/>
  <c r="P28" i="6" a="1"/>
  <c r="P28" i="6" s="1"/>
  <c r="P29" i="6" a="1"/>
  <c r="P29" i="6" s="1"/>
  <c r="P30" i="6" a="1"/>
  <c r="P30" i="6" s="1"/>
  <c r="P31" i="6" a="1"/>
  <c r="P31" i="6" s="1"/>
  <c r="P32" i="6" a="1"/>
  <c r="P32" i="6" s="1"/>
  <c r="P33" i="6" a="1"/>
  <c r="P33" i="6" s="1"/>
  <c r="P34" i="6" a="1"/>
  <c r="P34" i="6" s="1"/>
  <c r="P35" i="6" a="1"/>
  <c r="P35" i="6" s="1"/>
  <c r="P36" i="6" a="1"/>
  <c r="P36" i="6" s="1"/>
  <c r="P37" i="6" a="1"/>
  <c r="P37" i="6" s="1"/>
  <c r="P38" i="6" a="1"/>
  <c r="P38" i="6" s="1"/>
  <c r="P39" i="6" a="1"/>
  <c r="P39" i="6" s="1"/>
  <c r="P40" i="6" a="1"/>
  <c r="P40" i="6" s="1"/>
  <c r="P41" i="6" a="1"/>
  <c r="P41" i="6" s="1"/>
  <c r="P42" i="6" a="1"/>
  <c r="P42" i="6" s="1"/>
  <c r="P43" i="6" a="1"/>
  <c r="P43" i="6" s="1"/>
  <c r="P44" i="6" a="1"/>
  <c r="P44" i="6" s="1"/>
  <c r="P45" i="6" a="1"/>
  <c r="P45" i="6" s="1"/>
  <c r="P46" i="6" a="1"/>
  <c r="P46" i="6" s="1"/>
  <c r="P47" i="6" a="1"/>
  <c r="P47" i="6" s="1"/>
  <c r="P48" i="6" a="1"/>
  <c r="P48" i="6" s="1"/>
  <c r="P49" i="6" a="1"/>
  <c r="P49" i="6" s="1"/>
  <c r="P50" i="6" a="1"/>
  <c r="P50" i="6" s="1"/>
  <c r="P51" i="6" a="1"/>
  <c r="P51" i="6" s="1"/>
  <c r="P52" i="6" a="1"/>
  <c r="P52" i="6" s="1"/>
  <c r="P53" i="6" a="1"/>
  <c r="P53" i="6" s="1"/>
  <c r="P54" i="6" a="1"/>
  <c r="P54" i="6" s="1"/>
  <c r="P55" i="6" a="1"/>
  <c r="P55" i="6" s="1"/>
  <c r="P56" i="6" a="1"/>
  <c r="P56" i="6" s="1"/>
  <c r="P57" i="6" a="1"/>
  <c r="P57" i="6" s="1"/>
  <c r="P58" i="6" a="1"/>
  <c r="P58" i="6" s="1"/>
  <c r="P59" i="6" a="1"/>
  <c r="P59" i="6" s="1"/>
  <c r="P60" i="6" a="1"/>
  <c r="P60" i="6" s="1"/>
  <c r="P61" i="6" a="1"/>
  <c r="P61" i="6" s="1"/>
  <c r="P62" i="6" a="1"/>
  <c r="P62" i="6" s="1"/>
  <c r="P63" i="6" a="1"/>
  <c r="P63" i="6" s="1"/>
  <c r="P64" i="6" a="1"/>
  <c r="P64" i="6" s="1"/>
  <c r="P65" i="6" a="1"/>
  <c r="P65" i="6" s="1"/>
  <c r="P66" i="6" a="1"/>
  <c r="P66" i="6" s="1"/>
  <c r="P67" i="6" a="1"/>
  <c r="P67" i="6" s="1"/>
  <c r="P68" i="6" a="1"/>
  <c r="P68" i="6" s="1"/>
  <c r="P69" i="6" a="1"/>
  <c r="P69" i="6" s="1"/>
  <c r="P70" i="6" a="1"/>
  <c r="P70" i="6" s="1"/>
  <c r="P71" i="6" a="1"/>
  <c r="P71" i="6" s="1"/>
  <c r="P72" i="6" a="1"/>
  <c r="P72" i="6" s="1"/>
  <c r="P73" i="6" a="1"/>
  <c r="P73" i="6" s="1"/>
  <c r="P74" i="6" a="1"/>
  <c r="P74" i="6" s="1"/>
  <c r="P75" i="6" a="1"/>
  <c r="P75" i="6" s="1"/>
  <c r="P76" i="6" a="1"/>
  <c r="P76" i="6" s="1"/>
  <c r="P77" i="6" a="1"/>
  <c r="P77" i="6" s="1"/>
  <c r="P78" i="6" a="1"/>
  <c r="P78" i="6" s="1"/>
  <c r="P79" i="6" a="1"/>
  <c r="P79" i="6" s="1"/>
  <c r="P80" i="6" a="1"/>
  <c r="P80" i="6" s="1"/>
  <c r="P81" i="6" a="1"/>
  <c r="P81" i="6" s="1"/>
  <c r="P82" i="6" a="1"/>
  <c r="P82" i="6" s="1"/>
  <c r="P83" i="6" a="1"/>
  <c r="P83" i="6" s="1"/>
  <c r="P84" i="6" a="1"/>
  <c r="P84" i="6" s="1"/>
  <c r="P85" i="6" a="1"/>
  <c r="P85" i="6" s="1"/>
  <c r="P86" i="6" a="1"/>
  <c r="P86" i="6" s="1"/>
  <c r="P87" i="6" a="1"/>
  <c r="P87" i="6" s="1"/>
  <c r="P88" i="6" a="1"/>
  <c r="P88" i="6" s="1"/>
  <c r="P89" i="6" a="1"/>
  <c r="P89" i="6" s="1"/>
  <c r="P90" i="6" a="1"/>
  <c r="P90" i="6" s="1"/>
  <c r="P91" i="6" a="1"/>
  <c r="P91" i="6" s="1"/>
  <c r="P92" i="6" a="1"/>
  <c r="P92" i="6" s="1"/>
  <c r="P93" i="6" a="1"/>
  <c r="P93" i="6" s="1"/>
  <c r="P94" i="6" a="1"/>
  <c r="P94" i="6" s="1"/>
  <c r="P95" i="6" a="1"/>
  <c r="P95" i="6" s="1"/>
  <c r="P96" i="6" a="1"/>
  <c r="P96" i="6" s="1"/>
  <c r="P97" i="6" a="1"/>
  <c r="P97" i="6" s="1"/>
  <c r="P98" i="6" a="1"/>
  <c r="P98" i="6" s="1"/>
  <c r="P99" i="6" a="1"/>
  <c r="P99" i="6" s="1"/>
  <c r="P100" i="6" a="1"/>
  <c r="P100" i="6" s="1"/>
  <c r="P101" i="6" a="1"/>
  <c r="P101" i="6" s="1"/>
  <c r="P102" i="6" a="1"/>
  <c r="P102" i="6" s="1"/>
  <c r="P103" i="6" a="1"/>
  <c r="P103" i="6" s="1"/>
  <c r="P104" i="6" a="1"/>
  <c r="P104" i="6" s="1"/>
  <c r="P105" i="6" a="1"/>
  <c r="P105" i="6" s="1"/>
  <c r="P106" i="6" a="1"/>
  <c r="P106" i="6" s="1"/>
  <c r="P107" i="6" a="1"/>
  <c r="P107" i="6" s="1"/>
  <c r="P108" i="6" a="1"/>
  <c r="P108" i="6" s="1"/>
  <c r="P109" i="6" a="1"/>
  <c r="P109" i="6" s="1"/>
  <c r="P110" i="6" a="1"/>
  <c r="P110" i="6" s="1"/>
  <c r="P111" i="6" a="1"/>
  <c r="P111" i="6" s="1"/>
  <c r="P112" i="6" a="1"/>
  <c r="P112" i="6" s="1"/>
  <c r="P113" i="6" a="1"/>
  <c r="P113" i="6" s="1"/>
  <c r="P114" i="6" a="1"/>
  <c r="P114" i="6" s="1"/>
  <c r="P115" i="6" a="1"/>
  <c r="P115" i="6" s="1"/>
  <c r="P116" i="6" a="1"/>
  <c r="P116" i="6" s="1"/>
  <c r="P117" i="6" a="1"/>
  <c r="P117" i="6" s="1"/>
  <c r="P118" i="6" a="1"/>
  <c r="P118" i="6" s="1"/>
  <c r="P119" i="6" a="1"/>
  <c r="P119" i="6" s="1"/>
  <c r="P120" i="6" a="1"/>
  <c r="P120" i="6" s="1"/>
  <c r="P121" i="6" a="1"/>
  <c r="P121" i="6" s="1"/>
  <c r="P122" i="6" a="1"/>
  <c r="P122" i="6" s="1"/>
  <c r="P123" i="6" a="1"/>
  <c r="P123" i="6" s="1"/>
  <c r="P124" i="6" a="1"/>
  <c r="P124" i="6" s="1"/>
  <c r="P125" i="6" a="1"/>
  <c r="P125" i="6" s="1"/>
  <c r="P2" i="6" a="1"/>
  <c r="P2" i="6" s="1"/>
  <c r="F3" i="6"/>
  <c r="L3" i="6" s="1" a="1"/>
  <c r="L3" i="6" s="1"/>
  <c r="F4" i="6"/>
  <c r="L4" i="6" s="1" a="1"/>
  <c r="L4" i="6" s="1"/>
  <c r="F5" i="6"/>
  <c r="L5" i="6" s="1" a="1"/>
  <c r="L5" i="6" s="1"/>
  <c r="F6" i="6"/>
  <c r="L6" i="6" s="1" a="1"/>
  <c r="L6" i="6" s="1"/>
  <c r="F7" i="6"/>
  <c r="L7" i="6" s="1" a="1"/>
  <c r="L7" i="6" s="1"/>
  <c r="F8" i="6"/>
  <c r="L8" i="6" s="1" a="1"/>
  <c r="L8" i="6" s="1"/>
  <c r="F9" i="6"/>
  <c r="L9" i="6" s="1" a="1"/>
  <c r="L9" i="6" s="1"/>
  <c r="F10" i="6"/>
  <c r="L10" i="6" s="1" a="1"/>
  <c r="L10" i="6" s="1"/>
  <c r="F11" i="6"/>
  <c r="L11" i="6" s="1" a="1"/>
  <c r="L11" i="6" s="1"/>
  <c r="F12" i="6"/>
  <c r="L12" i="6" s="1" a="1"/>
  <c r="L12" i="6" s="1"/>
  <c r="F13" i="6"/>
  <c r="L13" i="6" s="1" a="1"/>
  <c r="L13" i="6" s="1"/>
  <c r="F14" i="6"/>
  <c r="L14" i="6" s="1" a="1"/>
  <c r="L14" i="6" s="1"/>
  <c r="F15" i="6"/>
  <c r="L15" i="6" s="1" a="1"/>
  <c r="L15" i="6" s="1"/>
  <c r="F16" i="6"/>
  <c r="M16" i="6" s="1" a="1"/>
  <c r="M16" i="6" s="1"/>
  <c r="F17" i="6"/>
  <c r="L17" i="6" s="1" a="1"/>
  <c r="L17" i="6" s="1"/>
  <c r="F18" i="6"/>
  <c r="L18" i="6" s="1" a="1"/>
  <c r="L18" i="6" s="1"/>
  <c r="F19" i="6"/>
  <c r="L19" i="6" s="1" a="1"/>
  <c r="L19" i="6" s="1"/>
  <c r="F20" i="6"/>
  <c r="F21" i="6"/>
  <c r="L21" i="6" s="1" a="1"/>
  <c r="L21" i="6" s="1"/>
  <c r="F22" i="6"/>
  <c r="L22" i="6" s="1" a="1"/>
  <c r="L22" i="6" s="1"/>
  <c r="F23" i="6"/>
  <c r="L23" i="6" s="1" a="1"/>
  <c r="L23" i="6" s="1"/>
  <c r="F24" i="6"/>
  <c r="F25" i="6"/>
  <c r="F26" i="6"/>
  <c r="F27" i="6"/>
  <c r="F28" i="6"/>
  <c r="F29" i="6"/>
  <c r="F30" i="6"/>
  <c r="F31" i="6"/>
  <c r="F32" i="6"/>
  <c r="F33" i="6"/>
  <c r="F34" i="6"/>
  <c r="F35" i="6"/>
  <c r="L35" i="6" s="1" a="1"/>
  <c r="L35" i="6" s="1"/>
  <c r="F36" i="6"/>
  <c r="M36" i="6" s="1" a="1"/>
  <c r="M36" i="6" s="1"/>
  <c r="F37" i="6"/>
  <c r="L37" i="6" s="1" a="1"/>
  <c r="L37" i="6" s="1"/>
  <c r="F38" i="6"/>
  <c r="L38" i="6" s="1" a="1"/>
  <c r="L38" i="6" s="1"/>
  <c r="F39" i="6"/>
  <c r="L39" i="6" s="1" a="1"/>
  <c r="L39" i="6" s="1"/>
  <c r="F40" i="6"/>
  <c r="L40" i="6" s="1" a="1"/>
  <c r="L40" i="6" s="1"/>
  <c r="F41" i="6"/>
  <c r="L41" i="6" s="1" a="1"/>
  <c r="L41" i="6" s="1"/>
  <c r="F42" i="6"/>
  <c r="L42" i="6" s="1" a="1"/>
  <c r="L42" i="6" s="1"/>
  <c r="F43" i="6"/>
  <c r="L43" i="6" s="1" a="1"/>
  <c r="L43" i="6" s="1"/>
  <c r="F44" i="6"/>
  <c r="L44" i="6" s="1" a="1"/>
  <c r="L44" i="6" s="1"/>
  <c r="F45" i="6"/>
  <c r="L45" i="6" s="1" a="1"/>
  <c r="L45" i="6" s="1"/>
  <c r="F46" i="6"/>
  <c r="L46" i="6" s="1" a="1"/>
  <c r="L46" i="6" s="1"/>
  <c r="F47" i="6"/>
  <c r="L47" i="6" s="1" a="1"/>
  <c r="L47" i="6" s="1"/>
  <c r="F48" i="6"/>
  <c r="L48" i="6" s="1" a="1"/>
  <c r="L48" i="6" s="1"/>
  <c r="F49" i="6"/>
  <c r="L49" i="6" s="1" a="1"/>
  <c r="L49" i="6" s="1"/>
  <c r="F50" i="6"/>
  <c r="L50" i="6" s="1" a="1"/>
  <c r="L50" i="6" s="1"/>
  <c r="F51" i="6"/>
  <c r="L51" i="6" s="1" a="1"/>
  <c r="L51" i="6" s="1"/>
  <c r="F52" i="6"/>
  <c r="L52" i="6" s="1" a="1"/>
  <c r="L52" i="6" s="1"/>
  <c r="F53" i="6"/>
  <c r="L53" i="6" s="1" a="1"/>
  <c r="L53" i="6" s="1"/>
  <c r="F54" i="6"/>
  <c r="L54" i="6" s="1" a="1"/>
  <c r="L54" i="6" s="1"/>
  <c r="F55" i="6"/>
  <c r="L55" i="6" s="1" a="1"/>
  <c r="L55" i="6" s="1"/>
  <c r="F56" i="6"/>
  <c r="L56" i="6" s="1" a="1"/>
  <c r="L56" i="6" s="1"/>
  <c r="F57" i="6"/>
  <c r="L57" i="6" s="1" a="1"/>
  <c r="L57" i="6" s="1"/>
  <c r="F58" i="6"/>
  <c r="L58" i="6" s="1" a="1"/>
  <c r="L58" i="6" s="1"/>
  <c r="F59" i="6"/>
  <c r="L59" i="6" s="1" a="1"/>
  <c r="L59" i="6" s="1"/>
  <c r="F60" i="6"/>
  <c r="L60" i="6" s="1" a="1"/>
  <c r="L60" i="6" s="1"/>
  <c r="F61" i="6"/>
  <c r="L61" i="6" s="1" a="1"/>
  <c r="L61" i="6" s="1"/>
  <c r="F62" i="6"/>
  <c r="L62" i="6" s="1" a="1"/>
  <c r="L62" i="6" s="1"/>
  <c r="F63" i="6"/>
  <c r="L63" i="6" s="1" a="1"/>
  <c r="L63" i="6" s="1"/>
  <c r="F64" i="6"/>
  <c r="L64" i="6" s="1" a="1"/>
  <c r="L64" i="6" s="1"/>
  <c r="F65" i="6"/>
  <c r="L65" i="6" s="1" a="1"/>
  <c r="L65" i="6" s="1"/>
  <c r="F66" i="6"/>
  <c r="L66" i="6" s="1" a="1"/>
  <c r="L66" i="6" s="1"/>
  <c r="F67" i="6"/>
  <c r="L67" i="6" s="1" a="1"/>
  <c r="L67" i="6" s="1"/>
  <c r="F68" i="6"/>
  <c r="L68" i="6" s="1" a="1"/>
  <c r="L68" i="6" s="1"/>
  <c r="F69" i="6"/>
  <c r="L69" i="6" s="1" a="1"/>
  <c r="L69" i="6" s="1"/>
  <c r="F70" i="6"/>
  <c r="L70" i="6" s="1" a="1"/>
  <c r="L70" i="6" s="1"/>
  <c r="F71" i="6"/>
  <c r="F72" i="6"/>
  <c r="M72" i="6" s="1" a="1"/>
  <c r="M72" i="6" s="1"/>
  <c r="F73" i="6"/>
  <c r="L73" i="6" s="1" a="1"/>
  <c r="L73" i="6" s="1"/>
  <c r="F74" i="6"/>
  <c r="L74" i="6" s="1" a="1"/>
  <c r="L74" i="6" s="1"/>
  <c r="F75" i="6"/>
  <c r="F76" i="6"/>
  <c r="L76" i="6" s="1" a="1"/>
  <c r="L76" i="6" s="1"/>
  <c r="F77" i="6"/>
  <c r="L77" i="6" s="1" a="1"/>
  <c r="L77" i="6" s="1"/>
  <c r="F78" i="6"/>
  <c r="L78" i="6" s="1" a="1"/>
  <c r="L78" i="6" s="1"/>
  <c r="F79" i="6"/>
  <c r="L79" i="6" s="1" a="1"/>
  <c r="L79" i="6" s="1"/>
  <c r="F80" i="6"/>
  <c r="L80" i="6" s="1" a="1"/>
  <c r="L80" i="6" s="1"/>
  <c r="F81" i="6"/>
  <c r="L81" i="6" s="1" a="1"/>
  <c r="L81" i="6" s="1"/>
  <c r="F82" i="6"/>
  <c r="L82" i="6" s="1" a="1"/>
  <c r="L82" i="6" s="1"/>
  <c r="F83" i="6"/>
  <c r="L83" i="6" s="1" a="1"/>
  <c r="L83" i="6" s="1"/>
  <c r="F84" i="6"/>
  <c r="L84" i="6" s="1" a="1"/>
  <c r="L84" i="6" s="1"/>
  <c r="F85" i="6"/>
  <c r="L85" i="6" s="1" a="1"/>
  <c r="L85" i="6" s="1"/>
  <c r="F86" i="6"/>
  <c r="L86" i="6" s="1" a="1"/>
  <c r="L86" i="6" s="1"/>
  <c r="F87" i="6"/>
  <c r="L87" i="6" s="1" a="1"/>
  <c r="L87" i="6" s="1"/>
  <c r="F88" i="6"/>
  <c r="L88" i="6" s="1" a="1"/>
  <c r="L88" i="6" s="1"/>
  <c r="F89" i="6"/>
  <c r="L89" i="6" s="1" a="1"/>
  <c r="L89" i="6" s="1"/>
  <c r="F90" i="6"/>
  <c r="L90" i="6" s="1" a="1"/>
  <c r="L90" i="6" s="1"/>
  <c r="F91" i="6"/>
  <c r="L91" i="6" s="1" a="1"/>
  <c r="L91" i="6" s="1"/>
  <c r="F92" i="6"/>
  <c r="L92" i="6" s="1" a="1"/>
  <c r="L92" i="6" s="1"/>
  <c r="F93" i="6"/>
  <c r="L93" i="6" s="1" a="1"/>
  <c r="L93" i="6" s="1"/>
  <c r="F94" i="6"/>
  <c r="L94" i="6" s="1" a="1"/>
  <c r="L94" i="6" s="1"/>
  <c r="F95" i="6"/>
  <c r="L95" i="6" s="1" a="1"/>
  <c r="L95" i="6" s="1"/>
  <c r="F96" i="6"/>
  <c r="L96" i="6" s="1" a="1"/>
  <c r="L96" i="6" s="1"/>
  <c r="F97" i="6"/>
  <c r="L97" i="6" s="1" a="1"/>
  <c r="L97" i="6" s="1"/>
  <c r="F98" i="6"/>
  <c r="L98" i="6" s="1" a="1"/>
  <c r="L98" i="6" s="1"/>
  <c r="F99" i="6"/>
  <c r="L99" i="6" s="1" a="1"/>
  <c r="L99" i="6" s="1"/>
  <c r="F100" i="6"/>
  <c r="L100" i="6" s="1" a="1"/>
  <c r="L100" i="6" s="1"/>
  <c r="F101" i="6"/>
  <c r="L101" i="6" s="1" a="1"/>
  <c r="L101" i="6" s="1"/>
  <c r="F102" i="6"/>
  <c r="L102" i="6" s="1" a="1"/>
  <c r="L102" i="6" s="1"/>
  <c r="F103" i="6"/>
  <c r="L103" i="6" s="1" a="1"/>
  <c r="L103" i="6" s="1"/>
  <c r="F104" i="6"/>
  <c r="L104" i="6" s="1" a="1"/>
  <c r="L104" i="6" s="1"/>
  <c r="F105" i="6"/>
  <c r="L105" i="6" s="1" a="1"/>
  <c r="L105" i="6" s="1"/>
  <c r="F106" i="6"/>
  <c r="M106" i="6" s="1" a="1"/>
  <c r="M106" i="6" s="1"/>
  <c r="F107" i="6"/>
  <c r="L107" i="6" s="1" a="1"/>
  <c r="L107" i="6" s="1"/>
  <c r="F108" i="6"/>
  <c r="M108" i="6" s="1" a="1"/>
  <c r="M108" i="6" s="1"/>
  <c r="F109" i="6"/>
  <c r="L109" i="6" s="1" a="1"/>
  <c r="L109" i="6" s="1"/>
  <c r="F110" i="6"/>
  <c r="L110" i="6" s="1" a="1"/>
  <c r="L110" i="6" s="1"/>
  <c r="F111" i="6"/>
  <c r="L111" i="6" s="1" a="1"/>
  <c r="L111" i="6" s="1"/>
  <c r="F112" i="6"/>
  <c r="L112" i="6" s="1" a="1"/>
  <c r="L112" i="6" s="1"/>
  <c r="F113" i="6"/>
  <c r="L113" i="6" s="1" a="1"/>
  <c r="L113" i="6" s="1"/>
  <c r="F114" i="6"/>
  <c r="L114" i="6" s="1" a="1"/>
  <c r="L114" i="6" s="1"/>
  <c r="F115" i="6"/>
  <c r="L115" i="6" s="1" a="1"/>
  <c r="L115" i="6" s="1"/>
  <c r="F116" i="6"/>
  <c r="L116" i="6" s="1" a="1"/>
  <c r="L116" i="6" s="1"/>
  <c r="F117" i="6"/>
  <c r="L117" i="6" s="1" a="1"/>
  <c r="L117" i="6" s="1"/>
  <c r="F118" i="6"/>
  <c r="L118" i="6" s="1" a="1"/>
  <c r="L118" i="6" s="1"/>
  <c r="F119" i="6"/>
  <c r="L119" i="6" s="1" a="1"/>
  <c r="L119" i="6" s="1"/>
  <c r="F120" i="6"/>
  <c r="L120" i="6" s="1" a="1"/>
  <c r="L120" i="6" s="1"/>
  <c r="F121" i="6"/>
  <c r="L121" i="6" s="1" a="1"/>
  <c r="L121" i="6" s="1"/>
  <c r="F122" i="6"/>
  <c r="M122" i="6" s="1" a="1"/>
  <c r="M122" i="6" s="1"/>
  <c r="F123" i="6"/>
  <c r="L123" i="6" s="1" a="1"/>
  <c r="L123" i="6" s="1"/>
  <c r="F124" i="6"/>
  <c r="M124" i="6" s="1" a="1"/>
  <c r="M124" i="6" s="1"/>
  <c r="F125" i="6"/>
  <c r="L125" i="6" s="1" a="1"/>
  <c r="L125" i="6" s="1"/>
  <c r="F2" i="6"/>
  <c r="L2" i="6" s="1" a="1"/>
  <c r="L2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K70" i="6" s="1" a="1"/>
  <c r="K70" i="6" s="1"/>
  <c r="E71" i="6"/>
  <c r="E72" i="6"/>
  <c r="E73" i="6"/>
  <c r="E74" i="6"/>
  <c r="E75" i="6"/>
  <c r="E76" i="6"/>
  <c r="E77" i="6"/>
  <c r="E78" i="6"/>
  <c r="E79" i="6"/>
  <c r="E80" i="6"/>
  <c r="E81" i="6"/>
  <c r="E82" i="6"/>
  <c r="K82" i="6" s="1" a="1"/>
  <c r="K82" i="6" s="1"/>
  <c r="E83" i="6"/>
  <c r="E84" i="6"/>
  <c r="E85" i="6"/>
  <c r="E86" i="6"/>
  <c r="E87" i="6"/>
  <c r="E88" i="6"/>
  <c r="E89" i="6"/>
  <c r="E90" i="6"/>
  <c r="E91" i="6"/>
  <c r="E92" i="6"/>
  <c r="E93" i="6"/>
  <c r="E94" i="6"/>
  <c r="K94" i="6" s="1" a="1"/>
  <c r="K94" i="6" s="1"/>
  <c r="E95" i="6"/>
  <c r="E96" i="6"/>
  <c r="E97" i="6"/>
  <c r="E98" i="6"/>
  <c r="E99" i="6"/>
  <c r="E100" i="6"/>
  <c r="E101" i="6"/>
  <c r="E102" i="6"/>
  <c r="E103" i="6"/>
  <c r="E104" i="6"/>
  <c r="E105" i="6"/>
  <c r="E106" i="6"/>
  <c r="K106" i="6" s="1" a="1"/>
  <c r="K106" i="6" s="1"/>
  <c r="E107" i="6"/>
  <c r="E108" i="6"/>
  <c r="E109" i="6"/>
  <c r="E110" i="6"/>
  <c r="E111" i="6"/>
  <c r="E112" i="6"/>
  <c r="E113" i="6"/>
  <c r="E114" i="6"/>
  <c r="E115" i="6"/>
  <c r="E116" i="6"/>
  <c r="E117" i="6"/>
  <c r="E118" i="6"/>
  <c r="K118" i="6" s="1" a="1"/>
  <c r="K118" i="6" s="1"/>
  <c r="E119" i="6"/>
  <c r="E120" i="6"/>
  <c r="E121" i="6"/>
  <c r="E122" i="6"/>
  <c r="E123" i="6"/>
  <c r="E124" i="6"/>
  <c r="E125" i="6"/>
  <c r="E2" i="6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1" i="5"/>
  <c r="C1" i="5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M29" i="6" s="1" a="1"/>
  <c r="M29" i="6" s="1"/>
  <c r="I30" i="6"/>
  <c r="I31" i="6"/>
  <c r="I32" i="6"/>
  <c r="J32" i="6" s="1" a="1"/>
  <c r="J32" i="6" s="1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J80" i="6" s="1" a="1"/>
  <c r="J80" i="6" s="1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J104" i="6" s="1" a="1"/>
  <c r="J104" i="6" s="1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2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B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G3" i="6"/>
  <c r="H3" i="6" s="1" a="1"/>
  <c r="H3" i="6" s="1"/>
  <c r="G4" i="6"/>
  <c r="H4" i="6" s="1" a="1"/>
  <c r="H4" i="6" s="1"/>
  <c r="G5" i="6"/>
  <c r="H5" i="6" s="1" a="1"/>
  <c r="H5" i="6" s="1"/>
  <c r="G6" i="6"/>
  <c r="H6" i="6" s="1" a="1"/>
  <c r="H6" i="6" s="1"/>
  <c r="G7" i="6"/>
  <c r="H7" i="6" s="1" a="1"/>
  <c r="H7" i="6" s="1"/>
  <c r="G8" i="6"/>
  <c r="H8" i="6" s="1" a="1"/>
  <c r="H8" i="6" s="1"/>
  <c r="G9" i="6"/>
  <c r="H9" i="6" s="1" a="1"/>
  <c r="H9" i="6" s="1"/>
  <c r="G10" i="6"/>
  <c r="H10" i="6" s="1" a="1"/>
  <c r="H10" i="6" s="1"/>
  <c r="G11" i="6"/>
  <c r="H11" i="6" s="1" a="1"/>
  <c r="H11" i="6" s="1"/>
  <c r="G12" i="6"/>
  <c r="H12" i="6" s="1" a="1"/>
  <c r="H12" i="6" s="1"/>
  <c r="G13" i="6"/>
  <c r="H13" i="6" s="1" a="1"/>
  <c r="H13" i="6" s="1"/>
  <c r="G14" i="6"/>
  <c r="H14" i="6" s="1" a="1"/>
  <c r="H14" i="6" s="1"/>
  <c r="G15" i="6"/>
  <c r="H15" i="6" s="1" a="1"/>
  <c r="H15" i="6" s="1"/>
  <c r="G16" i="6"/>
  <c r="H16" i="6" s="1" a="1"/>
  <c r="H16" i="6" s="1"/>
  <c r="G17" i="6"/>
  <c r="H17" i="6" s="1" a="1"/>
  <c r="H17" i="6" s="1"/>
  <c r="G18" i="6"/>
  <c r="H18" i="6" s="1" a="1"/>
  <c r="H18" i="6" s="1"/>
  <c r="G19" i="6"/>
  <c r="H19" i="6" s="1" a="1"/>
  <c r="H19" i="6" s="1"/>
  <c r="G20" i="6"/>
  <c r="H20" i="6" s="1" a="1"/>
  <c r="H20" i="6" s="1"/>
  <c r="G21" i="6"/>
  <c r="H21" i="6" s="1" a="1"/>
  <c r="H21" i="6" s="1"/>
  <c r="G22" i="6"/>
  <c r="H22" i="6" s="1" a="1"/>
  <c r="H22" i="6" s="1"/>
  <c r="G23" i="6"/>
  <c r="H23" i="6" s="1" a="1"/>
  <c r="H23" i="6" s="1"/>
  <c r="G24" i="6"/>
  <c r="H24" i="6" s="1" a="1"/>
  <c r="H24" i="6" s="1"/>
  <c r="G25" i="6"/>
  <c r="H25" i="6" s="1" a="1"/>
  <c r="H25" i="6" s="1"/>
  <c r="G26" i="6"/>
  <c r="H26" i="6" s="1" a="1"/>
  <c r="H26" i="6" s="1"/>
  <c r="G27" i="6"/>
  <c r="H27" i="6" s="1" a="1"/>
  <c r="H27" i="6" s="1"/>
  <c r="G28" i="6"/>
  <c r="H28" i="6" s="1" a="1"/>
  <c r="H28" i="6" s="1"/>
  <c r="G29" i="6"/>
  <c r="H29" i="6" s="1" a="1"/>
  <c r="H29" i="6" s="1"/>
  <c r="G30" i="6"/>
  <c r="H30" i="6" s="1" a="1"/>
  <c r="H30" i="6" s="1"/>
  <c r="G31" i="6"/>
  <c r="H31" i="6" s="1" a="1"/>
  <c r="H31" i="6" s="1"/>
  <c r="G32" i="6"/>
  <c r="H32" i="6" s="1" a="1"/>
  <c r="H32" i="6" s="1"/>
  <c r="G33" i="6"/>
  <c r="H33" i="6" s="1" a="1"/>
  <c r="H33" i="6" s="1"/>
  <c r="G34" i="6"/>
  <c r="H34" i="6" s="1" a="1"/>
  <c r="H34" i="6" s="1"/>
  <c r="G35" i="6"/>
  <c r="H35" i="6" s="1" a="1"/>
  <c r="H35" i="6" s="1"/>
  <c r="G36" i="6"/>
  <c r="H36" i="6" s="1" a="1"/>
  <c r="H36" i="6" s="1"/>
  <c r="G37" i="6"/>
  <c r="H37" i="6" s="1" a="1"/>
  <c r="H37" i="6" s="1"/>
  <c r="G38" i="6"/>
  <c r="H38" i="6" s="1" a="1"/>
  <c r="H38" i="6" s="1"/>
  <c r="G39" i="6"/>
  <c r="H39" i="6" s="1" a="1"/>
  <c r="H39" i="6" s="1"/>
  <c r="G40" i="6"/>
  <c r="H40" i="6" s="1" a="1"/>
  <c r="H40" i="6" s="1"/>
  <c r="G41" i="6"/>
  <c r="H41" i="6" s="1" a="1"/>
  <c r="H41" i="6" s="1"/>
  <c r="G42" i="6"/>
  <c r="H42" i="6" s="1" a="1"/>
  <c r="H42" i="6" s="1"/>
  <c r="G43" i="6"/>
  <c r="H43" i="6" s="1" a="1"/>
  <c r="H43" i="6" s="1"/>
  <c r="G44" i="6"/>
  <c r="H44" i="6" s="1" a="1"/>
  <c r="H44" i="6" s="1"/>
  <c r="G45" i="6"/>
  <c r="H45" i="6" s="1" a="1"/>
  <c r="H45" i="6" s="1"/>
  <c r="G46" i="6"/>
  <c r="H46" i="6" s="1" a="1"/>
  <c r="H46" i="6" s="1"/>
  <c r="G47" i="6"/>
  <c r="H47" i="6" s="1" a="1"/>
  <c r="H47" i="6" s="1"/>
  <c r="G48" i="6"/>
  <c r="H48" i="6" s="1" a="1"/>
  <c r="H48" i="6" s="1"/>
  <c r="G49" i="6"/>
  <c r="H49" i="6" s="1" a="1"/>
  <c r="H49" i="6" s="1"/>
  <c r="G50" i="6"/>
  <c r="H50" i="6" s="1" a="1"/>
  <c r="H50" i="6" s="1"/>
  <c r="G51" i="6"/>
  <c r="H51" i="6" s="1" a="1"/>
  <c r="H51" i="6" s="1"/>
  <c r="G52" i="6"/>
  <c r="H52" i="6" s="1" a="1"/>
  <c r="H52" i="6" s="1"/>
  <c r="G53" i="6"/>
  <c r="H53" i="6" s="1" a="1"/>
  <c r="H53" i="6" s="1"/>
  <c r="G54" i="6"/>
  <c r="H54" i="6" s="1" a="1"/>
  <c r="H54" i="6" s="1"/>
  <c r="G55" i="6"/>
  <c r="H55" i="6" s="1" a="1"/>
  <c r="H55" i="6" s="1"/>
  <c r="G56" i="6"/>
  <c r="H56" i="6" s="1" a="1"/>
  <c r="H56" i="6" s="1"/>
  <c r="G57" i="6"/>
  <c r="H57" i="6" s="1" a="1"/>
  <c r="H57" i="6" s="1"/>
  <c r="G58" i="6"/>
  <c r="H58" i="6" s="1" a="1"/>
  <c r="H58" i="6" s="1"/>
  <c r="G59" i="6"/>
  <c r="H59" i="6" s="1" a="1"/>
  <c r="H59" i="6" s="1"/>
  <c r="G60" i="6"/>
  <c r="H60" i="6" s="1" a="1"/>
  <c r="H60" i="6" s="1"/>
  <c r="G61" i="6"/>
  <c r="H61" i="6" s="1" a="1"/>
  <c r="H61" i="6" s="1"/>
  <c r="G62" i="6"/>
  <c r="H62" i="6" s="1" a="1"/>
  <c r="H62" i="6" s="1"/>
  <c r="G63" i="6"/>
  <c r="H63" i="6" s="1" a="1"/>
  <c r="H63" i="6" s="1"/>
  <c r="G64" i="6"/>
  <c r="H64" i="6" s="1" a="1"/>
  <c r="H64" i="6" s="1"/>
  <c r="G65" i="6"/>
  <c r="H65" i="6" s="1" a="1"/>
  <c r="H65" i="6" s="1"/>
  <c r="G66" i="6"/>
  <c r="H66" i="6" s="1" a="1"/>
  <c r="H66" i="6" s="1"/>
  <c r="G67" i="6"/>
  <c r="H67" i="6" s="1" a="1"/>
  <c r="H67" i="6" s="1"/>
  <c r="G68" i="6"/>
  <c r="H68" i="6" s="1" a="1"/>
  <c r="H68" i="6" s="1"/>
  <c r="G69" i="6"/>
  <c r="H69" i="6" s="1" a="1"/>
  <c r="H69" i="6" s="1"/>
  <c r="G70" i="6"/>
  <c r="H70" i="6" s="1" a="1"/>
  <c r="H70" i="6" s="1"/>
  <c r="G71" i="6"/>
  <c r="H71" i="6" s="1" a="1"/>
  <c r="H71" i="6" s="1"/>
  <c r="G72" i="6"/>
  <c r="H72" i="6" s="1" a="1"/>
  <c r="H72" i="6" s="1"/>
  <c r="G73" i="6"/>
  <c r="H73" i="6" s="1" a="1"/>
  <c r="H73" i="6" s="1"/>
  <c r="G74" i="6"/>
  <c r="H74" i="6" s="1" a="1"/>
  <c r="H74" i="6" s="1"/>
  <c r="G75" i="6"/>
  <c r="H75" i="6" s="1" a="1"/>
  <c r="H75" i="6" s="1"/>
  <c r="G76" i="6"/>
  <c r="H76" i="6" s="1" a="1"/>
  <c r="H76" i="6" s="1"/>
  <c r="G77" i="6"/>
  <c r="H77" i="6" s="1" a="1"/>
  <c r="H77" i="6" s="1"/>
  <c r="G78" i="6"/>
  <c r="H78" i="6" s="1" a="1"/>
  <c r="H78" i="6" s="1"/>
  <c r="G79" i="6"/>
  <c r="H79" i="6" s="1" a="1"/>
  <c r="H79" i="6" s="1"/>
  <c r="G80" i="6"/>
  <c r="H80" i="6" s="1" a="1"/>
  <c r="H80" i="6" s="1"/>
  <c r="U80" i="6" s="1"/>
  <c r="G81" i="6"/>
  <c r="H81" i="6" s="1" a="1"/>
  <c r="H81" i="6" s="1"/>
  <c r="G82" i="6"/>
  <c r="H82" i="6" s="1" a="1"/>
  <c r="H82" i="6" s="1"/>
  <c r="G83" i="6"/>
  <c r="H83" i="6" s="1" a="1"/>
  <c r="H83" i="6" s="1"/>
  <c r="G84" i="6"/>
  <c r="H84" i="6" s="1" a="1"/>
  <c r="H84" i="6" s="1"/>
  <c r="G85" i="6"/>
  <c r="H85" i="6" s="1" a="1"/>
  <c r="H85" i="6" s="1"/>
  <c r="G86" i="6"/>
  <c r="H86" i="6" s="1" a="1"/>
  <c r="H86" i="6" s="1"/>
  <c r="G87" i="6"/>
  <c r="H87" i="6" s="1" a="1"/>
  <c r="H87" i="6" s="1"/>
  <c r="G88" i="6"/>
  <c r="H88" i="6" s="1" a="1"/>
  <c r="H88" i="6" s="1"/>
  <c r="G89" i="6"/>
  <c r="H89" i="6" s="1" a="1"/>
  <c r="H89" i="6" s="1"/>
  <c r="G90" i="6"/>
  <c r="H90" i="6" s="1" a="1"/>
  <c r="H90" i="6" s="1"/>
  <c r="G91" i="6"/>
  <c r="H91" i="6" s="1" a="1"/>
  <c r="H91" i="6" s="1"/>
  <c r="G92" i="6"/>
  <c r="H92" i="6" s="1" a="1"/>
  <c r="H92" i="6" s="1"/>
  <c r="G93" i="6"/>
  <c r="H93" i="6" s="1" a="1"/>
  <c r="H93" i="6" s="1"/>
  <c r="G94" i="6"/>
  <c r="H94" i="6" s="1" a="1"/>
  <c r="H94" i="6" s="1"/>
  <c r="G95" i="6"/>
  <c r="H95" i="6" s="1" a="1"/>
  <c r="H95" i="6" s="1"/>
  <c r="G96" i="6"/>
  <c r="H96" i="6" s="1" a="1"/>
  <c r="H96" i="6" s="1"/>
  <c r="G97" i="6"/>
  <c r="H97" i="6" s="1" a="1"/>
  <c r="H97" i="6" s="1"/>
  <c r="G98" i="6"/>
  <c r="H98" i="6" s="1" a="1"/>
  <c r="H98" i="6" s="1"/>
  <c r="G99" i="6"/>
  <c r="H99" i="6" s="1" a="1"/>
  <c r="H99" i="6" s="1"/>
  <c r="G100" i="6"/>
  <c r="H100" i="6" s="1" a="1"/>
  <c r="H100" i="6" s="1"/>
  <c r="G101" i="6"/>
  <c r="H101" i="6" s="1" a="1"/>
  <c r="H101" i="6" s="1"/>
  <c r="G102" i="6"/>
  <c r="H102" i="6" s="1" a="1"/>
  <c r="H102" i="6" s="1"/>
  <c r="G103" i="6"/>
  <c r="H103" i="6" s="1" a="1"/>
  <c r="H103" i="6" s="1"/>
  <c r="G104" i="6"/>
  <c r="H104" i="6" s="1" a="1"/>
  <c r="H104" i="6" s="1"/>
  <c r="U104" i="6" s="1"/>
  <c r="G105" i="6"/>
  <c r="H105" i="6" s="1" a="1"/>
  <c r="H105" i="6" s="1"/>
  <c r="G106" i="6"/>
  <c r="H106" i="6" s="1" a="1"/>
  <c r="H106" i="6" s="1"/>
  <c r="G107" i="6"/>
  <c r="H107" i="6" s="1" a="1"/>
  <c r="H107" i="6" s="1"/>
  <c r="G108" i="6"/>
  <c r="H108" i="6" s="1" a="1"/>
  <c r="H108" i="6" s="1"/>
  <c r="G109" i="6"/>
  <c r="H109" i="6" s="1" a="1"/>
  <c r="H109" i="6" s="1"/>
  <c r="G110" i="6"/>
  <c r="H110" i="6" s="1" a="1"/>
  <c r="H110" i="6" s="1"/>
  <c r="G111" i="6"/>
  <c r="H111" i="6" s="1" a="1"/>
  <c r="H111" i="6" s="1"/>
  <c r="G112" i="6"/>
  <c r="H112" i="6" s="1" a="1"/>
  <c r="H112" i="6" s="1"/>
  <c r="G113" i="6"/>
  <c r="H113" i="6" s="1" a="1"/>
  <c r="H113" i="6" s="1"/>
  <c r="G114" i="6"/>
  <c r="H114" i="6" s="1" a="1"/>
  <c r="H114" i="6" s="1"/>
  <c r="G115" i="6"/>
  <c r="H115" i="6" s="1" a="1"/>
  <c r="H115" i="6" s="1"/>
  <c r="G116" i="6"/>
  <c r="H116" i="6" s="1" a="1"/>
  <c r="H116" i="6" s="1"/>
  <c r="G117" i="6"/>
  <c r="H117" i="6" s="1" a="1"/>
  <c r="H117" i="6" s="1"/>
  <c r="G118" i="6"/>
  <c r="H118" i="6" s="1" a="1"/>
  <c r="H118" i="6" s="1"/>
  <c r="G119" i="6"/>
  <c r="H119" i="6" s="1" a="1"/>
  <c r="H119" i="6" s="1"/>
  <c r="G120" i="6"/>
  <c r="H120" i="6" s="1" a="1"/>
  <c r="H120" i="6" s="1"/>
  <c r="G121" i="6"/>
  <c r="H121" i="6" s="1" a="1"/>
  <c r="H121" i="6" s="1"/>
  <c r="G122" i="6"/>
  <c r="H122" i="6" s="1" a="1"/>
  <c r="H122" i="6" s="1"/>
  <c r="G123" i="6"/>
  <c r="H123" i="6" s="1" a="1"/>
  <c r="H123" i="6" s="1"/>
  <c r="G124" i="6"/>
  <c r="H124" i="6" s="1" a="1"/>
  <c r="H124" i="6" s="1"/>
  <c r="G125" i="6"/>
  <c r="H125" i="6" s="1" a="1"/>
  <c r="H125" i="6" s="1"/>
  <c r="G2" i="6"/>
  <c r="H2" i="6" s="1" a="1"/>
  <c r="H2" i="6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2" i="1"/>
  <c r="D2" i="1" a="1"/>
  <c r="D2" i="1" s="1"/>
  <c r="U81" i="6" l="1"/>
  <c r="N104" i="6"/>
  <c r="N80" i="6"/>
  <c r="J2" i="6" a="1"/>
  <c r="J2" i="6" s="1"/>
  <c r="U2" i="6" s="1"/>
  <c r="K114" i="6" a="1"/>
  <c r="K114" i="6" s="1"/>
  <c r="K102" i="6" a="1"/>
  <c r="K102" i="6" s="1"/>
  <c r="K90" i="6" a="1"/>
  <c r="K90" i="6" s="1"/>
  <c r="K78" i="6" a="1"/>
  <c r="K78" i="6" s="1"/>
  <c r="K66" i="6" a="1"/>
  <c r="K66" i="6" s="1"/>
  <c r="J54" i="6" a="1"/>
  <c r="J54" i="6" s="1"/>
  <c r="M34" i="6" a="1"/>
  <c r="M34" i="6" s="1"/>
  <c r="K63" i="6" a="1"/>
  <c r="K63" i="6" s="1"/>
  <c r="K105" i="6" a="1"/>
  <c r="K105" i="6" s="1"/>
  <c r="K33" i="6" a="1"/>
  <c r="K33" i="6" s="1"/>
  <c r="J47" i="6" a="1"/>
  <c r="J47" i="6" s="1"/>
  <c r="U47" i="6" s="1"/>
  <c r="J58" i="6" a="1"/>
  <c r="J58" i="6" s="1"/>
  <c r="U58" i="6" s="1"/>
  <c r="K46" i="6" a="1"/>
  <c r="K46" i="6" s="1"/>
  <c r="K34" i="6" a="1"/>
  <c r="K34" i="6" s="1"/>
  <c r="J10" i="6" a="1"/>
  <c r="J10" i="6" s="1"/>
  <c r="U10" i="6" s="1"/>
  <c r="M101" i="6" a="1"/>
  <c r="M101" i="6" s="1"/>
  <c r="M91" i="6" a="1"/>
  <c r="M91" i="6" s="1"/>
  <c r="M70" i="6" a="1"/>
  <c r="M70" i="6" s="1"/>
  <c r="M60" i="6" a="1"/>
  <c r="M60" i="6" s="1"/>
  <c r="L30" i="6" a="1"/>
  <c r="L30" i="6" s="1"/>
  <c r="M58" i="6" a="1"/>
  <c r="M58" i="6" s="1"/>
  <c r="M50" i="6" a="1"/>
  <c r="M50" i="6" s="1"/>
  <c r="J12" i="6" a="1"/>
  <c r="J12" i="6" s="1"/>
  <c r="M28" i="6" a="1"/>
  <c r="M28" i="6" s="1"/>
  <c r="M39" i="6" a="1"/>
  <c r="M39" i="6" s="1"/>
  <c r="M75" i="6" a="1"/>
  <c r="M75" i="6" s="1"/>
  <c r="M27" i="6" a="1"/>
  <c r="M27" i="6" s="1"/>
  <c r="M22" i="6" a="1"/>
  <c r="M22" i="6" s="1"/>
  <c r="M26" i="6" a="1"/>
  <c r="M26" i="6" s="1"/>
  <c r="M19" i="6" a="1"/>
  <c r="M19" i="6" s="1"/>
  <c r="M25" i="6" a="1"/>
  <c r="M25" i="6" s="1"/>
  <c r="L36" i="6" a="1"/>
  <c r="L36" i="6" s="1"/>
  <c r="M10" i="6" a="1"/>
  <c r="M10" i="6" s="1"/>
  <c r="J68" i="6" a="1"/>
  <c r="J68" i="6" s="1"/>
  <c r="M24" i="6" a="1"/>
  <c r="M24" i="6" s="1"/>
  <c r="M5" i="6" a="1"/>
  <c r="M5" i="6" s="1"/>
  <c r="K79" i="6" a="1"/>
  <c r="K79" i="6" s="1"/>
  <c r="J43" i="6" a="1"/>
  <c r="J43" i="6" s="1"/>
  <c r="N43" i="6" s="1"/>
  <c r="L71" i="6" a="1"/>
  <c r="L71" i="6" s="1"/>
  <c r="M111" i="6" a="1"/>
  <c r="M111" i="6" s="1"/>
  <c r="M3" i="6" a="1"/>
  <c r="M3" i="6" s="1"/>
  <c r="J42" i="6" a="1"/>
  <c r="J42" i="6" s="1"/>
  <c r="N42" i="6" s="1"/>
  <c r="K30" i="6" a="1"/>
  <c r="K30" i="6" s="1"/>
  <c r="K18" i="6" a="1"/>
  <c r="K18" i="6" s="1"/>
  <c r="K6" i="6" a="1"/>
  <c r="K6" i="6" s="1"/>
  <c r="L34" i="6" a="1"/>
  <c r="L34" i="6" s="1"/>
  <c r="M121" i="6" a="1"/>
  <c r="M121" i="6" s="1"/>
  <c r="M100" i="6" a="1"/>
  <c r="M100" i="6" s="1"/>
  <c r="M90" i="6" a="1"/>
  <c r="M90" i="6" s="1"/>
  <c r="M80" i="6" a="1"/>
  <c r="M80" i="6" s="1"/>
  <c r="M69" i="6" a="1"/>
  <c r="M69" i="6" s="1"/>
  <c r="M59" i="6" a="1"/>
  <c r="M59" i="6" s="1"/>
  <c r="M49" i="6" a="1"/>
  <c r="M49" i="6" s="1"/>
  <c r="M11" i="6" a="1"/>
  <c r="M11" i="6" s="1"/>
  <c r="K125" i="6" a="1"/>
  <c r="K125" i="6" s="1"/>
  <c r="K53" i="6" a="1"/>
  <c r="K53" i="6" s="1"/>
  <c r="L33" i="6" a="1"/>
  <c r="L33" i="6" s="1"/>
  <c r="K12" i="6" a="1"/>
  <c r="K12" i="6" s="1"/>
  <c r="L26" i="6" a="1"/>
  <c r="L26" i="6" s="1"/>
  <c r="M120" i="6" a="1"/>
  <c r="M120" i="6" s="1"/>
  <c r="M110" i="6" a="1"/>
  <c r="M110" i="6" s="1"/>
  <c r="M99" i="6" a="1"/>
  <c r="M99" i="6" s="1"/>
  <c r="M89" i="6" a="1"/>
  <c r="M89" i="6" s="1"/>
  <c r="M79" i="6" a="1"/>
  <c r="M79" i="6" s="1"/>
  <c r="M48" i="6" a="1"/>
  <c r="M48" i="6" s="1"/>
  <c r="M38" i="6" a="1"/>
  <c r="M38" i="6" s="1"/>
  <c r="M18" i="6" a="1"/>
  <c r="M18" i="6" s="1"/>
  <c r="J122" i="6" a="1"/>
  <c r="J122" i="6" s="1"/>
  <c r="J110" i="6" a="1"/>
  <c r="J110" i="6" s="1"/>
  <c r="N110" i="6" s="1"/>
  <c r="K74" i="6" a="1"/>
  <c r="K74" i="6" s="1"/>
  <c r="J62" i="6" a="1"/>
  <c r="J62" i="6" s="1"/>
  <c r="K38" i="6" a="1"/>
  <c r="K38" i="6" s="1"/>
  <c r="L32" i="6" a="1"/>
  <c r="L32" i="6" s="1"/>
  <c r="L20" i="6" a="1"/>
  <c r="L20" i="6" s="1"/>
  <c r="L124" i="6" a="1"/>
  <c r="L124" i="6" s="1"/>
  <c r="L25" i="6" a="1"/>
  <c r="L25" i="6" s="1"/>
  <c r="M119" i="6" a="1"/>
  <c r="M119" i="6" s="1"/>
  <c r="M109" i="6" a="1"/>
  <c r="M109" i="6" s="1"/>
  <c r="M88" i="6" a="1"/>
  <c r="M88" i="6" s="1"/>
  <c r="M78" i="6" a="1"/>
  <c r="M78" i="6" s="1"/>
  <c r="M68" i="6" a="1"/>
  <c r="M68" i="6" s="1"/>
  <c r="M57" i="6" a="1"/>
  <c r="M57" i="6" s="1"/>
  <c r="M47" i="6" a="1"/>
  <c r="M47" i="6" s="1"/>
  <c r="M37" i="6" a="1"/>
  <c r="M37" i="6" s="1"/>
  <c r="M9" i="6" a="1"/>
  <c r="M9" i="6" s="1"/>
  <c r="K123" i="6" a="1"/>
  <c r="K123" i="6" s="1"/>
  <c r="K111" i="6" a="1"/>
  <c r="K111" i="6" s="1"/>
  <c r="K99" i="6" a="1"/>
  <c r="K99" i="6" s="1"/>
  <c r="J63" i="6" a="1"/>
  <c r="J63" i="6" s="1"/>
  <c r="U63" i="6" s="1"/>
  <c r="J51" i="6" a="1"/>
  <c r="J51" i="6" s="1"/>
  <c r="L31" i="6" a="1"/>
  <c r="L31" i="6" s="1"/>
  <c r="L108" i="6" a="1"/>
  <c r="L108" i="6" s="1"/>
  <c r="M118" i="6" a="1"/>
  <c r="M118" i="6" s="1"/>
  <c r="M98" i="6" a="1"/>
  <c r="M98" i="6" s="1"/>
  <c r="M87" i="6" a="1"/>
  <c r="M87" i="6" s="1"/>
  <c r="M77" i="6" a="1"/>
  <c r="M77" i="6" s="1"/>
  <c r="M67" i="6" a="1"/>
  <c r="M67" i="6" s="1"/>
  <c r="M46" i="6" a="1"/>
  <c r="M46" i="6" s="1"/>
  <c r="M17" i="6" a="1"/>
  <c r="M17" i="6" s="1"/>
  <c r="L106" i="6" a="1"/>
  <c r="L106" i="6" s="1"/>
  <c r="L16" i="6" a="1"/>
  <c r="L16" i="6" s="1"/>
  <c r="M117" i="6" a="1"/>
  <c r="M117" i="6" s="1"/>
  <c r="M107" i="6" a="1"/>
  <c r="M107" i="6" s="1"/>
  <c r="M97" i="6" a="1"/>
  <c r="M97" i="6" s="1"/>
  <c r="M76" i="6" a="1"/>
  <c r="M76" i="6" s="1"/>
  <c r="M66" i="6" a="1"/>
  <c r="M66" i="6" s="1"/>
  <c r="M56" i="6" a="1"/>
  <c r="M56" i="6" s="1"/>
  <c r="M45" i="6" a="1"/>
  <c r="M45" i="6" s="1"/>
  <c r="M35" i="6" a="1"/>
  <c r="M35" i="6" s="1"/>
  <c r="M8" i="6" a="1"/>
  <c r="M8" i="6" s="1"/>
  <c r="K121" i="6" a="1"/>
  <c r="K121" i="6" s="1"/>
  <c r="K109" i="6" a="1"/>
  <c r="K109" i="6" s="1"/>
  <c r="K97" i="6" a="1"/>
  <c r="K97" i="6" s="1"/>
  <c r="J85" i="6" a="1"/>
  <c r="J85" i="6" s="1"/>
  <c r="N85" i="6" s="1"/>
  <c r="K73" i="6" a="1"/>
  <c r="K73" i="6" s="1"/>
  <c r="K61" i="6" a="1"/>
  <c r="K61" i="6" s="1"/>
  <c r="K49" i="6" a="1"/>
  <c r="K49" i="6" s="1"/>
  <c r="K37" i="6" a="1"/>
  <c r="K37" i="6" s="1"/>
  <c r="K25" i="6" a="1"/>
  <c r="K25" i="6" s="1"/>
  <c r="J13" i="6" a="1"/>
  <c r="J13" i="6" s="1"/>
  <c r="U13" i="6" s="1"/>
  <c r="L29" i="6" a="1"/>
  <c r="L29" i="6" s="1"/>
  <c r="M96" i="6" a="1"/>
  <c r="M96" i="6" s="1"/>
  <c r="M86" i="6" a="1"/>
  <c r="M86" i="6" s="1"/>
  <c r="M65" i="6" a="1"/>
  <c r="M65" i="6" s="1"/>
  <c r="M55" i="6" a="1"/>
  <c r="M55" i="6" s="1"/>
  <c r="M15" i="6" a="1"/>
  <c r="M15" i="6" s="1"/>
  <c r="M7" i="6" a="1"/>
  <c r="M7" i="6" s="1"/>
  <c r="K120" i="6" a="1"/>
  <c r="K120" i="6" s="1"/>
  <c r="K84" i="6" a="1"/>
  <c r="K84" i="6" s="1"/>
  <c r="L28" i="6" a="1"/>
  <c r="L28" i="6" s="1"/>
  <c r="M116" i="6" a="1"/>
  <c r="M116" i="6" s="1"/>
  <c r="M105" i="6" a="1"/>
  <c r="M105" i="6" s="1"/>
  <c r="M95" i="6" a="1"/>
  <c r="M95" i="6" s="1"/>
  <c r="M85" i="6" a="1"/>
  <c r="M85" i="6" s="1"/>
  <c r="M64" i="6" a="1"/>
  <c r="M64" i="6" s="1"/>
  <c r="M54" i="6" a="1"/>
  <c r="M54" i="6" s="1"/>
  <c r="M44" i="6" a="1"/>
  <c r="M44" i="6" s="1"/>
  <c r="M33" i="6" a="1"/>
  <c r="M33" i="6" s="1"/>
  <c r="M23" i="6" a="1"/>
  <c r="M23" i="6" s="1"/>
  <c r="L75" i="6" a="1"/>
  <c r="L75" i="6" s="1"/>
  <c r="L27" i="6" a="1"/>
  <c r="L27" i="6" s="1"/>
  <c r="L72" i="6" a="1"/>
  <c r="L72" i="6" s="1"/>
  <c r="M2" i="6" a="1"/>
  <c r="M2" i="6" s="1"/>
  <c r="M115" i="6" a="1"/>
  <c r="M115" i="6" s="1"/>
  <c r="M94" i="6" a="1"/>
  <c r="M94" i="6" s="1"/>
  <c r="M84" i="6" a="1"/>
  <c r="M84" i="6" s="1"/>
  <c r="M74" i="6" a="1"/>
  <c r="M74" i="6" s="1"/>
  <c r="M63" i="6" a="1"/>
  <c r="M63" i="6" s="1"/>
  <c r="M53" i="6" a="1"/>
  <c r="M53" i="6" s="1"/>
  <c r="M43" i="6" a="1"/>
  <c r="M43" i="6" s="1"/>
  <c r="M14" i="6" a="1"/>
  <c r="M14" i="6" s="1"/>
  <c r="M6" i="6" a="1"/>
  <c r="M6" i="6" s="1"/>
  <c r="L122" i="6" a="1"/>
  <c r="L122" i="6" s="1"/>
  <c r="M125" i="6" a="1"/>
  <c r="M125" i="6" s="1"/>
  <c r="M114" i="6" a="1"/>
  <c r="M114" i="6" s="1"/>
  <c r="M104" i="6" a="1"/>
  <c r="M104" i="6" s="1"/>
  <c r="M93" i="6" a="1"/>
  <c r="M93" i="6" s="1"/>
  <c r="M83" i="6" a="1"/>
  <c r="M83" i="6" s="1"/>
  <c r="M73" i="6" a="1"/>
  <c r="M73" i="6" s="1"/>
  <c r="M52" i="6" a="1"/>
  <c r="M52" i="6" s="1"/>
  <c r="M42" i="6" a="1"/>
  <c r="M42" i="6" s="1"/>
  <c r="M32" i="6" a="1"/>
  <c r="M32" i="6" s="1"/>
  <c r="M21" i="6" a="1"/>
  <c r="M21" i="6" s="1"/>
  <c r="M13" i="6" a="1"/>
  <c r="M13" i="6" s="1"/>
  <c r="K115" i="6" a="1"/>
  <c r="K115" i="6" s="1"/>
  <c r="J103" i="6" a="1"/>
  <c r="J103" i="6" s="1"/>
  <c r="U103" i="6" s="1"/>
  <c r="K43" i="6" a="1"/>
  <c r="K43" i="6" s="1"/>
  <c r="J31" i="6" a="1"/>
  <c r="J31" i="6" s="1"/>
  <c r="M113" i="6" a="1"/>
  <c r="M113" i="6" s="1"/>
  <c r="M103" i="6" a="1"/>
  <c r="M103" i="6" s="1"/>
  <c r="M82" i="6" a="1"/>
  <c r="M82" i="6" s="1"/>
  <c r="M62" i="6" a="1"/>
  <c r="M62" i="6" s="1"/>
  <c r="M51" i="6" a="1"/>
  <c r="M51" i="6" s="1"/>
  <c r="M41" i="6" a="1"/>
  <c r="M41" i="6" s="1"/>
  <c r="M31" i="6" a="1"/>
  <c r="M31" i="6" s="1"/>
  <c r="K116" i="6" a="1"/>
  <c r="K116" i="6" s="1"/>
  <c r="K104" i="6" a="1"/>
  <c r="K104" i="6" s="1"/>
  <c r="K32" i="6" a="1"/>
  <c r="K32" i="6" s="1"/>
  <c r="U32" i="6" s="1"/>
  <c r="L24" i="6" a="1"/>
  <c r="L24" i="6" s="1"/>
  <c r="J6" i="6" a="1"/>
  <c r="J6" i="6" s="1"/>
  <c r="U6" i="6" s="1"/>
  <c r="M123" i="6" a="1"/>
  <c r="M123" i="6" s="1"/>
  <c r="M112" i="6" a="1"/>
  <c r="M112" i="6" s="1"/>
  <c r="M102" i="6" a="1"/>
  <c r="M102" i="6" s="1"/>
  <c r="M92" i="6" a="1"/>
  <c r="M92" i="6" s="1"/>
  <c r="M81" i="6" a="1"/>
  <c r="M81" i="6" s="1"/>
  <c r="M71" i="6" a="1"/>
  <c r="M71" i="6" s="1"/>
  <c r="M61" i="6" a="1"/>
  <c r="M61" i="6" s="1"/>
  <c r="M40" i="6" a="1"/>
  <c r="M40" i="6" s="1"/>
  <c r="M30" i="6" a="1"/>
  <c r="M30" i="6" s="1"/>
  <c r="M20" i="6" a="1"/>
  <c r="M20" i="6" s="1"/>
  <c r="M12" i="6" a="1"/>
  <c r="M12" i="6" s="1"/>
  <c r="M4" i="6" a="1"/>
  <c r="M4" i="6" s="1"/>
  <c r="J73" i="6" a="1"/>
  <c r="J73" i="6" s="1"/>
  <c r="K108" i="6" a="1"/>
  <c r="K108" i="6" s="1"/>
  <c r="K96" i="6" a="1"/>
  <c r="K96" i="6" s="1"/>
  <c r="K72" i="6" a="1"/>
  <c r="K72" i="6" s="1"/>
  <c r="K60" i="6" a="1"/>
  <c r="K60" i="6" s="1"/>
  <c r="J48" i="6" a="1"/>
  <c r="J48" i="6" s="1"/>
  <c r="K36" i="6" a="1"/>
  <c r="K36" i="6" s="1"/>
  <c r="K24" i="6" a="1"/>
  <c r="K24" i="6" s="1"/>
  <c r="J72" i="6" a="1"/>
  <c r="J72" i="6" s="1"/>
  <c r="N72" i="6" s="1"/>
  <c r="K22" i="6" a="1"/>
  <c r="K22" i="6" s="1"/>
  <c r="K10" i="6" a="1"/>
  <c r="K10" i="6" s="1"/>
  <c r="J125" i="6" a="1"/>
  <c r="J125" i="6" s="1"/>
  <c r="K58" i="6" a="1"/>
  <c r="K58" i="6" s="1"/>
  <c r="K117" i="6" a="1"/>
  <c r="K117" i="6" s="1"/>
  <c r="K93" i="6" a="1"/>
  <c r="K93" i="6" s="1"/>
  <c r="K81" i="6" a="1"/>
  <c r="K81" i="6" s="1"/>
  <c r="K69" i="6" a="1"/>
  <c r="K69" i="6" s="1"/>
  <c r="K57" i="6" a="1"/>
  <c r="K57" i="6" s="1"/>
  <c r="K45" i="6" a="1"/>
  <c r="K45" i="6" s="1"/>
  <c r="J33" i="6" a="1"/>
  <c r="J33" i="6" s="1"/>
  <c r="U33" i="6" s="1"/>
  <c r="K21" i="6" a="1"/>
  <c r="K21" i="6" s="1"/>
  <c r="K9" i="6" a="1"/>
  <c r="K9" i="6" s="1"/>
  <c r="J120" i="6" a="1"/>
  <c r="J120" i="6" s="1"/>
  <c r="U120" i="6" s="1"/>
  <c r="J57" i="6" a="1"/>
  <c r="J57" i="6" s="1"/>
  <c r="N57" i="6" s="1"/>
  <c r="K54" i="6" a="1"/>
  <c r="K54" i="6" s="1"/>
  <c r="K107" i="6" a="1"/>
  <c r="K107" i="6" s="1"/>
  <c r="K71" i="6" a="1"/>
  <c r="K71" i="6" s="1"/>
  <c r="K11" i="6" a="1"/>
  <c r="K11" i="6" s="1"/>
  <c r="K92" i="6" a="1"/>
  <c r="K92" i="6" s="1"/>
  <c r="K80" i="6" a="1"/>
  <c r="K80" i="6" s="1"/>
  <c r="K68" i="6" a="1"/>
  <c r="K68" i="6" s="1"/>
  <c r="K56" i="6" a="1"/>
  <c r="K56" i="6" s="1"/>
  <c r="J44" i="6" a="1"/>
  <c r="J44" i="6" s="1"/>
  <c r="N44" i="6" s="1"/>
  <c r="K20" i="6" a="1"/>
  <c r="K20" i="6" s="1"/>
  <c r="K8" i="6" a="1"/>
  <c r="K8" i="6" s="1"/>
  <c r="J116" i="6" a="1"/>
  <c r="J116" i="6" s="1"/>
  <c r="U116" i="6" s="1"/>
  <c r="J53" i="6" a="1"/>
  <c r="J53" i="6" s="1"/>
  <c r="U53" i="6" s="1"/>
  <c r="K103" i="6" a="1"/>
  <c r="K103" i="6" s="1"/>
  <c r="K91" i="6" a="1"/>
  <c r="K91" i="6" s="1"/>
  <c r="J79" i="6" a="1"/>
  <c r="J79" i="6" s="1"/>
  <c r="U79" i="6" s="1"/>
  <c r="K67" i="6" a="1"/>
  <c r="K67" i="6" s="1"/>
  <c r="K55" i="6" a="1"/>
  <c r="K55" i="6" s="1"/>
  <c r="K31" i="6" a="1"/>
  <c r="K31" i="6" s="1"/>
  <c r="K19" i="6" a="1"/>
  <c r="K19" i="6" s="1"/>
  <c r="K7" i="6" a="1"/>
  <c r="K7" i="6" s="1"/>
  <c r="J114" i="6" a="1"/>
  <c r="J114" i="6" s="1"/>
  <c r="U114" i="6" s="1"/>
  <c r="K48" i="6" a="1"/>
  <c r="K48" i="6" s="1"/>
  <c r="J95" i="6" a="1"/>
  <c r="J95" i="6" s="1"/>
  <c r="U95" i="6" s="1"/>
  <c r="K59" i="6" a="1"/>
  <c r="K59" i="6" s="1"/>
  <c r="J23" i="6" a="1"/>
  <c r="J23" i="6" s="1"/>
  <c r="J111" i="6" a="1"/>
  <c r="J111" i="6" s="1"/>
  <c r="U111" i="6" s="1"/>
  <c r="K44" i="6" a="1"/>
  <c r="K44" i="6" s="1"/>
  <c r="K119" i="6" a="1"/>
  <c r="K119" i="6" s="1"/>
  <c r="K83" i="6" a="1"/>
  <c r="K83" i="6" s="1"/>
  <c r="K47" i="6" a="1"/>
  <c r="K47" i="6" s="1"/>
  <c r="K35" i="6" a="1"/>
  <c r="K35" i="6" s="1"/>
  <c r="K113" i="6" a="1"/>
  <c r="K113" i="6" s="1"/>
  <c r="K101" i="6" a="1"/>
  <c r="K101" i="6" s="1"/>
  <c r="J89" i="6" a="1"/>
  <c r="J89" i="6" s="1"/>
  <c r="K77" i="6" a="1"/>
  <c r="K77" i="6" s="1"/>
  <c r="K65" i="6" a="1"/>
  <c r="K65" i="6" s="1"/>
  <c r="K41" i="6" a="1"/>
  <c r="K41" i="6" s="1"/>
  <c r="K29" i="6" a="1"/>
  <c r="K29" i="6" s="1"/>
  <c r="K17" i="6" a="1"/>
  <c r="K17" i="6" s="1"/>
  <c r="K5" i="6" a="1"/>
  <c r="K5" i="6" s="1"/>
  <c r="J94" i="6" a="1"/>
  <c r="J94" i="6" s="1"/>
  <c r="N94" i="6" s="1"/>
  <c r="K42" i="6" a="1"/>
  <c r="K42" i="6" s="1"/>
  <c r="K2" i="6" a="1"/>
  <c r="K2" i="6" s="1"/>
  <c r="K124" i="6" a="1"/>
  <c r="K124" i="6" s="1"/>
  <c r="K112" i="6" a="1"/>
  <c r="K112" i="6" s="1"/>
  <c r="K100" i="6" a="1"/>
  <c r="K100" i="6" s="1"/>
  <c r="J88" i="6" a="1"/>
  <c r="J88" i="6" s="1"/>
  <c r="U88" i="6" s="1"/>
  <c r="K76" i="6" a="1"/>
  <c r="K76" i="6" s="1"/>
  <c r="J64" i="6" a="1"/>
  <c r="J64" i="6" s="1"/>
  <c r="K52" i="6" a="1"/>
  <c r="K52" i="6" s="1"/>
  <c r="K40" i="6" a="1"/>
  <c r="K40" i="6" s="1"/>
  <c r="K28" i="6" a="1"/>
  <c r="K28" i="6" s="1"/>
  <c r="K16" i="6" a="1"/>
  <c r="K16" i="6" s="1"/>
  <c r="K4" i="6" a="1"/>
  <c r="K4" i="6" s="1"/>
  <c r="J84" i="6" a="1"/>
  <c r="J84" i="6" s="1"/>
  <c r="N84" i="6" s="1"/>
  <c r="J41" i="6" a="1"/>
  <c r="J41" i="6" s="1"/>
  <c r="N41" i="6" s="1"/>
  <c r="K89" i="6" a="1"/>
  <c r="K89" i="6" s="1"/>
  <c r="J99" i="6" a="1"/>
  <c r="J99" i="6" s="1"/>
  <c r="U99" i="6" s="1"/>
  <c r="K87" i="6" a="1"/>
  <c r="K87" i="6" s="1"/>
  <c r="K75" i="6" a="1"/>
  <c r="K75" i="6" s="1"/>
  <c r="K51" i="6" a="1"/>
  <c r="K51" i="6" s="1"/>
  <c r="K39" i="6" a="1"/>
  <c r="K39" i="6" s="1"/>
  <c r="J27" i="6" a="1"/>
  <c r="J27" i="6" s="1"/>
  <c r="U27" i="6" s="1"/>
  <c r="K15" i="6" a="1"/>
  <c r="K15" i="6" s="1"/>
  <c r="K3" i="6" a="1"/>
  <c r="K3" i="6" s="1"/>
  <c r="J82" i="6" a="1"/>
  <c r="J82" i="6" s="1"/>
  <c r="N82" i="6" s="1"/>
  <c r="J37" i="6" a="1"/>
  <c r="J37" i="6" s="1"/>
  <c r="U37" i="6" s="1"/>
  <c r="K85" i="6" a="1"/>
  <c r="K85" i="6" s="1"/>
  <c r="K27" i="6" a="1"/>
  <c r="K27" i="6" s="1"/>
  <c r="K122" i="6" a="1"/>
  <c r="K122" i="6" s="1"/>
  <c r="K98" i="6" a="1"/>
  <c r="K98" i="6" s="1"/>
  <c r="K86" i="6" a="1"/>
  <c r="K86" i="6" s="1"/>
  <c r="K62" i="6" a="1"/>
  <c r="K62" i="6" s="1"/>
  <c r="K50" i="6" a="1"/>
  <c r="K50" i="6" s="1"/>
  <c r="J38" i="6" a="1"/>
  <c r="J38" i="6" s="1"/>
  <c r="N38" i="6" s="1"/>
  <c r="K26" i="6" a="1"/>
  <c r="K26" i="6" s="1"/>
  <c r="K14" i="6" a="1"/>
  <c r="K14" i="6" s="1"/>
  <c r="J78" i="6" a="1"/>
  <c r="J78" i="6" s="1"/>
  <c r="U78" i="6" s="1"/>
  <c r="J22" i="6" a="1"/>
  <c r="J22" i="6" s="1"/>
  <c r="U22" i="6" s="1"/>
  <c r="K13" i="6" a="1"/>
  <c r="K13" i="6" s="1"/>
  <c r="J105" i="6" a="1"/>
  <c r="J105" i="6" s="1"/>
  <c r="N105" i="6" s="1"/>
  <c r="J74" i="6" a="1"/>
  <c r="J74" i="6" s="1"/>
  <c r="K95" i="6" a="1"/>
  <c r="K95" i="6" s="1"/>
  <c r="K64" i="6" a="1"/>
  <c r="K64" i="6" s="1"/>
  <c r="K23" i="6" a="1"/>
  <c r="K23" i="6" s="1"/>
  <c r="J115" i="6" a="1"/>
  <c r="J115" i="6" s="1"/>
  <c r="U115" i="6" s="1"/>
  <c r="J93" i="6" a="1"/>
  <c r="J93" i="6" s="1"/>
  <c r="J83" i="6" a="1"/>
  <c r="J83" i="6" s="1"/>
  <c r="N83" i="6" s="1"/>
  <c r="J52" i="6" a="1"/>
  <c r="J52" i="6" s="1"/>
  <c r="U52" i="6" s="1"/>
  <c r="J21" i="6" a="1"/>
  <c r="J21" i="6" s="1"/>
  <c r="U21" i="6" s="1"/>
  <c r="J11" i="6" a="1"/>
  <c r="J11" i="6" s="1"/>
  <c r="U11" i="6" s="1"/>
  <c r="J124" i="6" a="1"/>
  <c r="J124" i="6" s="1"/>
  <c r="U124" i="6" s="1"/>
  <c r="J123" i="6" a="1"/>
  <c r="J123" i="6" s="1"/>
  <c r="U123" i="6" s="1"/>
  <c r="J113" i="6" a="1"/>
  <c r="J113" i="6" s="1"/>
  <c r="U113" i="6" s="1"/>
  <c r="J102" i="6" a="1"/>
  <c r="J102" i="6" s="1"/>
  <c r="U102" i="6" s="1"/>
  <c r="J92" i="6" a="1"/>
  <c r="J92" i="6" s="1"/>
  <c r="N92" i="6" s="1"/>
  <c r="J81" i="6" a="1"/>
  <c r="J81" i="6" s="1"/>
  <c r="N81" i="6" s="1"/>
  <c r="J71" i="6" a="1"/>
  <c r="J71" i="6" s="1"/>
  <c r="N71" i="6" s="1"/>
  <c r="J61" i="6" a="1"/>
  <c r="J61" i="6" s="1"/>
  <c r="J40" i="6" a="1"/>
  <c r="J40" i="6" s="1"/>
  <c r="U40" i="6" s="1"/>
  <c r="J30" i="6" a="1"/>
  <c r="J30" i="6" s="1"/>
  <c r="J20" i="6" a="1"/>
  <c r="J20" i="6" s="1"/>
  <c r="N20" i="6" s="1"/>
  <c r="J9" i="6" a="1"/>
  <c r="J9" i="6" s="1"/>
  <c r="U9" i="6" s="1"/>
  <c r="J112" i="6" a="1"/>
  <c r="J112" i="6" s="1"/>
  <c r="U112" i="6" s="1"/>
  <c r="J101" i="6" a="1"/>
  <c r="J101" i="6" s="1"/>
  <c r="U101" i="6" s="1"/>
  <c r="J91" i="6" a="1"/>
  <c r="J91" i="6" s="1"/>
  <c r="J70" i="6" a="1"/>
  <c r="J70" i="6" s="1"/>
  <c r="U70" i="6" s="1"/>
  <c r="J60" i="6" a="1"/>
  <c r="J60" i="6" s="1"/>
  <c r="U60" i="6" s="1"/>
  <c r="J50" i="6" a="1"/>
  <c r="J50" i="6" s="1"/>
  <c r="N50" i="6" s="1"/>
  <c r="J39" i="6" a="1"/>
  <c r="J39" i="6" s="1"/>
  <c r="U39" i="6" s="1"/>
  <c r="J29" i="6" a="1"/>
  <c r="J29" i="6" s="1"/>
  <c r="J19" i="6" a="1"/>
  <c r="J19" i="6" s="1"/>
  <c r="N19" i="6" s="1"/>
  <c r="J100" i="6" a="1"/>
  <c r="J100" i="6" s="1"/>
  <c r="U100" i="6" s="1"/>
  <c r="J90" i="6" a="1"/>
  <c r="J90" i="6" s="1"/>
  <c r="U90" i="6" s="1"/>
  <c r="J69" i="6" a="1"/>
  <c r="J69" i="6" s="1"/>
  <c r="U69" i="6" s="1"/>
  <c r="J59" i="6" a="1"/>
  <c r="J59" i="6" s="1"/>
  <c r="U59" i="6" s="1"/>
  <c r="J49" i="6" a="1"/>
  <c r="J49" i="6" s="1"/>
  <c r="N49" i="6" s="1"/>
  <c r="J28" i="6" a="1"/>
  <c r="J28" i="6" s="1"/>
  <c r="J18" i="6" a="1"/>
  <c r="J18" i="6" s="1"/>
  <c r="U18" i="6" s="1"/>
  <c r="J8" i="6" a="1"/>
  <c r="J8" i="6" s="1"/>
  <c r="N8" i="6" s="1"/>
  <c r="J121" i="6" a="1"/>
  <c r="J121" i="6" s="1"/>
  <c r="N121" i="6" s="1"/>
  <c r="J17" i="6" a="1"/>
  <c r="J17" i="6" s="1"/>
  <c r="N17" i="6" s="1"/>
  <c r="J7" i="6" a="1"/>
  <c r="J7" i="6" s="1"/>
  <c r="N7" i="6" s="1"/>
  <c r="J16" i="6" a="1"/>
  <c r="J16" i="6" s="1"/>
  <c r="N16" i="6" s="1"/>
  <c r="K110" i="6" a="1"/>
  <c r="K110" i="6" s="1"/>
  <c r="J119" i="6" a="1"/>
  <c r="J119" i="6" s="1"/>
  <c r="U119" i="6" s="1"/>
  <c r="J109" i="6" a="1"/>
  <c r="J109" i="6" s="1"/>
  <c r="N109" i="6" s="1"/>
  <c r="J98" i="6" a="1"/>
  <c r="J98" i="6" s="1"/>
  <c r="N98" i="6" s="1"/>
  <c r="J87" i="6" a="1"/>
  <c r="J87" i="6" s="1"/>
  <c r="J77" i="6" a="1"/>
  <c r="J77" i="6" s="1"/>
  <c r="J67" i="6" a="1"/>
  <c r="J67" i="6" s="1"/>
  <c r="N67" i="6" s="1"/>
  <c r="J46" i="6" a="1"/>
  <c r="J46" i="6" s="1"/>
  <c r="U46" i="6" s="1"/>
  <c r="J36" i="6" a="1"/>
  <c r="J36" i="6" s="1"/>
  <c r="U36" i="6" s="1"/>
  <c r="J26" i="6" a="1"/>
  <c r="J26" i="6" s="1"/>
  <c r="U26" i="6" s="1"/>
  <c r="J15" i="6" a="1"/>
  <c r="J15" i="6" s="1"/>
  <c r="J5" i="6" a="1"/>
  <c r="J5" i="6" s="1"/>
  <c r="N5" i="6" s="1"/>
  <c r="K88" i="6" a="1"/>
  <c r="K88" i="6" s="1"/>
  <c r="J118" i="6" a="1"/>
  <c r="J118" i="6" s="1"/>
  <c r="N118" i="6" s="1"/>
  <c r="J108" i="6" a="1"/>
  <c r="J108" i="6" s="1"/>
  <c r="U108" i="6" s="1"/>
  <c r="J97" i="6" a="1"/>
  <c r="J97" i="6" s="1"/>
  <c r="N97" i="6" s="1"/>
  <c r="J76" i="6" a="1"/>
  <c r="J76" i="6" s="1"/>
  <c r="U76" i="6" s="1"/>
  <c r="J66" i="6" a="1"/>
  <c r="J66" i="6" s="1"/>
  <c r="U66" i="6" s="1"/>
  <c r="J56" i="6" a="1"/>
  <c r="J56" i="6" s="1"/>
  <c r="N56" i="6" s="1"/>
  <c r="J45" i="6" a="1"/>
  <c r="J45" i="6" s="1"/>
  <c r="U45" i="6" s="1"/>
  <c r="J35" i="6" a="1"/>
  <c r="J35" i="6" s="1"/>
  <c r="U35" i="6" s="1"/>
  <c r="J25" i="6" a="1"/>
  <c r="J25" i="6" s="1"/>
  <c r="U25" i="6" s="1"/>
  <c r="J4" i="6" a="1"/>
  <c r="J4" i="6" s="1"/>
  <c r="J117" i="6" a="1"/>
  <c r="J117" i="6" s="1"/>
  <c r="U117" i="6" s="1"/>
  <c r="J107" i="6" a="1"/>
  <c r="J107" i="6" s="1"/>
  <c r="U107" i="6" s="1"/>
  <c r="J96" i="6" a="1"/>
  <c r="J96" i="6" s="1"/>
  <c r="N96" i="6" s="1"/>
  <c r="J86" i="6" a="1"/>
  <c r="J86" i="6" s="1"/>
  <c r="J75" i="6" a="1"/>
  <c r="J75" i="6" s="1"/>
  <c r="U75" i="6" s="1"/>
  <c r="J65" i="6" a="1"/>
  <c r="J65" i="6" s="1"/>
  <c r="U65" i="6" s="1"/>
  <c r="J55" i="6" a="1"/>
  <c r="J55" i="6" s="1"/>
  <c r="N55" i="6" s="1"/>
  <c r="J34" i="6" a="1"/>
  <c r="J34" i="6" s="1"/>
  <c r="U34" i="6" s="1"/>
  <c r="J24" i="6" a="1"/>
  <c r="J24" i="6" s="1"/>
  <c r="U24" i="6" s="1"/>
  <c r="J14" i="6" a="1"/>
  <c r="J14" i="6" s="1"/>
  <c r="U14" i="6" s="1"/>
  <c r="J3" i="6" a="1"/>
  <c r="J3" i="6" s="1"/>
  <c r="U3" i="6" s="1"/>
  <c r="J106" i="6" a="1"/>
  <c r="J106" i="6" s="1"/>
  <c r="N106" i="6" s="1"/>
  <c r="U64" i="6" l="1"/>
  <c r="U23" i="6"/>
  <c r="N116" i="6"/>
  <c r="N73" i="6"/>
  <c r="N32" i="6"/>
  <c r="N10" i="6"/>
  <c r="N125" i="6"/>
  <c r="S125" i="6" s="1"/>
  <c r="T125" i="6" s="1"/>
  <c r="U77" i="6"/>
  <c r="N28" i="6"/>
  <c r="S28" i="6" s="1"/>
  <c r="T28" i="6" s="1"/>
  <c r="U91" i="6"/>
  <c r="N74" i="6"/>
  <c r="S74" i="6" s="1"/>
  <c r="T74" i="6" s="1"/>
  <c r="U89" i="6"/>
  <c r="N62" i="6"/>
  <c r="U12" i="6"/>
  <c r="N95" i="6"/>
  <c r="U41" i="6"/>
  <c r="U87" i="6"/>
  <c r="N68" i="6"/>
  <c r="N108" i="6"/>
  <c r="V108" i="6" s="1"/>
  <c r="U82" i="6"/>
  <c r="V82" i="6" s="1"/>
  <c r="N31" i="6"/>
  <c r="N27" i="6"/>
  <c r="V27" i="6" s="1"/>
  <c r="U71" i="6"/>
  <c r="N86" i="6"/>
  <c r="S86" i="6" s="1"/>
  <c r="T86" i="6" s="1"/>
  <c r="N122" i="6"/>
  <c r="N39" i="6"/>
  <c r="U72" i="6"/>
  <c r="N53" i="6"/>
  <c r="U84" i="6"/>
  <c r="N30" i="6"/>
  <c r="S30" i="6" s="1"/>
  <c r="T30" i="6" s="1"/>
  <c r="N14" i="6"/>
  <c r="V14" i="6" s="1"/>
  <c r="U57" i="6"/>
  <c r="V57" i="6" s="1"/>
  <c r="U48" i="6"/>
  <c r="U51" i="6"/>
  <c r="N54" i="6"/>
  <c r="N78" i="6"/>
  <c r="V78" i="6" s="1"/>
  <c r="U49" i="6"/>
  <c r="N66" i="6"/>
  <c r="N79" i="6"/>
  <c r="U38" i="6"/>
  <c r="N26" i="6"/>
  <c r="V26" i="6" s="1"/>
  <c r="N4" i="6"/>
  <c r="U15" i="6"/>
  <c r="N29" i="6"/>
  <c r="S29" i="6" s="1"/>
  <c r="T29" i="6" s="1"/>
  <c r="N61" i="6"/>
  <c r="S61" i="6" s="1"/>
  <c r="T61" i="6" s="1"/>
  <c r="N93" i="6"/>
  <c r="S93" i="6" s="1"/>
  <c r="T93" i="6" s="1"/>
  <c r="N65" i="6"/>
  <c r="S65" i="6" s="1"/>
  <c r="T65" i="6" s="1"/>
  <c r="N22" i="6"/>
  <c r="S22" i="6" s="1"/>
  <c r="T22" i="6" s="1"/>
  <c r="S8" i="6"/>
  <c r="T8" i="6" s="1"/>
  <c r="S55" i="6"/>
  <c r="T55" i="6" s="1"/>
  <c r="S62" i="6"/>
  <c r="T62" i="6" s="1"/>
  <c r="V32" i="6"/>
  <c r="S32" i="6"/>
  <c r="T32" i="6" s="1"/>
  <c r="S109" i="6"/>
  <c r="T109" i="6" s="1"/>
  <c r="V84" i="6"/>
  <c r="S84" i="6"/>
  <c r="T84" i="6" s="1"/>
  <c r="S122" i="6"/>
  <c r="T122" i="6" s="1"/>
  <c r="S20" i="6"/>
  <c r="T20" i="6" s="1"/>
  <c r="S82" i="6"/>
  <c r="T82" i="6" s="1"/>
  <c r="S50" i="6"/>
  <c r="T50" i="6" s="1"/>
  <c r="S56" i="6"/>
  <c r="T56" i="6" s="1"/>
  <c r="S105" i="6"/>
  <c r="T105" i="6" s="1"/>
  <c r="V41" i="6"/>
  <c r="S41" i="6"/>
  <c r="T41" i="6" s="1"/>
  <c r="S110" i="6"/>
  <c r="T110" i="6" s="1"/>
  <c r="S42" i="6"/>
  <c r="T42" i="6" s="1"/>
  <c r="S54" i="6"/>
  <c r="T54" i="6" s="1"/>
  <c r="S121" i="6"/>
  <c r="T121" i="6" s="1"/>
  <c r="S43" i="6"/>
  <c r="T43" i="6" s="1"/>
  <c r="V49" i="6"/>
  <c r="S49" i="6"/>
  <c r="T49" i="6" s="1"/>
  <c r="S68" i="6"/>
  <c r="T68" i="6" s="1"/>
  <c r="V97" i="6"/>
  <c r="S97" i="6"/>
  <c r="T97" i="6" s="1"/>
  <c r="V72" i="6"/>
  <c r="S72" i="6"/>
  <c r="T72" i="6" s="1"/>
  <c r="S118" i="6"/>
  <c r="T118" i="6" s="1"/>
  <c r="S16" i="6"/>
  <c r="T16" i="6" s="1"/>
  <c r="V66" i="6"/>
  <c r="S66" i="6"/>
  <c r="T66" i="6" s="1"/>
  <c r="V81" i="6"/>
  <c r="S81" i="6"/>
  <c r="T81" i="6" s="1"/>
  <c r="S73" i="6"/>
  <c r="T73" i="6" s="1"/>
  <c r="V31" i="6"/>
  <c r="S31" i="6"/>
  <c r="T31" i="6" s="1"/>
  <c r="V44" i="6"/>
  <c r="S44" i="6"/>
  <c r="T44" i="6" s="1"/>
  <c r="S96" i="6"/>
  <c r="T96" i="6" s="1"/>
  <c r="V94" i="6"/>
  <c r="S94" i="6"/>
  <c r="T94" i="6" s="1"/>
  <c r="S85" i="6"/>
  <c r="T85" i="6" s="1"/>
  <c r="S5" i="6"/>
  <c r="T5" i="6" s="1"/>
  <c r="S83" i="6"/>
  <c r="T83" i="6" s="1"/>
  <c r="S4" i="6"/>
  <c r="T4" i="6" s="1"/>
  <c r="S7" i="6"/>
  <c r="T7" i="6" s="1"/>
  <c r="V29" i="6"/>
  <c r="V38" i="6"/>
  <c r="S38" i="6"/>
  <c r="T38" i="6" s="1"/>
  <c r="S92" i="6"/>
  <c r="T92" i="6" s="1"/>
  <c r="S67" i="6"/>
  <c r="T67" i="6" s="1"/>
  <c r="S57" i="6"/>
  <c r="T57" i="6" s="1"/>
  <c r="S98" i="6"/>
  <c r="T98" i="6" s="1"/>
  <c r="S14" i="6"/>
  <c r="T14" i="6" s="1"/>
  <c r="S19" i="6"/>
  <c r="T19" i="6" s="1"/>
  <c r="S106" i="6"/>
  <c r="T106" i="6" s="1"/>
  <c r="S17" i="6"/>
  <c r="T17" i="6" s="1"/>
  <c r="V71" i="6"/>
  <c r="S71" i="6"/>
  <c r="T71" i="6" s="1"/>
  <c r="V95" i="6"/>
  <c r="S95" i="6"/>
  <c r="T95" i="6" s="1"/>
  <c r="N120" i="6"/>
  <c r="V39" i="6"/>
  <c r="S39" i="6"/>
  <c r="T39" i="6" s="1"/>
  <c r="N52" i="6"/>
  <c r="N91" i="6"/>
  <c r="V116" i="6"/>
  <c r="S116" i="6"/>
  <c r="T116" i="6" s="1"/>
  <c r="U42" i="6"/>
  <c r="V42" i="6" s="1"/>
  <c r="U7" i="6"/>
  <c r="V7" i="6" s="1"/>
  <c r="U93" i="6"/>
  <c r="U94" i="6"/>
  <c r="U83" i="6"/>
  <c r="V83" i="6" s="1"/>
  <c r="U61" i="6"/>
  <c r="U50" i="6"/>
  <c r="V50" i="6" s="1"/>
  <c r="N107" i="6"/>
  <c r="N13" i="6"/>
  <c r="N51" i="6"/>
  <c r="N64" i="6"/>
  <c r="N77" i="6"/>
  <c r="N90" i="6"/>
  <c r="N103" i="6"/>
  <c r="N9" i="6"/>
  <c r="N34" i="6"/>
  <c r="U54" i="6"/>
  <c r="U19" i="6"/>
  <c r="V19" i="6" s="1"/>
  <c r="U125" i="6"/>
  <c r="U106" i="6"/>
  <c r="V106" i="6" s="1"/>
  <c r="U96" i="6"/>
  <c r="V96" i="6" s="1"/>
  <c r="U73" i="6"/>
  <c r="V73" i="6" s="1"/>
  <c r="U62" i="6"/>
  <c r="V62" i="6" s="1"/>
  <c r="N119" i="6"/>
  <c r="N25" i="6"/>
  <c r="N63" i="6"/>
  <c r="N76" i="6"/>
  <c r="N89" i="6"/>
  <c r="N102" i="6"/>
  <c r="N115" i="6"/>
  <c r="N21" i="6"/>
  <c r="N46" i="6"/>
  <c r="U31" i="6"/>
  <c r="U8" i="6"/>
  <c r="V8" i="6" s="1"/>
  <c r="U118" i="6"/>
  <c r="V118" i="6" s="1"/>
  <c r="U85" i="6"/>
  <c r="V85" i="6" s="1"/>
  <c r="U74" i="6"/>
  <c r="V74" i="6" s="1"/>
  <c r="U30" i="6"/>
  <c r="N12" i="6"/>
  <c r="N37" i="6"/>
  <c r="N75" i="6"/>
  <c r="N88" i="6"/>
  <c r="N101" i="6"/>
  <c r="N114" i="6"/>
  <c r="N33" i="6"/>
  <c r="N58" i="6"/>
  <c r="U43" i="6"/>
  <c r="V43" i="6" s="1"/>
  <c r="U20" i="6"/>
  <c r="V20" i="6" s="1"/>
  <c r="U105" i="6"/>
  <c r="V105" i="6" s="1"/>
  <c r="U4" i="6"/>
  <c r="U97" i="6"/>
  <c r="U86" i="6"/>
  <c r="N40" i="6"/>
  <c r="U5" i="6"/>
  <c r="V5" i="6" s="1"/>
  <c r="N24" i="6"/>
  <c r="N87" i="6"/>
  <c r="N100" i="6"/>
  <c r="N113" i="6"/>
  <c r="N2" i="6"/>
  <c r="N45" i="6"/>
  <c r="N70" i="6"/>
  <c r="U55" i="6"/>
  <c r="V55" i="6" s="1"/>
  <c r="U28" i="6"/>
  <c r="U109" i="6"/>
  <c r="V109" i="6" s="1"/>
  <c r="U98" i="6"/>
  <c r="V98" i="6" s="1"/>
  <c r="N11" i="6"/>
  <c r="N36" i="6"/>
  <c r="N99" i="6"/>
  <c r="N112" i="6"/>
  <c r="U67" i="6"/>
  <c r="V67" i="6" s="1"/>
  <c r="U44" i="6"/>
  <c r="U29" i="6"/>
  <c r="U17" i="6"/>
  <c r="V17" i="6" s="1"/>
  <c r="U121" i="6"/>
  <c r="V121" i="6" s="1"/>
  <c r="U110" i="6"/>
  <c r="V110" i="6" s="1"/>
  <c r="N23" i="6"/>
  <c r="N48" i="6"/>
  <c r="N111" i="6"/>
  <c r="N124" i="6"/>
  <c r="N6" i="6"/>
  <c r="N69" i="6"/>
  <c r="U56" i="6"/>
  <c r="V56" i="6" s="1"/>
  <c r="U122" i="6"/>
  <c r="V122" i="6" s="1"/>
  <c r="V79" i="6"/>
  <c r="S79" i="6"/>
  <c r="T79" i="6" s="1"/>
  <c r="N35" i="6"/>
  <c r="N60" i="6"/>
  <c r="N123" i="6"/>
  <c r="N18" i="6"/>
  <c r="U68" i="6"/>
  <c r="V68" i="6" s="1"/>
  <c r="U16" i="6"/>
  <c r="V16" i="6" s="1"/>
  <c r="V10" i="6"/>
  <c r="S10" i="6"/>
  <c r="T10" i="6" s="1"/>
  <c r="N47" i="6"/>
  <c r="U92" i="6"/>
  <c r="V92" i="6" s="1"/>
  <c r="V53" i="6"/>
  <c r="S53" i="6"/>
  <c r="T53" i="6" s="1"/>
  <c r="V104" i="6"/>
  <c r="S104" i="6"/>
  <c r="T104" i="6" s="1"/>
  <c r="N59" i="6"/>
  <c r="N3" i="6"/>
  <c r="V80" i="6"/>
  <c r="S80" i="6"/>
  <c r="T80" i="6" s="1"/>
  <c r="N15" i="6"/>
  <c r="N117" i="6"/>
  <c r="S78" i="6" l="1"/>
  <c r="T78" i="6" s="1"/>
  <c r="V61" i="6"/>
  <c r="S27" i="6"/>
  <c r="T27" i="6" s="1"/>
  <c r="V54" i="6"/>
  <c r="V86" i="6"/>
  <c r="S26" i="6"/>
  <c r="T26" i="6" s="1"/>
  <c r="V22" i="6"/>
  <c r="V65" i="6"/>
  <c r="S108" i="6"/>
  <c r="T108" i="6" s="1"/>
  <c r="V28" i="6"/>
  <c r="V93" i="6"/>
  <c r="V125" i="6"/>
  <c r="V4" i="6"/>
  <c r="V30" i="6"/>
  <c r="V48" i="6"/>
  <c r="S48" i="6"/>
  <c r="T48" i="6" s="1"/>
  <c r="V88" i="6"/>
  <c r="S88" i="6"/>
  <c r="T88" i="6" s="1"/>
  <c r="V102" i="6"/>
  <c r="S102" i="6"/>
  <c r="T102" i="6" s="1"/>
  <c r="V24" i="6"/>
  <c r="S24" i="6"/>
  <c r="T24" i="6" s="1"/>
  <c r="V52" i="6"/>
  <c r="S52" i="6"/>
  <c r="T52" i="6" s="1"/>
  <c r="V123" i="6"/>
  <c r="S123" i="6"/>
  <c r="T123" i="6" s="1"/>
  <c r="V60" i="6"/>
  <c r="S60" i="6"/>
  <c r="T60" i="6" s="1"/>
  <c r="V40" i="6"/>
  <c r="S40" i="6"/>
  <c r="T40" i="6" s="1"/>
  <c r="V75" i="6"/>
  <c r="S75" i="6"/>
  <c r="T75" i="6" s="1"/>
  <c r="V35" i="6"/>
  <c r="S35" i="6"/>
  <c r="T35" i="6" s="1"/>
  <c r="V37" i="6"/>
  <c r="S37" i="6"/>
  <c r="T37" i="6" s="1"/>
  <c r="V89" i="6"/>
  <c r="S89" i="6"/>
  <c r="T89" i="6" s="1"/>
  <c r="V34" i="6"/>
  <c r="S34" i="6"/>
  <c r="T34" i="6" s="1"/>
  <c r="V120" i="6"/>
  <c r="S120" i="6"/>
  <c r="T120" i="6" s="1"/>
  <c r="V101" i="6"/>
  <c r="S101" i="6"/>
  <c r="T101" i="6" s="1"/>
  <c r="V115" i="6"/>
  <c r="S115" i="6"/>
  <c r="T115" i="6" s="1"/>
  <c r="V76" i="6"/>
  <c r="S76" i="6"/>
  <c r="T76" i="6" s="1"/>
  <c r="V63" i="6"/>
  <c r="S63" i="6"/>
  <c r="T63" i="6" s="1"/>
  <c r="V103" i="6"/>
  <c r="S103" i="6"/>
  <c r="T103" i="6" s="1"/>
  <c r="V25" i="6"/>
  <c r="S25" i="6"/>
  <c r="T25" i="6" s="1"/>
  <c r="V47" i="6"/>
  <c r="S47" i="6"/>
  <c r="T47" i="6" s="1"/>
  <c r="V45" i="6"/>
  <c r="S45" i="6"/>
  <c r="T45" i="6" s="1"/>
  <c r="V77" i="6"/>
  <c r="S77" i="6"/>
  <c r="T77" i="6" s="1"/>
  <c r="V36" i="6"/>
  <c r="S36" i="6"/>
  <c r="T36" i="6" s="1"/>
  <c r="V2" i="6"/>
  <c r="S2" i="6"/>
  <c r="T2" i="6" s="1"/>
  <c r="V64" i="6"/>
  <c r="S64" i="6"/>
  <c r="T64" i="6" s="1"/>
  <c r="V18" i="6"/>
  <c r="S18" i="6"/>
  <c r="T18" i="6" s="1"/>
  <c r="V23" i="6"/>
  <c r="S23" i="6"/>
  <c r="T23" i="6" s="1"/>
  <c r="V9" i="6"/>
  <c r="S9" i="6"/>
  <c r="T9" i="6" s="1"/>
  <c r="V91" i="6"/>
  <c r="S91" i="6"/>
  <c r="T91" i="6" s="1"/>
  <c r="V12" i="6"/>
  <c r="S12" i="6"/>
  <c r="T12" i="6" s="1"/>
  <c r="V117" i="6"/>
  <c r="S117" i="6"/>
  <c r="T117" i="6" s="1"/>
  <c r="V15" i="6"/>
  <c r="S15" i="6"/>
  <c r="T15" i="6" s="1"/>
  <c r="V69" i="6"/>
  <c r="S69" i="6"/>
  <c r="T69" i="6" s="1"/>
  <c r="V6" i="6"/>
  <c r="S6" i="6"/>
  <c r="T6" i="6" s="1"/>
  <c r="V58" i="6"/>
  <c r="S58" i="6"/>
  <c r="T58" i="6" s="1"/>
  <c r="V124" i="6"/>
  <c r="S124" i="6"/>
  <c r="T124" i="6" s="1"/>
  <c r="V112" i="6"/>
  <c r="S112" i="6"/>
  <c r="T112" i="6" s="1"/>
  <c r="V100" i="6"/>
  <c r="S100" i="6"/>
  <c r="T100" i="6" s="1"/>
  <c r="V33" i="6"/>
  <c r="S33" i="6"/>
  <c r="T33" i="6" s="1"/>
  <c r="V13" i="6"/>
  <c r="S13" i="6"/>
  <c r="T13" i="6" s="1"/>
  <c r="V21" i="6"/>
  <c r="S21" i="6"/>
  <c r="T21" i="6" s="1"/>
  <c r="V11" i="6"/>
  <c r="S11" i="6"/>
  <c r="T11" i="6" s="1"/>
  <c r="V70" i="6"/>
  <c r="S70" i="6"/>
  <c r="T70" i="6" s="1"/>
  <c r="V90" i="6"/>
  <c r="S90" i="6"/>
  <c r="T90" i="6" s="1"/>
  <c r="V119" i="6"/>
  <c r="S119" i="6"/>
  <c r="T119" i="6" s="1"/>
  <c r="V113" i="6"/>
  <c r="S113" i="6"/>
  <c r="T113" i="6" s="1"/>
  <c r="V51" i="6"/>
  <c r="S51" i="6"/>
  <c r="T51" i="6" s="1"/>
  <c r="V3" i="6"/>
  <c r="S3" i="6"/>
  <c r="T3" i="6" s="1"/>
  <c r="V59" i="6"/>
  <c r="S59" i="6"/>
  <c r="T59" i="6" s="1"/>
  <c r="V111" i="6"/>
  <c r="S111" i="6"/>
  <c r="T111" i="6" s="1"/>
  <c r="V99" i="6"/>
  <c r="S99" i="6"/>
  <c r="T99" i="6" s="1"/>
  <c r="V87" i="6"/>
  <c r="S87" i="6"/>
  <c r="T87" i="6" s="1"/>
  <c r="V114" i="6"/>
  <c r="S114" i="6"/>
  <c r="T114" i="6" s="1"/>
  <c r="V46" i="6"/>
  <c r="S46" i="6"/>
  <c r="T46" i="6" s="1"/>
  <c r="V107" i="6"/>
  <c r="S107" i="6"/>
  <c r="T10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<sst xmlns="http://schemas.openxmlformats.org/spreadsheetml/2006/main" count="2122" uniqueCount="379">
  <si>
    <t>ExternOrderNo</t>
  </si>
  <si>
    <t>SKU</t>
  </si>
  <si>
    <t>Order Qty</t>
  </si>
  <si>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</si>
  <si>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</si>
  <si>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</si>
  <si>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</si>
  <si>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</si>
  <si>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</si>
  <si>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</si>
  <si>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</si>
  <si>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</si>
  <si>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</si>
  <si>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</si>
  <si>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</si>
  <si>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</si>
  <si>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</si>
  <si>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</si>
  <si>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</si>
  <si>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</si>
  <si>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</si>
  <si>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</si>
  <si>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</si>
  <si>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</si>
  <si>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</si>
  <si>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</si>
  <si>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</si>
  <si>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</si>
  <si>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</si>
  <si>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</si>
  <si>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</si>
  <si>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</si>
  <si>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</si>
  <si>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</si>
  <si>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</si>
  <si>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</si>
  <si>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</si>
  <si>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</si>
  <si>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</si>
  <si>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</si>
  <si>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</si>
  <si>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</si>
  <si>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</si>
  <si>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</si>
  <si>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</si>
  <si>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</si>
  <si>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</si>
  <si>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</si>
  <si>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</si>
  <si>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</si>
  <si>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</si>
  <si>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</si>
  <si>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</si>
  <si>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</si>
  <si>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</si>
  <si>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</si>
  <si>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</si>
  <si>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</si>
  <si>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</si>
  <si>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</si>
  <si>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</si>
  <si>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</si>
  <si>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</si>
  <si>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</si>
  <si>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</si>
  <si>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</si>
  <si>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</si>
  <si>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</si>
  <si>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</si>
  <si>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</si>
  <si>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</si>
  <si>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</si>
  <si>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</si>
  <si>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</si>
  <si>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</si>
  <si>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</si>
  <si>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</si>
  <si>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</si>
  <si>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</si>
  <si>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</si>
  <si>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</si>
  <si>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</si>
  <si>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</si>
  <si>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</si>
  <si>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</si>
  <si>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</si>
  <si>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</si>
  <si>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</si>
  <si>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</si>
  <si>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</si>
  <si>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</si>
  <si>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</si>
  <si>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</si>
  <si>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</si>
  <si>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</si>
  <si>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</si>
  <si>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</si>
  <si>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</si>
  <si>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</si>
  <si>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</si>
  <si>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</si>
  <si>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</si>
  <si>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</si>
  <si>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</si>
  <si>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</si>
  <si>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</si>
  <si>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</si>
  <si>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</si>
  <si>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</si>
  <si>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</si>
  <si>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</si>
  <si>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</si>
  <si>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</si>
  <si>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</si>
  <si>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</si>
  <si>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</si>
  <si>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</si>
  <si>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</si>
  <si>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</si>
  <si>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</si>
  <si>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</si>
  <si>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</si>
  <si>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</si>
  <si>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</si>
  <si>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</si>
  <si>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</si>
  <si>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</si>
  <si>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</si>
  <si>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</si>
  <si>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</si>
  <si>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</si>
  <si>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</si>
  <si>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</si>
  <si>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</si>
  <si>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</si>
  <si>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</si>
  <si>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</si>
  <si>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</si>
  <si>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Warehouse Pincode</t>
  </si>
  <si>
    <t>Customer Pincode</t>
  </si>
  <si>
    <t>Zone</t>
  </si>
  <si>
    <t>d</t>
  </si>
  <si>
    <t>b</t>
  </si>
  <si>
    <t>e</t>
  </si>
  <si>
    <t>Weight (g)</t>
  </si>
  <si>
    <t>AWB Code</t>
  </si>
  <si>
    <t>Order ID</t>
  </si>
  <si>
    <t>Charged Weight</t>
  </si>
  <si>
    <t>Type of Shipment</t>
  </si>
  <si>
    <t>Billing Amount (Rs.)</t>
  </si>
  <si>
    <t>1091117222124</t>
  </si>
  <si>
    <t>1.3</t>
  </si>
  <si>
    <t>Forward charges</t>
  </si>
  <si>
    <t>1091117222194</t>
  </si>
  <si>
    <t>1</t>
  </si>
  <si>
    <t>1091117222931</t>
  </si>
  <si>
    <t>2.5</t>
  </si>
  <si>
    <t>1091117223244</t>
  </si>
  <si>
    <t>1091117229345</t>
  </si>
  <si>
    <t>0.15</t>
  </si>
  <si>
    <t>1091117229555</t>
  </si>
  <si>
    <t>1091117229776</t>
  </si>
  <si>
    <t>1091117323112</t>
  </si>
  <si>
    <t>1.15</t>
  </si>
  <si>
    <t>1091117323812</t>
  </si>
  <si>
    <t>0.5</t>
  </si>
  <si>
    <t>1091117324206</t>
  </si>
  <si>
    <t>1091117326612</t>
  </si>
  <si>
    <t>0.79</t>
  </si>
  <si>
    <t>1091117327172</t>
  </si>
  <si>
    <t>0.72</t>
  </si>
  <si>
    <t>1091117327275</t>
  </si>
  <si>
    <t>1.08</t>
  </si>
  <si>
    <t>1091117327312</t>
  </si>
  <si>
    <t>1091117327695</t>
  </si>
  <si>
    <t>1091117435005</t>
  </si>
  <si>
    <t>1.28</t>
  </si>
  <si>
    <t>1091117435134</t>
  </si>
  <si>
    <t>1091117435370</t>
  </si>
  <si>
    <t>1091117435661</t>
  </si>
  <si>
    <t>0.2</t>
  </si>
  <si>
    <t>Forward and RTO charges</t>
  </si>
  <si>
    <t>1091117436383</t>
  </si>
  <si>
    <t>1091117436464</t>
  </si>
  <si>
    <t>0.86</t>
  </si>
  <si>
    <t>1091117437050</t>
  </si>
  <si>
    <t>1.2</t>
  </si>
  <si>
    <t>1091117327496</t>
  </si>
  <si>
    <t>0.7</t>
  </si>
  <si>
    <t>1091118547832</t>
  </si>
  <si>
    <t>0.6</t>
  </si>
  <si>
    <t>1091119398844</t>
  </si>
  <si>
    <t>0.99</t>
  </si>
  <si>
    <t>1091119630264</t>
  </si>
  <si>
    <t>1091120014461</t>
  </si>
  <si>
    <t>0.8</t>
  </si>
  <si>
    <t>1091120959015</t>
  </si>
  <si>
    <t>1091121485824</t>
  </si>
  <si>
    <t>1091121666133</t>
  </si>
  <si>
    <t>1091121981575</t>
  </si>
  <si>
    <t>1.6</t>
  </si>
  <si>
    <t>1091117957780</t>
  </si>
  <si>
    <t>1.13</t>
  </si>
  <si>
    <t>1091121482593</t>
  </si>
  <si>
    <t>1091117221940</t>
  </si>
  <si>
    <t>2.92</t>
  </si>
  <si>
    <t>1091117222065</t>
  </si>
  <si>
    <t>0.68</t>
  </si>
  <si>
    <t>1091117222080</t>
  </si>
  <si>
    <t>0.71</t>
  </si>
  <si>
    <t>1091117222135</t>
  </si>
  <si>
    <t>0.78</t>
  </si>
  <si>
    <t>1091117222146</t>
  </si>
  <si>
    <t>1.27</t>
  </si>
  <si>
    <t>1091117222570</t>
  </si>
  <si>
    <t>1091117223211</t>
  </si>
  <si>
    <t>0.69</t>
  </si>
  <si>
    <t>1091117224353</t>
  </si>
  <si>
    <t>1091117224611</t>
  </si>
  <si>
    <t>1091117224902</t>
  </si>
  <si>
    <t>1.16</t>
  </si>
  <si>
    <t>1091117225016</t>
  </si>
  <si>
    <t>1091117225484</t>
  </si>
  <si>
    <t>1091117226221</t>
  </si>
  <si>
    <t>1091117226674</t>
  </si>
  <si>
    <t>1091117226711</t>
  </si>
  <si>
    <t>1091117226910</t>
  </si>
  <si>
    <t>1091117227573</t>
  </si>
  <si>
    <t>2.86</t>
  </si>
  <si>
    <t>1091117227816</t>
  </si>
  <si>
    <t>1.35</t>
  </si>
  <si>
    <t>1091117229290</t>
  </si>
  <si>
    <t>1091117323005</t>
  </si>
  <si>
    <t>1.64</t>
  </si>
  <si>
    <t>1091117323215</t>
  </si>
  <si>
    <t>0.67</t>
  </si>
  <si>
    <t>1091117324394</t>
  </si>
  <si>
    <t>2</t>
  </si>
  <si>
    <t>1091117325094</t>
  </si>
  <si>
    <t>1091117616121</t>
  </si>
  <si>
    <t>1.5</t>
  </si>
  <si>
    <t>1091117795531</t>
  </si>
  <si>
    <t>1091117795623</t>
  </si>
  <si>
    <t>3</t>
  </si>
  <si>
    <t>1091117223351</t>
  </si>
  <si>
    <t>1.7</t>
  </si>
  <si>
    <t>1091117324011</t>
  </si>
  <si>
    <t>1091117327570</t>
  </si>
  <si>
    <t>1091117435602</t>
  </si>
  <si>
    <t>0.77</t>
  </si>
  <si>
    <t>1091117437680</t>
  </si>
  <si>
    <t>1091117804200</t>
  </si>
  <si>
    <t>0.76</t>
  </si>
  <si>
    <t>1091117957533</t>
  </si>
  <si>
    <t>1091117957942</t>
  </si>
  <si>
    <t>1091117958395</t>
  </si>
  <si>
    <t>0.59</t>
  </si>
  <si>
    <t>1091118001865</t>
  </si>
  <si>
    <t>1091118009786</t>
  </si>
  <si>
    <t>1091118548333</t>
  </si>
  <si>
    <t>2.94</t>
  </si>
  <si>
    <t>1091118553701</t>
  </si>
  <si>
    <t>1091118591534</t>
  </si>
  <si>
    <t>0.61</t>
  </si>
  <si>
    <t>1091118925110</t>
  </si>
  <si>
    <t>1091119169701</t>
  </si>
  <si>
    <t>1091119367193</t>
  </si>
  <si>
    <t>1091119429202</t>
  </si>
  <si>
    <t>1091120959225</t>
  </si>
  <si>
    <t>2.1</t>
  </si>
  <si>
    <t>1091120962515</t>
  </si>
  <si>
    <t>1091121031745</t>
  </si>
  <si>
    <t>1091121034114</t>
  </si>
  <si>
    <t>1091121034350</t>
  </si>
  <si>
    <t>1091121034641</t>
  </si>
  <si>
    <t>1091121183730</t>
  </si>
  <si>
    <t>1091121185863</t>
  </si>
  <si>
    <t>1091121305541</t>
  </si>
  <si>
    <t>1.1</t>
  </si>
  <si>
    <t>1091121306101</t>
  </si>
  <si>
    <t>1091118004245</t>
  </si>
  <si>
    <t>1091120352712</t>
  </si>
  <si>
    <t>0.3</t>
  </si>
  <si>
    <t>1091122418320</t>
  </si>
  <si>
    <t>1091117222360</t>
  </si>
  <si>
    <t>1091117227116</t>
  </si>
  <si>
    <t>1.02</t>
  </si>
  <si>
    <t>1091117228133</t>
  </si>
  <si>
    <t>1091117228192</t>
  </si>
  <si>
    <t>1091117229183</t>
  </si>
  <si>
    <t>1091117324346</t>
  </si>
  <si>
    <t>2.28</t>
  </si>
  <si>
    <t>1091117326424</t>
  </si>
  <si>
    <t>1091117326925</t>
  </si>
  <si>
    <t>0.74</t>
  </si>
  <si>
    <t>1091117327474</t>
  </si>
  <si>
    <t>4.13</t>
  </si>
  <si>
    <t>1091117333100</t>
  </si>
  <si>
    <t>0.73</t>
  </si>
  <si>
    <t>1091117333251</t>
  </si>
  <si>
    <t>1.04</t>
  </si>
  <si>
    <t>1091117436346</t>
  </si>
  <si>
    <t>1091117436652</t>
  </si>
  <si>
    <t>1091117437035</t>
  </si>
  <si>
    <t>1091117437293</t>
  </si>
  <si>
    <t>1.63</t>
  </si>
  <si>
    <t>1091117437864</t>
  </si>
  <si>
    <t>2.47</t>
  </si>
  <si>
    <t>1091117437890</t>
  </si>
  <si>
    <t>1091117438074</t>
  </si>
  <si>
    <t>1091117611501</t>
  </si>
  <si>
    <t>1091117613962</t>
  </si>
  <si>
    <t>1091117803511</t>
  </si>
  <si>
    <t>0.82</t>
  </si>
  <si>
    <t>1091117804314</t>
  </si>
  <si>
    <t>0.66</t>
  </si>
  <si>
    <t>1091117805390</t>
  </si>
  <si>
    <t>1091117806263</t>
  </si>
  <si>
    <t>1.86</t>
  </si>
  <si>
    <t>1091117807140</t>
  </si>
  <si>
    <t>2.27</t>
  </si>
  <si>
    <t>1091117904860</t>
  </si>
  <si>
    <t>1091117905022</t>
  </si>
  <si>
    <t>1091117958163</t>
  </si>
  <si>
    <t>1091118442390</t>
  </si>
  <si>
    <t>1091118551656</t>
  </si>
  <si>
    <t>1091117614452</t>
  </si>
  <si>
    <t>1091120922803</t>
  </si>
  <si>
    <t>1091121844806</t>
  </si>
  <si>
    <t>1091121846136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</si>
  <si>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</si>
  <si>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</si>
  <si>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</si>
  <si>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</si>
  <si>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</si>
  <si>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</si>
  <si>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</si>
  <si>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</si>
  <si>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</si>
  <si>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</si>
  <si>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</si>
  <si>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</si>
  <si>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</si>
  <si>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</si>
  <si>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</si>
  <si>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</si>
  <si>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</si>
  <si>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</si>
  <si>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</si>
  <si>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</si>
  <si>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Weight(g)</t>
  </si>
  <si>
    <t>Total Weight</t>
  </si>
  <si>
    <t>Total Weight as per X(KG)</t>
  </si>
  <si>
    <t>Weight Slab as per X (KG)</t>
  </si>
  <si>
    <t>Total Weight as per Courier Company(KG)</t>
  </si>
  <si>
    <t>Zone per X</t>
  </si>
  <si>
    <t>Delivery Zone per X</t>
  </si>
  <si>
    <t>Delivery Zone charged by Courier Company</t>
  </si>
  <si>
    <t>Forward Charges Applicable</t>
  </si>
  <si>
    <t>RTO Charges Applicable</t>
  </si>
  <si>
    <t>Forward_Fixed_Charges (X)</t>
  </si>
  <si>
    <t>Forward_Additional_Charges(X)</t>
  </si>
  <si>
    <t>RTO_Fixed_Charges(X)</t>
  </si>
  <si>
    <t>RTO_Additional_Charges(X)</t>
  </si>
  <si>
    <t>Weight Slab charge by Courier Company</t>
  </si>
  <si>
    <t>Charges Billed by Courier Company (Rs.)</t>
  </si>
  <si>
    <t>Expected_Charge as per X (Rs.)</t>
  </si>
  <si>
    <t>Difference Between Expected Charges and Billed Charges (Rs.)</t>
  </si>
  <si>
    <t>Discount Applied (%)</t>
  </si>
  <si>
    <t>Net Forward Charges (Rs.)</t>
  </si>
  <si>
    <t>Net RTO Charges (Rs.)</t>
  </si>
  <si>
    <t>Net Forward Charges per KG (Rs./KG)</t>
  </si>
  <si>
    <t>Net RTO Charges per KG (Rs./KG)</t>
  </si>
  <si>
    <t>Total orders where X has been correctly charged</t>
  </si>
  <si>
    <t>Description</t>
  </si>
  <si>
    <t>Count</t>
  </si>
  <si>
    <t>Amount(Rs.)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</si>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</sst>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1" fillId="2" borderId="1" xfId="0" applyFont="1" applyFill="1" applyBorder="1"/>
    <xf numFmtId="0" fontId="1" fillId="2" borderId="2" xfId="0" applyNumberFormat="1" applyFont="1" applyFill="1" applyBorder="1"/>
    <xf numFmtId="2" fontId="1" fillId="2" borderId="2" xfId="0" applyNumberFormat="1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0ad561f9733b903/Desktop/Coding%20Inveders/Excel%20exam%20Assignment/Cointab%20Data%20Analyst%20-%20Challenge/Courier%20Company%20-%20Invoice.xlsx" TargetMode="External"/><Relationship Id="rId1" Type="http://schemas.openxmlformats.org/officeDocument/2006/relationships/externalLinkPath" Target="Cointab%20Data%20Analyst%20-%20Challenge/Courier%20Company%20-%20Invo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53B2-4A57-46BE-A075-9F3E2A990E15}">
  <sheetPr>
    <tabColor rgb="FF92D050"/>
  </sheetPr>
  <dimension ref="A1:X125"/>
  <sheetViews>
    <sheetView tabSelected="1" topLeftCell="Q1" workbookViewId="0">
      <selection activeCell="S126" sqref="S126"/>
    </sheetView>
  </sheetViews>
  <sheetFormatPr defaultRowHeight="14.5" x14ac:dyDescent="0.35"/>
  <cols>
    <col min="1" max="1" width="10.81640625" bestFit="1" customWidth="1"/>
    <col min="2" max="2" width="13.90625" style="2" bestFit="1" customWidth="1"/>
    <col min="3" max="3" width="18" style="2" bestFit="1" customWidth="1"/>
    <col min="4" max="4" width="22.453125" style="2" bestFit="1" customWidth="1"/>
    <col min="5" max="5" width="27.453125" style="2" bestFit="1" customWidth="1"/>
    <col min="6" max="6" width="23.54296875" style="2" bestFit="1" customWidth="1"/>
    <col min="7" max="7" width="25.08984375" style="1" bestFit="1" customWidth="1"/>
    <col min="8" max="8" width="24.7265625" bestFit="1" customWidth="1"/>
    <col min="9" max="9" width="19.08984375" bestFit="1" customWidth="1"/>
    <col min="10" max="10" width="26.7265625" bestFit="1" customWidth="1"/>
    <col min="11" max="11" width="31.1796875" bestFit="1" customWidth="1"/>
    <col min="12" max="12" width="22.36328125" bestFit="1" customWidth="1"/>
    <col min="13" max="13" width="27.26953125" bestFit="1" customWidth="1"/>
    <col min="14" max="14" width="29.7265625" bestFit="1" customWidth="1"/>
    <col min="15" max="15" width="39.81640625" style="1" bestFit="1" customWidth="1"/>
    <col min="16" max="16" width="38.6328125" style="1" bestFit="1" customWidth="1"/>
    <col min="17" max="17" width="41" bestFit="1" customWidth="1"/>
    <col min="18" max="18" width="38" bestFit="1" customWidth="1"/>
    <col min="19" max="19" width="58.6328125" bestFit="1" customWidth="1"/>
    <col min="20" max="20" width="20.54296875" bestFit="1" customWidth="1"/>
    <col min="21" max="21" width="25.26953125" bestFit="1" customWidth="1"/>
    <col min="22" max="22" width="21.453125" bestFit="1" customWidth="1"/>
    <col min="23" max="23" width="35.453125" bestFit="1" customWidth="1"/>
    <col min="24" max="24" width="31.54296875" bestFit="1" customWidth="1"/>
  </cols>
  <sheetData>
    <row r="1" spans="1:24" ht="16.5" thickTop="1" thickBot="1" x14ac:dyDescent="0.4">
      <c r="A1" s="5" t="s">
        <v>146</v>
      </c>
      <c r="B1" s="6" t="s">
        <v>145</v>
      </c>
      <c r="C1" s="6" t="s">
        <v>139</v>
      </c>
      <c r="D1" s="6" t="s">
        <v>148</v>
      </c>
      <c r="E1" s="6" t="s">
        <v>358</v>
      </c>
      <c r="F1" s="6" t="s">
        <v>359</v>
      </c>
      <c r="G1" s="7" t="s">
        <v>352</v>
      </c>
      <c r="H1" s="8" t="s">
        <v>353</v>
      </c>
      <c r="I1" s="8" t="s">
        <v>356</v>
      </c>
      <c r="J1" s="8" t="s">
        <v>360</v>
      </c>
      <c r="K1" s="8" t="s">
        <v>361</v>
      </c>
      <c r="L1" s="8" t="s">
        <v>362</v>
      </c>
      <c r="M1" s="8" t="s">
        <v>363</v>
      </c>
      <c r="N1" s="8" t="s">
        <v>366</v>
      </c>
      <c r="O1" s="7" t="s">
        <v>354</v>
      </c>
      <c r="P1" s="7" t="s">
        <v>364</v>
      </c>
      <c r="Q1" s="7" t="s">
        <v>357</v>
      </c>
      <c r="R1" s="7" t="s">
        <v>365</v>
      </c>
      <c r="S1" s="7" t="s">
        <v>367</v>
      </c>
      <c r="T1" s="7" t="s">
        <v>368</v>
      </c>
      <c r="U1" s="7" t="s">
        <v>369</v>
      </c>
      <c r="V1" s="7" t="s">
        <v>370</v>
      </c>
      <c r="W1" s="7" t="s">
        <v>371</v>
      </c>
      <c r="X1" s="9" t="s">
        <v>372</v>
      </c>
    </row>
    <row r="2" spans="1:24" ht="15" thickTop="1" x14ac:dyDescent="0.35">
      <c r="A2" t="s">
        <v>134</v>
      </c>
      <c r="B2" s="2" t="s">
        <v>150</v>
      </c>
      <c r="C2" s="2">
        <v>507101</v>
      </c>
      <c r="D2" t="s">
        <v>152</v>
      </c>
      <c r="E2" t="b">
        <f>ISNUMBER(SEARCH("Forward",D2))</f>
        <v>1</v>
      </c>
      <c r="F2" t="b">
        <f>ISNUMBER(SEARCH("RTO",D2))</f>
        <v>0</v>
      </c>
      <c r="G2" s="1">
        <f>SUMIF('Company X - Order Report'!$A$2:$A$401,'Expected Result'!A2,'Company X - Order Report'!$E$2:$E$401)/1000</f>
        <v>1.302</v>
      </c>
      <c r="H2" cm="1">
        <f t="array" ref="H2">_xlfn.IFS(G2&lt;=0.5,0.5,G2&lt;=1,1,G2&lt;=1.5,1.5,G2&lt;=2,2,G2&lt;=2.5,2.5,G2&lt;=3,3,G2&lt;=3.5,3.5)</f>
        <v>1.5</v>
      </c>
      <c r="I2" s="11" t="str">
        <f>'Courier Company - Invoice'!I2</f>
        <v>d</v>
      </c>
      <c r="J2" s="2" cm="1">
        <f t="array" ref="J2">IF(E2=TRUE,INDEX('Courier Company - Rates'!$E$1:$E$20,MATCH(1,('Courier Company - Rates'!$B$1:$B$20 = "fwd")*('Courier Company - Rates'!$C$1:$C$20='Expected Result'!I2)*('Courier Company - Rates'!$D$1:$D$20="fixed"),0)),0)</f>
        <v>45.4</v>
      </c>
      <c r="K2" s="2" cm="1">
        <f t="array" ref="K2">IF(E2=TRUE,INDEX('Courier Company - Rates'!$E$1:$E$20,MATCH(1,('Courier Company - Rates'!$B$1:$B$20 = "fwd")*('Courier Company - Rates'!$C$1:$C$20='Expected Result'!I2)*('Courier Company - Rates'!$D$1:$D$20="additional"),0)),0)</f>
        <v>44.8</v>
      </c>
      <c r="L2" s="2" cm="1">
        <f t="array" ref="L2">IF(F2=TRUE,INDEX('Courier Company - Rates'!$E$1:$E$20,MATCH(1,('Courier Company - Rates'!$B$1:$B$20 = "rto")*('Courier Company - Rates'!$C$1:$C$20='Expected Result'!I2)*('Courier Company - Rates'!$D$1:$D$20="fixed"),0)),0)</f>
        <v>0</v>
      </c>
      <c r="M2" s="2" cm="1">
        <f t="array" ref="M2">IF(F2=TRUE,INDEX('Courier Company - Rates'!$E$1:$E$20,MATCH(1,('Courier Company - Rates'!$B$1:$B$20 = "rto")*('Courier Company - Rates'!$C$1:$C$20='Expected Result'!I2)*('Courier Company - Rates'!$D$1:$D$20="additional"),0)),0)</f>
        <v>0</v>
      </c>
      <c r="N2" s="2">
        <f>IF(H2&lt;=0.5,J2+L2,(J2+L2)+((H2-0.5)/0.5)*(K2+M2))</f>
        <v>135</v>
      </c>
      <c r="O2" s="2">
        <v>1.3</v>
      </c>
      <c r="P2" s="2" cm="1">
        <f t="array" ref="P2">_xlfn.IFS(O2&lt;=0.5,0.5,O2&lt;=1,1,O2&lt;=1.5,1.5,O2&lt;=2,2,O2&lt;=2.5,2.5,O2&lt;=3,3,O2&lt;=3.5,3.5,O2&lt;=4,4,O2&lt;=4.5,4.5)</f>
        <v>1.5</v>
      </c>
      <c r="Q2" s="10" t="s">
        <v>141</v>
      </c>
      <c r="R2" s="2">
        <v>135</v>
      </c>
      <c r="S2">
        <f>N2-R2</f>
        <v>0</v>
      </c>
      <c r="T2" s="4">
        <f>IF(S2&gt;0,S2/N2,0)</f>
        <v>0</v>
      </c>
      <c r="U2">
        <f>IF(H2&lt;=0.5,J2,J2+(((H2-0.5)/0.5)*K2))</f>
        <v>135</v>
      </c>
      <c r="V2">
        <f>N2-U2</f>
        <v>0</v>
      </c>
      <c r="W2" s="1">
        <f>U2/H2</f>
        <v>90</v>
      </c>
      <c r="X2" s="1">
        <f>V2/H2</f>
        <v>0</v>
      </c>
    </row>
    <row r="3" spans="1:24" x14ac:dyDescent="0.35">
      <c r="A3" t="s">
        <v>131</v>
      </c>
      <c r="B3" s="2" t="s">
        <v>153</v>
      </c>
      <c r="C3" s="2">
        <v>486886</v>
      </c>
      <c r="D3" t="s">
        <v>152</v>
      </c>
      <c r="E3" t="b">
        <f t="shared" ref="E3:E66" si="0">ISNUMBER(SEARCH("Forward",D3))</f>
        <v>1</v>
      </c>
      <c r="F3" t="b">
        <f t="shared" ref="F3:F66" si="1">ISNUMBER(SEARCH("RTO",D3))</f>
        <v>0</v>
      </c>
      <c r="G3" s="1">
        <f>SUMIF('Company X - Order Report'!$A$2:$A$401,'Expected Result'!A3,'Company X - Order Report'!$E$2:$E$401)/1000</f>
        <v>0.61499999999999999</v>
      </c>
      <c r="H3" cm="1">
        <f t="array" ref="H3">_xlfn.IFS(G3&lt;=0.5,0.5,G3&lt;=1,1,G3&lt;=1.5,1.5,G3&lt;=2,2,G3&lt;=2.5,2.5,G3&lt;=3,3,G3&lt;=3.5,3.5)</f>
        <v>1</v>
      </c>
      <c r="I3" s="11" t="str">
        <f>'Courier Company - Invoice'!I3</f>
        <v>d</v>
      </c>
      <c r="J3" s="2" cm="1">
        <f t="array" ref="J3">IF(E3=TRUE,INDEX('Courier Company - Rates'!$E$1:$E$20,MATCH(1,('Courier Company - Rates'!$B$1:$B$20 = "fwd")*('Courier Company - Rates'!$C$1:$C$20='Expected Result'!I3)*('Courier Company - Rates'!$D$1:$D$20="fixed"),0)),0)</f>
        <v>45.4</v>
      </c>
      <c r="K3" s="2" cm="1">
        <f t="array" ref="K3">IF(E3=TRUE,INDEX('Courier Company - Rates'!$E$1:$E$20,MATCH(1,('Courier Company - Rates'!$B$1:$B$20 = "fwd")*('Courier Company - Rates'!$C$1:$C$20='Expected Result'!I3)*('Courier Company - Rates'!$D$1:$D$20="additional"),0)),0)</f>
        <v>44.8</v>
      </c>
      <c r="L3" s="2" cm="1">
        <f t="array" ref="L3">IF(F3=TRUE,INDEX('Courier Company - Rates'!$E$1:$E$20,MATCH(1,('Courier Company - Rates'!$B$1:$B$20 = "rto")*('Courier Company - Rates'!$C$1:$C$20='Expected Result'!I3)*('Courier Company - Rates'!$D$1:$D$20="fixed"),0)),0)</f>
        <v>0</v>
      </c>
      <c r="M3" s="2" cm="1">
        <f t="array" ref="M3">IF(F3=TRUE,INDEX('Courier Company - Rates'!$E$1:$E$20,MATCH(1,('Courier Company - Rates'!$B$1:$B$20 = "rto")*('Courier Company - Rates'!$C$1:$C$20='Expected Result'!I3)*('Courier Company - Rates'!$D$1:$D$20="additional"),0)),0)</f>
        <v>0</v>
      </c>
      <c r="N3" s="2">
        <f t="shared" ref="N3:N66" si="2">IF(H3&lt;=0.5,J3+L3,(J3+L3)+((H3-0.5)/0.5)*(K3+M3))</f>
        <v>90.199999999999989</v>
      </c>
      <c r="O3" s="2">
        <v>1</v>
      </c>
      <c r="P3" s="2" cm="1">
        <f t="array" ref="P3">_xlfn.IFS(O3&lt;=0.5,0.5,O3&lt;=1,1,O3&lt;=1.5,1.5,O3&lt;=2,2,O3&lt;=2.5,2.5,O3&lt;=3,3,O3&lt;=3.5,3.5,O3&lt;=4,4,O3&lt;=4.5,4.5)</f>
        <v>1</v>
      </c>
      <c r="Q3" s="10" t="s">
        <v>141</v>
      </c>
      <c r="R3" s="2">
        <v>90.2</v>
      </c>
      <c r="S3">
        <f t="shared" ref="S3:S66" si="3">N3-R3</f>
        <v>0</v>
      </c>
      <c r="T3" s="4">
        <f t="shared" ref="T3:T66" si="4">IF(S3&gt;0,S3/N3,0)</f>
        <v>0</v>
      </c>
      <c r="U3">
        <f t="shared" ref="U3:U66" si="5">IF(H3&lt;=0.5,J3,J3+(((H3-0.5)/0.5)*K3))</f>
        <v>90.199999999999989</v>
      </c>
      <c r="V3">
        <f t="shared" ref="V3:V66" si="6">N3-U3</f>
        <v>0</v>
      </c>
      <c r="W3" s="1">
        <f t="shared" ref="W3:W66" si="7">U3/H3</f>
        <v>90.199999999999989</v>
      </c>
      <c r="X3" s="1">
        <f t="shared" ref="X3:X66" si="8">V3/H3</f>
        <v>0</v>
      </c>
    </row>
    <row r="4" spans="1:24" x14ac:dyDescent="0.35">
      <c r="A4" t="s">
        <v>128</v>
      </c>
      <c r="B4" s="2" t="s">
        <v>155</v>
      </c>
      <c r="C4" s="2">
        <v>532484</v>
      </c>
      <c r="D4" t="s">
        <v>152</v>
      </c>
      <c r="E4" t="b">
        <f t="shared" si="0"/>
        <v>1</v>
      </c>
      <c r="F4" t="b">
        <f t="shared" si="1"/>
        <v>0</v>
      </c>
      <c r="G4" s="1">
        <f>SUMIF('Company X - Order Report'!$A$2:$A$401,'Expected Result'!A4,'Company X - Order Report'!$E$2:$E$401)/1000</f>
        <v>2.2650000000000001</v>
      </c>
      <c r="H4" cm="1">
        <f t="array" ref="H4">_xlfn.IFS(G4&lt;=0.5,0.5,G4&lt;=1,1,G4&lt;=1.5,1.5,G4&lt;=2,2,G4&lt;=2.5,2.5,G4&lt;=3,3,G4&lt;=3.5,3.5)</f>
        <v>2.5</v>
      </c>
      <c r="I4" s="11" t="str">
        <f>'Courier Company - Invoice'!I4</f>
        <v>d</v>
      </c>
      <c r="J4" s="2" cm="1">
        <f t="array" ref="J4">IF(E4=TRUE,INDEX('Courier Company - Rates'!$E$1:$E$20,MATCH(1,('Courier Company - Rates'!$B$1:$B$20 = "fwd")*('Courier Company - Rates'!$C$1:$C$20='Expected Result'!I4)*('Courier Company - Rates'!$D$1:$D$20="fixed"),0)),0)</f>
        <v>45.4</v>
      </c>
      <c r="K4" s="2" cm="1">
        <f t="array" ref="K4">IF(E4=TRUE,INDEX('Courier Company - Rates'!$E$1:$E$20,MATCH(1,('Courier Company - Rates'!$B$1:$B$20 = "fwd")*('Courier Company - Rates'!$C$1:$C$20='Expected Result'!I4)*('Courier Company - Rates'!$D$1:$D$20="additional"),0)),0)</f>
        <v>44.8</v>
      </c>
      <c r="L4" s="2" cm="1">
        <f t="array" ref="L4">IF(F4=TRUE,INDEX('Courier Company - Rates'!$E$1:$E$20,MATCH(1,('Courier Company - Rates'!$B$1:$B$20 = "rto")*('Courier Company - Rates'!$C$1:$C$20='Expected Result'!I4)*('Courier Company - Rates'!$D$1:$D$20="fixed"),0)),0)</f>
        <v>0</v>
      </c>
      <c r="M4" s="2" cm="1">
        <f t="array" ref="M4">IF(F4=TRUE,INDEX('Courier Company - Rates'!$E$1:$E$20,MATCH(1,('Courier Company - Rates'!$B$1:$B$20 = "rto")*('Courier Company - Rates'!$C$1:$C$20='Expected Result'!I4)*('Courier Company - Rates'!$D$1:$D$20="additional"),0)),0)</f>
        <v>0</v>
      </c>
      <c r="N4" s="2">
        <f t="shared" si="2"/>
        <v>224.6</v>
      </c>
      <c r="O4" s="2">
        <v>2.5</v>
      </c>
      <c r="P4" s="2" cm="1">
        <f t="array" ref="P4">_xlfn.IFS(O4&lt;=0.5,0.5,O4&lt;=1,1,O4&lt;=1.5,1.5,O4&lt;=2,2,O4&lt;=2.5,2.5,O4&lt;=3,3,O4&lt;=3.5,3.5,O4&lt;=4,4,O4&lt;=4.5,4.5)</f>
        <v>2.5</v>
      </c>
      <c r="Q4" s="10" t="s">
        <v>141</v>
      </c>
      <c r="R4" s="2">
        <v>224.6</v>
      </c>
      <c r="S4">
        <f t="shared" si="3"/>
        <v>0</v>
      </c>
      <c r="T4" s="4">
        <f t="shared" si="4"/>
        <v>0</v>
      </c>
      <c r="U4">
        <f t="shared" si="5"/>
        <v>224.6</v>
      </c>
      <c r="V4">
        <f t="shared" si="6"/>
        <v>0</v>
      </c>
      <c r="W4" s="1">
        <f t="shared" si="7"/>
        <v>89.84</v>
      </c>
      <c r="X4" s="1">
        <f t="shared" si="8"/>
        <v>0</v>
      </c>
    </row>
    <row r="5" spans="1:24" x14ac:dyDescent="0.35">
      <c r="A5" t="s">
        <v>126</v>
      </c>
      <c r="B5" s="2" t="s">
        <v>157</v>
      </c>
      <c r="C5" s="2">
        <v>143001</v>
      </c>
      <c r="D5" t="s">
        <v>152</v>
      </c>
      <c r="E5" t="b">
        <f t="shared" si="0"/>
        <v>1</v>
      </c>
      <c r="F5" t="b">
        <f t="shared" si="1"/>
        <v>0</v>
      </c>
      <c r="G5" s="1">
        <f>SUMIF('Company X - Order Report'!$A$2:$A$401,'Expected Result'!A5,'Company X - Order Report'!$E$2:$E$401)/1000</f>
        <v>0.7</v>
      </c>
      <c r="H5" cm="1">
        <f t="array" ref="H5">_xlfn.IFS(G5&lt;=0.5,0.5,G5&lt;=1,1,G5&lt;=1.5,1.5,G5&lt;=2,2,G5&lt;=2.5,2.5,G5&lt;=3,3,G5&lt;=3.5,3.5)</f>
        <v>1</v>
      </c>
      <c r="I5" s="11" t="str">
        <f>'Courier Company - Invoice'!I5</f>
        <v>b</v>
      </c>
      <c r="J5" s="2" cm="1">
        <f t="array" ref="J5">IF(E5=TRUE,INDEX('Courier Company - Rates'!$E$1:$E$20,MATCH(1,('Courier Company - Rates'!$B$1:$B$20 = "fwd")*('Courier Company - Rates'!$C$1:$C$20='Expected Result'!I5)*('Courier Company - Rates'!$D$1:$D$20="fixed"),0)),0)</f>
        <v>33</v>
      </c>
      <c r="K5" s="2" cm="1">
        <f t="array" ref="K5">IF(E5=TRUE,INDEX('Courier Company - Rates'!$E$1:$E$20,MATCH(1,('Courier Company - Rates'!$B$1:$B$20 = "fwd")*('Courier Company - Rates'!$C$1:$C$20='Expected Result'!I5)*('Courier Company - Rates'!$D$1:$D$20="additional"),0)),0)</f>
        <v>28.3</v>
      </c>
      <c r="L5" s="2" cm="1">
        <f t="array" ref="L5">IF(F5=TRUE,INDEX('Courier Company - Rates'!$E$1:$E$20,MATCH(1,('Courier Company - Rates'!$B$1:$B$20 = "rto")*('Courier Company - Rates'!$C$1:$C$20='Expected Result'!I5)*('Courier Company - Rates'!$D$1:$D$20="fixed"),0)),0)</f>
        <v>0</v>
      </c>
      <c r="M5" s="2" cm="1">
        <f t="array" ref="M5">IF(F5=TRUE,INDEX('Courier Company - Rates'!$E$1:$E$20,MATCH(1,('Courier Company - Rates'!$B$1:$B$20 = "rto")*('Courier Company - Rates'!$C$1:$C$20='Expected Result'!I5)*('Courier Company - Rates'!$D$1:$D$20="additional"),0)),0)</f>
        <v>0</v>
      </c>
      <c r="N5" s="2">
        <f t="shared" si="2"/>
        <v>61.3</v>
      </c>
      <c r="O5" s="2">
        <v>1</v>
      </c>
      <c r="P5" s="2" cm="1">
        <f t="array" ref="P5">_xlfn.IFS(O5&lt;=0.5,0.5,O5&lt;=1,1,O5&lt;=1.5,1.5,O5&lt;=2,2,O5&lt;=2.5,2.5,O5&lt;=3,3,O5&lt;=3.5,3.5,O5&lt;=4,4,O5&lt;=4.5,4.5)</f>
        <v>1</v>
      </c>
      <c r="Q5" s="10" t="s">
        <v>142</v>
      </c>
      <c r="R5" s="2">
        <v>61.3</v>
      </c>
      <c r="S5">
        <f t="shared" si="3"/>
        <v>0</v>
      </c>
      <c r="T5" s="4">
        <f t="shared" si="4"/>
        <v>0</v>
      </c>
      <c r="U5">
        <f t="shared" si="5"/>
        <v>61.3</v>
      </c>
      <c r="V5">
        <f t="shared" si="6"/>
        <v>0</v>
      </c>
      <c r="W5" s="1">
        <f t="shared" si="7"/>
        <v>61.3</v>
      </c>
      <c r="X5" s="1">
        <f t="shared" si="8"/>
        <v>0</v>
      </c>
    </row>
    <row r="6" spans="1:24" x14ac:dyDescent="0.35">
      <c r="A6" t="s">
        <v>106</v>
      </c>
      <c r="B6" s="2" t="s">
        <v>158</v>
      </c>
      <c r="C6" s="2">
        <v>515591</v>
      </c>
      <c r="D6" t="s">
        <v>152</v>
      </c>
      <c r="E6" t="b">
        <f t="shared" si="0"/>
        <v>1</v>
      </c>
      <c r="F6" t="b">
        <f t="shared" si="1"/>
        <v>0</v>
      </c>
      <c r="G6" s="1">
        <f>SUMIF('Company X - Order Report'!$A$2:$A$401,'Expected Result'!A6,'Company X - Order Report'!$E$2:$E$401)/1000</f>
        <v>0.24</v>
      </c>
      <c r="H6" cm="1">
        <f t="array" ref="H6">_xlfn.IFS(G6&lt;=0.5,0.5,G6&lt;=1,1,G6&lt;=1.5,1.5,G6&lt;=2,2,G6&lt;=2.5,2.5,G6&lt;=3,3,G6&lt;=3.5,3.5)</f>
        <v>0.5</v>
      </c>
      <c r="I6" s="11" t="str">
        <f>'Courier Company - Invoice'!I6</f>
        <v>d</v>
      </c>
      <c r="J6" s="2" cm="1">
        <f t="array" ref="J6">IF(E6=TRUE,INDEX('Courier Company - Rates'!$E$1:$E$20,MATCH(1,('Courier Company - Rates'!$B$1:$B$20 = "fwd")*('Courier Company - Rates'!$C$1:$C$20='Expected Result'!I6)*('Courier Company - Rates'!$D$1:$D$20="fixed"),0)),0)</f>
        <v>45.4</v>
      </c>
      <c r="K6" s="2" cm="1">
        <f t="array" ref="K6">IF(E6=TRUE,INDEX('Courier Company - Rates'!$E$1:$E$20,MATCH(1,('Courier Company - Rates'!$B$1:$B$20 = "fwd")*('Courier Company - Rates'!$C$1:$C$20='Expected Result'!I6)*('Courier Company - Rates'!$D$1:$D$20="additional"),0)),0)</f>
        <v>44.8</v>
      </c>
      <c r="L6" s="2" cm="1">
        <f t="array" ref="L6">IF(F6=TRUE,INDEX('Courier Company - Rates'!$E$1:$E$20,MATCH(1,('Courier Company - Rates'!$B$1:$B$20 = "rto")*('Courier Company - Rates'!$C$1:$C$20='Expected Result'!I6)*('Courier Company - Rates'!$D$1:$D$20="fixed"),0)),0)</f>
        <v>0</v>
      </c>
      <c r="M6" s="2" cm="1">
        <f t="array" ref="M6">IF(F6=TRUE,INDEX('Courier Company - Rates'!$E$1:$E$20,MATCH(1,('Courier Company - Rates'!$B$1:$B$20 = "rto")*('Courier Company - Rates'!$C$1:$C$20='Expected Result'!I6)*('Courier Company - Rates'!$D$1:$D$20="additional"),0)),0)</f>
        <v>0</v>
      </c>
      <c r="N6" s="2">
        <f t="shared" si="2"/>
        <v>45.4</v>
      </c>
      <c r="O6" s="2">
        <v>0.15</v>
      </c>
      <c r="P6" s="2" cm="1">
        <f t="array" ref="P6">_xlfn.IFS(O6&lt;=0.5,0.5,O6&lt;=1,1,O6&lt;=1.5,1.5,O6&lt;=2,2,O6&lt;=2.5,2.5,O6&lt;=3,3,O6&lt;=3.5,3.5,O6&lt;=4,4,O6&lt;=4.5,4.5)</f>
        <v>0.5</v>
      </c>
      <c r="Q6" s="10" t="s">
        <v>141</v>
      </c>
      <c r="R6" s="2">
        <v>45.4</v>
      </c>
      <c r="S6">
        <f t="shared" si="3"/>
        <v>0</v>
      </c>
      <c r="T6" s="4">
        <f t="shared" si="4"/>
        <v>0</v>
      </c>
      <c r="U6">
        <f t="shared" si="5"/>
        <v>45.4</v>
      </c>
      <c r="V6">
        <f t="shared" si="6"/>
        <v>0</v>
      </c>
      <c r="W6" s="1">
        <f t="shared" si="7"/>
        <v>90.8</v>
      </c>
      <c r="X6" s="1">
        <f t="shared" si="8"/>
        <v>0</v>
      </c>
    </row>
    <row r="7" spans="1:24" x14ac:dyDescent="0.35">
      <c r="A7" t="s">
        <v>118</v>
      </c>
      <c r="B7" s="2" t="s">
        <v>160</v>
      </c>
      <c r="C7" s="2">
        <v>326502</v>
      </c>
      <c r="D7" t="s">
        <v>152</v>
      </c>
      <c r="E7" t="b">
        <f t="shared" si="0"/>
        <v>1</v>
      </c>
      <c r="F7" t="b">
        <f t="shared" si="1"/>
        <v>0</v>
      </c>
      <c r="G7" s="1">
        <f>SUMIF('Company X - Order Report'!$A$2:$A$401,'Expected Result'!A7,'Company X - Order Report'!$E$2:$E$401)/1000</f>
        <v>0.24</v>
      </c>
      <c r="H7" cm="1">
        <f t="array" ref="H7">_xlfn.IFS(G7&lt;=0.5,0.5,G7&lt;=1,1,G7&lt;=1.5,1.5,G7&lt;=2,2,G7&lt;=2.5,2.5,G7&lt;=3,3,G7&lt;=3.5,3.5)</f>
        <v>0.5</v>
      </c>
      <c r="I7" s="11" t="str">
        <f>'Courier Company - Invoice'!I7</f>
        <v>d</v>
      </c>
      <c r="J7" s="2" cm="1">
        <f t="array" ref="J7">IF(E7=TRUE,INDEX('Courier Company - Rates'!$E$1:$E$20,MATCH(1,('Courier Company - Rates'!$B$1:$B$20 = "fwd")*('Courier Company - Rates'!$C$1:$C$20='Expected Result'!I7)*('Courier Company - Rates'!$D$1:$D$20="fixed"),0)),0)</f>
        <v>45.4</v>
      </c>
      <c r="K7" s="2" cm="1">
        <f t="array" ref="K7">IF(E7=TRUE,INDEX('Courier Company - Rates'!$E$1:$E$20,MATCH(1,('Courier Company - Rates'!$B$1:$B$20 = "fwd")*('Courier Company - Rates'!$C$1:$C$20='Expected Result'!I7)*('Courier Company - Rates'!$D$1:$D$20="additional"),0)),0)</f>
        <v>44.8</v>
      </c>
      <c r="L7" s="2" cm="1">
        <f t="array" ref="L7">IF(F7=TRUE,INDEX('Courier Company - Rates'!$E$1:$E$20,MATCH(1,('Courier Company - Rates'!$B$1:$B$20 = "rto")*('Courier Company - Rates'!$C$1:$C$20='Expected Result'!I7)*('Courier Company - Rates'!$D$1:$D$20="fixed"),0)),0)</f>
        <v>0</v>
      </c>
      <c r="M7" s="2" cm="1">
        <f t="array" ref="M7">IF(F7=TRUE,INDEX('Courier Company - Rates'!$E$1:$E$20,MATCH(1,('Courier Company - Rates'!$B$1:$B$20 = "rto")*('Courier Company - Rates'!$C$1:$C$20='Expected Result'!I7)*('Courier Company - Rates'!$D$1:$D$20="additional"),0)),0)</f>
        <v>0</v>
      </c>
      <c r="N7" s="2">
        <f t="shared" si="2"/>
        <v>45.4</v>
      </c>
      <c r="O7" s="2">
        <v>0.15</v>
      </c>
      <c r="P7" s="2" cm="1">
        <f t="array" ref="P7">_xlfn.IFS(O7&lt;=0.5,0.5,O7&lt;=1,1,O7&lt;=1.5,1.5,O7&lt;=2,2,O7&lt;=2.5,2.5,O7&lt;=3,3,O7&lt;=3.5,3.5,O7&lt;=4,4,O7&lt;=4.5,4.5)</f>
        <v>0.5</v>
      </c>
      <c r="Q7" s="10" t="s">
        <v>141</v>
      </c>
      <c r="R7" s="2">
        <v>45.4</v>
      </c>
      <c r="S7">
        <f t="shared" si="3"/>
        <v>0</v>
      </c>
      <c r="T7" s="4">
        <f t="shared" si="4"/>
        <v>0</v>
      </c>
      <c r="U7">
        <f t="shared" si="5"/>
        <v>45.4</v>
      </c>
      <c r="V7">
        <f t="shared" si="6"/>
        <v>0</v>
      </c>
      <c r="W7" s="1">
        <f t="shared" si="7"/>
        <v>90.8</v>
      </c>
      <c r="X7" s="1">
        <f t="shared" si="8"/>
        <v>0</v>
      </c>
    </row>
    <row r="8" spans="1:24" x14ac:dyDescent="0.35">
      <c r="A8" t="s">
        <v>109</v>
      </c>
      <c r="B8" s="2" t="s">
        <v>161</v>
      </c>
      <c r="C8" s="2">
        <v>208019</v>
      </c>
      <c r="D8" t="s">
        <v>152</v>
      </c>
      <c r="E8" t="b">
        <f t="shared" si="0"/>
        <v>1</v>
      </c>
      <c r="F8" t="b">
        <f t="shared" si="1"/>
        <v>0</v>
      </c>
      <c r="G8" s="1">
        <f>SUMIF('Company X - Order Report'!$A$2:$A$401,'Expected Result'!A8,'Company X - Order Report'!$E$2:$E$401)/1000</f>
        <v>0.84</v>
      </c>
      <c r="H8" cm="1">
        <f t="array" ref="H8">_xlfn.IFS(G8&lt;=0.5,0.5,G8&lt;=1,1,G8&lt;=1.5,1.5,G8&lt;=2,2,G8&lt;=2.5,2.5,G8&lt;=3,3,G8&lt;=3.5,3.5)</f>
        <v>1</v>
      </c>
      <c r="I8" s="11" t="str">
        <f>'Courier Company - Invoice'!I8</f>
        <v>b</v>
      </c>
      <c r="J8" s="2" cm="1">
        <f t="array" ref="J8">IF(E8=TRUE,INDEX('Courier Company - Rates'!$E$1:$E$20,MATCH(1,('Courier Company - Rates'!$B$1:$B$20 = "fwd")*('Courier Company - Rates'!$C$1:$C$20='Expected Result'!I8)*('Courier Company - Rates'!$D$1:$D$20="fixed"),0)),0)</f>
        <v>33</v>
      </c>
      <c r="K8" s="2" cm="1">
        <f t="array" ref="K8">IF(E8=TRUE,INDEX('Courier Company - Rates'!$E$1:$E$20,MATCH(1,('Courier Company - Rates'!$B$1:$B$20 = "fwd")*('Courier Company - Rates'!$C$1:$C$20='Expected Result'!I8)*('Courier Company - Rates'!$D$1:$D$20="additional"),0)),0)</f>
        <v>28.3</v>
      </c>
      <c r="L8" s="2" cm="1">
        <f t="array" ref="L8">IF(F8=TRUE,INDEX('Courier Company - Rates'!$E$1:$E$20,MATCH(1,('Courier Company - Rates'!$B$1:$B$20 = "rto")*('Courier Company - Rates'!$C$1:$C$20='Expected Result'!I8)*('Courier Company - Rates'!$D$1:$D$20="fixed"),0)),0)</f>
        <v>0</v>
      </c>
      <c r="M8" s="2" cm="1">
        <f t="array" ref="M8">IF(F8=TRUE,INDEX('Courier Company - Rates'!$E$1:$E$20,MATCH(1,('Courier Company - Rates'!$B$1:$B$20 = "rto")*('Courier Company - Rates'!$C$1:$C$20='Expected Result'!I8)*('Courier Company - Rates'!$D$1:$D$20="additional"),0)),0)</f>
        <v>0</v>
      </c>
      <c r="N8" s="2">
        <f t="shared" si="2"/>
        <v>61.3</v>
      </c>
      <c r="O8" s="2">
        <v>1</v>
      </c>
      <c r="P8" s="2" cm="1">
        <f t="array" ref="P8">_xlfn.IFS(O8&lt;=0.5,0.5,O8&lt;=1,1,O8&lt;=1.5,1.5,O8&lt;=2,2,O8&lt;=2.5,2.5,O8&lt;=3,3,O8&lt;=3.5,3.5,O8&lt;=4,4,O8&lt;=4.5,4.5)</f>
        <v>1</v>
      </c>
      <c r="Q8" s="10" t="s">
        <v>142</v>
      </c>
      <c r="R8" s="2">
        <v>61.3</v>
      </c>
      <c r="S8">
        <f t="shared" si="3"/>
        <v>0</v>
      </c>
      <c r="T8" s="4">
        <f t="shared" si="4"/>
        <v>0</v>
      </c>
      <c r="U8">
        <f t="shared" si="5"/>
        <v>61.3</v>
      </c>
      <c r="V8">
        <f t="shared" si="6"/>
        <v>0</v>
      </c>
      <c r="W8" s="1">
        <f t="shared" si="7"/>
        <v>61.3</v>
      </c>
      <c r="X8" s="1">
        <f t="shared" si="8"/>
        <v>0</v>
      </c>
    </row>
    <row r="9" spans="1:24" x14ac:dyDescent="0.35">
      <c r="A9" t="s">
        <v>104</v>
      </c>
      <c r="B9" s="2" t="s">
        <v>162</v>
      </c>
      <c r="C9" s="2">
        <v>140301</v>
      </c>
      <c r="D9" t="s">
        <v>152</v>
      </c>
      <c r="E9" t="b">
        <f t="shared" si="0"/>
        <v>1</v>
      </c>
      <c r="F9" t="b">
        <f t="shared" si="1"/>
        <v>0</v>
      </c>
      <c r="G9" s="1">
        <f>SUMIF('Company X - Order Report'!$A$2:$A$401,'Expected Result'!A9,'Company X - Order Report'!$E$2:$E$401)/1000</f>
        <v>1.1679999999999999</v>
      </c>
      <c r="H9" cm="1">
        <f t="array" ref="H9">_xlfn.IFS(G9&lt;=0.5,0.5,G9&lt;=1,1,G9&lt;=1.5,1.5,G9&lt;=2,2,G9&lt;=2.5,2.5,G9&lt;=3,3,G9&lt;=3.5,3.5)</f>
        <v>1.5</v>
      </c>
      <c r="I9" s="11" t="str">
        <f>'Courier Company - Invoice'!I9</f>
        <v>b</v>
      </c>
      <c r="J9" s="2" cm="1">
        <f t="array" ref="J9">IF(E9=TRUE,INDEX('Courier Company - Rates'!$E$1:$E$20,MATCH(1,('Courier Company - Rates'!$B$1:$B$20 = "fwd")*('Courier Company - Rates'!$C$1:$C$20='Expected Result'!I9)*('Courier Company - Rates'!$D$1:$D$20="fixed"),0)),0)</f>
        <v>33</v>
      </c>
      <c r="K9" s="2" cm="1">
        <f t="array" ref="K9">IF(E9=TRUE,INDEX('Courier Company - Rates'!$E$1:$E$20,MATCH(1,('Courier Company - Rates'!$B$1:$B$20 = "fwd")*('Courier Company - Rates'!$C$1:$C$20='Expected Result'!I9)*('Courier Company - Rates'!$D$1:$D$20="additional"),0)),0)</f>
        <v>28.3</v>
      </c>
      <c r="L9" s="2" cm="1">
        <f t="array" ref="L9">IF(F9=TRUE,INDEX('Courier Company - Rates'!$E$1:$E$20,MATCH(1,('Courier Company - Rates'!$B$1:$B$20 = "rto")*('Courier Company - Rates'!$C$1:$C$20='Expected Result'!I9)*('Courier Company - Rates'!$D$1:$D$20="fixed"),0)),0)</f>
        <v>0</v>
      </c>
      <c r="M9" s="2" cm="1">
        <f t="array" ref="M9">IF(F9=TRUE,INDEX('Courier Company - Rates'!$E$1:$E$20,MATCH(1,('Courier Company - Rates'!$B$1:$B$20 = "rto")*('Courier Company - Rates'!$C$1:$C$20='Expected Result'!I9)*('Courier Company - Rates'!$D$1:$D$20="additional"),0)),0)</f>
        <v>0</v>
      </c>
      <c r="N9" s="2">
        <f t="shared" si="2"/>
        <v>89.6</v>
      </c>
      <c r="O9" s="2">
        <v>1.1499999999999999</v>
      </c>
      <c r="P9" s="2" cm="1">
        <f t="array" ref="P9">_xlfn.IFS(O9&lt;=0.5,0.5,O9&lt;=1,1,O9&lt;=1.5,1.5,O9&lt;=2,2,O9&lt;=2.5,2.5,O9&lt;=3,3,O9&lt;=3.5,3.5,O9&lt;=4,4,O9&lt;=4.5,4.5)</f>
        <v>1.5</v>
      </c>
      <c r="Q9" s="10" t="s">
        <v>142</v>
      </c>
      <c r="R9" s="2">
        <v>89.6</v>
      </c>
      <c r="S9">
        <f t="shared" si="3"/>
        <v>0</v>
      </c>
      <c r="T9" s="4">
        <f t="shared" si="4"/>
        <v>0</v>
      </c>
      <c r="U9">
        <f t="shared" si="5"/>
        <v>89.6</v>
      </c>
      <c r="V9">
        <f t="shared" si="6"/>
        <v>0</v>
      </c>
      <c r="W9" s="1">
        <f t="shared" si="7"/>
        <v>59.733333333333327</v>
      </c>
      <c r="X9" s="1">
        <f t="shared" si="8"/>
        <v>0</v>
      </c>
    </row>
    <row r="10" spans="1:24" x14ac:dyDescent="0.35">
      <c r="A10" t="s">
        <v>102</v>
      </c>
      <c r="B10" s="2" t="s">
        <v>164</v>
      </c>
      <c r="C10" s="2">
        <v>396001</v>
      </c>
      <c r="D10" t="s">
        <v>152</v>
      </c>
      <c r="E10" t="b">
        <f t="shared" si="0"/>
        <v>1</v>
      </c>
      <c r="F10" t="b">
        <f t="shared" si="1"/>
        <v>0</v>
      </c>
      <c r="G10" s="1">
        <f>SUMIF('Company X - Order Report'!$A$2:$A$401,'Expected Result'!A10,'Company X - Order Report'!$E$2:$E$401)/1000</f>
        <v>0.5</v>
      </c>
      <c r="H10" cm="1">
        <f t="array" ref="H10">_xlfn.IFS(G10&lt;=0.5,0.5,G10&lt;=1,1,G10&lt;=1.5,1.5,G10&lt;=2,2,G10&lt;=2.5,2.5,G10&lt;=3,3,G10&lt;=3.5,3.5)</f>
        <v>0.5</v>
      </c>
      <c r="I10" s="11" t="str">
        <f>'Courier Company - Invoice'!I10</f>
        <v>d</v>
      </c>
      <c r="J10" s="2" cm="1">
        <f t="array" ref="J10">IF(E10=TRUE,INDEX('Courier Company - Rates'!$E$1:$E$20,MATCH(1,('Courier Company - Rates'!$B$1:$B$20 = "fwd")*('Courier Company - Rates'!$C$1:$C$20='Expected Result'!I10)*('Courier Company - Rates'!$D$1:$D$20="fixed"),0)),0)</f>
        <v>45.4</v>
      </c>
      <c r="K10" s="2" cm="1">
        <f t="array" ref="K10">IF(E10=TRUE,INDEX('Courier Company - Rates'!$E$1:$E$20,MATCH(1,('Courier Company - Rates'!$B$1:$B$20 = "fwd")*('Courier Company - Rates'!$C$1:$C$20='Expected Result'!I10)*('Courier Company - Rates'!$D$1:$D$20="additional"),0)),0)</f>
        <v>44.8</v>
      </c>
      <c r="L10" s="2" cm="1">
        <f t="array" ref="L10">IF(F10=TRUE,INDEX('Courier Company - Rates'!$E$1:$E$20,MATCH(1,('Courier Company - Rates'!$B$1:$B$20 = "rto")*('Courier Company - Rates'!$C$1:$C$20='Expected Result'!I10)*('Courier Company - Rates'!$D$1:$D$20="fixed"),0)),0)</f>
        <v>0</v>
      </c>
      <c r="M10" s="2" cm="1">
        <f t="array" ref="M10">IF(F10=TRUE,INDEX('Courier Company - Rates'!$E$1:$E$20,MATCH(1,('Courier Company - Rates'!$B$1:$B$20 = "rto")*('Courier Company - Rates'!$C$1:$C$20='Expected Result'!I10)*('Courier Company - Rates'!$D$1:$D$20="additional"),0)),0)</f>
        <v>0</v>
      </c>
      <c r="N10" s="2">
        <f t="shared" si="2"/>
        <v>45.4</v>
      </c>
      <c r="O10" s="2">
        <v>0.5</v>
      </c>
      <c r="P10" s="2" cm="1">
        <f t="array" ref="P10">_xlfn.IFS(O10&lt;=0.5,0.5,O10&lt;=1,1,O10&lt;=1.5,1.5,O10&lt;=2,2,O10&lt;=2.5,2.5,O10&lt;=3,3,O10&lt;=3.5,3.5,O10&lt;=4,4,O10&lt;=4.5,4.5)</f>
        <v>0.5</v>
      </c>
      <c r="Q10" s="10" t="s">
        <v>141</v>
      </c>
      <c r="R10" s="2">
        <v>45.4</v>
      </c>
      <c r="S10">
        <f t="shared" si="3"/>
        <v>0</v>
      </c>
      <c r="T10" s="4">
        <f t="shared" si="4"/>
        <v>0</v>
      </c>
      <c r="U10">
        <f t="shared" si="5"/>
        <v>45.4</v>
      </c>
      <c r="V10">
        <f t="shared" si="6"/>
        <v>0</v>
      </c>
      <c r="W10" s="1">
        <f t="shared" si="7"/>
        <v>90.8</v>
      </c>
      <c r="X10" s="1">
        <f t="shared" si="8"/>
        <v>0</v>
      </c>
    </row>
    <row r="11" spans="1:24" x14ac:dyDescent="0.35">
      <c r="A11" t="s">
        <v>100</v>
      </c>
      <c r="B11" s="2" t="s">
        <v>166</v>
      </c>
      <c r="C11" s="2">
        <v>711106</v>
      </c>
      <c r="D11" t="s">
        <v>152</v>
      </c>
      <c r="E11" t="b">
        <f t="shared" si="0"/>
        <v>1</v>
      </c>
      <c r="F11" t="b">
        <f t="shared" si="1"/>
        <v>0</v>
      </c>
      <c r="G11" s="1">
        <f>SUMIF('Company X - Order Report'!$A$2:$A$401,'Expected Result'!A11,'Company X - Order Report'!$E$2:$E$401)/1000</f>
        <v>0.5</v>
      </c>
      <c r="H11" cm="1">
        <f t="array" ref="H11">_xlfn.IFS(G11&lt;=0.5,0.5,G11&lt;=1,1,G11&lt;=1.5,1.5,G11&lt;=2,2,G11&lt;=2.5,2.5,G11&lt;=3,3,G11&lt;=3.5,3.5)</f>
        <v>0.5</v>
      </c>
      <c r="I11" s="11" t="str">
        <f>'Courier Company - Invoice'!I11</f>
        <v>d</v>
      </c>
      <c r="J11" s="2" cm="1">
        <f t="array" ref="J11">IF(E11=TRUE,INDEX('Courier Company - Rates'!$E$1:$E$20,MATCH(1,('Courier Company - Rates'!$B$1:$B$20 = "fwd")*('Courier Company - Rates'!$C$1:$C$20='Expected Result'!I11)*('Courier Company - Rates'!$D$1:$D$20="fixed"),0)),0)</f>
        <v>45.4</v>
      </c>
      <c r="K11" s="2" cm="1">
        <f t="array" ref="K11">IF(E11=TRUE,INDEX('Courier Company - Rates'!$E$1:$E$20,MATCH(1,('Courier Company - Rates'!$B$1:$B$20 = "fwd")*('Courier Company - Rates'!$C$1:$C$20='Expected Result'!I11)*('Courier Company - Rates'!$D$1:$D$20="additional"),0)),0)</f>
        <v>44.8</v>
      </c>
      <c r="L11" s="2" cm="1">
        <f t="array" ref="L11">IF(F11=TRUE,INDEX('Courier Company - Rates'!$E$1:$E$20,MATCH(1,('Courier Company - Rates'!$B$1:$B$20 = "rto")*('Courier Company - Rates'!$C$1:$C$20='Expected Result'!I11)*('Courier Company - Rates'!$D$1:$D$20="fixed"),0)),0)</f>
        <v>0</v>
      </c>
      <c r="M11" s="2" cm="1">
        <f t="array" ref="M11">IF(F11=TRUE,INDEX('Courier Company - Rates'!$E$1:$E$20,MATCH(1,('Courier Company - Rates'!$B$1:$B$20 = "rto")*('Courier Company - Rates'!$C$1:$C$20='Expected Result'!I11)*('Courier Company - Rates'!$D$1:$D$20="additional"),0)),0)</f>
        <v>0</v>
      </c>
      <c r="N11" s="2">
        <f t="shared" si="2"/>
        <v>45.4</v>
      </c>
      <c r="O11" s="2">
        <v>0.5</v>
      </c>
      <c r="P11" s="2" cm="1">
        <f t="array" ref="P11">_xlfn.IFS(O11&lt;=0.5,0.5,O11&lt;=1,1,O11&lt;=1.5,1.5,O11&lt;=2,2,O11&lt;=2.5,2.5,O11&lt;=3,3,O11&lt;=3.5,3.5,O11&lt;=4,4,O11&lt;=4.5,4.5)</f>
        <v>0.5</v>
      </c>
      <c r="Q11" s="10" t="s">
        <v>141</v>
      </c>
      <c r="R11" s="2">
        <v>45.4</v>
      </c>
      <c r="S11">
        <f t="shared" si="3"/>
        <v>0</v>
      </c>
      <c r="T11" s="4">
        <f t="shared" si="4"/>
        <v>0</v>
      </c>
      <c r="U11">
        <f t="shared" si="5"/>
        <v>45.4</v>
      </c>
      <c r="V11">
        <f t="shared" si="6"/>
        <v>0</v>
      </c>
      <c r="W11" s="1">
        <f t="shared" si="7"/>
        <v>90.8</v>
      </c>
      <c r="X11" s="1">
        <f t="shared" si="8"/>
        <v>0</v>
      </c>
    </row>
    <row r="12" spans="1:24" x14ac:dyDescent="0.35">
      <c r="A12" t="s">
        <v>92</v>
      </c>
      <c r="B12" s="2" t="s">
        <v>167</v>
      </c>
      <c r="C12" s="2">
        <v>284001</v>
      </c>
      <c r="D12" t="s">
        <v>152</v>
      </c>
      <c r="E12" t="b">
        <f t="shared" si="0"/>
        <v>1</v>
      </c>
      <c r="F12" t="b">
        <f t="shared" si="1"/>
        <v>0</v>
      </c>
      <c r="G12" s="1">
        <f>SUMIF('Company X - Order Report'!$A$2:$A$401,'Expected Result'!A12,'Company X - Order Report'!$E$2:$E$401)/1000</f>
        <v>0.60699999999999998</v>
      </c>
      <c r="H12" cm="1">
        <f t="array" ref="H12">_xlfn.IFS(G12&lt;=0.5,0.5,G12&lt;=1,1,G12&lt;=1.5,1.5,G12&lt;=2,2,G12&lt;=2.5,2.5,G12&lt;=3,3,G12&lt;=3.5,3.5)</f>
        <v>1</v>
      </c>
      <c r="I12" s="11" t="str">
        <f>'Courier Company - Invoice'!I12</f>
        <v>b</v>
      </c>
      <c r="J12" s="2" cm="1">
        <f t="array" ref="J12">IF(E12=TRUE,INDEX('Courier Company - Rates'!$E$1:$E$20,MATCH(1,('Courier Company - Rates'!$B$1:$B$20 = "fwd")*('Courier Company - Rates'!$C$1:$C$20='Expected Result'!I12)*('Courier Company - Rates'!$D$1:$D$20="fixed"),0)),0)</f>
        <v>33</v>
      </c>
      <c r="K12" s="2" cm="1">
        <f t="array" ref="K12">IF(E12=TRUE,INDEX('Courier Company - Rates'!$E$1:$E$20,MATCH(1,('Courier Company - Rates'!$B$1:$B$20 = "fwd")*('Courier Company - Rates'!$C$1:$C$20='Expected Result'!I12)*('Courier Company - Rates'!$D$1:$D$20="additional"),0)),0)</f>
        <v>28.3</v>
      </c>
      <c r="L12" s="2" cm="1">
        <f t="array" ref="L12">IF(F12=TRUE,INDEX('Courier Company - Rates'!$E$1:$E$20,MATCH(1,('Courier Company - Rates'!$B$1:$B$20 = "rto")*('Courier Company - Rates'!$C$1:$C$20='Expected Result'!I12)*('Courier Company - Rates'!$D$1:$D$20="fixed"),0)),0)</f>
        <v>0</v>
      </c>
      <c r="M12" s="2" cm="1">
        <f t="array" ref="M12">IF(F12=TRUE,INDEX('Courier Company - Rates'!$E$1:$E$20,MATCH(1,('Courier Company - Rates'!$B$1:$B$20 = "rto")*('Courier Company - Rates'!$C$1:$C$20='Expected Result'!I12)*('Courier Company - Rates'!$D$1:$D$20="additional"),0)),0)</f>
        <v>0</v>
      </c>
      <c r="N12" s="2">
        <f t="shared" si="2"/>
        <v>61.3</v>
      </c>
      <c r="O12" s="2">
        <v>0.79</v>
      </c>
      <c r="P12" s="2" cm="1">
        <f t="array" ref="P12">_xlfn.IFS(O12&lt;=0.5,0.5,O12&lt;=1,1,O12&lt;=1.5,1.5,O12&lt;=2,2,O12&lt;=2.5,2.5,O12&lt;=3,3,O12&lt;=3.5,3.5,O12&lt;=4,4,O12&lt;=4.5,4.5)</f>
        <v>1</v>
      </c>
      <c r="Q12" s="10" t="s">
        <v>142</v>
      </c>
      <c r="R12" s="2">
        <v>61.3</v>
      </c>
      <c r="S12">
        <f t="shared" si="3"/>
        <v>0</v>
      </c>
      <c r="T12" s="4">
        <f t="shared" si="4"/>
        <v>0</v>
      </c>
      <c r="U12">
        <f t="shared" si="5"/>
        <v>61.3</v>
      </c>
      <c r="V12">
        <f t="shared" si="6"/>
        <v>0</v>
      </c>
      <c r="W12" s="1">
        <f t="shared" si="7"/>
        <v>61.3</v>
      </c>
      <c r="X12" s="1">
        <f t="shared" si="8"/>
        <v>0</v>
      </c>
    </row>
    <row r="13" spans="1:24" x14ac:dyDescent="0.35">
      <c r="A13" t="s">
        <v>89</v>
      </c>
      <c r="B13" s="2" t="s">
        <v>169</v>
      </c>
      <c r="C13" s="2">
        <v>441601</v>
      </c>
      <c r="D13" t="s">
        <v>152</v>
      </c>
      <c r="E13" t="b">
        <f t="shared" si="0"/>
        <v>1</v>
      </c>
      <c r="F13" t="b">
        <f t="shared" si="1"/>
        <v>0</v>
      </c>
      <c r="G13" s="1">
        <f>SUMIF('Company X - Order Report'!$A$2:$A$401,'Expected Result'!A13,'Company X - Order Report'!$E$2:$E$401)/1000</f>
        <v>0.60699999999999998</v>
      </c>
      <c r="H13" cm="1">
        <f t="array" ref="H13">_xlfn.IFS(G13&lt;=0.5,0.5,G13&lt;=1,1,G13&lt;=1.5,1.5,G13&lt;=2,2,G13&lt;=2.5,2.5,G13&lt;=3,3,G13&lt;=3.5,3.5)</f>
        <v>1</v>
      </c>
      <c r="I13" s="11" t="str">
        <f>'Courier Company - Invoice'!I13</f>
        <v>d</v>
      </c>
      <c r="J13" s="2" cm="1">
        <f t="array" ref="J13">IF(E13=TRUE,INDEX('Courier Company - Rates'!$E$1:$E$20,MATCH(1,('Courier Company - Rates'!$B$1:$B$20 = "fwd")*('Courier Company - Rates'!$C$1:$C$20='Expected Result'!I13)*('Courier Company - Rates'!$D$1:$D$20="fixed"),0)),0)</f>
        <v>45.4</v>
      </c>
      <c r="K13" s="2" cm="1">
        <f t="array" ref="K13">IF(E13=TRUE,INDEX('Courier Company - Rates'!$E$1:$E$20,MATCH(1,('Courier Company - Rates'!$B$1:$B$20 = "fwd")*('Courier Company - Rates'!$C$1:$C$20='Expected Result'!I13)*('Courier Company - Rates'!$D$1:$D$20="additional"),0)),0)</f>
        <v>44.8</v>
      </c>
      <c r="L13" s="2" cm="1">
        <f t="array" ref="L13">IF(F13=TRUE,INDEX('Courier Company - Rates'!$E$1:$E$20,MATCH(1,('Courier Company - Rates'!$B$1:$B$20 = "rto")*('Courier Company - Rates'!$C$1:$C$20='Expected Result'!I13)*('Courier Company - Rates'!$D$1:$D$20="fixed"),0)),0)</f>
        <v>0</v>
      </c>
      <c r="M13" s="2" cm="1">
        <f t="array" ref="M13">IF(F13=TRUE,INDEX('Courier Company - Rates'!$E$1:$E$20,MATCH(1,('Courier Company - Rates'!$B$1:$B$20 = "rto")*('Courier Company - Rates'!$C$1:$C$20='Expected Result'!I13)*('Courier Company - Rates'!$D$1:$D$20="additional"),0)),0)</f>
        <v>0</v>
      </c>
      <c r="N13" s="2">
        <f t="shared" si="2"/>
        <v>90.199999999999989</v>
      </c>
      <c r="O13" s="2">
        <v>0.72</v>
      </c>
      <c r="P13" s="2" cm="1">
        <f t="array" ref="P13">_xlfn.IFS(O13&lt;=0.5,0.5,O13&lt;=1,1,O13&lt;=1.5,1.5,O13&lt;=2,2,O13&lt;=2.5,2.5,O13&lt;=3,3,O13&lt;=3.5,3.5,O13&lt;=4,4,O13&lt;=4.5,4.5)</f>
        <v>1</v>
      </c>
      <c r="Q13" s="10" t="s">
        <v>141</v>
      </c>
      <c r="R13" s="2">
        <v>90.2</v>
      </c>
      <c r="S13">
        <f t="shared" si="3"/>
        <v>0</v>
      </c>
      <c r="T13" s="4">
        <f t="shared" si="4"/>
        <v>0</v>
      </c>
      <c r="U13">
        <f t="shared" si="5"/>
        <v>90.199999999999989</v>
      </c>
      <c r="V13">
        <f t="shared" si="6"/>
        <v>0</v>
      </c>
      <c r="W13" s="1">
        <f t="shared" si="7"/>
        <v>90.199999999999989</v>
      </c>
      <c r="X13" s="1">
        <f t="shared" si="8"/>
        <v>0</v>
      </c>
    </row>
    <row r="14" spans="1:24" x14ac:dyDescent="0.35">
      <c r="A14" t="s">
        <v>88</v>
      </c>
      <c r="B14" s="2" t="s">
        <v>171</v>
      </c>
      <c r="C14" s="2">
        <v>248006</v>
      </c>
      <c r="D14" t="s">
        <v>152</v>
      </c>
      <c r="E14" t="b">
        <f t="shared" si="0"/>
        <v>1</v>
      </c>
      <c r="F14" t="b">
        <f t="shared" si="1"/>
        <v>0</v>
      </c>
      <c r="G14" s="1">
        <f>SUMIF('Company X - Order Report'!$A$2:$A$401,'Expected Result'!A14,'Company X - Order Report'!$E$2:$E$401)/1000</f>
        <v>1.08</v>
      </c>
      <c r="H14" cm="1">
        <f t="array" ref="H14">_xlfn.IFS(G14&lt;=0.5,0.5,G14&lt;=1,1,G14&lt;=1.5,1.5,G14&lt;=2,2,G14&lt;=2.5,2.5,G14&lt;=3,3,G14&lt;=3.5,3.5)</f>
        <v>1.5</v>
      </c>
      <c r="I14" s="11" t="str">
        <f>'Courier Company - Invoice'!I14</f>
        <v>b</v>
      </c>
      <c r="J14" s="2" cm="1">
        <f t="array" ref="J14">IF(E14=TRUE,INDEX('Courier Company - Rates'!$E$1:$E$20,MATCH(1,('Courier Company - Rates'!$B$1:$B$20 = "fwd")*('Courier Company - Rates'!$C$1:$C$20='Expected Result'!I14)*('Courier Company - Rates'!$D$1:$D$20="fixed"),0)),0)</f>
        <v>33</v>
      </c>
      <c r="K14" s="2" cm="1">
        <f t="array" ref="K14">IF(E14=TRUE,INDEX('Courier Company - Rates'!$E$1:$E$20,MATCH(1,('Courier Company - Rates'!$B$1:$B$20 = "fwd")*('Courier Company - Rates'!$C$1:$C$20='Expected Result'!I14)*('Courier Company - Rates'!$D$1:$D$20="additional"),0)),0)</f>
        <v>28.3</v>
      </c>
      <c r="L14" s="2" cm="1">
        <f t="array" ref="L14">IF(F14=TRUE,INDEX('Courier Company - Rates'!$E$1:$E$20,MATCH(1,('Courier Company - Rates'!$B$1:$B$20 = "rto")*('Courier Company - Rates'!$C$1:$C$20='Expected Result'!I14)*('Courier Company - Rates'!$D$1:$D$20="fixed"),0)),0)</f>
        <v>0</v>
      </c>
      <c r="M14" s="2" cm="1">
        <f t="array" ref="M14">IF(F14=TRUE,INDEX('Courier Company - Rates'!$E$1:$E$20,MATCH(1,('Courier Company - Rates'!$B$1:$B$20 = "rto")*('Courier Company - Rates'!$C$1:$C$20='Expected Result'!I14)*('Courier Company - Rates'!$D$1:$D$20="additional"),0)),0)</f>
        <v>0</v>
      </c>
      <c r="N14" s="2">
        <f t="shared" si="2"/>
        <v>89.6</v>
      </c>
      <c r="O14" s="2">
        <v>1.08</v>
      </c>
      <c r="P14" s="2" cm="1">
        <f t="array" ref="P14">_xlfn.IFS(O14&lt;=0.5,0.5,O14&lt;=1,1,O14&lt;=1.5,1.5,O14&lt;=2,2,O14&lt;=2.5,2.5,O14&lt;=3,3,O14&lt;=3.5,3.5,O14&lt;=4,4,O14&lt;=4.5,4.5)</f>
        <v>1.5</v>
      </c>
      <c r="Q14" s="10" t="s">
        <v>142</v>
      </c>
      <c r="R14" s="2">
        <v>89.6</v>
      </c>
      <c r="S14">
        <f t="shared" si="3"/>
        <v>0</v>
      </c>
      <c r="T14" s="4">
        <f t="shared" si="4"/>
        <v>0</v>
      </c>
      <c r="U14">
        <f t="shared" si="5"/>
        <v>89.6</v>
      </c>
      <c r="V14">
        <f t="shared" si="6"/>
        <v>0</v>
      </c>
      <c r="W14" s="1">
        <f t="shared" si="7"/>
        <v>59.733333333333327</v>
      </c>
      <c r="X14" s="1">
        <f t="shared" si="8"/>
        <v>0</v>
      </c>
    </row>
    <row r="15" spans="1:24" x14ac:dyDescent="0.35">
      <c r="A15" t="s">
        <v>87</v>
      </c>
      <c r="B15" s="2" t="s">
        <v>173</v>
      </c>
      <c r="C15" s="2">
        <v>485001</v>
      </c>
      <c r="D15" t="s">
        <v>152</v>
      </c>
      <c r="E15" t="b">
        <f t="shared" si="0"/>
        <v>1</v>
      </c>
      <c r="F15" t="b">
        <f t="shared" si="1"/>
        <v>0</v>
      </c>
      <c r="G15" s="1">
        <f>SUMIF('Company X - Order Report'!$A$2:$A$401,'Expected Result'!A15,'Company X - Order Report'!$E$2:$E$401)/1000</f>
        <v>0.93</v>
      </c>
      <c r="H15" cm="1">
        <f t="array" ref="H15">_xlfn.IFS(G15&lt;=0.5,0.5,G15&lt;=1,1,G15&lt;=1.5,1.5,G15&lt;=2,2,G15&lt;=2.5,2.5,G15&lt;=3,3,G15&lt;=3.5,3.5)</f>
        <v>1</v>
      </c>
      <c r="I15" s="11" t="str">
        <f>'Courier Company - Invoice'!I15</f>
        <v>d</v>
      </c>
      <c r="J15" s="2" cm="1">
        <f t="array" ref="J15">IF(E15=TRUE,INDEX('Courier Company - Rates'!$E$1:$E$20,MATCH(1,('Courier Company - Rates'!$B$1:$B$20 = "fwd")*('Courier Company - Rates'!$C$1:$C$20='Expected Result'!I15)*('Courier Company - Rates'!$D$1:$D$20="fixed"),0)),0)</f>
        <v>45.4</v>
      </c>
      <c r="K15" s="2" cm="1">
        <f t="array" ref="K15">IF(E15=TRUE,INDEX('Courier Company - Rates'!$E$1:$E$20,MATCH(1,('Courier Company - Rates'!$B$1:$B$20 = "fwd")*('Courier Company - Rates'!$C$1:$C$20='Expected Result'!I15)*('Courier Company - Rates'!$D$1:$D$20="additional"),0)),0)</f>
        <v>44.8</v>
      </c>
      <c r="L15" s="2" cm="1">
        <f t="array" ref="L15">IF(F15=TRUE,INDEX('Courier Company - Rates'!$E$1:$E$20,MATCH(1,('Courier Company - Rates'!$B$1:$B$20 = "rto")*('Courier Company - Rates'!$C$1:$C$20='Expected Result'!I15)*('Courier Company - Rates'!$D$1:$D$20="fixed"),0)),0)</f>
        <v>0</v>
      </c>
      <c r="M15" s="2" cm="1">
        <f t="array" ref="M15">IF(F15=TRUE,INDEX('Courier Company - Rates'!$E$1:$E$20,MATCH(1,('Courier Company - Rates'!$B$1:$B$20 = "rto")*('Courier Company - Rates'!$C$1:$C$20='Expected Result'!I15)*('Courier Company - Rates'!$D$1:$D$20="additional"),0)),0)</f>
        <v>0</v>
      </c>
      <c r="N15" s="2">
        <f t="shared" si="2"/>
        <v>90.199999999999989</v>
      </c>
      <c r="O15" s="2">
        <v>1</v>
      </c>
      <c r="P15" s="2" cm="1">
        <f t="array" ref="P15">_xlfn.IFS(O15&lt;=0.5,0.5,O15&lt;=1,1,O15&lt;=1.5,1.5,O15&lt;=2,2,O15&lt;=2.5,2.5,O15&lt;=3,3,O15&lt;=3.5,3.5,O15&lt;=4,4,O15&lt;=4.5,4.5)</f>
        <v>1</v>
      </c>
      <c r="Q15" s="10" t="s">
        <v>141</v>
      </c>
      <c r="R15" s="2">
        <v>90.2</v>
      </c>
      <c r="S15">
        <f t="shared" si="3"/>
        <v>0</v>
      </c>
      <c r="T15" s="4">
        <f t="shared" si="4"/>
        <v>0</v>
      </c>
      <c r="U15">
        <f t="shared" si="5"/>
        <v>90.199999999999989</v>
      </c>
      <c r="V15">
        <f t="shared" si="6"/>
        <v>0</v>
      </c>
      <c r="W15" s="1">
        <f t="shared" si="7"/>
        <v>90.199999999999989</v>
      </c>
      <c r="X15" s="1">
        <f t="shared" si="8"/>
        <v>0</v>
      </c>
    </row>
    <row r="16" spans="1:24" x14ac:dyDescent="0.35">
      <c r="A16" t="s">
        <v>90</v>
      </c>
      <c r="B16" s="2" t="s">
        <v>174</v>
      </c>
      <c r="C16" s="2">
        <v>845438</v>
      </c>
      <c r="D16" t="s">
        <v>152</v>
      </c>
      <c r="E16" t="b">
        <f t="shared" si="0"/>
        <v>1</v>
      </c>
      <c r="F16" t="b">
        <f t="shared" si="1"/>
        <v>0</v>
      </c>
      <c r="G16" s="1">
        <f>SUMIF('Company X - Order Report'!$A$2:$A$401,'Expected Result'!A16,'Company X - Order Report'!$E$2:$E$401)/1000</f>
        <v>0.24</v>
      </c>
      <c r="H16" cm="1">
        <f t="array" ref="H16">_xlfn.IFS(G16&lt;=0.5,0.5,G16&lt;=1,1,G16&lt;=1.5,1.5,G16&lt;=2,2,G16&lt;=2.5,2.5,G16&lt;=3,3,G16&lt;=3.5,3.5)</f>
        <v>0.5</v>
      </c>
      <c r="I16" s="11" t="str">
        <f>'Courier Company - Invoice'!I16</f>
        <v>d</v>
      </c>
      <c r="J16" s="2" cm="1">
        <f t="array" ref="J16">IF(E16=TRUE,INDEX('Courier Company - Rates'!$E$1:$E$20,MATCH(1,('Courier Company - Rates'!$B$1:$B$20 = "fwd")*('Courier Company - Rates'!$C$1:$C$20='Expected Result'!I16)*('Courier Company - Rates'!$D$1:$D$20="fixed"),0)),0)</f>
        <v>45.4</v>
      </c>
      <c r="K16" s="2" cm="1">
        <f t="array" ref="K16">IF(E16=TRUE,INDEX('Courier Company - Rates'!$E$1:$E$20,MATCH(1,('Courier Company - Rates'!$B$1:$B$20 = "fwd")*('Courier Company - Rates'!$C$1:$C$20='Expected Result'!I16)*('Courier Company - Rates'!$D$1:$D$20="additional"),0)),0)</f>
        <v>44.8</v>
      </c>
      <c r="L16" s="2" cm="1">
        <f t="array" ref="L16">IF(F16=TRUE,INDEX('Courier Company - Rates'!$E$1:$E$20,MATCH(1,('Courier Company - Rates'!$B$1:$B$20 = "rto")*('Courier Company - Rates'!$C$1:$C$20='Expected Result'!I16)*('Courier Company - Rates'!$D$1:$D$20="fixed"),0)),0)</f>
        <v>0</v>
      </c>
      <c r="M16" s="2" cm="1">
        <f t="array" ref="M16">IF(F16=TRUE,INDEX('Courier Company - Rates'!$E$1:$E$20,MATCH(1,('Courier Company - Rates'!$B$1:$B$20 = "rto")*('Courier Company - Rates'!$C$1:$C$20='Expected Result'!I16)*('Courier Company - Rates'!$D$1:$D$20="additional"),0)),0)</f>
        <v>0</v>
      </c>
      <c r="N16" s="2">
        <f t="shared" si="2"/>
        <v>45.4</v>
      </c>
      <c r="O16" s="2">
        <v>0.15</v>
      </c>
      <c r="P16" s="2" cm="1">
        <f t="array" ref="P16">_xlfn.IFS(O16&lt;=0.5,0.5,O16&lt;=1,1,O16&lt;=1.5,1.5,O16&lt;=2,2,O16&lt;=2.5,2.5,O16&lt;=3,3,O16&lt;=3.5,3.5,O16&lt;=4,4,O16&lt;=4.5,4.5)</f>
        <v>0.5</v>
      </c>
      <c r="Q16" s="10" t="s">
        <v>141</v>
      </c>
      <c r="R16" s="2">
        <v>45.4</v>
      </c>
      <c r="S16">
        <f t="shared" si="3"/>
        <v>0</v>
      </c>
      <c r="T16" s="4">
        <f t="shared" si="4"/>
        <v>0</v>
      </c>
      <c r="U16">
        <f t="shared" si="5"/>
        <v>45.4</v>
      </c>
      <c r="V16">
        <f t="shared" si="6"/>
        <v>0</v>
      </c>
      <c r="W16" s="1">
        <f t="shared" si="7"/>
        <v>90.8</v>
      </c>
      <c r="X16" s="1">
        <f t="shared" si="8"/>
        <v>0</v>
      </c>
    </row>
    <row r="17" spans="1:24" x14ac:dyDescent="0.35">
      <c r="A17" t="s">
        <v>83</v>
      </c>
      <c r="B17" s="2" t="s">
        <v>175</v>
      </c>
      <c r="C17" s="2">
        <v>463106</v>
      </c>
      <c r="D17" t="s">
        <v>152</v>
      </c>
      <c r="E17" t="b">
        <f t="shared" si="0"/>
        <v>1</v>
      </c>
      <c r="F17" t="b">
        <f t="shared" si="1"/>
        <v>0</v>
      </c>
      <c r="G17" s="1">
        <f>SUMIF('Company X - Order Report'!$A$2:$A$401,'Expected Result'!A17,'Company X - Order Report'!$E$2:$E$401)/1000</f>
        <v>1.157</v>
      </c>
      <c r="H17" cm="1">
        <f t="array" ref="H17">_xlfn.IFS(G17&lt;=0.5,0.5,G17&lt;=1,1,G17&lt;=1.5,1.5,G17&lt;=2,2,G17&lt;=2.5,2.5,G17&lt;=3,3,G17&lt;=3.5,3.5)</f>
        <v>1.5</v>
      </c>
      <c r="I17" s="11" t="str">
        <f>'Courier Company - Invoice'!I17</f>
        <v>d</v>
      </c>
      <c r="J17" s="2" cm="1">
        <f t="array" ref="J17">IF(E17=TRUE,INDEX('Courier Company - Rates'!$E$1:$E$20,MATCH(1,('Courier Company - Rates'!$B$1:$B$20 = "fwd")*('Courier Company - Rates'!$C$1:$C$20='Expected Result'!I17)*('Courier Company - Rates'!$D$1:$D$20="fixed"),0)),0)</f>
        <v>45.4</v>
      </c>
      <c r="K17" s="2" cm="1">
        <f t="array" ref="K17">IF(E17=TRUE,INDEX('Courier Company - Rates'!$E$1:$E$20,MATCH(1,('Courier Company - Rates'!$B$1:$B$20 = "fwd")*('Courier Company - Rates'!$C$1:$C$20='Expected Result'!I17)*('Courier Company - Rates'!$D$1:$D$20="additional"),0)),0)</f>
        <v>44.8</v>
      </c>
      <c r="L17" s="2" cm="1">
        <f t="array" ref="L17">IF(F17=TRUE,INDEX('Courier Company - Rates'!$E$1:$E$20,MATCH(1,('Courier Company - Rates'!$B$1:$B$20 = "rto")*('Courier Company - Rates'!$C$1:$C$20='Expected Result'!I17)*('Courier Company - Rates'!$D$1:$D$20="fixed"),0)),0)</f>
        <v>0</v>
      </c>
      <c r="M17" s="2" cm="1">
        <f t="array" ref="M17">IF(F17=TRUE,INDEX('Courier Company - Rates'!$E$1:$E$20,MATCH(1,('Courier Company - Rates'!$B$1:$B$20 = "rto")*('Courier Company - Rates'!$C$1:$C$20='Expected Result'!I17)*('Courier Company - Rates'!$D$1:$D$20="additional"),0)),0)</f>
        <v>0</v>
      </c>
      <c r="N17" s="2">
        <f t="shared" si="2"/>
        <v>135</v>
      </c>
      <c r="O17" s="2">
        <v>1.28</v>
      </c>
      <c r="P17" s="2" cm="1">
        <f t="array" ref="P17">_xlfn.IFS(O17&lt;=0.5,0.5,O17&lt;=1,1,O17&lt;=1.5,1.5,O17&lt;=2,2,O17&lt;=2.5,2.5,O17&lt;=3,3,O17&lt;=3.5,3.5,O17&lt;=4,4,O17&lt;=4.5,4.5)</f>
        <v>1.5</v>
      </c>
      <c r="Q17" s="10" t="s">
        <v>141</v>
      </c>
      <c r="R17" s="2">
        <v>135</v>
      </c>
      <c r="S17">
        <f t="shared" si="3"/>
        <v>0</v>
      </c>
      <c r="T17" s="4">
        <f t="shared" si="4"/>
        <v>0</v>
      </c>
      <c r="U17">
        <f t="shared" si="5"/>
        <v>135</v>
      </c>
      <c r="V17">
        <f t="shared" si="6"/>
        <v>0</v>
      </c>
      <c r="W17" s="1">
        <f t="shared" si="7"/>
        <v>90</v>
      </c>
      <c r="X17" s="1">
        <f t="shared" si="8"/>
        <v>0</v>
      </c>
    </row>
    <row r="18" spans="1:24" x14ac:dyDescent="0.35">
      <c r="A18" t="s">
        <v>82</v>
      </c>
      <c r="B18" s="2" t="s">
        <v>177</v>
      </c>
      <c r="C18" s="2">
        <v>140301</v>
      </c>
      <c r="D18" t="s">
        <v>152</v>
      </c>
      <c r="E18" t="b">
        <f t="shared" si="0"/>
        <v>1</v>
      </c>
      <c r="F18" t="b">
        <f t="shared" si="1"/>
        <v>0</v>
      </c>
      <c r="G18" s="1">
        <f>SUMIF('Company X - Order Report'!$A$2:$A$401,'Expected Result'!A18,'Company X - Order Report'!$E$2:$E$401)/1000</f>
        <v>0.34300000000000003</v>
      </c>
      <c r="H18" cm="1">
        <f t="array" ref="H18">_xlfn.IFS(G18&lt;=0.5,0.5,G18&lt;=1,1,G18&lt;=1.5,1.5,G18&lt;=2,2,G18&lt;=2.5,2.5,G18&lt;=3,3,G18&lt;=3.5,3.5)</f>
        <v>0.5</v>
      </c>
      <c r="I18" s="11" t="str">
        <f>'Courier Company - Invoice'!I18</f>
        <v>b</v>
      </c>
      <c r="J18" s="2" cm="1">
        <f t="array" ref="J18">IF(E18=TRUE,INDEX('Courier Company - Rates'!$E$1:$E$20,MATCH(1,('Courier Company - Rates'!$B$1:$B$20 = "fwd")*('Courier Company - Rates'!$C$1:$C$20='Expected Result'!I18)*('Courier Company - Rates'!$D$1:$D$20="fixed"),0)),0)</f>
        <v>33</v>
      </c>
      <c r="K18" s="2" cm="1">
        <f t="array" ref="K18">IF(E18=TRUE,INDEX('Courier Company - Rates'!$E$1:$E$20,MATCH(1,('Courier Company - Rates'!$B$1:$B$20 = "fwd")*('Courier Company - Rates'!$C$1:$C$20='Expected Result'!I18)*('Courier Company - Rates'!$D$1:$D$20="additional"),0)),0)</f>
        <v>28.3</v>
      </c>
      <c r="L18" s="2" cm="1">
        <f t="array" ref="L18">IF(F18=TRUE,INDEX('Courier Company - Rates'!$E$1:$E$20,MATCH(1,('Courier Company - Rates'!$B$1:$B$20 = "rto")*('Courier Company - Rates'!$C$1:$C$20='Expected Result'!I18)*('Courier Company - Rates'!$D$1:$D$20="fixed"),0)),0)</f>
        <v>0</v>
      </c>
      <c r="M18" s="2" cm="1">
        <f t="array" ref="M18">IF(F18=TRUE,INDEX('Courier Company - Rates'!$E$1:$E$20,MATCH(1,('Courier Company - Rates'!$B$1:$B$20 = "rto")*('Courier Company - Rates'!$C$1:$C$20='Expected Result'!I18)*('Courier Company - Rates'!$D$1:$D$20="additional"),0)),0)</f>
        <v>0</v>
      </c>
      <c r="N18" s="2">
        <f t="shared" si="2"/>
        <v>33</v>
      </c>
      <c r="O18" s="2">
        <v>0.5</v>
      </c>
      <c r="P18" s="2" cm="1">
        <f t="array" ref="P18">_xlfn.IFS(O18&lt;=0.5,0.5,O18&lt;=1,1,O18&lt;=1.5,1.5,O18&lt;=2,2,O18&lt;=2.5,2.5,O18&lt;=3,3,O18&lt;=3.5,3.5,O18&lt;=4,4,O18&lt;=4.5,4.5)</f>
        <v>0.5</v>
      </c>
      <c r="Q18" s="10" t="s">
        <v>142</v>
      </c>
      <c r="R18" s="2">
        <v>33</v>
      </c>
      <c r="S18">
        <f t="shared" si="3"/>
        <v>0</v>
      </c>
      <c r="T18" s="4">
        <f t="shared" si="4"/>
        <v>0</v>
      </c>
      <c r="U18">
        <f t="shared" si="5"/>
        <v>33</v>
      </c>
      <c r="V18">
        <f t="shared" si="6"/>
        <v>0</v>
      </c>
      <c r="W18" s="1">
        <f t="shared" si="7"/>
        <v>66</v>
      </c>
      <c r="X18" s="1">
        <f t="shared" si="8"/>
        <v>0</v>
      </c>
    </row>
    <row r="19" spans="1:24" x14ac:dyDescent="0.35">
      <c r="A19" t="s">
        <v>81</v>
      </c>
      <c r="B19" s="2" t="s">
        <v>178</v>
      </c>
      <c r="C19" s="2">
        <v>495671</v>
      </c>
      <c r="D19" t="s">
        <v>152</v>
      </c>
      <c r="E19" t="b">
        <f t="shared" si="0"/>
        <v>1</v>
      </c>
      <c r="F19" t="b">
        <f t="shared" si="1"/>
        <v>0</v>
      </c>
      <c r="G19" s="1">
        <f>SUMIF('Company X - Order Report'!$A$2:$A$401,'Expected Result'!A19,'Company X - Order Report'!$E$2:$E$401)/1000</f>
        <v>0.60699999999999998</v>
      </c>
      <c r="H19" cm="1">
        <f t="array" ref="H19">_xlfn.IFS(G19&lt;=0.5,0.5,G19&lt;=1,1,G19&lt;=1.5,1.5,G19&lt;=2,2,G19&lt;=2.5,2.5,G19&lt;=3,3,G19&lt;=3.5,3.5)</f>
        <v>1</v>
      </c>
      <c r="I19" s="11" t="str">
        <f>'Courier Company - Invoice'!I19</f>
        <v>d</v>
      </c>
      <c r="J19" s="2" cm="1">
        <f t="array" ref="J19">IF(E19=TRUE,INDEX('Courier Company - Rates'!$E$1:$E$20,MATCH(1,('Courier Company - Rates'!$B$1:$B$20 = "fwd")*('Courier Company - Rates'!$C$1:$C$20='Expected Result'!I19)*('Courier Company - Rates'!$D$1:$D$20="fixed"),0)),0)</f>
        <v>45.4</v>
      </c>
      <c r="K19" s="2" cm="1">
        <f t="array" ref="K19">IF(E19=TRUE,INDEX('Courier Company - Rates'!$E$1:$E$20,MATCH(1,('Courier Company - Rates'!$B$1:$B$20 = "fwd")*('Courier Company - Rates'!$C$1:$C$20='Expected Result'!I19)*('Courier Company - Rates'!$D$1:$D$20="additional"),0)),0)</f>
        <v>44.8</v>
      </c>
      <c r="L19" s="2" cm="1">
        <f t="array" ref="L19">IF(F19=TRUE,INDEX('Courier Company - Rates'!$E$1:$E$20,MATCH(1,('Courier Company - Rates'!$B$1:$B$20 = "rto")*('Courier Company - Rates'!$C$1:$C$20='Expected Result'!I19)*('Courier Company - Rates'!$D$1:$D$20="fixed"),0)),0)</f>
        <v>0</v>
      </c>
      <c r="M19" s="2" cm="1">
        <f t="array" ref="M19">IF(F19=TRUE,INDEX('Courier Company - Rates'!$E$1:$E$20,MATCH(1,('Courier Company - Rates'!$B$1:$B$20 = "rto")*('Courier Company - Rates'!$C$1:$C$20='Expected Result'!I19)*('Courier Company - Rates'!$D$1:$D$20="additional"),0)),0)</f>
        <v>0</v>
      </c>
      <c r="N19" s="2">
        <f t="shared" si="2"/>
        <v>90.199999999999989</v>
      </c>
      <c r="O19" s="2">
        <v>0.79</v>
      </c>
      <c r="P19" s="2" cm="1">
        <f t="array" ref="P19">_xlfn.IFS(O19&lt;=0.5,0.5,O19&lt;=1,1,O19&lt;=1.5,1.5,O19&lt;=2,2,O19&lt;=2.5,2.5,O19&lt;=3,3,O19&lt;=3.5,3.5,O19&lt;=4,4,O19&lt;=4.5,4.5)</f>
        <v>1</v>
      </c>
      <c r="Q19" s="10" t="s">
        <v>141</v>
      </c>
      <c r="R19" s="2">
        <v>90.2</v>
      </c>
      <c r="S19">
        <f t="shared" si="3"/>
        <v>0</v>
      </c>
      <c r="T19" s="4">
        <f t="shared" si="4"/>
        <v>0</v>
      </c>
      <c r="U19">
        <f t="shared" si="5"/>
        <v>90.199999999999989</v>
      </c>
      <c r="V19">
        <f t="shared" si="6"/>
        <v>0</v>
      </c>
      <c r="W19" s="1">
        <f t="shared" si="7"/>
        <v>90.199999999999989</v>
      </c>
      <c r="X19" s="1">
        <f t="shared" si="8"/>
        <v>0</v>
      </c>
    </row>
    <row r="20" spans="1:24" x14ac:dyDescent="0.35">
      <c r="A20" t="s">
        <v>79</v>
      </c>
      <c r="B20" s="2" t="s">
        <v>179</v>
      </c>
      <c r="C20" s="2">
        <v>673002</v>
      </c>
      <c r="D20" t="s">
        <v>181</v>
      </c>
      <c r="E20" t="b">
        <f t="shared" si="0"/>
        <v>1</v>
      </c>
      <c r="F20" t="b">
        <f t="shared" si="1"/>
        <v>1</v>
      </c>
      <c r="G20" s="1">
        <f>SUMIF('Company X - Order Report'!$A$2:$A$401,'Expected Result'!A20,'Company X - Order Report'!$E$2:$E$401)/1000</f>
        <v>0.245</v>
      </c>
      <c r="H20" cm="1">
        <f t="array" ref="H20">_xlfn.IFS(G20&lt;=0.5,0.5,G20&lt;=1,1,G20&lt;=1.5,1.5,G20&lt;=2,2,G20&lt;=2.5,2.5,G20&lt;=3,3,G20&lt;=3.5,3.5)</f>
        <v>0.5</v>
      </c>
      <c r="I20" s="11" t="str">
        <f>'Courier Company - Invoice'!I20</f>
        <v>e</v>
      </c>
      <c r="J20" s="2" cm="1">
        <f t="array" ref="J20">IF(E20=TRUE,INDEX('Courier Company - Rates'!$E$1:$E$20,MATCH(1,('Courier Company - Rates'!$B$1:$B$20 = "fwd")*('Courier Company - Rates'!$C$1:$C$20='Expected Result'!I20)*('Courier Company - Rates'!$D$1:$D$20="fixed"),0)),0)</f>
        <v>56.6</v>
      </c>
      <c r="K20" s="2" cm="1">
        <f t="array" ref="K20">IF(E20=TRUE,INDEX('Courier Company - Rates'!$E$1:$E$20,MATCH(1,('Courier Company - Rates'!$B$1:$B$20 = "fwd")*('Courier Company - Rates'!$C$1:$C$20='Expected Result'!I20)*('Courier Company - Rates'!$D$1:$D$20="additional"),0)),0)</f>
        <v>55.5</v>
      </c>
      <c r="L20" s="2" cm="1">
        <f t="array" ref="L20">IF(F20=TRUE,INDEX('Courier Company - Rates'!$E$1:$E$20,MATCH(1,('Courier Company - Rates'!$B$1:$B$20 = "rto")*('Courier Company - Rates'!$C$1:$C$20='Expected Result'!I20)*('Courier Company - Rates'!$D$1:$D$20="fixed"),0)),0)</f>
        <v>50.7</v>
      </c>
      <c r="M20" s="2" cm="1">
        <f t="array" ref="M20">IF(F20=TRUE,INDEX('Courier Company - Rates'!$E$1:$E$20,MATCH(1,('Courier Company - Rates'!$B$1:$B$20 = "rto")*('Courier Company - Rates'!$C$1:$C$20='Expected Result'!I20)*('Courier Company - Rates'!$D$1:$D$20="additional"),0)),0)</f>
        <v>55.5</v>
      </c>
      <c r="N20" s="2">
        <f t="shared" si="2"/>
        <v>107.30000000000001</v>
      </c>
      <c r="O20" s="2">
        <v>0.2</v>
      </c>
      <c r="P20" s="2" cm="1">
        <f t="array" ref="P20">_xlfn.IFS(O20&lt;=0.5,0.5,O20&lt;=1,1,O20&lt;=1.5,1.5,O20&lt;=2,2,O20&lt;=2.5,2.5,O20&lt;=3,3,O20&lt;=3.5,3.5,O20&lt;=4,4,O20&lt;=4.5,4.5)</f>
        <v>0.5</v>
      </c>
      <c r="Q20" s="10" t="s">
        <v>143</v>
      </c>
      <c r="R20" s="2">
        <v>107.3</v>
      </c>
      <c r="S20">
        <f t="shared" si="3"/>
        <v>0</v>
      </c>
      <c r="T20" s="4">
        <f t="shared" si="4"/>
        <v>0</v>
      </c>
      <c r="U20">
        <f t="shared" si="5"/>
        <v>56.6</v>
      </c>
      <c r="V20">
        <f t="shared" si="6"/>
        <v>50.70000000000001</v>
      </c>
      <c r="W20" s="1">
        <f t="shared" si="7"/>
        <v>113.2</v>
      </c>
      <c r="X20" s="1">
        <f t="shared" si="8"/>
        <v>101.40000000000002</v>
      </c>
    </row>
    <row r="21" spans="1:24" x14ac:dyDescent="0.35">
      <c r="A21" t="s">
        <v>77</v>
      </c>
      <c r="B21" s="2" t="s">
        <v>182</v>
      </c>
      <c r="C21" s="2">
        <v>208002</v>
      </c>
      <c r="D21" t="s">
        <v>152</v>
      </c>
      <c r="E21" t="b">
        <f t="shared" si="0"/>
        <v>1</v>
      </c>
      <c r="F21" t="b">
        <f t="shared" si="1"/>
        <v>0</v>
      </c>
      <c r="G21" s="1">
        <f>SUMIF('Company X - Order Report'!$A$2:$A$401,'Expected Result'!A21,'Company X - Order Report'!$E$2:$E$401)/1000</f>
        <v>0.60699999999999998</v>
      </c>
      <c r="H21" cm="1">
        <f t="array" ref="H21">_xlfn.IFS(G21&lt;=0.5,0.5,G21&lt;=1,1,G21&lt;=1.5,1.5,G21&lt;=2,2,G21&lt;=2.5,2.5,G21&lt;=3,3,G21&lt;=3.5,3.5)</f>
        <v>1</v>
      </c>
      <c r="I21" s="11" t="str">
        <f>'Courier Company - Invoice'!I21</f>
        <v>b</v>
      </c>
      <c r="J21" s="2" cm="1">
        <f t="array" ref="J21">IF(E21=TRUE,INDEX('Courier Company - Rates'!$E$1:$E$20,MATCH(1,('Courier Company - Rates'!$B$1:$B$20 = "fwd")*('Courier Company - Rates'!$C$1:$C$20='Expected Result'!I21)*('Courier Company - Rates'!$D$1:$D$20="fixed"),0)),0)</f>
        <v>33</v>
      </c>
      <c r="K21" s="2" cm="1">
        <f t="array" ref="K21">IF(E21=TRUE,INDEX('Courier Company - Rates'!$E$1:$E$20,MATCH(1,('Courier Company - Rates'!$B$1:$B$20 = "fwd")*('Courier Company - Rates'!$C$1:$C$20='Expected Result'!I21)*('Courier Company - Rates'!$D$1:$D$20="additional"),0)),0)</f>
        <v>28.3</v>
      </c>
      <c r="L21" s="2" cm="1">
        <f t="array" ref="L21">IF(F21=TRUE,INDEX('Courier Company - Rates'!$E$1:$E$20,MATCH(1,('Courier Company - Rates'!$B$1:$B$20 = "rto")*('Courier Company - Rates'!$C$1:$C$20='Expected Result'!I21)*('Courier Company - Rates'!$D$1:$D$20="fixed"),0)),0)</f>
        <v>0</v>
      </c>
      <c r="M21" s="2" cm="1">
        <f t="array" ref="M21">IF(F21=TRUE,INDEX('Courier Company - Rates'!$E$1:$E$20,MATCH(1,('Courier Company - Rates'!$B$1:$B$20 = "rto")*('Courier Company - Rates'!$C$1:$C$20='Expected Result'!I21)*('Courier Company - Rates'!$D$1:$D$20="additional"),0)),0)</f>
        <v>0</v>
      </c>
      <c r="N21" s="2">
        <f t="shared" si="2"/>
        <v>61.3</v>
      </c>
      <c r="O21" s="2">
        <v>0.79</v>
      </c>
      <c r="P21" s="2" cm="1">
        <f t="array" ref="P21">_xlfn.IFS(O21&lt;=0.5,0.5,O21&lt;=1,1,O21&lt;=1.5,1.5,O21&lt;=2,2,O21&lt;=2.5,2.5,O21&lt;=3,3,O21&lt;=3.5,3.5,O21&lt;=4,4,O21&lt;=4.5,4.5)</f>
        <v>1</v>
      </c>
      <c r="Q21" s="10" t="s">
        <v>142</v>
      </c>
      <c r="R21" s="2">
        <v>61.3</v>
      </c>
      <c r="S21">
        <f t="shared" si="3"/>
        <v>0</v>
      </c>
      <c r="T21" s="4">
        <f t="shared" si="4"/>
        <v>0</v>
      </c>
      <c r="U21">
        <f t="shared" si="5"/>
        <v>61.3</v>
      </c>
      <c r="V21">
        <f t="shared" si="6"/>
        <v>0</v>
      </c>
      <c r="W21" s="1">
        <f t="shared" si="7"/>
        <v>61.3</v>
      </c>
      <c r="X21" s="1">
        <f t="shared" si="8"/>
        <v>0</v>
      </c>
    </row>
    <row r="22" spans="1:24" x14ac:dyDescent="0.35">
      <c r="A22" t="s">
        <v>76</v>
      </c>
      <c r="B22" s="2" t="s">
        <v>183</v>
      </c>
      <c r="C22" s="2">
        <v>416010</v>
      </c>
      <c r="D22" t="s">
        <v>152</v>
      </c>
      <c r="E22" t="b">
        <f t="shared" si="0"/>
        <v>1</v>
      </c>
      <c r="F22" t="b">
        <f t="shared" si="1"/>
        <v>0</v>
      </c>
      <c r="G22" s="1">
        <f>SUMIF('Company X - Order Report'!$A$2:$A$401,'Expected Result'!A22,'Company X - Order Report'!$E$2:$E$401)/1000</f>
        <v>0.73399999999999999</v>
      </c>
      <c r="H22" cm="1">
        <f t="array" ref="H22">_xlfn.IFS(G22&lt;=0.5,0.5,G22&lt;=1,1,G22&lt;=1.5,1.5,G22&lt;=2,2,G22&lt;=2.5,2.5,G22&lt;=3,3,G22&lt;=3.5,3.5)</f>
        <v>1</v>
      </c>
      <c r="I22" s="11" t="str">
        <f>'Courier Company - Invoice'!I22</f>
        <v>d</v>
      </c>
      <c r="J22" s="2" cm="1">
        <f t="array" ref="J22">IF(E22=TRUE,INDEX('Courier Company - Rates'!$E$1:$E$20,MATCH(1,('Courier Company - Rates'!$B$1:$B$20 = "fwd")*('Courier Company - Rates'!$C$1:$C$20='Expected Result'!I22)*('Courier Company - Rates'!$D$1:$D$20="fixed"),0)),0)</f>
        <v>45.4</v>
      </c>
      <c r="K22" s="2" cm="1">
        <f t="array" ref="K22">IF(E22=TRUE,INDEX('Courier Company - Rates'!$E$1:$E$20,MATCH(1,('Courier Company - Rates'!$B$1:$B$20 = "fwd")*('Courier Company - Rates'!$C$1:$C$20='Expected Result'!I22)*('Courier Company - Rates'!$D$1:$D$20="additional"),0)),0)</f>
        <v>44.8</v>
      </c>
      <c r="L22" s="2" cm="1">
        <f t="array" ref="L22">IF(F22=TRUE,INDEX('Courier Company - Rates'!$E$1:$E$20,MATCH(1,('Courier Company - Rates'!$B$1:$B$20 = "rto")*('Courier Company - Rates'!$C$1:$C$20='Expected Result'!I22)*('Courier Company - Rates'!$D$1:$D$20="fixed"),0)),0)</f>
        <v>0</v>
      </c>
      <c r="M22" s="2" cm="1">
        <f t="array" ref="M22">IF(F22=TRUE,INDEX('Courier Company - Rates'!$E$1:$E$20,MATCH(1,('Courier Company - Rates'!$B$1:$B$20 = "rto")*('Courier Company - Rates'!$C$1:$C$20='Expected Result'!I22)*('Courier Company - Rates'!$D$1:$D$20="additional"),0)),0)</f>
        <v>0</v>
      </c>
      <c r="N22" s="2">
        <f t="shared" si="2"/>
        <v>90.199999999999989</v>
      </c>
      <c r="O22" s="2">
        <v>0.86</v>
      </c>
      <c r="P22" s="2" cm="1">
        <f t="array" ref="P22">_xlfn.IFS(O22&lt;=0.5,0.5,O22&lt;=1,1,O22&lt;=1.5,1.5,O22&lt;=2,2,O22&lt;=2.5,2.5,O22&lt;=3,3,O22&lt;=3.5,3.5,O22&lt;=4,4,O22&lt;=4.5,4.5)</f>
        <v>1</v>
      </c>
      <c r="Q22" s="10" t="s">
        <v>141</v>
      </c>
      <c r="R22" s="2">
        <v>90.2</v>
      </c>
      <c r="S22">
        <f t="shared" si="3"/>
        <v>0</v>
      </c>
      <c r="T22" s="4">
        <f t="shared" si="4"/>
        <v>0</v>
      </c>
      <c r="U22">
        <f t="shared" si="5"/>
        <v>90.199999999999989</v>
      </c>
      <c r="V22">
        <f t="shared" si="6"/>
        <v>0</v>
      </c>
      <c r="W22" s="1">
        <f t="shared" si="7"/>
        <v>90.199999999999989</v>
      </c>
      <c r="X22" s="1">
        <f t="shared" si="8"/>
        <v>0</v>
      </c>
    </row>
    <row r="23" spans="1:24" x14ac:dyDescent="0.35">
      <c r="A23" t="s">
        <v>73</v>
      </c>
      <c r="B23" s="2" t="s">
        <v>185</v>
      </c>
      <c r="C23" s="2">
        <v>226010</v>
      </c>
      <c r="D23" t="s">
        <v>152</v>
      </c>
      <c r="E23" t="b">
        <f t="shared" si="0"/>
        <v>1</v>
      </c>
      <c r="F23" t="b">
        <f t="shared" si="1"/>
        <v>0</v>
      </c>
      <c r="G23" s="1">
        <f>SUMIF('Company X - Order Report'!$A$2:$A$401,'Expected Result'!A23,'Company X - Order Report'!$E$2:$E$401)/1000</f>
        <v>1.1830000000000001</v>
      </c>
      <c r="H23" cm="1">
        <f t="array" ref="H23">_xlfn.IFS(G23&lt;=0.5,0.5,G23&lt;=1,1,G23&lt;=1.5,1.5,G23&lt;=2,2,G23&lt;=2.5,2.5,G23&lt;=3,3,G23&lt;=3.5,3.5)</f>
        <v>1.5</v>
      </c>
      <c r="I23" s="11" t="str">
        <f>'Courier Company - Invoice'!I23</f>
        <v>b</v>
      </c>
      <c r="J23" s="2" cm="1">
        <f t="array" ref="J23">IF(E23=TRUE,INDEX('Courier Company - Rates'!$E$1:$E$20,MATCH(1,('Courier Company - Rates'!$B$1:$B$20 = "fwd")*('Courier Company - Rates'!$C$1:$C$20='Expected Result'!I23)*('Courier Company - Rates'!$D$1:$D$20="fixed"),0)),0)</f>
        <v>33</v>
      </c>
      <c r="K23" s="2" cm="1">
        <f t="array" ref="K23">IF(E23=TRUE,INDEX('Courier Company - Rates'!$E$1:$E$20,MATCH(1,('Courier Company - Rates'!$B$1:$B$20 = "fwd")*('Courier Company - Rates'!$C$1:$C$20='Expected Result'!I23)*('Courier Company - Rates'!$D$1:$D$20="additional"),0)),0)</f>
        <v>28.3</v>
      </c>
      <c r="L23" s="2" cm="1">
        <f t="array" ref="L23">IF(F23=TRUE,INDEX('Courier Company - Rates'!$E$1:$E$20,MATCH(1,('Courier Company - Rates'!$B$1:$B$20 = "rto")*('Courier Company - Rates'!$C$1:$C$20='Expected Result'!I23)*('Courier Company - Rates'!$D$1:$D$20="fixed"),0)),0)</f>
        <v>0</v>
      </c>
      <c r="M23" s="2" cm="1">
        <f t="array" ref="M23">IF(F23=TRUE,INDEX('Courier Company - Rates'!$E$1:$E$20,MATCH(1,('Courier Company - Rates'!$B$1:$B$20 = "rto")*('Courier Company - Rates'!$C$1:$C$20='Expected Result'!I23)*('Courier Company - Rates'!$D$1:$D$20="additional"),0)),0)</f>
        <v>0</v>
      </c>
      <c r="N23" s="2">
        <f t="shared" si="2"/>
        <v>89.6</v>
      </c>
      <c r="O23" s="2">
        <v>1.2</v>
      </c>
      <c r="P23" s="2" cm="1">
        <f t="array" ref="P23">_xlfn.IFS(O23&lt;=0.5,0.5,O23&lt;=1,1,O23&lt;=1.5,1.5,O23&lt;=2,2,O23&lt;=2.5,2.5,O23&lt;=3,3,O23&lt;=3.5,3.5,O23&lt;=4,4,O23&lt;=4.5,4.5)</f>
        <v>1.5</v>
      </c>
      <c r="Q23" s="10" t="s">
        <v>142</v>
      </c>
      <c r="R23" s="2">
        <v>89.6</v>
      </c>
      <c r="S23">
        <f t="shared" si="3"/>
        <v>0</v>
      </c>
      <c r="T23" s="4">
        <f t="shared" si="4"/>
        <v>0</v>
      </c>
      <c r="U23">
        <f t="shared" si="5"/>
        <v>89.6</v>
      </c>
      <c r="V23">
        <f t="shared" si="6"/>
        <v>0</v>
      </c>
      <c r="W23" s="1">
        <f t="shared" si="7"/>
        <v>59.733333333333327</v>
      </c>
      <c r="X23" s="1">
        <f t="shared" si="8"/>
        <v>0</v>
      </c>
    </row>
    <row r="24" spans="1:24" x14ac:dyDescent="0.35">
      <c r="A24" t="s">
        <v>85</v>
      </c>
      <c r="B24" s="2" t="s">
        <v>187</v>
      </c>
      <c r="C24" s="2">
        <v>400705</v>
      </c>
      <c r="D24" t="s">
        <v>181</v>
      </c>
      <c r="E24" t="b">
        <f t="shared" si="0"/>
        <v>1</v>
      </c>
      <c r="F24" t="b">
        <f t="shared" si="1"/>
        <v>1</v>
      </c>
      <c r="G24" s="1">
        <f>SUMIF('Company X - Order Report'!$A$2:$A$401,'Expected Result'!A24,'Company X - Order Report'!$E$2:$E$401)/1000</f>
        <v>0.72099999999999997</v>
      </c>
      <c r="H24" cm="1">
        <f t="array" ref="H24">_xlfn.IFS(G24&lt;=0.5,0.5,G24&lt;=1,1,G24&lt;=1.5,1.5,G24&lt;=2,2,G24&lt;=2.5,2.5,G24&lt;=3,3,G24&lt;=3.5,3.5)</f>
        <v>1</v>
      </c>
      <c r="I24" s="11" t="str">
        <f>'Courier Company - Invoice'!I24</f>
        <v>d</v>
      </c>
      <c r="J24" s="2" cm="1">
        <f t="array" ref="J24">IF(E24=TRUE,INDEX('Courier Company - Rates'!$E$1:$E$20,MATCH(1,('Courier Company - Rates'!$B$1:$B$20 = "fwd")*('Courier Company - Rates'!$C$1:$C$20='Expected Result'!I24)*('Courier Company - Rates'!$D$1:$D$20="fixed"),0)),0)</f>
        <v>45.4</v>
      </c>
      <c r="K24" s="2" cm="1">
        <f t="array" ref="K24">IF(E24=TRUE,INDEX('Courier Company - Rates'!$E$1:$E$20,MATCH(1,('Courier Company - Rates'!$B$1:$B$20 = "fwd")*('Courier Company - Rates'!$C$1:$C$20='Expected Result'!I24)*('Courier Company - Rates'!$D$1:$D$20="additional"),0)),0)</f>
        <v>44.8</v>
      </c>
      <c r="L24" s="2" cm="1">
        <f t="array" ref="L24">IF(F24=TRUE,INDEX('Courier Company - Rates'!$E$1:$E$20,MATCH(1,('Courier Company - Rates'!$B$1:$B$20 = "rto")*('Courier Company - Rates'!$C$1:$C$20='Expected Result'!I24)*('Courier Company - Rates'!$D$1:$D$20="fixed"),0)),0)</f>
        <v>41.3</v>
      </c>
      <c r="M24" s="2" cm="1">
        <f t="array" ref="M24">IF(F24=TRUE,INDEX('Courier Company - Rates'!$E$1:$E$20,MATCH(1,('Courier Company - Rates'!$B$1:$B$20 = "rto")*('Courier Company - Rates'!$C$1:$C$20='Expected Result'!I24)*('Courier Company - Rates'!$D$1:$D$20="additional"),0)),0)</f>
        <v>44.8</v>
      </c>
      <c r="N24" s="2">
        <f t="shared" si="2"/>
        <v>176.29999999999998</v>
      </c>
      <c r="O24" s="2">
        <v>0.7</v>
      </c>
      <c r="P24" s="2" cm="1">
        <f t="array" ref="P24">_xlfn.IFS(O24&lt;=0.5,0.5,O24&lt;=1,1,O24&lt;=1.5,1.5,O24&lt;=2,2,O24&lt;=2.5,2.5,O24&lt;=3,3,O24&lt;=3.5,3.5,O24&lt;=4,4,O24&lt;=4.5,4.5)</f>
        <v>1</v>
      </c>
      <c r="Q24" s="10" t="s">
        <v>141</v>
      </c>
      <c r="R24" s="2">
        <v>172.8</v>
      </c>
      <c r="S24">
        <f t="shared" si="3"/>
        <v>3.4999999999999716</v>
      </c>
      <c r="T24" s="4">
        <f t="shared" si="4"/>
        <v>1.9852524106636255E-2</v>
      </c>
      <c r="U24">
        <f t="shared" si="5"/>
        <v>90.199999999999989</v>
      </c>
      <c r="V24">
        <f t="shared" si="6"/>
        <v>86.1</v>
      </c>
      <c r="W24" s="1">
        <f t="shared" si="7"/>
        <v>90.199999999999989</v>
      </c>
      <c r="X24" s="1">
        <f t="shared" si="8"/>
        <v>86.1</v>
      </c>
    </row>
    <row r="25" spans="1:24" x14ac:dyDescent="0.35">
      <c r="A25" t="s">
        <v>38</v>
      </c>
      <c r="B25" s="2" t="s">
        <v>189</v>
      </c>
      <c r="C25" s="2">
        <v>262405</v>
      </c>
      <c r="D25" t="s">
        <v>181</v>
      </c>
      <c r="E25" t="b">
        <f t="shared" si="0"/>
        <v>1</v>
      </c>
      <c r="F25" t="b">
        <f t="shared" si="1"/>
        <v>1</v>
      </c>
      <c r="G25" s="1">
        <f>SUMIF('Company X - Order Report'!$A$2:$A$401,'Expected Result'!A25,'Company X - Order Report'!$E$2:$E$401)/1000</f>
        <v>0.55800000000000005</v>
      </c>
      <c r="H25" cm="1">
        <f t="array" ref="H25">_xlfn.IFS(G25&lt;=0.5,0.5,G25&lt;=1,1,G25&lt;=1.5,1.5,G25&lt;=2,2,G25&lt;=2.5,2.5,G25&lt;=3,3,G25&lt;=3.5,3.5)</f>
        <v>1</v>
      </c>
      <c r="I25" s="11" t="str">
        <f>'Courier Company - Invoice'!I25</f>
        <v>b</v>
      </c>
      <c r="J25" s="2" cm="1">
        <f t="array" ref="J25">IF(E25=TRUE,INDEX('Courier Company - Rates'!$E$1:$E$20,MATCH(1,('Courier Company - Rates'!$B$1:$B$20 = "fwd")*('Courier Company - Rates'!$C$1:$C$20='Expected Result'!I25)*('Courier Company - Rates'!$D$1:$D$20="fixed"),0)),0)</f>
        <v>33</v>
      </c>
      <c r="K25" s="2" cm="1">
        <f t="array" ref="K25">IF(E25=TRUE,INDEX('Courier Company - Rates'!$E$1:$E$20,MATCH(1,('Courier Company - Rates'!$B$1:$B$20 = "fwd")*('Courier Company - Rates'!$C$1:$C$20='Expected Result'!I25)*('Courier Company - Rates'!$D$1:$D$20="additional"),0)),0)</f>
        <v>28.3</v>
      </c>
      <c r="L25" s="2" cm="1">
        <f t="array" ref="L25">IF(F25=TRUE,INDEX('Courier Company - Rates'!$E$1:$E$20,MATCH(1,('Courier Company - Rates'!$B$1:$B$20 = "rto")*('Courier Company - Rates'!$C$1:$C$20='Expected Result'!I25)*('Courier Company - Rates'!$D$1:$D$20="fixed"),0)),0)</f>
        <v>20.5</v>
      </c>
      <c r="M25" s="2" cm="1">
        <f t="array" ref="M25">IF(F25=TRUE,INDEX('Courier Company - Rates'!$E$1:$E$20,MATCH(1,('Courier Company - Rates'!$B$1:$B$20 = "rto")*('Courier Company - Rates'!$C$1:$C$20='Expected Result'!I25)*('Courier Company - Rates'!$D$1:$D$20="additional"),0)),0)</f>
        <v>28.3</v>
      </c>
      <c r="N25" s="2">
        <f t="shared" si="2"/>
        <v>110.1</v>
      </c>
      <c r="O25" s="2">
        <v>0.6</v>
      </c>
      <c r="P25" s="2" cm="1">
        <f t="array" ref="P25">_xlfn.IFS(O25&lt;=0.5,0.5,O25&lt;=1,1,O25&lt;=1.5,1.5,O25&lt;=2,2,O25&lt;=2.5,2.5,O25&lt;=3,3,O25&lt;=3.5,3.5,O25&lt;=4,4,O25&lt;=4.5,4.5)</f>
        <v>1</v>
      </c>
      <c r="Q25" s="10" t="s">
        <v>142</v>
      </c>
      <c r="R25" s="2">
        <v>102.3</v>
      </c>
      <c r="S25">
        <f t="shared" si="3"/>
        <v>7.7999999999999972</v>
      </c>
      <c r="T25" s="4">
        <f t="shared" si="4"/>
        <v>7.084468664850134E-2</v>
      </c>
      <c r="U25">
        <f t="shared" si="5"/>
        <v>61.3</v>
      </c>
      <c r="V25">
        <f t="shared" si="6"/>
        <v>48.8</v>
      </c>
      <c r="W25" s="1">
        <f t="shared" si="7"/>
        <v>61.3</v>
      </c>
      <c r="X25" s="1">
        <f t="shared" si="8"/>
        <v>48.8</v>
      </c>
    </row>
    <row r="26" spans="1:24" x14ac:dyDescent="0.35">
      <c r="A26" t="s">
        <v>30</v>
      </c>
      <c r="B26" s="2" t="s">
        <v>191</v>
      </c>
      <c r="C26" s="2">
        <v>394210</v>
      </c>
      <c r="D26" t="s">
        <v>181</v>
      </c>
      <c r="E26" t="b">
        <f t="shared" si="0"/>
        <v>1</v>
      </c>
      <c r="F26" t="b">
        <f t="shared" si="1"/>
        <v>1</v>
      </c>
      <c r="G26" s="1">
        <f>SUMIF('Company X - Order Report'!$A$2:$A$401,'Expected Result'!A26,'Company X - Order Report'!$E$2:$E$401)/1000</f>
        <v>0.92</v>
      </c>
      <c r="H26" cm="1">
        <f t="array" ref="H26">_xlfn.IFS(G26&lt;=0.5,0.5,G26&lt;=1,1,G26&lt;=1.5,1.5,G26&lt;=2,2,G26&lt;=2.5,2.5,G26&lt;=3,3,G26&lt;=3.5,3.5)</f>
        <v>1</v>
      </c>
      <c r="I26" s="11" t="str">
        <f>'Courier Company - Invoice'!I26</f>
        <v>d</v>
      </c>
      <c r="J26" s="2" cm="1">
        <f t="array" ref="J26">IF(E26=TRUE,INDEX('Courier Company - Rates'!$E$1:$E$20,MATCH(1,('Courier Company - Rates'!$B$1:$B$20 = "fwd")*('Courier Company - Rates'!$C$1:$C$20='Expected Result'!I26)*('Courier Company - Rates'!$D$1:$D$20="fixed"),0)),0)</f>
        <v>45.4</v>
      </c>
      <c r="K26" s="2" cm="1">
        <f t="array" ref="K26">IF(E26=TRUE,INDEX('Courier Company - Rates'!$E$1:$E$20,MATCH(1,('Courier Company - Rates'!$B$1:$B$20 = "fwd")*('Courier Company - Rates'!$C$1:$C$20='Expected Result'!I26)*('Courier Company - Rates'!$D$1:$D$20="additional"),0)),0)</f>
        <v>44.8</v>
      </c>
      <c r="L26" s="2" cm="1">
        <f t="array" ref="L26">IF(F26=TRUE,INDEX('Courier Company - Rates'!$E$1:$E$20,MATCH(1,('Courier Company - Rates'!$B$1:$B$20 = "rto")*('Courier Company - Rates'!$C$1:$C$20='Expected Result'!I26)*('Courier Company - Rates'!$D$1:$D$20="fixed"),0)),0)</f>
        <v>41.3</v>
      </c>
      <c r="M26" s="2" cm="1">
        <f t="array" ref="M26">IF(F26=TRUE,INDEX('Courier Company - Rates'!$E$1:$E$20,MATCH(1,('Courier Company - Rates'!$B$1:$B$20 = "rto")*('Courier Company - Rates'!$C$1:$C$20='Expected Result'!I26)*('Courier Company - Rates'!$D$1:$D$20="additional"),0)),0)</f>
        <v>44.8</v>
      </c>
      <c r="N26" s="2">
        <f t="shared" si="2"/>
        <v>176.29999999999998</v>
      </c>
      <c r="O26" s="2">
        <v>0.99</v>
      </c>
      <c r="P26" s="2" cm="1">
        <f t="array" ref="P26">_xlfn.IFS(O26&lt;=0.5,0.5,O26&lt;=1,1,O26&lt;=1.5,1.5,O26&lt;=2,2,O26&lt;=2.5,2.5,O26&lt;=3,3,O26&lt;=3.5,3.5,O26&lt;=4,4,O26&lt;=4.5,4.5)</f>
        <v>1</v>
      </c>
      <c r="Q26" s="10" t="s">
        <v>141</v>
      </c>
      <c r="R26" s="2">
        <v>172.8</v>
      </c>
      <c r="S26">
        <f t="shared" si="3"/>
        <v>3.4999999999999716</v>
      </c>
      <c r="T26" s="4">
        <f t="shared" si="4"/>
        <v>1.9852524106636255E-2</v>
      </c>
      <c r="U26">
        <f t="shared" si="5"/>
        <v>90.199999999999989</v>
      </c>
      <c r="V26">
        <f t="shared" si="6"/>
        <v>86.1</v>
      </c>
      <c r="W26" s="1">
        <f t="shared" si="7"/>
        <v>90.199999999999989</v>
      </c>
      <c r="X26" s="1">
        <f t="shared" si="8"/>
        <v>86.1</v>
      </c>
    </row>
    <row r="27" spans="1:24" x14ac:dyDescent="0.35">
      <c r="A27" t="s">
        <v>27</v>
      </c>
      <c r="B27" s="2" t="s">
        <v>193</v>
      </c>
      <c r="C27" s="2">
        <v>411014</v>
      </c>
      <c r="D27" t="s">
        <v>181</v>
      </c>
      <c r="E27" t="b">
        <f t="shared" si="0"/>
        <v>1</v>
      </c>
      <c r="F27" t="b">
        <f t="shared" si="1"/>
        <v>1</v>
      </c>
      <c r="G27" s="1">
        <f>SUMIF('Company X - Order Report'!$A$2:$A$401,'Expected Result'!A27,'Company X - Order Report'!$E$2:$E$401)/1000</f>
        <v>0.7</v>
      </c>
      <c r="H27" cm="1">
        <f t="array" ref="H27">_xlfn.IFS(G27&lt;=0.5,0.5,G27&lt;=1,1,G27&lt;=1.5,1.5,G27&lt;=2,2,G27&lt;=2.5,2.5,G27&lt;=3,3,G27&lt;=3.5,3.5)</f>
        <v>1</v>
      </c>
      <c r="I27" s="11" t="str">
        <f>'Courier Company - Invoice'!I27</f>
        <v>d</v>
      </c>
      <c r="J27" s="2" cm="1">
        <f t="array" ref="J27">IF(E27=TRUE,INDEX('Courier Company - Rates'!$E$1:$E$20,MATCH(1,('Courier Company - Rates'!$B$1:$B$20 = "fwd")*('Courier Company - Rates'!$C$1:$C$20='Expected Result'!I27)*('Courier Company - Rates'!$D$1:$D$20="fixed"),0)),0)</f>
        <v>45.4</v>
      </c>
      <c r="K27" s="2" cm="1">
        <f t="array" ref="K27">IF(E27=TRUE,INDEX('Courier Company - Rates'!$E$1:$E$20,MATCH(1,('Courier Company - Rates'!$B$1:$B$20 = "fwd")*('Courier Company - Rates'!$C$1:$C$20='Expected Result'!I27)*('Courier Company - Rates'!$D$1:$D$20="additional"),0)),0)</f>
        <v>44.8</v>
      </c>
      <c r="L27" s="2" cm="1">
        <f t="array" ref="L27">IF(F27=TRUE,INDEX('Courier Company - Rates'!$E$1:$E$20,MATCH(1,('Courier Company - Rates'!$B$1:$B$20 = "rto")*('Courier Company - Rates'!$C$1:$C$20='Expected Result'!I27)*('Courier Company - Rates'!$D$1:$D$20="fixed"),0)),0)</f>
        <v>41.3</v>
      </c>
      <c r="M27" s="2" cm="1">
        <f t="array" ref="M27">IF(F27=TRUE,INDEX('Courier Company - Rates'!$E$1:$E$20,MATCH(1,('Courier Company - Rates'!$B$1:$B$20 = "rto")*('Courier Company - Rates'!$C$1:$C$20='Expected Result'!I27)*('Courier Company - Rates'!$D$1:$D$20="additional"),0)),0)</f>
        <v>44.8</v>
      </c>
      <c r="N27" s="2">
        <f t="shared" si="2"/>
        <v>176.29999999999998</v>
      </c>
      <c r="O27" s="2">
        <v>0.7</v>
      </c>
      <c r="P27" s="2" cm="1">
        <f t="array" ref="P27">_xlfn.IFS(O27&lt;=0.5,0.5,O27&lt;=1,1,O27&lt;=1.5,1.5,O27&lt;=2,2,O27&lt;=2.5,2.5,O27&lt;=3,3,O27&lt;=3.5,3.5,O27&lt;=4,4,O27&lt;=4.5,4.5)</f>
        <v>1</v>
      </c>
      <c r="Q27" s="10" t="s">
        <v>141</v>
      </c>
      <c r="R27" s="2">
        <v>172.8</v>
      </c>
      <c r="S27">
        <f t="shared" si="3"/>
        <v>3.4999999999999716</v>
      </c>
      <c r="T27" s="4">
        <f t="shared" si="4"/>
        <v>1.9852524106636255E-2</v>
      </c>
      <c r="U27">
        <f t="shared" si="5"/>
        <v>90.199999999999989</v>
      </c>
      <c r="V27">
        <f t="shared" si="6"/>
        <v>86.1</v>
      </c>
      <c r="W27" s="1">
        <f t="shared" si="7"/>
        <v>90.199999999999989</v>
      </c>
      <c r="X27" s="1">
        <f t="shared" si="8"/>
        <v>86.1</v>
      </c>
    </row>
    <row r="28" spans="1:24" x14ac:dyDescent="0.35">
      <c r="A28" t="s">
        <v>26</v>
      </c>
      <c r="B28" s="2" t="s">
        <v>194</v>
      </c>
      <c r="C28" s="2">
        <v>783301</v>
      </c>
      <c r="D28" t="s">
        <v>181</v>
      </c>
      <c r="E28" t="b">
        <f t="shared" si="0"/>
        <v>1</v>
      </c>
      <c r="F28" t="b">
        <f t="shared" si="1"/>
        <v>1</v>
      </c>
      <c r="G28" s="1">
        <f>SUMIF('Company X - Order Report'!$A$2:$A$401,'Expected Result'!A28,'Company X - Order Report'!$E$2:$E$401)/1000</f>
        <v>0.84099999999999997</v>
      </c>
      <c r="H28" cm="1">
        <f t="array" ref="H28">_xlfn.IFS(G28&lt;=0.5,0.5,G28&lt;=1,1,G28&lt;=1.5,1.5,G28&lt;=2,2,G28&lt;=2.5,2.5,G28&lt;=3,3,G28&lt;=3.5,3.5)</f>
        <v>1</v>
      </c>
      <c r="I28" s="11" t="str">
        <f>'Courier Company - Invoice'!I28</f>
        <v>e</v>
      </c>
      <c r="J28" s="2" cm="1">
        <f t="array" ref="J28">IF(E28=TRUE,INDEX('Courier Company - Rates'!$E$1:$E$20,MATCH(1,('Courier Company - Rates'!$B$1:$B$20 = "fwd")*('Courier Company - Rates'!$C$1:$C$20='Expected Result'!I28)*('Courier Company - Rates'!$D$1:$D$20="fixed"),0)),0)</f>
        <v>56.6</v>
      </c>
      <c r="K28" s="2" cm="1">
        <f t="array" ref="K28">IF(E28=TRUE,INDEX('Courier Company - Rates'!$E$1:$E$20,MATCH(1,('Courier Company - Rates'!$B$1:$B$20 = "fwd")*('Courier Company - Rates'!$C$1:$C$20='Expected Result'!I28)*('Courier Company - Rates'!$D$1:$D$20="additional"),0)),0)</f>
        <v>55.5</v>
      </c>
      <c r="L28" s="2" cm="1">
        <f t="array" ref="L28">IF(F28=TRUE,INDEX('Courier Company - Rates'!$E$1:$E$20,MATCH(1,('Courier Company - Rates'!$B$1:$B$20 = "rto")*('Courier Company - Rates'!$C$1:$C$20='Expected Result'!I28)*('Courier Company - Rates'!$D$1:$D$20="fixed"),0)),0)</f>
        <v>50.7</v>
      </c>
      <c r="M28" s="2" cm="1">
        <f t="array" ref="M28">IF(F28=TRUE,INDEX('Courier Company - Rates'!$E$1:$E$20,MATCH(1,('Courier Company - Rates'!$B$1:$B$20 = "rto")*('Courier Company - Rates'!$C$1:$C$20='Expected Result'!I28)*('Courier Company - Rates'!$D$1:$D$20="additional"),0)),0)</f>
        <v>55.5</v>
      </c>
      <c r="N28" s="2">
        <f t="shared" si="2"/>
        <v>218.3</v>
      </c>
      <c r="O28" s="2">
        <v>0.8</v>
      </c>
      <c r="P28" s="2" cm="1">
        <f t="array" ref="P28">_xlfn.IFS(O28&lt;=0.5,0.5,O28&lt;=1,1,O28&lt;=1.5,1.5,O28&lt;=2,2,O28&lt;=2.5,2.5,O28&lt;=3,3,O28&lt;=3.5,3.5,O28&lt;=4,4,O28&lt;=4.5,4.5)</f>
        <v>1</v>
      </c>
      <c r="Q28" s="10" t="s">
        <v>143</v>
      </c>
      <c r="R28" s="2">
        <v>213.5</v>
      </c>
      <c r="S28">
        <f t="shared" si="3"/>
        <v>4.8000000000000114</v>
      </c>
      <c r="T28" s="4">
        <f t="shared" si="4"/>
        <v>2.1988089784700005E-2</v>
      </c>
      <c r="U28">
        <f t="shared" si="5"/>
        <v>112.1</v>
      </c>
      <c r="V28">
        <f t="shared" si="6"/>
        <v>106.20000000000002</v>
      </c>
      <c r="W28" s="1">
        <f t="shared" si="7"/>
        <v>112.1</v>
      </c>
      <c r="X28" s="1">
        <f t="shared" si="8"/>
        <v>106.20000000000002</v>
      </c>
    </row>
    <row r="29" spans="1:24" x14ac:dyDescent="0.35">
      <c r="A29" t="s">
        <v>21</v>
      </c>
      <c r="B29" s="2" t="s">
        <v>196</v>
      </c>
      <c r="C29" s="2">
        <v>486661</v>
      </c>
      <c r="D29" t="s">
        <v>181</v>
      </c>
      <c r="E29" t="b">
        <f t="shared" si="0"/>
        <v>1</v>
      </c>
      <c r="F29" t="b">
        <f t="shared" si="1"/>
        <v>1</v>
      </c>
      <c r="G29" s="1">
        <f>SUMIF('Company X - Order Report'!$A$2:$A$401,'Expected Result'!A29,'Company X - Order Report'!$E$2:$E$401)/1000</f>
        <v>1.2</v>
      </c>
      <c r="H29" cm="1">
        <f t="array" ref="H29">_xlfn.IFS(G29&lt;=0.5,0.5,G29&lt;=1,1,G29&lt;=1.5,1.5,G29&lt;=2,2,G29&lt;=2.5,2.5,G29&lt;=3,3,G29&lt;=3.5,3.5)</f>
        <v>1.5</v>
      </c>
      <c r="I29" s="11" t="str">
        <f>'Courier Company - Invoice'!I29</f>
        <v>d</v>
      </c>
      <c r="J29" s="2" cm="1">
        <f t="array" ref="J29">IF(E29=TRUE,INDEX('Courier Company - Rates'!$E$1:$E$20,MATCH(1,('Courier Company - Rates'!$B$1:$B$20 = "fwd")*('Courier Company - Rates'!$C$1:$C$20='Expected Result'!I29)*('Courier Company - Rates'!$D$1:$D$20="fixed"),0)),0)</f>
        <v>45.4</v>
      </c>
      <c r="K29" s="2" cm="1">
        <f t="array" ref="K29">IF(E29=TRUE,INDEX('Courier Company - Rates'!$E$1:$E$20,MATCH(1,('Courier Company - Rates'!$B$1:$B$20 = "fwd")*('Courier Company - Rates'!$C$1:$C$20='Expected Result'!I29)*('Courier Company - Rates'!$D$1:$D$20="additional"),0)),0)</f>
        <v>44.8</v>
      </c>
      <c r="L29" s="2" cm="1">
        <f t="array" ref="L29">IF(F29=TRUE,INDEX('Courier Company - Rates'!$E$1:$E$20,MATCH(1,('Courier Company - Rates'!$B$1:$B$20 = "rto")*('Courier Company - Rates'!$C$1:$C$20='Expected Result'!I29)*('Courier Company - Rates'!$D$1:$D$20="fixed"),0)),0)</f>
        <v>41.3</v>
      </c>
      <c r="M29" s="2" cm="1">
        <f t="array" ref="M29">IF(F29=TRUE,INDEX('Courier Company - Rates'!$E$1:$E$20,MATCH(1,('Courier Company - Rates'!$B$1:$B$20 = "rto")*('Courier Company - Rates'!$C$1:$C$20='Expected Result'!I29)*('Courier Company - Rates'!$D$1:$D$20="additional"),0)),0)</f>
        <v>44.8</v>
      </c>
      <c r="N29" s="2">
        <f t="shared" si="2"/>
        <v>265.89999999999998</v>
      </c>
      <c r="O29" s="2">
        <v>1.2</v>
      </c>
      <c r="P29" s="2" cm="1">
        <f t="array" ref="P29">_xlfn.IFS(O29&lt;=0.5,0.5,O29&lt;=1,1,O29&lt;=1.5,1.5,O29&lt;=2,2,O29&lt;=2.5,2.5,O29&lt;=3,3,O29&lt;=3.5,3.5,O29&lt;=4,4,O29&lt;=4.5,4.5)</f>
        <v>1.5</v>
      </c>
      <c r="Q29" s="10" t="s">
        <v>141</v>
      </c>
      <c r="R29" s="2">
        <v>258.89999999999998</v>
      </c>
      <c r="S29">
        <f t="shared" si="3"/>
        <v>7</v>
      </c>
      <c r="T29" s="4">
        <f t="shared" si="4"/>
        <v>2.6325686348251224E-2</v>
      </c>
      <c r="U29">
        <f t="shared" si="5"/>
        <v>135</v>
      </c>
      <c r="V29">
        <f t="shared" si="6"/>
        <v>130.89999999999998</v>
      </c>
      <c r="W29" s="1">
        <f t="shared" si="7"/>
        <v>90</v>
      </c>
      <c r="X29" s="1">
        <f t="shared" si="8"/>
        <v>87.266666666666652</v>
      </c>
    </row>
    <row r="30" spans="1:24" x14ac:dyDescent="0.35">
      <c r="A30" t="s">
        <v>28</v>
      </c>
      <c r="B30" s="2" t="s">
        <v>197</v>
      </c>
      <c r="C30" s="2">
        <v>244001</v>
      </c>
      <c r="D30" t="s">
        <v>181</v>
      </c>
      <c r="E30" t="b">
        <f t="shared" si="0"/>
        <v>1</v>
      </c>
      <c r="F30" t="b">
        <f t="shared" si="1"/>
        <v>1</v>
      </c>
      <c r="G30" s="1">
        <f>SUMIF('Company X - Order Report'!$A$2:$A$401,'Expected Result'!A30,'Company X - Order Report'!$E$2:$E$401)/1000</f>
        <v>1.357</v>
      </c>
      <c r="H30" cm="1">
        <f t="array" ref="H30">_xlfn.IFS(G30&lt;=0.5,0.5,G30&lt;=1,1,G30&lt;=1.5,1.5,G30&lt;=2,2,G30&lt;=2.5,2.5,G30&lt;=3,3,G30&lt;=3.5,3.5)</f>
        <v>1.5</v>
      </c>
      <c r="I30" s="11" t="str">
        <f>'Courier Company - Invoice'!I30</f>
        <v>b</v>
      </c>
      <c r="J30" s="2" cm="1">
        <f t="array" ref="J30">IF(E30=TRUE,INDEX('Courier Company - Rates'!$E$1:$E$20,MATCH(1,('Courier Company - Rates'!$B$1:$B$20 = "fwd")*('Courier Company - Rates'!$C$1:$C$20='Expected Result'!I30)*('Courier Company - Rates'!$D$1:$D$20="fixed"),0)),0)</f>
        <v>33</v>
      </c>
      <c r="K30" s="2" cm="1">
        <f t="array" ref="K30">IF(E30=TRUE,INDEX('Courier Company - Rates'!$E$1:$E$20,MATCH(1,('Courier Company - Rates'!$B$1:$B$20 = "fwd")*('Courier Company - Rates'!$C$1:$C$20='Expected Result'!I30)*('Courier Company - Rates'!$D$1:$D$20="additional"),0)),0)</f>
        <v>28.3</v>
      </c>
      <c r="L30" s="2" cm="1">
        <f t="array" ref="L30">IF(F30=TRUE,INDEX('Courier Company - Rates'!$E$1:$E$20,MATCH(1,('Courier Company - Rates'!$B$1:$B$20 = "rto")*('Courier Company - Rates'!$C$1:$C$20='Expected Result'!I30)*('Courier Company - Rates'!$D$1:$D$20="fixed"),0)),0)</f>
        <v>20.5</v>
      </c>
      <c r="M30" s="2" cm="1">
        <f t="array" ref="M30">IF(F30=TRUE,INDEX('Courier Company - Rates'!$E$1:$E$20,MATCH(1,('Courier Company - Rates'!$B$1:$B$20 = "rto")*('Courier Company - Rates'!$C$1:$C$20='Expected Result'!I30)*('Courier Company - Rates'!$D$1:$D$20="additional"),0)),0)</f>
        <v>28.3</v>
      </c>
      <c r="N30" s="2">
        <f t="shared" si="2"/>
        <v>166.7</v>
      </c>
      <c r="O30" s="2">
        <v>1.3</v>
      </c>
      <c r="P30" s="2" cm="1">
        <f t="array" ref="P30">_xlfn.IFS(O30&lt;=0.5,0.5,O30&lt;=1,1,O30&lt;=1.5,1.5,O30&lt;=2,2,O30&lt;=2.5,2.5,O30&lt;=3,3,O30&lt;=3.5,3.5,O30&lt;=4,4,O30&lt;=4.5,4.5)</f>
        <v>1.5</v>
      </c>
      <c r="Q30" s="10" t="s">
        <v>142</v>
      </c>
      <c r="R30" s="2">
        <v>151.1</v>
      </c>
      <c r="S30">
        <f t="shared" si="3"/>
        <v>15.599999999999994</v>
      </c>
      <c r="T30" s="4">
        <f t="shared" si="4"/>
        <v>9.3581283743251323E-2</v>
      </c>
      <c r="U30">
        <f t="shared" si="5"/>
        <v>89.6</v>
      </c>
      <c r="V30">
        <f t="shared" si="6"/>
        <v>77.099999999999994</v>
      </c>
      <c r="W30" s="1">
        <f t="shared" si="7"/>
        <v>59.733333333333327</v>
      </c>
      <c r="X30" s="1">
        <f t="shared" si="8"/>
        <v>51.4</v>
      </c>
    </row>
    <row r="31" spans="1:24" x14ac:dyDescent="0.35">
      <c r="A31" t="s">
        <v>11</v>
      </c>
      <c r="B31" s="2" t="s">
        <v>198</v>
      </c>
      <c r="C31" s="2">
        <v>492001</v>
      </c>
      <c r="D31" t="s">
        <v>181</v>
      </c>
      <c r="E31" t="b">
        <f t="shared" si="0"/>
        <v>1</v>
      </c>
      <c r="F31" t="b">
        <f t="shared" si="1"/>
        <v>1</v>
      </c>
      <c r="G31" s="1">
        <f>SUMIF('Company X - Order Report'!$A$2:$A$401,'Expected Result'!A31,'Company X - Order Report'!$E$2:$E$401)/1000</f>
        <v>0.67200000000000004</v>
      </c>
      <c r="H31" cm="1">
        <f t="array" ref="H31">_xlfn.IFS(G31&lt;=0.5,0.5,G31&lt;=1,1,G31&lt;=1.5,1.5,G31&lt;=2,2,G31&lt;=2.5,2.5,G31&lt;=3,3,G31&lt;=3.5,3.5)</f>
        <v>1</v>
      </c>
      <c r="I31" s="11" t="str">
        <f>'Courier Company - Invoice'!I31</f>
        <v>d</v>
      </c>
      <c r="J31" s="2" cm="1">
        <f t="array" ref="J31">IF(E31=TRUE,INDEX('Courier Company - Rates'!$E$1:$E$20,MATCH(1,('Courier Company - Rates'!$B$1:$B$20 = "fwd")*('Courier Company - Rates'!$C$1:$C$20='Expected Result'!I31)*('Courier Company - Rates'!$D$1:$D$20="fixed"),0)),0)</f>
        <v>45.4</v>
      </c>
      <c r="K31" s="2" cm="1">
        <f t="array" ref="K31">IF(E31=TRUE,INDEX('Courier Company - Rates'!$E$1:$E$20,MATCH(1,('Courier Company - Rates'!$B$1:$B$20 = "fwd")*('Courier Company - Rates'!$C$1:$C$20='Expected Result'!I31)*('Courier Company - Rates'!$D$1:$D$20="additional"),0)),0)</f>
        <v>44.8</v>
      </c>
      <c r="L31" s="2" cm="1">
        <f t="array" ref="L31">IF(F31=TRUE,INDEX('Courier Company - Rates'!$E$1:$E$20,MATCH(1,('Courier Company - Rates'!$B$1:$B$20 = "rto")*('Courier Company - Rates'!$C$1:$C$20='Expected Result'!I31)*('Courier Company - Rates'!$D$1:$D$20="fixed"),0)),0)</f>
        <v>41.3</v>
      </c>
      <c r="M31" s="2" cm="1">
        <f t="array" ref="M31">IF(F31=TRUE,INDEX('Courier Company - Rates'!$E$1:$E$20,MATCH(1,('Courier Company - Rates'!$B$1:$B$20 = "rto")*('Courier Company - Rates'!$C$1:$C$20='Expected Result'!I31)*('Courier Company - Rates'!$D$1:$D$20="additional"),0)),0)</f>
        <v>44.8</v>
      </c>
      <c r="N31" s="2">
        <f t="shared" si="2"/>
        <v>176.29999999999998</v>
      </c>
      <c r="O31" s="2">
        <v>0.7</v>
      </c>
      <c r="P31" s="2" cm="1">
        <f t="array" ref="P31">_xlfn.IFS(O31&lt;=0.5,0.5,O31&lt;=1,1,O31&lt;=1.5,1.5,O31&lt;=2,2,O31&lt;=2.5,2.5,O31&lt;=3,3,O31&lt;=3.5,3.5,O31&lt;=4,4,O31&lt;=4.5,4.5)</f>
        <v>1</v>
      </c>
      <c r="Q31" s="10" t="s">
        <v>141</v>
      </c>
      <c r="R31" s="2">
        <v>172.8</v>
      </c>
      <c r="S31">
        <f t="shared" si="3"/>
        <v>3.4999999999999716</v>
      </c>
      <c r="T31" s="4">
        <f t="shared" si="4"/>
        <v>1.9852524106636255E-2</v>
      </c>
      <c r="U31">
        <f t="shared" si="5"/>
        <v>90.199999999999989</v>
      </c>
      <c r="V31">
        <f t="shared" si="6"/>
        <v>86.1</v>
      </c>
      <c r="W31" s="1">
        <f t="shared" si="7"/>
        <v>90.199999999999989</v>
      </c>
      <c r="X31" s="1">
        <f t="shared" si="8"/>
        <v>86.1</v>
      </c>
    </row>
    <row r="32" spans="1:24" x14ac:dyDescent="0.35">
      <c r="A32" t="s">
        <v>8</v>
      </c>
      <c r="B32" s="2" t="s">
        <v>199</v>
      </c>
      <c r="C32" s="2">
        <v>517128</v>
      </c>
      <c r="D32" t="s">
        <v>181</v>
      </c>
      <c r="E32" t="b">
        <f t="shared" si="0"/>
        <v>1</v>
      </c>
      <c r="F32" t="b">
        <f t="shared" si="1"/>
        <v>1</v>
      </c>
      <c r="G32" s="1">
        <f>SUMIF('Company X - Order Report'!$A$2:$A$401,'Expected Result'!A32,'Company X - Order Report'!$E$2:$E$401)/1000</f>
        <v>1.5569999999999999</v>
      </c>
      <c r="H32" cm="1">
        <f t="array" ref="H32">_xlfn.IFS(G32&lt;=0.5,0.5,G32&lt;=1,1,G32&lt;=1.5,1.5,G32&lt;=2,2,G32&lt;=2.5,2.5,G32&lt;=3,3,G32&lt;=3.5,3.5)</f>
        <v>2</v>
      </c>
      <c r="I32" s="11" t="str">
        <f>'Courier Company - Invoice'!I32</f>
        <v>d</v>
      </c>
      <c r="J32" s="2" cm="1">
        <f t="array" ref="J32">IF(E32=TRUE,INDEX('Courier Company - Rates'!$E$1:$E$20,MATCH(1,('Courier Company - Rates'!$B$1:$B$20 = "fwd")*('Courier Company - Rates'!$C$1:$C$20='Expected Result'!I32)*('Courier Company - Rates'!$D$1:$D$20="fixed"),0)),0)</f>
        <v>45.4</v>
      </c>
      <c r="K32" s="2" cm="1">
        <f t="array" ref="K32">IF(E32=TRUE,INDEX('Courier Company - Rates'!$E$1:$E$20,MATCH(1,('Courier Company - Rates'!$B$1:$B$20 = "fwd")*('Courier Company - Rates'!$C$1:$C$20='Expected Result'!I32)*('Courier Company - Rates'!$D$1:$D$20="additional"),0)),0)</f>
        <v>44.8</v>
      </c>
      <c r="L32" s="2" cm="1">
        <f t="array" ref="L32">IF(F32=TRUE,INDEX('Courier Company - Rates'!$E$1:$E$20,MATCH(1,('Courier Company - Rates'!$B$1:$B$20 = "rto")*('Courier Company - Rates'!$C$1:$C$20='Expected Result'!I32)*('Courier Company - Rates'!$D$1:$D$20="fixed"),0)),0)</f>
        <v>41.3</v>
      </c>
      <c r="M32" s="2" cm="1">
        <f t="array" ref="M32">IF(F32=TRUE,INDEX('Courier Company - Rates'!$E$1:$E$20,MATCH(1,('Courier Company - Rates'!$B$1:$B$20 = "rto")*('Courier Company - Rates'!$C$1:$C$20='Expected Result'!I32)*('Courier Company - Rates'!$D$1:$D$20="additional"),0)),0)</f>
        <v>44.8</v>
      </c>
      <c r="N32" s="2">
        <f t="shared" si="2"/>
        <v>355.49999999999994</v>
      </c>
      <c r="O32" s="2">
        <v>1.6</v>
      </c>
      <c r="P32" s="2" cm="1">
        <f t="array" ref="P32">_xlfn.IFS(O32&lt;=0.5,0.5,O32&lt;=1,1,O32&lt;=1.5,1.5,O32&lt;=2,2,O32&lt;=2.5,2.5,O32&lt;=3,3,O32&lt;=3.5,3.5,O32&lt;=4,4,O32&lt;=4.5,4.5)</f>
        <v>2</v>
      </c>
      <c r="Q32" s="10" t="s">
        <v>141</v>
      </c>
      <c r="R32" s="2">
        <v>345</v>
      </c>
      <c r="S32">
        <f t="shared" si="3"/>
        <v>10.499999999999943</v>
      </c>
      <c r="T32" s="4">
        <f t="shared" si="4"/>
        <v>2.9535864978902798E-2</v>
      </c>
      <c r="U32">
        <f t="shared" si="5"/>
        <v>179.79999999999998</v>
      </c>
      <c r="V32">
        <f t="shared" si="6"/>
        <v>175.69999999999996</v>
      </c>
      <c r="W32" s="1">
        <f t="shared" si="7"/>
        <v>89.899999999999991</v>
      </c>
      <c r="X32" s="1">
        <f t="shared" si="8"/>
        <v>87.84999999999998</v>
      </c>
    </row>
    <row r="33" spans="1:24" x14ac:dyDescent="0.35">
      <c r="A33" t="s">
        <v>49</v>
      </c>
      <c r="B33" s="2" t="s">
        <v>201</v>
      </c>
      <c r="C33" s="2">
        <v>562110</v>
      </c>
      <c r="D33" t="s">
        <v>181</v>
      </c>
      <c r="E33" t="b">
        <f t="shared" si="0"/>
        <v>1</v>
      </c>
      <c r="F33" t="b">
        <f t="shared" si="1"/>
        <v>1</v>
      </c>
      <c r="G33" s="1">
        <f>SUMIF('Company X - Order Report'!$A$2:$A$401,'Expected Result'!A33,'Company X - Order Report'!$E$2:$E$401)/1000</f>
        <v>1.032</v>
      </c>
      <c r="H33" cm="1">
        <f t="array" ref="H33">_xlfn.IFS(G33&lt;=0.5,0.5,G33&lt;=1,1,G33&lt;=1.5,1.5,G33&lt;=2,2,G33&lt;=2.5,2.5,G33&lt;=3,3,G33&lt;=3.5,3.5)</f>
        <v>1.5</v>
      </c>
      <c r="I33" s="11" t="str">
        <f>'Courier Company - Invoice'!I33</f>
        <v>d</v>
      </c>
      <c r="J33" s="2" cm="1">
        <f t="array" ref="J33">IF(E33=TRUE,INDEX('Courier Company - Rates'!$E$1:$E$20,MATCH(1,('Courier Company - Rates'!$B$1:$B$20 = "fwd")*('Courier Company - Rates'!$C$1:$C$20='Expected Result'!I33)*('Courier Company - Rates'!$D$1:$D$20="fixed"),0)),0)</f>
        <v>45.4</v>
      </c>
      <c r="K33" s="2" cm="1">
        <f t="array" ref="K33">IF(E33=TRUE,INDEX('Courier Company - Rates'!$E$1:$E$20,MATCH(1,('Courier Company - Rates'!$B$1:$B$20 = "fwd")*('Courier Company - Rates'!$C$1:$C$20='Expected Result'!I33)*('Courier Company - Rates'!$D$1:$D$20="additional"),0)),0)</f>
        <v>44.8</v>
      </c>
      <c r="L33" s="2" cm="1">
        <f t="array" ref="L33">IF(F33=TRUE,INDEX('Courier Company - Rates'!$E$1:$E$20,MATCH(1,('Courier Company - Rates'!$B$1:$B$20 = "rto")*('Courier Company - Rates'!$C$1:$C$20='Expected Result'!I33)*('Courier Company - Rates'!$D$1:$D$20="fixed"),0)),0)</f>
        <v>41.3</v>
      </c>
      <c r="M33" s="2" cm="1">
        <f t="array" ref="M33">IF(F33=TRUE,INDEX('Courier Company - Rates'!$E$1:$E$20,MATCH(1,('Courier Company - Rates'!$B$1:$B$20 = "rto")*('Courier Company - Rates'!$C$1:$C$20='Expected Result'!I33)*('Courier Company - Rates'!$D$1:$D$20="additional"),0)),0)</f>
        <v>44.8</v>
      </c>
      <c r="N33" s="2">
        <f t="shared" si="2"/>
        <v>265.89999999999998</v>
      </c>
      <c r="O33" s="2">
        <v>1.1299999999999999</v>
      </c>
      <c r="P33" s="2" cm="1">
        <f t="array" ref="P33">_xlfn.IFS(O33&lt;=0.5,0.5,O33&lt;=1,1,O33&lt;=1.5,1.5,O33&lt;=2,2,O33&lt;=2.5,2.5,O33&lt;=3,3,O33&lt;=3.5,3.5,O33&lt;=4,4,O33&lt;=4.5,4.5)</f>
        <v>1.5</v>
      </c>
      <c r="Q33" s="10" t="s">
        <v>141</v>
      </c>
      <c r="R33" s="2">
        <v>258.89999999999998</v>
      </c>
      <c r="S33">
        <f t="shared" si="3"/>
        <v>7</v>
      </c>
      <c r="T33" s="4">
        <f t="shared" si="4"/>
        <v>2.6325686348251224E-2</v>
      </c>
      <c r="U33">
        <f t="shared" si="5"/>
        <v>135</v>
      </c>
      <c r="V33">
        <f t="shared" si="6"/>
        <v>130.89999999999998</v>
      </c>
      <c r="W33" s="1">
        <f t="shared" si="7"/>
        <v>90</v>
      </c>
      <c r="X33" s="1">
        <f t="shared" si="8"/>
        <v>87.266666666666652</v>
      </c>
    </row>
    <row r="34" spans="1:24" x14ac:dyDescent="0.35">
      <c r="A34" t="s">
        <v>59</v>
      </c>
      <c r="B34" s="2" t="s">
        <v>203</v>
      </c>
      <c r="C34" s="2">
        <v>831006</v>
      </c>
      <c r="D34" t="s">
        <v>181</v>
      </c>
      <c r="E34" t="b">
        <f t="shared" si="0"/>
        <v>1</v>
      </c>
      <c r="F34" t="b">
        <f t="shared" si="1"/>
        <v>1</v>
      </c>
      <c r="G34" s="1">
        <f>SUMIF('Company X - Order Report'!$A$2:$A$401,'Expected Result'!A34,'Company X - Order Report'!$E$2:$E$401)/1000</f>
        <v>0.63</v>
      </c>
      <c r="H34" cm="1">
        <f t="array" ref="H34">_xlfn.IFS(G34&lt;=0.5,0.5,G34&lt;=1,1,G34&lt;=1.5,1.5,G34&lt;=2,2,G34&lt;=2.5,2.5,G34&lt;=3,3,G34&lt;=3.5,3.5)</f>
        <v>1</v>
      </c>
      <c r="I34" s="11" t="str">
        <f>'Courier Company - Invoice'!I34</f>
        <v>d</v>
      </c>
      <c r="J34" s="2" cm="1">
        <f t="array" ref="J34">IF(E34=TRUE,INDEX('Courier Company - Rates'!$E$1:$E$20,MATCH(1,('Courier Company - Rates'!$B$1:$B$20 = "fwd")*('Courier Company - Rates'!$C$1:$C$20='Expected Result'!I34)*('Courier Company - Rates'!$D$1:$D$20="fixed"),0)),0)</f>
        <v>45.4</v>
      </c>
      <c r="K34" s="2" cm="1">
        <f t="array" ref="K34">IF(E34=TRUE,INDEX('Courier Company - Rates'!$E$1:$E$20,MATCH(1,('Courier Company - Rates'!$B$1:$B$20 = "fwd")*('Courier Company - Rates'!$C$1:$C$20='Expected Result'!I34)*('Courier Company - Rates'!$D$1:$D$20="additional"),0)),0)</f>
        <v>44.8</v>
      </c>
      <c r="L34" s="2" cm="1">
        <f t="array" ref="L34">IF(F34=TRUE,INDEX('Courier Company - Rates'!$E$1:$E$20,MATCH(1,('Courier Company - Rates'!$B$1:$B$20 = "rto")*('Courier Company - Rates'!$C$1:$C$20='Expected Result'!I34)*('Courier Company - Rates'!$D$1:$D$20="fixed"),0)),0)</f>
        <v>41.3</v>
      </c>
      <c r="M34" s="2" cm="1">
        <f t="array" ref="M34">IF(F34=TRUE,INDEX('Courier Company - Rates'!$E$1:$E$20,MATCH(1,('Courier Company - Rates'!$B$1:$B$20 = "rto")*('Courier Company - Rates'!$C$1:$C$20='Expected Result'!I34)*('Courier Company - Rates'!$D$1:$D$20="additional"),0)),0)</f>
        <v>44.8</v>
      </c>
      <c r="N34" s="2">
        <f t="shared" si="2"/>
        <v>176.29999999999998</v>
      </c>
      <c r="O34" s="2">
        <v>0.6</v>
      </c>
      <c r="P34" s="2" cm="1">
        <f t="array" ref="P34">_xlfn.IFS(O34&lt;=0.5,0.5,O34&lt;=1,1,O34&lt;=1.5,1.5,O34&lt;=2,2,O34&lt;=2.5,2.5,O34&lt;=3,3,O34&lt;=3.5,3.5,O34&lt;=4,4,O34&lt;=4.5,4.5)</f>
        <v>1</v>
      </c>
      <c r="Q34" s="10" t="s">
        <v>141</v>
      </c>
      <c r="R34" s="2">
        <v>172.8</v>
      </c>
      <c r="S34">
        <f t="shared" si="3"/>
        <v>3.4999999999999716</v>
      </c>
      <c r="T34" s="4">
        <f t="shared" si="4"/>
        <v>1.9852524106636255E-2</v>
      </c>
      <c r="U34">
        <f t="shared" si="5"/>
        <v>90.199999999999989</v>
      </c>
      <c r="V34">
        <f t="shared" si="6"/>
        <v>86.1</v>
      </c>
      <c r="W34" s="1">
        <f t="shared" si="7"/>
        <v>90.199999999999989</v>
      </c>
      <c r="X34" s="1">
        <f t="shared" si="8"/>
        <v>86.1</v>
      </c>
    </row>
    <row r="35" spans="1:24" x14ac:dyDescent="0.35">
      <c r="A35" t="s">
        <v>137</v>
      </c>
      <c r="B35" s="2" t="s">
        <v>204</v>
      </c>
      <c r="C35" s="2">
        <v>140604</v>
      </c>
      <c r="D35" t="s">
        <v>152</v>
      </c>
      <c r="E35" t="b">
        <f t="shared" si="0"/>
        <v>1</v>
      </c>
      <c r="F35" t="b">
        <f t="shared" si="1"/>
        <v>0</v>
      </c>
      <c r="G35" s="1">
        <f>SUMIF('Company X - Order Report'!$A$2:$A$401,'Expected Result'!A35,'Company X - Order Report'!$E$2:$E$401)/1000</f>
        <v>0.22</v>
      </c>
      <c r="H35" cm="1">
        <f t="array" ref="H35">_xlfn.IFS(G35&lt;=0.5,0.5,G35&lt;=1,1,G35&lt;=1.5,1.5,G35&lt;=2,2,G35&lt;=2.5,2.5,G35&lt;=3,3,G35&lt;=3.5,3.5)</f>
        <v>0.5</v>
      </c>
      <c r="I35" s="11" t="str">
        <f>'Courier Company - Invoice'!I35</f>
        <v>b</v>
      </c>
      <c r="J35" s="2" cm="1">
        <f t="array" ref="J35">IF(E35=TRUE,INDEX('Courier Company - Rates'!$E$1:$E$20,MATCH(1,('Courier Company - Rates'!$B$1:$B$20 = "fwd")*('Courier Company - Rates'!$C$1:$C$20='Expected Result'!I35)*('Courier Company - Rates'!$D$1:$D$20="fixed"),0)),0)</f>
        <v>33</v>
      </c>
      <c r="K35" s="2" cm="1">
        <f t="array" ref="K35">IF(E35=TRUE,INDEX('Courier Company - Rates'!$E$1:$E$20,MATCH(1,('Courier Company - Rates'!$B$1:$B$20 = "fwd")*('Courier Company - Rates'!$C$1:$C$20='Expected Result'!I35)*('Courier Company - Rates'!$D$1:$D$20="additional"),0)),0)</f>
        <v>28.3</v>
      </c>
      <c r="L35" s="2" cm="1">
        <f t="array" ref="L35">IF(F35=TRUE,INDEX('Courier Company - Rates'!$E$1:$E$20,MATCH(1,('Courier Company - Rates'!$B$1:$B$20 = "rto")*('Courier Company - Rates'!$C$1:$C$20='Expected Result'!I35)*('Courier Company - Rates'!$D$1:$D$20="fixed"),0)),0)</f>
        <v>0</v>
      </c>
      <c r="M35" s="2" cm="1">
        <f t="array" ref="M35">IF(F35=TRUE,INDEX('Courier Company - Rates'!$E$1:$E$20,MATCH(1,('Courier Company - Rates'!$B$1:$B$20 = "rto")*('Courier Company - Rates'!$C$1:$C$20='Expected Result'!I35)*('Courier Company - Rates'!$D$1:$D$20="additional"),0)),0)</f>
        <v>0</v>
      </c>
      <c r="N35" s="2">
        <f t="shared" si="2"/>
        <v>33</v>
      </c>
      <c r="O35" s="2">
        <v>2.92</v>
      </c>
      <c r="P35" s="2" cm="1">
        <f t="array" ref="P35">_xlfn.IFS(O35&lt;=0.5,0.5,O35&lt;=1,1,O35&lt;=1.5,1.5,O35&lt;=2,2,O35&lt;=2.5,2.5,O35&lt;=3,3,O35&lt;=3.5,3.5,O35&lt;=4,4,O35&lt;=4.5,4.5)</f>
        <v>3</v>
      </c>
      <c r="Q35" s="10" t="s">
        <v>142</v>
      </c>
      <c r="R35" s="2">
        <v>174.5</v>
      </c>
      <c r="S35">
        <f t="shared" si="3"/>
        <v>-141.5</v>
      </c>
      <c r="T35" s="4">
        <f t="shared" si="4"/>
        <v>0</v>
      </c>
      <c r="U35">
        <f t="shared" si="5"/>
        <v>33</v>
      </c>
      <c r="V35">
        <f t="shared" si="6"/>
        <v>0</v>
      </c>
      <c r="W35" s="1">
        <f t="shared" si="7"/>
        <v>66</v>
      </c>
      <c r="X35" s="1">
        <f t="shared" si="8"/>
        <v>0</v>
      </c>
    </row>
    <row r="36" spans="1:24" x14ac:dyDescent="0.35">
      <c r="A36" t="s">
        <v>136</v>
      </c>
      <c r="B36" s="2" t="s">
        <v>206</v>
      </c>
      <c r="C36" s="2">
        <v>723146</v>
      </c>
      <c r="D36" t="s">
        <v>152</v>
      </c>
      <c r="E36" t="b">
        <f t="shared" si="0"/>
        <v>1</v>
      </c>
      <c r="F36" t="b">
        <f t="shared" si="1"/>
        <v>0</v>
      </c>
      <c r="G36" s="1">
        <f>SUMIF('Company X - Order Report'!$A$2:$A$401,'Expected Result'!A36,'Company X - Order Report'!$E$2:$E$401)/1000</f>
        <v>0.48</v>
      </c>
      <c r="H36" cm="1">
        <f t="array" ref="H36">_xlfn.IFS(G36&lt;=0.5,0.5,G36&lt;=1,1,G36&lt;=1.5,1.5,G36&lt;=2,2,G36&lt;=2.5,2.5,G36&lt;=3,3,G36&lt;=3.5,3.5)</f>
        <v>0.5</v>
      </c>
      <c r="I36" s="11" t="str">
        <f>'Courier Company - Invoice'!I36</f>
        <v>d</v>
      </c>
      <c r="J36" s="2" cm="1">
        <f t="array" ref="J36">IF(E36=TRUE,INDEX('Courier Company - Rates'!$E$1:$E$20,MATCH(1,('Courier Company - Rates'!$B$1:$B$20 = "fwd")*('Courier Company - Rates'!$C$1:$C$20='Expected Result'!I36)*('Courier Company - Rates'!$D$1:$D$20="fixed"),0)),0)</f>
        <v>45.4</v>
      </c>
      <c r="K36" s="2" cm="1">
        <f t="array" ref="K36">IF(E36=TRUE,INDEX('Courier Company - Rates'!$E$1:$E$20,MATCH(1,('Courier Company - Rates'!$B$1:$B$20 = "fwd")*('Courier Company - Rates'!$C$1:$C$20='Expected Result'!I36)*('Courier Company - Rates'!$D$1:$D$20="additional"),0)),0)</f>
        <v>44.8</v>
      </c>
      <c r="L36" s="2" cm="1">
        <f t="array" ref="L36">IF(F36=TRUE,INDEX('Courier Company - Rates'!$E$1:$E$20,MATCH(1,('Courier Company - Rates'!$B$1:$B$20 = "rto")*('Courier Company - Rates'!$C$1:$C$20='Expected Result'!I36)*('Courier Company - Rates'!$D$1:$D$20="fixed"),0)),0)</f>
        <v>0</v>
      </c>
      <c r="M36" s="2" cm="1">
        <f t="array" ref="M36">IF(F36=TRUE,INDEX('Courier Company - Rates'!$E$1:$E$20,MATCH(1,('Courier Company - Rates'!$B$1:$B$20 = "rto")*('Courier Company - Rates'!$C$1:$C$20='Expected Result'!I36)*('Courier Company - Rates'!$D$1:$D$20="additional"),0)),0)</f>
        <v>0</v>
      </c>
      <c r="N36" s="2">
        <f t="shared" si="2"/>
        <v>45.4</v>
      </c>
      <c r="O36" s="2">
        <v>0.68</v>
      </c>
      <c r="P36" s="2" cm="1">
        <f t="array" ref="P36">_xlfn.IFS(O36&lt;=0.5,0.5,O36&lt;=1,1,O36&lt;=1.5,1.5,O36&lt;=2,2,O36&lt;=2.5,2.5,O36&lt;=3,3,O36&lt;=3.5,3.5,O36&lt;=4,4,O36&lt;=4.5,4.5)</f>
        <v>1</v>
      </c>
      <c r="Q36" s="10" t="s">
        <v>141</v>
      </c>
      <c r="R36" s="2">
        <v>90.2</v>
      </c>
      <c r="S36">
        <f t="shared" si="3"/>
        <v>-44.800000000000004</v>
      </c>
      <c r="T36" s="4">
        <f t="shared" si="4"/>
        <v>0</v>
      </c>
      <c r="U36">
        <f t="shared" si="5"/>
        <v>45.4</v>
      </c>
      <c r="V36">
        <f t="shared" si="6"/>
        <v>0</v>
      </c>
      <c r="W36" s="1">
        <f t="shared" si="7"/>
        <v>90.8</v>
      </c>
      <c r="X36" s="1">
        <f t="shared" si="8"/>
        <v>0</v>
      </c>
    </row>
    <row r="37" spans="1:24" x14ac:dyDescent="0.35">
      <c r="A37" t="s">
        <v>135</v>
      </c>
      <c r="B37" s="2" t="s">
        <v>208</v>
      </c>
      <c r="C37" s="2">
        <v>421204</v>
      </c>
      <c r="D37" t="s">
        <v>152</v>
      </c>
      <c r="E37" t="b">
        <f t="shared" si="0"/>
        <v>1</v>
      </c>
      <c r="F37" t="b">
        <f t="shared" si="1"/>
        <v>0</v>
      </c>
      <c r="G37" s="1">
        <f>SUMIF('Company X - Order Report'!$A$2:$A$401,'Expected Result'!A37,'Company X - Order Report'!$E$2:$E$401)/1000</f>
        <v>0.5</v>
      </c>
      <c r="H37" cm="1">
        <f t="array" ref="H37">_xlfn.IFS(G37&lt;=0.5,0.5,G37&lt;=1,1,G37&lt;=1.5,1.5,G37&lt;=2,2,G37&lt;=2.5,2.5,G37&lt;=3,3,G37&lt;=3.5,3.5)</f>
        <v>0.5</v>
      </c>
      <c r="I37" s="11" t="str">
        <f>'Courier Company - Invoice'!I37</f>
        <v>d</v>
      </c>
      <c r="J37" s="2" cm="1">
        <f t="array" ref="J37">IF(E37=TRUE,INDEX('Courier Company - Rates'!$E$1:$E$20,MATCH(1,('Courier Company - Rates'!$B$1:$B$20 = "fwd")*('Courier Company - Rates'!$C$1:$C$20='Expected Result'!I37)*('Courier Company - Rates'!$D$1:$D$20="fixed"),0)),0)</f>
        <v>45.4</v>
      </c>
      <c r="K37" s="2" cm="1">
        <f t="array" ref="K37">IF(E37=TRUE,INDEX('Courier Company - Rates'!$E$1:$E$20,MATCH(1,('Courier Company - Rates'!$B$1:$B$20 = "fwd")*('Courier Company - Rates'!$C$1:$C$20='Expected Result'!I37)*('Courier Company - Rates'!$D$1:$D$20="additional"),0)),0)</f>
        <v>44.8</v>
      </c>
      <c r="L37" s="2" cm="1">
        <f t="array" ref="L37">IF(F37=TRUE,INDEX('Courier Company - Rates'!$E$1:$E$20,MATCH(1,('Courier Company - Rates'!$B$1:$B$20 = "rto")*('Courier Company - Rates'!$C$1:$C$20='Expected Result'!I37)*('Courier Company - Rates'!$D$1:$D$20="fixed"),0)),0)</f>
        <v>0</v>
      </c>
      <c r="M37" s="2" cm="1">
        <f t="array" ref="M37">IF(F37=TRUE,INDEX('Courier Company - Rates'!$E$1:$E$20,MATCH(1,('Courier Company - Rates'!$B$1:$B$20 = "rto")*('Courier Company - Rates'!$C$1:$C$20='Expected Result'!I37)*('Courier Company - Rates'!$D$1:$D$20="additional"),0)),0)</f>
        <v>0</v>
      </c>
      <c r="N37" s="2">
        <f t="shared" si="2"/>
        <v>45.4</v>
      </c>
      <c r="O37" s="2">
        <v>0.71</v>
      </c>
      <c r="P37" s="2" cm="1">
        <f t="array" ref="P37">_xlfn.IFS(O37&lt;=0.5,0.5,O37&lt;=1,1,O37&lt;=1.5,1.5,O37&lt;=2,2,O37&lt;=2.5,2.5,O37&lt;=3,3,O37&lt;=3.5,3.5,O37&lt;=4,4,O37&lt;=4.5,4.5)</f>
        <v>1</v>
      </c>
      <c r="Q37" s="10" t="s">
        <v>141</v>
      </c>
      <c r="R37" s="2">
        <v>90.2</v>
      </c>
      <c r="S37">
        <f t="shared" si="3"/>
        <v>-44.800000000000004</v>
      </c>
      <c r="T37" s="4">
        <f t="shared" si="4"/>
        <v>0</v>
      </c>
      <c r="U37">
        <f t="shared" si="5"/>
        <v>45.4</v>
      </c>
      <c r="V37">
        <f t="shared" si="6"/>
        <v>0</v>
      </c>
      <c r="W37" s="1">
        <f t="shared" si="7"/>
        <v>90.8</v>
      </c>
      <c r="X37" s="1">
        <f t="shared" si="8"/>
        <v>0</v>
      </c>
    </row>
    <row r="38" spans="1:24" x14ac:dyDescent="0.35">
      <c r="A38" t="s">
        <v>133</v>
      </c>
      <c r="B38" s="2" t="s">
        <v>210</v>
      </c>
      <c r="C38" s="2">
        <v>263139</v>
      </c>
      <c r="D38" t="s">
        <v>152</v>
      </c>
      <c r="E38" t="b">
        <f t="shared" si="0"/>
        <v>1</v>
      </c>
      <c r="F38" t="b">
        <f t="shared" si="1"/>
        <v>0</v>
      </c>
      <c r="G38" s="1">
        <f>SUMIF('Company X - Order Report'!$A$2:$A$401,'Expected Result'!A38,'Company X - Order Report'!$E$2:$E$401)/1000</f>
        <v>0.245</v>
      </c>
      <c r="H38" cm="1">
        <f t="array" ref="H38">_xlfn.IFS(G38&lt;=0.5,0.5,G38&lt;=1,1,G38&lt;=1.5,1.5,G38&lt;=2,2,G38&lt;=2.5,2.5,G38&lt;=3,3,G38&lt;=3.5,3.5)</f>
        <v>0.5</v>
      </c>
      <c r="I38" s="11" t="str">
        <f>'Courier Company - Invoice'!I38</f>
        <v>b</v>
      </c>
      <c r="J38" s="2" cm="1">
        <f t="array" ref="J38">IF(E38=TRUE,INDEX('Courier Company - Rates'!$E$1:$E$20,MATCH(1,('Courier Company - Rates'!$B$1:$B$20 = "fwd")*('Courier Company - Rates'!$C$1:$C$20='Expected Result'!I38)*('Courier Company - Rates'!$D$1:$D$20="fixed"),0)),0)</f>
        <v>33</v>
      </c>
      <c r="K38" s="2" cm="1">
        <f t="array" ref="K38">IF(E38=TRUE,INDEX('Courier Company - Rates'!$E$1:$E$20,MATCH(1,('Courier Company - Rates'!$B$1:$B$20 = "fwd")*('Courier Company - Rates'!$C$1:$C$20='Expected Result'!I38)*('Courier Company - Rates'!$D$1:$D$20="additional"),0)),0)</f>
        <v>28.3</v>
      </c>
      <c r="L38" s="2" cm="1">
        <f t="array" ref="L38">IF(F38=TRUE,INDEX('Courier Company - Rates'!$E$1:$E$20,MATCH(1,('Courier Company - Rates'!$B$1:$B$20 = "rto")*('Courier Company - Rates'!$C$1:$C$20='Expected Result'!I38)*('Courier Company - Rates'!$D$1:$D$20="fixed"),0)),0)</f>
        <v>0</v>
      </c>
      <c r="M38" s="2" cm="1">
        <f t="array" ref="M38">IF(F38=TRUE,INDEX('Courier Company - Rates'!$E$1:$E$20,MATCH(1,('Courier Company - Rates'!$B$1:$B$20 = "rto")*('Courier Company - Rates'!$C$1:$C$20='Expected Result'!I38)*('Courier Company - Rates'!$D$1:$D$20="additional"),0)),0)</f>
        <v>0</v>
      </c>
      <c r="N38" s="2">
        <f t="shared" si="2"/>
        <v>33</v>
      </c>
      <c r="O38" s="2">
        <v>0.78</v>
      </c>
      <c r="P38" s="2" cm="1">
        <f t="array" ref="P38">_xlfn.IFS(O38&lt;=0.5,0.5,O38&lt;=1,1,O38&lt;=1.5,1.5,O38&lt;=2,2,O38&lt;=2.5,2.5,O38&lt;=3,3,O38&lt;=3.5,3.5,O38&lt;=4,4,O38&lt;=4.5,4.5)</f>
        <v>1</v>
      </c>
      <c r="Q38" s="10" t="s">
        <v>142</v>
      </c>
      <c r="R38" s="2">
        <v>61.3</v>
      </c>
      <c r="S38">
        <f t="shared" si="3"/>
        <v>-28.299999999999997</v>
      </c>
      <c r="T38" s="4">
        <f t="shared" si="4"/>
        <v>0</v>
      </c>
      <c r="U38">
        <f t="shared" si="5"/>
        <v>33</v>
      </c>
      <c r="V38">
        <f t="shared" si="6"/>
        <v>0</v>
      </c>
      <c r="W38" s="1">
        <f t="shared" si="7"/>
        <v>66</v>
      </c>
      <c r="X38" s="1">
        <f t="shared" si="8"/>
        <v>0</v>
      </c>
    </row>
    <row r="39" spans="1:24" x14ac:dyDescent="0.35">
      <c r="A39" t="s">
        <v>132</v>
      </c>
      <c r="B39" s="2" t="s">
        <v>212</v>
      </c>
      <c r="C39" s="2">
        <v>743263</v>
      </c>
      <c r="D39" t="s">
        <v>152</v>
      </c>
      <c r="E39" t="b">
        <f t="shared" si="0"/>
        <v>1</v>
      </c>
      <c r="F39" t="b">
        <f t="shared" si="1"/>
        <v>0</v>
      </c>
      <c r="G39" s="1">
        <f>SUMIF('Company X - Order Report'!$A$2:$A$401,'Expected Result'!A39,'Company X - Order Report'!$E$2:$E$401)/1000</f>
        <v>0.245</v>
      </c>
      <c r="H39" cm="1">
        <f t="array" ref="H39">_xlfn.IFS(G39&lt;=0.5,0.5,G39&lt;=1,1,G39&lt;=1.5,1.5,G39&lt;=2,2,G39&lt;=2.5,2.5,G39&lt;=3,3,G39&lt;=3.5,3.5)</f>
        <v>0.5</v>
      </c>
      <c r="I39" s="11" t="str">
        <f>'Courier Company - Invoice'!I39</f>
        <v>d</v>
      </c>
      <c r="J39" s="2" cm="1">
        <f t="array" ref="J39">IF(E39=TRUE,INDEX('Courier Company - Rates'!$E$1:$E$20,MATCH(1,('Courier Company - Rates'!$B$1:$B$20 = "fwd")*('Courier Company - Rates'!$C$1:$C$20='Expected Result'!I39)*('Courier Company - Rates'!$D$1:$D$20="fixed"),0)),0)</f>
        <v>45.4</v>
      </c>
      <c r="K39" s="2" cm="1">
        <f t="array" ref="K39">IF(E39=TRUE,INDEX('Courier Company - Rates'!$E$1:$E$20,MATCH(1,('Courier Company - Rates'!$B$1:$B$20 = "fwd")*('Courier Company - Rates'!$C$1:$C$20='Expected Result'!I39)*('Courier Company - Rates'!$D$1:$D$20="additional"),0)),0)</f>
        <v>44.8</v>
      </c>
      <c r="L39" s="2" cm="1">
        <f t="array" ref="L39">IF(F39=TRUE,INDEX('Courier Company - Rates'!$E$1:$E$20,MATCH(1,('Courier Company - Rates'!$B$1:$B$20 = "rto")*('Courier Company - Rates'!$C$1:$C$20='Expected Result'!I39)*('Courier Company - Rates'!$D$1:$D$20="fixed"),0)),0)</f>
        <v>0</v>
      </c>
      <c r="M39" s="2" cm="1">
        <f t="array" ref="M39">IF(F39=TRUE,INDEX('Courier Company - Rates'!$E$1:$E$20,MATCH(1,('Courier Company - Rates'!$B$1:$B$20 = "rto")*('Courier Company - Rates'!$C$1:$C$20='Expected Result'!I39)*('Courier Company - Rates'!$D$1:$D$20="additional"),0)),0)</f>
        <v>0</v>
      </c>
      <c r="N39" s="2">
        <f t="shared" si="2"/>
        <v>45.4</v>
      </c>
      <c r="O39" s="2">
        <v>1.27</v>
      </c>
      <c r="P39" s="2" cm="1">
        <f t="array" ref="P39">_xlfn.IFS(O39&lt;=0.5,0.5,O39&lt;=1,1,O39&lt;=1.5,1.5,O39&lt;=2,2,O39&lt;=2.5,2.5,O39&lt;=3,3,O39&lt;=3.5,3.5,O39&lt;=4,4,O39&lt;=4.5,4.5)</f>
        <v>1.5</v>
      </c>
      <c r="Q39" s="10" t="s">
        <v>141</v>
      </c>
      <c r="R39" s="2">
        <v>135</v>
      </c>
      <c r="S39">
        <f t="shared" si="3"/>
        <v>-89.6</v>
      </c>
      <c r="T39" s="4">
        <f t="shared" si="4"/>
        <v>0</v>
      </c>
      <c r="U39">
        <f t="shared" si="5"/>
        <v>45.4</v>
      </c>
      <c r="V39">
        <f t="shared" si="6"/>
        <v>0</v>
      </c>
      <c r="W39" s="1">
        <f t="shared" si="7"/>
        <v>90.8</v>
      </c>
      <c r="X39" s="1">
        <f t="shared" si="8"/>
        <v>0</v>
      </c>
    </row>
    <row r="40" spans="1:24" x14ac:dyDescent="0.35">
      <c r="A40" t="s">
        <v>129</v>
      </c>
      <c r="B40" s="2" t="s">
        <v>214</v>
      </c>
      <c r="C40" s="2">
        <v>392150</v>
      </c>
      <c r="D40" t="s">
        <v>152</v>
      </c>
      <c r="E40" t="b">
        <f t="shared" si="0"/>
        <v>1</v>
      </c>
      <c r="F40" t="b">
        <f t="shared" si="1"/>
        <v>0</v>
      </c>
      <c r="G40" s="1">
        <f>SUMIF('Company X - Order Report'!$A$2:$A$401,'Expected Result'!A40,'Company X - Order Report'!$E$2:$E$401)/1000</f>
        <v>0.5</v>
      </c>
      <c r="H40" cm="1">
        <f t="array" ref="H40">_xlfn.IFS(G40&lt;=0.5,0.5,G40&lt;=1,1,G40&lt;=1.5,1.5,G40&lt;=2,2,G40&lt;=2.5,2.5,G40&lt;=3,3,G40&lt;=3.5,3.5)</f>
        <v>0.5</v>
      </c>
      <c r="I40" s="11" t="str">
        <f>'Courier Company - Invoice'!I40</f>
        <v>d</v>
      </c>
      <c r="J40" s="2" cm="1">
        <f t="array" ref="J40">IF(E40=TRUE,INDEX('Courier Company - Rates'!$E$1:$E$20,MATCH(1,('Courier Company - Rates'!$B$1:$B$20 = "fwd")*('Courier Company - Rates'!$C$1:$C$20='Expected Result'!I40)*('Courier Company - Rates'!$D$1:$D$20="fixed"),0)),0)</f>
        <v>45.4</v>
      </c>
      <c r="K40" s="2" cm="1">
        <f t="array" ref="K40">IF(E40=TRUE,INDEX('Courier Company - Rates'!$E$1:$E$20,MATCH(1,('Courier Company - Rates'!$B$1:$B$20 = "fwd")*('Courier Company - Rates'!$C$1:$C$20='Expected Result'!I40)*('Courier Company - Rates'!$D$1:$D$20="additional"),0)),0)</f>
        <v>44.8</v>
      </c>
      <c r="L40" s="2" cm="1">
        <f t="array" ref="L40">IF(F40=TRUE,INDEX('Courier Company - Rates'!$E$1:$E$20,MATCH(1,('Courier Company - Rates'!$B$1:$B$20 = "rto")*('Courier Company - Rates'!$C$1:$C$20='Expected Result'!I40)*('Courier Company - Rates'!$D$1:$D$20="fixed"),0)),0)</f>
        <v>0</v>
      </c>
      <c r="M40" s="2" cm="1">
        <f t="array" ref="M40">IF(F40=TRUE,INDEX('Courier Company - Rates'!$E$1:$E$20,MATCH(1,('Courier Company - Rates'!$B$1:$B$20 = "rto")*('Courier Company - Rates'!$C$1:$C$20='Expected Result'!I40)*('Courier Company - Rates'!$D$1:$D$20="additional"),0)),0)</f>
        <v>0</v>
      </c>
      <c r="N40" s="2">
        <f t="shared" si="2"/>
        <v>45.4</v>
      </c>
      <c r="O40" s="2">
        <v>0.7</v>
      </c>
      <c r="P40" s="2" cm="1">
        <f t="array" ref="P40">_xlfn.IFS(O40&lt;=0.5,0.5,O40&lt;=1,1,O40&lt;=1.5,1.5,O40&lt;=2,2,O40&lt;=2.5,2.5,O40&lt;=3,3,O40&lt;=3.5,3.5,O40&lt;=4,4,O40&lt;=4.5,4.5)</f>
        <v>1</v>
      </c>
      <c r="Q40" s="10" t="s">
        <v>141</v>
      </c>
      <c r="R40" s="2">
        <v>90.2</v>
      </c>
      <c r="S40">
        <f t="shared" si="3"/>
        <v>-44.800000000000004</v>
      </c>
      <c r="T40" s="4">
        <f t="shared" si="4"/>
        <v>0</v>
      </c>
      <c r="U40">
        <f t="shared" si="5"/>
        <v>45.4</v>
      </c>
      <c r="V40">
        <f t="shared" si="6"/>
        <v>0</v>
      </c>
      <c r="W40" s="1">
        <f t="shared" si="7"/>
        <v>90.8</v>
      </c>
      <c r="X40" s="1">
        <f t="shared" si="8"/>
        <v>0</v>
      </c>
    </row>
    <row r="41" spans="1:24" x14ac:dyDescent="0.35">
      <c r="A41" t="s">
        <v>127</v>
      </c>
      <c r="B41" s="2" t="s">
        <v>215</v>
      </c>
      <c r="C41" s="2">
        <v>382830</v>
      </c>
      <c r="D41" t="s">
        <v>152</v>
      </c>
      <c r="E41" t="b">
        <f t="shared" si="0"/>
        <v>1</v>
      </c>
      <c r="F41" t="b">
        <f t="shared" si="1"/>
        <v>0</v>
      </c>
      <c r="G41" s="1">
        <f>SUMIF('Company X - Order Report'!$A$2:$A$401,'Expected Result'!A41,'Company X - Order Report'!$E$2:$E$401)/1000</f>
        <v>0.5</v>
      </c>
      <c r="H41" cm="1">
        <f t="array" ref="H41">_xlfn.IFS(G41&lt;=0.5,0.5,G41&lt;=1,1,G41&lt;=1.5,1.5,G41&lt;=2,2,G41&lt;=2.5,2.5,G41&lt;=3,3,G41&lt;=3.5,3.5)</f>
        <v>0.5</v>
      </c>
      <c r="I41" s="11" t="str">
        <f>'Courier Company - Invoice'!I41</f>
        <v>d</v>
      </c>
      <c r="J41" s="2" cm="1">
        <f t="array" ref="J41">IF(E41=TRUE,INDEX('Courier Company - Rates'!$E$1:$E$20,MATCH(1,('Courier Company - Rates'!$B$1:$B$20 = "fwd")*('Courier Company - Rates'!$C$1:$C$20='Expected Result'!I41)*('Courier Company - Rates'!$D$1:$D$20="fixed"),0)),0)</f>
        <v>45.4</v>
      </c>
      <c r="K41" s="2" cm="1">
        <f t="array" ref="K41">IF(E41=TRUE,INDEX('Courier Company - Rates'!$E$1:$E$20,MATCH(1,('Courier Company - Rates'!$B$1:$B$20 = "fwd")*('Courier Company - Rates'!$C$1:$C$20='Expected Result'!I41)*('Courier Company - Rates'!$D$1:$D$20="additional"),0)),0)</f>
        <v>44.8</v>
      </c>
      <c r="L41" s="2" cm="1">
        <f t="array" ref="L41">IF(F41=TRUE,INDEX('Courier Company - Rates'!$E$1:$E$20,MATCH(1,('Courier Company - Rates'!$B$1:$B$20 = "rto")*('Courier Company - Rates'!$C$1:$C$20='Expected Result'!I41)*('Courier Company - Rates'!$D$1:$D$20="fixed"),0)),0)</f>
        <v>0</v>
      </c>
      <c r="M41" s="2" cm="1">
        <f t="array" ref="M41">IF(F41=TRUE,INDEX('Courier Company - Rates'!$E$1:$E$20,MATCH(1,('Courier Company - Rates'!$B$1:$B$20 = "rto")*('Courier Company - Rates'!$C$1:$C$20='Expected Result'!I41)*('Courier Company - Rates'!$D$1:$D$20="additional"),0)),0)</f>
        <v>0</v>
      </c>
      <c r="N41" s="2">
        <f t="shared" si="2"/>
        <v>45.4</v>
      </c>
      <c r="O41" s="2">
        <v>0.69</v>
      </c>
      <c r="P41" s="2" cm="1">
        <f t="array" ref="P41">_xlfn.IFS(O41&lt;=0.5,0.5,O41&lt;=1,1,O41&lt;=1.5,1.5,O41&lt;=2,2,O41&lt;=2.5,2.5,O41&lt;=3,3,O41&lt;=3.5,3.5,O41&lt;=4,4,O41&lt;=4.5,4.5)</f>
        <v>1</v>
      </c>
      <c r="Q41" s="10" t="s">
        <v>141</v>
      </c>
      <c r="R41" s="2">
        <v>90.2</v>
      </c>
      <c r="S41">
        <f t="shared" si="3"/>
        <v>-44.800000000000004</v>
      </c>
      <c r="T41" s="4">
        <f t="shared" si="4"/>
        <v>0</v>
      </c>
      <c r="U41">
        <f t="shared" si="5"/>
        <v>45.4</v>
      </c>
      <c r="V41">
        <f t="shared" si="6"/>
        <v>0</v>
      </c>
      <c r="W41" s="1">
        <f t="shared" si="7"/>
        <v>90.8</v>
      </c>
      <c r="X41" s="1">
        <f t="shared" si="8"/>
        <v>0</v>
      </c>
    </row>
    <row r="42" spans="1:24" x14ac:dyDescent="0.35">
      <c r="A42" t="s">
        <v>124</v>
      </c>
      <c r="B42" s="2" t="s">
        <v>217</v>
      </c>
      <c r="C42" s="2">
        <v>711303</v>
      </c>
      <c r="D42" t="s">
        <v>152</v>
      </c>
      <c r="E42" t="b">
        <f t="shared" si="0"/>
        <v>1</v>
      </c>
      <c r="F42" t="b">
        <f t="shared" si="1"/>
        <v>0</v>
      </c>
      <c r="G42" s="1">
        <f>SUMIF('Company X - Order Report'!$A$2:$A$401,'Expected Result'!A42,'Company X - Order Report'!$E$2:$E$401)/1000</f>
        <v>0.5</v>
      </c>
      <c r="H42" cm="1">
        <f t="array" ref="H42">_xlfn.IFS(G42&lt;=0.5,0.5,G42&lt;=1,1,G42&lt;=1.5,1.5,G42&lt;=2,2,G42&lt;=2.5,2.5,G42&lt;=3,3,G42&lt;=3.5,3.5)</f>
        <v>0.5</v>
      </c>
      <c r="I42" s="11" t="str">
        <f>'Courier Company - Invoice'!I42</f>
        <v>d</v>
      </c>
      <c r="J42" s="2" cm="1">
        <f t="array" ref="J42">IF(E42=TRUE,INDEX('Courier Company - Rates'!$E$1:$E$20,MATCH(1,('Courier Company - Rates'!$B$1:$B$20 = "fwd")*('Courier Company - Rates'!$C$1:$C$20='Expected Result'!I42)*('Courier Company - Rates'!$D$1:$D$20="fixed"),0)),0)</f>
        <v>45.4</v>
      </c>
      <c r="K42" s="2" cm="1">
        <f t="array" ref="K42">IF(E42=TRUE,INDEX('Courier Company - Rates'!$E$1:$E$20,MATCH(1,('Courier Company - Rates'!$B$1:$B$20 = "fwd")*('Courier Company - Rates'!$C$1:$C$20='Expected Result'!I42)*('Courier Company - Rates'!$D$1:$D$20="additional"),0)),0)</f>
        <v>44.8</v>
      </c>
      <c r="L42" s="2" cm="1">
        <f t="array" ref="L42">IF(F42=TRUE,INDEX('Courier Company - Rates'!$E$1:$E$20,MATCH(1,('Courier Company - Rates'!$B$1:$B$20 = "rto")*('Courier Company - Rates'!$C$1:$C$20='Expected Result'!I42)*('Courier Company - Rates'!$D$1:$D$20="fixed"),0)),0)</f>
        <v>0</v>
      </c>
      <c r="M42" s="2" cm="1">
        <f t="array" ref="M42">IF(F42=TRUE,INDEX('Courier Company - Rates'!$E$1:$E$20,MATCH(1,('Courier Company - Rates'!$B$1:$B$20 = "rto")*('Courier Company - Rates'!$C$1:$C$20='Expected Result'!I42)*('Courier Company - Rates'!$D$1:$D$20="additional"),0)),0)</f>
        <v>0</v>
      </c>
      <c r="N42" s="2">
        <f t="shared" si="2"/>
        <v>45.4</v>
      </c>
      <c r="O42" s="2">
        <v>0.68</v>
      </c>
      <c r="P42" s="2" cm="1">
        <f t="array" ref="P42">_xlfn.IFS(O42&lt;=0.5,0.5,O42&lt;=1,1,O42&lt;=1.5,1.5,O42&lt;=2,2,O42&lt;=2.5,2.5,O42&lt;=3,3,O42&lt;=3.5,3.5,O42&lt;=4,4,O42&lt;=4.5,4.5)</f>
        <v>1</v>
      </c>
      <c r="Q42" s="10" t="s">
        <v>141</v>
      </c>
      <c r="R42" s="2">
        <v>90.2</v>
      </c>
      <c r="S42">
        <f t="shared" si="3"/>
        <v>-44.800000000000004</v>
      </c>
      <c r="T42" s="4">
        <f t="shared" si="4"/>
        <v>0</v>
      </c>
      <c r="U42">
        <f t="shared" si="5"/>
        <v>45.4</v>
      </c>
      <c r="V42">
        <f t="shared" si="6"/>
        <v>0</v>
      </c>
      <c r="W42" s="1">
        <f t="shared" si="7"/>
        <v>90.8</v>
      </c>
      <c r="X42" s="1">
        <f t="shared" si="8"/>
        <v>0</v>
      </c>
    </row>
    <row r="43" spans="1:24" x14ac:dyDescent="0.35">
      <c r="A43" t="s">
        <v>123</v>
      </c>
      <c r="B43" s="2" t="s">
        <v>218</v>
      </c>
      <c r="C43" s="2">
        <v>283102</v>
      </c>
      <c r="D43" t="s">
        <v>152</v>
      </c>
      <c r="E43" t="b">
        <f t="shared" si="0"/>
        <v>1</v>
      </c>
      <c r="F43" t="b">
        <f t="shared" si="1"/>
        <v>0</v>
      </c>
      <c r="G43" s="1">
        <f>SUMIF('Company X - Order Report'!$A$2:$A$401,'Expected Result'!A43,'Company X - Order Report'!$E$2:$E$401)/1000</f>
        <v>0.127</v>
      </c>
      <c r="H43" cm="1">
        <f t="array" ref="H43">_xlfn.IFS(G43&lt;=0.5,0.5,G43&lt;=1,1,G43&lt;=1.5,1.5,G43&lt;=2,2,G43&lt;=2.5,2.5,G43&lt;=3,3,G43&lt;=3.5,3.5)</f>
        <v>0.5</v>
      </c>
      <c r="I43" s="11" t="str">
        <f>'Courier Company - Invoice'!I43</f>
        <v>b</v>
      </c>
      <c r="J43" s="2" cm="1">
        <f t="array" ref="J43">IF(E43=TRUE,INDEX('Courier Company - Rates'!$E$1:$E$20,MATCH(1,('Courier Company - Rates'!$B$1:$B$20 = "fwd")*('Courier Company - Rates'!$C$1:$C$20='Expected Result'!I43)*('Courier Company - Rates'!$D$1:$D$20="fixed"),0)),0)</f>
        <v>33</v>
      </c>
      <c r="K43" s="2" cm="1">
        <f t="array" ref="K43">IF(E43=TRUE,INDEX('Courier Company - Rates'!$E$1:$E$20,MATCH(1,('Courier Company - Rates'!$B$1:$B$20 = "fwd")*('Courier Company - Rates'!$C$1:$C$20='Expected Result'!I43)*('Courier Company - Rates'!$D$1:$D$20="additional"),0)),0)</f>
        <v>28.3</v>
      </c>
      <c r="L43" s="2" cm="1">
        <f t="array" ref="L43">IF(F43=TRUE,INDEX('Courier Company - Rates'!$E$1:$E$20,MATCH(1,('Courier Company - Rates'!$B$1:$B$20 = "rto")*('Courier Company - Rates'!$C$1:$C$20='Expected Result'!I43)*('Courier Company - Rates'!$D$1:$D$20="fixed"),0)),0)</f>
        <v>0</v>
      </c>
      <c r="M43" s="2" cm="1">
        <f t="array" ref="M43">IF(F43=TRUE,INDEX('Courier Company - Rates'!$E$1:$E$20,MATCH(1,('Courier Company - Rates'!$B$1:$B$20 = "rto")*('Courier Company - Rates'!$C$1:$C$20='Expected Result'!I43)*('Courier Company - Rates'!$D$1:$D$20="additional"),0)),0)</f>
        <v>0</v>
      </c>
      <c r="N43" s="2">
        <f t="shared" si="2"/>
        <v>33</v>
      </c>
      <c r="O43" s="2">
        <v>1</v>
      </c>
      <c r="P43" s="2" cm="1">
        <f t="array" ref="P43">_xlfn.IFS(O43&lt;=0.5,0.5,O43&lt;=1,1,O43&lt;=1.5,1.5,O43&lt;=2,2,O43&lt;=2.5,2.5,O43&lt;=3,3,O43&lt;=3.5,3.5,O43&lt;=4,4,O43&lt;=4.5,4.5)</f>
        <v>1</v>
      </c>
      <c r="Q43" s="10" t="s">
        <v>142</v>
      </c>
      <c r="R43" s="2">
        <v>61.3</v>
      </c>
      <c r="S43">
        <f t="shared" si="3"/>
        <v>-28.299999999999997</v>
      </c>
      <c r="T43" s="4">
        <f t="shared" si="4"/>
        <v>0</v>
      </c>
      <c r="U43">
        <f t="shared" si="5"/>
        <v>33</v>
      </c>
      <c r="V43">
        <f t="shared" si="6"/>
        <v>0</v>
      </c>
      <c r="W43" s="1">
        <f t="shared" si="7"/>
        <v>66</v>
      </c>
      <c r="X43" s="1">
        <f t="shared" si="8"/>
        <v>0</v>
      </c>
    </row>
    <row r="44" spans="1:24" x14ac:dyDescent="0.35">
      <c r="A44" t="s">
        <v>122</v>
      </c>
      <c r="B44" s="2" t="s">
        <v>219</v>
      </c>
      <c r="C44" s="2">
        <v>370201</v>
      </c>
      <c r="D44" t="s">
        <v>152</v>
      </c>
      <c r="E44" t="b">
        <f t="shared" si="0"/>
        <v>1</v>
      </c>
      <c r="F44" t="b">
        <f t="shared" si="1"/>
        <v>0</v>
      </c>
      <c r="G44" s="1">
        <f>SUMIF('Company X - Order Report'!$A$2:$A$401,'Expected Result'!A44,'Company X - Order Report'!$E$2:$E$401)/1000</f>
        <v>0.95199999999999996</v>
      </c>
      <c r="H44" cm="1">
        <f t="array" ref="H44">_xlfn.IFS(G44&lt;=0.5,0.5,G44&lt;=1,1,G44&lt;=1.5,1.5,G44&lt;=2,2,G44&lt;=2.5,2.5,G44&lt;=3,3,G44&lt;=3.5,3.5)</f>
        <v>1</v>
      </c>
      <c r="I44" s="11" t="str">
        <f>'Courier Company - Invoice'!I44</f>
        <v>d</v>
      </c>
      <c r="J44" s="2" cm="1">
        <f t="array" ref="J44">IF(E44=TRUE,INDEX('Courier Company - Rates'!$E$1:$E$20,MATCH(1,('Courier Company - Rates'!$B$1:$B$20 = "fwd")*('Courier Company - Rates'!$C$1:$C$20='Expected Result'!I44)*('Courier Company - Rates'!$D$1:$D$20="fixed"),0)),0)</f>
        <v>45.4</v>
      </c>
      <c r="K44" s="2" cm="1">
        <f t="array" ref="K44">IF(E44=TRUE,INDEX('Courier Company - Rates'!$E$1:$E$20,MATCH(1,('Courier Company - Rates'!$B$1:$B$20 = "fwd")*('Courier Company - Rates'!$C$1:$C$20='Expected Result'!I44)*('Courier Company - Rates'!$D$1:$D$20="additional"),0)),0)</f>
        <v>44.8</v>
      </c>
      <c r="L44" s="2" cm="1">
        <f t="array" ref="L44">IF(F44=TRUE,INDEX('Courier Company - Rates'!$E$1:$E$20,MATCH(1,('Courier Company - Rates'!$B$1:$B$20 = "rto")*('Courier Company - Rates'!$C$1:$C$20='Expected Result'!I44)*('Courier Company - Rates'!$D$1:$D$20="fixed"),0)),0)</f>
        <v>0</v>
      </c>
      <c r="M44" s="2" cm="1">
        <f t="array" ref="M44">IF(F44=TRUE,INDEX('Courier Company - Rates'!$E$1:$E$20,MATCH(1,('Courier Company - Rates'!$B$1:$B$20 = "rto")*('Courier Company - Rates'!$C$1:$C$20='Expected Result'!I44)*('Courier Company - Rates'!$D$1:$D$20="additional"),0)),0)</f>
        <v>0</v>
      </c>
      <c r="N44" s="2">
        <f t="shared" si="2"/>
        <v>90.199999999999989</v>
      </c>
      <c r="O44" s="2">
        <v>1.1599999999999999</v>
      </c>
      <c r="P44" s="2" cm="1">
        <f t="array" ref="P44">_xlfn.IFS(O44&lt;=0.5,0.5,O44&lt;=1,1,O44&lt;=1.5,1.5,O44&lt;=2,2,O44&lt;=2.5,2.5,O44&lt;=3,3,O44&lt;=3.5,3.5,O44&lt;=4,4,O44&lt;=4.5,4.5)</f>
        <v>1.5</v>
      </c>
      <c r="Q44" s="10" t="s">
        <v>141</v>
      </c>
      <c r="R44" s="2">
        <v>135</v>
      </c>
      <c r="S44">
        <f t="shared" si="3"/>
        <v>-44.800000000000011</v>
      </c>
      <c r="T44" s="4">
        <f t="shared" si="4"/>
        <v>0</v>
      </c>
      <c r="U44">
        <f t="shared" si="5"/>
        <v>90.199999999999989</v>
      </c>
      <c r="V44">
        <f t="shared" si="6"/>
        <v>0</v>
      </c>
      <c r="W44" s="1">
        <f t="shared" si="7"/>
        <v>90.199999999999989</v>
      </c>
      <c r="X44" s="1">
        <f t="shared" si="8"/>
        <v>0</v>
      </c>
    </row>
    <row r="45" spans="1:24" x14ac:dyDescent="0.35">
      <c r="A45" t="s">
        <v>121</v>
      </c>
      <c r="B45" s="2" t="s">
        <v>221</v>
      </c>
      <c r="C45" s="2">
        <v>248001</v>
      </c>
      <c r="D45" t="s">
        <v>152</v>
      </c>
      <c r="E45" t="b">
        <f t="shared" si="0"/>
        <v>1</v>
      </c>
      <c r="F45" t="b">
        <f t="shared" si="1"/>
        <v>0</v>
      </c>
      <c r="G45" s="1">
        <f>SUMIF('Company X - Order Report'!$A$2:$A$401,'Expected Result'!A45,'Company X - Order Report'!$E$2:$E$401)/1000</f>
        <v>0.5</v>
      </c>
      <c r="H45" cm="1">
        <f t="array" ref="H45">_xlfn.IFS(G45&lt;=0.5,0.5,G45&lt;=1,1,G45&lt;=1.5,1.5,G45&lt;=2,2,G45&lt;=2.5,2.5,G45&lt;=3,3,G45&lt;=3.5,3.5)</f>
        <v>0.5</v>
      </c>
      <c r="I45" s="11" t="str">
        <f>'Courier Company - Invoice'!I45</f>
        <v>b</v>
      </c>
      <c r="J45" s="2" cm="1">
        <f t="array" ref="J45">IF(E45=TRUE,INDEX('Courier Company - Rates'!$E$1:$E$20,MATCH(1,('Courier Company - Rates'!$B$1:$B$20 = "fwd")*('Courier Company - Rates'!$C$1:$C$20='Expected Result'!I45)*('Courier Company - Rates'!$D$1:$D$20="fixed"),0)),0)</f>
        <v>33</v>
      </c>
      <c r="K45" s="2" cm="1">
        <f t="array" ref="K45">IF(E45=TRUE,INDEX('Courier Company - Rates'!$E$1:$E$20,MATCH(1,('Courier Company - Rates'!$B$1:$B$20 = "fwd")*('Courier Company - Rates'!$C$1:$C$20='Expected Result'!I45)*('Courier Company - Rates'!$D$1:$D$20="additional"),0)),0)</f>
        <v>28.3</v>
      </c>
      <c r="L45" s="2" cm="1">
        <f t="array" ref="L45">IF(F45=TRUE,INDEX('Courier Company - Rates'!$E$1:$E$20,MATCH(1,('Courier Company - Rates'!$B$1:$B$20 = "rto")*('Courier Company - Rates'!$C$1:$C$20='Expected Result'!I45)*('Courier Company - Rates'!$D$1:$D$20="fixed"),0)),0)</f>
        <v>0</v>
      </c>
      <c r="M45" s="2" cm="1">
        <f t="array" ref="M45">IF(F45=TRUE,INDEX('Courier Company - Rates'!$E$1:$E$20,MATCH(1,('Courier Company - Rates'!$B$1:$B$20 = "rto")*('Courier Company - Rates'!$C$1:$C$20='Expected Result'!I45)*('Courier Company - Rates'!$D$1:$D$20="additional"),0)),0)</f>
        <v>0</v>
      </c>
      <c r="N45" s="2">
        <f t="shared" si="2"/>
        <v>33</v>
      </c>
      <c r="O45" s="2">
        <v>0.68</v>
      </c>
      <c r="P45" s="2" cm="1">
        <f t="array" ref="P45">_xlfn.IFS(O45&lt;=0.5,0.5,O45&lt;=1,1,O45&lt;=1.5,1.5,O45&lt;=2,2,O45&lt;=2.5,2.5,O45&lt;=3,3,O45&lt;=3.5,3.5,O45&lt;=4,4,O45&lt;=4.5,4.5)</f>
        <v>1</v>
      </c>
      <c r="Q45" s="10" t="s">
        <v>142</v>
      </c>
      <c r="R45" s="2">
        <v>61.3</v>
      </c>
      <c r="S45">
        <f t="shared" si="3"/>
        <v>-28.299999999999997</v>
      </c>
      <c r="T45" s="4">
        <f t="shared" si="4"/>
        <v>0</v>
      </c>
      <c r="U45">
        <f t="shared" si="5"/>
        <v>33</v>
      </c>
      <c r="V45">
        <f t="shared" si="6"/>
        <v>0</v>
      </c>
      <c r="W45" s="1">
        <f t="shared" si="7"/>
        <v>66</v>
      </c>
      <c r="X45" s="1">
        <f t="shared" si="8"/>
        <v>0</v>
      </c>
    </row>
    <row r="46" spans="1:24" x14ac:dyDescent="0.35">
      <c r="A46" t="s">
        <v>120</v>
      </c>
      <c r="B46" s="2" t="s">
        <v>222</v>
      </c>
      <c r="C46" s="2">
        <v>144001</v>
      </c>
      <c r="D46" t="s">
        <v>152</v>
      </c>
      <c r="E46" t="b">
        <f t="shared" si="0"/>
        <v>1</v>
      </c>
      <c r="F46" t="b">
        <f t="shared" si="1"/>
        <v>0</v>
      </c>
      <c r="G46" s="1">
        <f>SUMIF('Company X - Order Report'!$A$2:$A$401,'Expected Result'!A46,'Company X - Order Report'!$E$2:$E$401)/1000</f>
        <v>0.96299999999999997</v>
      </c>
      <c r="H46" cm="1">
        <f t="array" ref="H46">_xlfn.IFS(G46&lt;=0.5,0.5,G46&lt;=1,1,G46&lt;=1.5,1.5,G46&lt;=2,2,G46&lt;=2.5,2.5,G46&lt;=3,3,G46&lt;=3.5,3.5)</f>
        <v>1</v>
      </c>
      <c r="I46" s="11" t="str">
        <f>'Courier Company - Invoice'!I46</f>
        <v>b</v>
      </c>
      <c r="J46" s="2" cm="1">
        <f t="array" ref="J46">IF(E46=TRUE,INDEX('Courier Company - Rates'!$E$1:$E$20,MATCH(1,('Courier Company - Rates'!$B$1:$B$20 = "fwd")*('Courier Company - Rates'!$C$1:$C$20='Expected Result'!I46)*('Courier Company - Rates'!$D$1:$D$20="fixed"),0)),0)</f>
        <v>33</v>
      </c>
      <c r="K46" s="2" cm="1">
        <f t="array" ref="K46">IF(E46=TRUE,INDEX('Courier Company - Rates'!$E$1:$E$20,MATCH(1,('Courier Company - Rates'!$B$1:$B$20 = "fwd")*('Courier Company - Rates'!$C$1:$C$20='Expected Result'!I46)*('Courier Company - Rates'!$D$1:$D$20="additional"),0)),0)</f>
        <v>28.3</v>
      </c>
      <c r="L46" s="2" cm="1">
        <f t="array" ref="L46">IF(F46=TRUE,INDEX('Courier Company - Rates'!$E$1:$E$20,MATCH(1,('Courier Company - Rates'!$B$1:$B$20 = "rto")*('Courier Company - Rates'!$C$1:$C$20='Expected Result'!I46)*('Courier Company - Rates'!$D$1:$D$20="fixed"),0)),0)</f>
        <v>0</v>
      </c>
      <c r="M46" s="2" cm="1">
        <f t="array" ref="M46">IF(F46=TRUE,INDEX('Courier Company - Rates'!$E$1:$E$20,MATCH(1,('Courier Company - Rates'!$B$1:$B$20 = "rto")*('Courier Company - Rates'!$C$1:$C$20='Expected Result'!I46)*('Courier Company - Rates'!$D$1:$D$20="additional"),0)),0)</f>
        <v>0</v>
      </c>
      <c r="N46" s="2">
        <f t="shared" si="2"/>
        <v>61.3</v>
      </c>
      <c r="O46" s="2">
        <v>1.08</v>
      </c>
      <c r="P46" s="2" cm="1">
        <f t="array" ref="P46">_xlfn.IFS(O46&lt;=0.5,0.5,O46&lt;=1,1,O46&lt;=1.5,1.5,O46&lt;=2,2,O46&lt;=2.5,2.5,O46&lt;=3,3,O46&lt;=3.5,3.5,O46&lt;=4,4,O46&lt;=4.5,4.5)</f>
        <v>1.5</v>
      </c>
      <c r="Q46" s="10" t="s">
        <v>142</v>
      </c>
      <c r="R46" s="2">
        <v>89.6</v>
      </c>
      <c r="S46">
        <f t="shared" si="3"/>
        <v>-28.299999999999997</v>
      </c>
      <c r="T46" s="4">
        <f t="shared" si="4"/>
        <v>0</v>
      </c>
      <c r="U46">
        <f t="shared" si="5"/>
        <v>61.3</v>
      </c>
      <c r="V46">
        <f t="shared" si="6"/>
        <v>0</v>
      </c>
      <c r="W46" s="1">
        <f t="shared" si="7"/>
        <v>61.3</v>
      </c>
      <c r="X46" s="1">
        <f t="shared" si="8"/>
        <v>0</v>
      </c>
    </row>
    <row r="47" spans="1:24" x14ac:dyDescent="0.35">
      <c r="A47" t="s">
        <v>119</v>
      </c>
      <c r="B47" s="2" t="s">
        <v>223</v>
      </c>
      <c r="C47" s="2">
        <v>403401</v>
      </c>
      <c r="D47" t="s">
        <v>152</v>
      </c>
      <c r="E47" t="b">
        <f t="shared" si="0"/>
        <v>1</v>
      </c>
      <c r="F47" t="b">
        <f t="shared" si="1"/>
        <v>0</v>
      </c>
      <c r="G47" s="1">
        <f>SUMIF('Company X - Order Report'!$A$2:$A$401,'Expected Result'!A47,'Company X - Order Report'!$E$2:$E$401)/1000</f>
        <v>0.5</v>
      </c>
      <c r="H47" cm="1">
        <f t="array" ref="H47">_xlfn.IFS(G47&lt;=0.5,0.5,G47&lt;=1,1,G47&lt;=1.5,1.5,G47&lt;=2,2,G47&lt;=2.5,2.5,G47&lt;=3,3,G47&lt;=3.5,3.5)</f>
        <v>0.5</v>
      </c>
      <c r="I47" s="11" t="str">
        <f>'Courier Company - Invoice'!I47</f>
        <v>d</v>
      </c>
      <c r="J47" s="2" cm="1">
        <f t="array" ref="J47">IF(E47=TRUE,INDEX('Courier Company - Rates'!$E$1:$E$20,MATCH(1,('Courier Company - Rates'!$B$1:$B$20 = "fwd")*('Courier Company - Rates'!$C$1:$C$20='Expected Result'!I47)*('Courier Company - Rates'!$D$1:$D$20="fixed"),0)),0)</f>
        <v>45.4</v>
      </c>
      <c r="K47" s="2" cm="1">
        <f t="array" ref="K47">IF(E47=TRUE,INDEX('Courier Company - Rates'!$E$1:$E$20,MATCH(1,('Courier Company - Rates'!$B$1:$B$20 = "fwd")*('Courier Company - Rates'!$C$1:$C$20='Expected Result'!I47)*('Courier Company - Rates'!$D$1:$D$20="additional"),0)),0)</f>
        <v>44.8</v>
      </c>
      <c r="L47" s="2" cm="1">
        <f t="array" ref="L47">IF(F47=TRUE,INDEX('Courier Company - Rates'!$E$1:$E$20,MATCH(1,('Courier Company - Rates'!$B$1:$B$20 = "rto")*('Courier Company - Rates'!$C$1:$C$20='Expected Result'!I47)*('Courier Company - Rates'!$D$1:$D$20="fixed"),0)),0)</f>
        <v>0</v>
      </c>
      <c r="M47" s="2" cm="1">
        <f t="array" ref="M47">IF(F47=TRUE,INDEX('Courier Company - Rates'!$E$1:$E$20,MATCH(1,('Courier Company - Rates'!$B$1:$B$20 = "rto")*('Courier Company - Rates'!$C$1:$C$20='Expected Result'!I47)*('Courier Company - Rates'!$D$1:$D$20="additional"),0)),0)</f>
        <v>0</v>
      </c>
      <c r="N47" s="2">
        <f t="shared" si="2"/>
        <v>45.4</v>
      </c>
      <c r="O47" s="2">
        <v>0.69</v>
      </c>
      <c r="P47" s="2" cm="1">
        <f t="array" ref="P47">_xlfn.IFS(O47&lt;=0.5,0.5,O47&lt;=1,1,O47&lt;=1.5,1.5,O47&lt;=2,2,O47&lt;=2.5,2.5,O47&lt;=3,3,O47&lt;=3.5,3.5,O47&lt;=4,4,O47&lt;=4.5,4.5)</f>
        <v>1</v>
      </c>
      <c r="Q47" s="10" t="s">
        <v>141</v>
      </c>
      <c r="R47" s="2">
        <v>90.2</v>
      </c>
      <c r="S47">
        <f t="shared" si="3"/>
        <v>-44.800000000000004</v>
      </c>
      <c r="T47" s="4">
        <f t="shared" si="4"/>
        <v>0</v>
      </c>
      <c r="U47">
        <f t="shared" si="5"/>
        <v>45.4</v>
      </c>
      <c r="V47">
        <f t="shared" si="6"/>
        <v>0</v>
      </c>
      <c r="W47" s="1">
        <f t="shared" si="7"/>
        <v>90.8</v>
      </c>
      <c r="X47" s="1">
        <f t="shared" si="8"/>
        <v>0</v>
      </c>
    </row>
    <row r="48" spans="1:24" x14ac:dyDescent="0.35">
      <c r="A48" t="s">
        <v>116</v>
      </c>
      <c r="B48" s="2" t="s">
        <v>224</v>
      </c>
      <c r="C48" s="2">
        <v>452001</v>
      </c>
      <c r="D48" t="s">
        <v>152</v>
      </c>
      <c r="E48" t="b">
        <f t="shared" si="0"/>
        <v>1</v>
      </c>
      <c r="F48" t="b">
        <f t="shared" si="1"/>
        <v>0</v>
      </c>
      <c r="G48" s="1">
        <f>SUMIF('Company X - Order Report'!$A$2:$A$401,'Expected Result'!A48,'Company X - Order Report'!$E$2:$E$401)/1000</f>
        <v>0.96699999999999997</v>
      </c>
      <c r="H48" cm="1">
        <f t="array" ref="H48">_xlfn.IFS(G48&lt;=0.5,0.5,G48&lt;=1,1,G48&lt;=1.5,1.5,G48&lt;=2,2,G48&lt;=2.5,2.5,G48&lt;=3,3,G48&lt;=3.5,3.5)</f>
        <v>1</v>
      </c>
      <c r="I48" s="11" t="str">
        <f>'Courier Company - Invoice'!I48</f>
        <v>d</v>
      </c>
      <c r="J48" s="2" cm="1">
        <f t="array" ref="J48">IF(E48=TRUE,INDEX('Courier Company - Rates'!$E$1:$E$20,MATCH(1,('Courier Company - Rates'!$B$1:$B$20 = "fwd")*('Courier Company - Rates'!$C$1:$C$20='Expected Result'!I48)*('Courier Company - Rates'!$D$1:$D$20="fixed"),0)),0)</f>
        <v>45.4</v>
      </c>
      <c r="K48" s="2" cm="1">
        <f t="array" ref="K48">IF(E48=TRUE,INDEX('Courier Company - Rates'!$E$1:$E$20,MATCH(1,('Courier Company - Rates'!$B$1:$B$20 = "fwd")*('Courier Company - Rates'!$C$1:$C$20='Expected Result'!I48)*('Courier Company - Rates'!$D$1:$D$20="additional"),0)),0)</f>
        <v>44.8</v>
      </c>
      <c r="L48" s="2" cm="1">
        <f t="array" ref="L48">IF(F48=TRUE,INDEX('Courier Company - Rates'!$E$1:$E$20,MATCH(1,('Courier Company - Rates'!$B$1:$B$20 = "rto")*('Courier Company - Rates'!$C$1:$C$20='Expected Result'!I48)*('Courier Company - Rates'!$D$1:$D$20="fixed"),0)),0)</f>
        <v>0</v>
      </c>
      <c r="M48" s="2" cm="1">
        <f t="array" ref="M48">IF(F48=TRUE,INDEX('Courier Company - Rates'!$E$1:$E$20,MATCH(1,('Courier Company - Rates'!$B$1:$B$20 = "rto")*('Courier Company - Rates'!$C$1:$C$20='Expected Result'!I48)*('Courier Company - Rates'!$D$1:$D$20="additional"),0)),0)</f>
        <v>0</v>
      </c>
      <c r="N48" s="2">
        <f t="shared" si="2"/>
        <v>90.199999999999989</v>
      </c>
      <c r="O48" s="2">
        <v>1.1299999999999999</v>
      </c>
      <c r="P48" s="2" cm="1">
        <f t="array" ref="P48">_xlfn.IFS(O48&lt;=0.5,0.5,O48&lt;=1,1,O48&lt;=1.5,1.5,O48&lt;=2,2,O48&lt;=2.5,2.5,O48&lt;=3,3,O48&lt;=3.5,3.5,O48&lt;=4,4,O48&lt;=4.5,4.5)</f>
        <v>1.5</v>
      </c>
      <c r="Q48" s="10" t="s">
        <v>141</v>
      </c>
      <c r="R48" s="2">
        <v>135</v>
      </c>
      <c r="S48">
        <f t="shared" si="3"/>
        <v>-44.800000000000011</v>
      </c>
      <c r="T48" s="4">
        <f t="shared" si="4"/>
        <v>0</v>
      </c>
      <c r="U48">
        <f t="shared" si="5"/>
        <v>90.199999999999989</v>
      </c>
      <c r="V48">
        <f t="shared" si="6"/>
        <v>0</v>
      </c>
      <c r="W48" s="1">
        <f t="shared" si="7"/>
        <v>90.199999999999989</v>
      </c>
      <c r="X48" s="1">
        <f t="shared" si="8"/>
        <v>0</v>
      </c>
    </row>
    <row r="49" spans="1:24" x14ac:dyDescent="0.35">
      <c r="A49" t="s">
        <v>115</v>
      </c>
      <c r="B49" s="2" t="s">
        <v>225</v>
      </c>
      <c r="C49" s="2">
        <v>721636</v>
      </c>
      <c r="D49" t="s">
        <v>152</v>
      </c>
      <c r="E49" t="b">
        <f t="shared" si="0"/>
        <v>1</v>
      </c>
      <c r="F49" t="b">
        <f t="shared" si="1"/>
        <v>0</v>
      </c>
      <c r="G49" s="1">
        <f>SUMIF('Company X - Order Report'!$A$2:$A$401,'Expected Result'!A49,'Company X - Order Report'!$E$2:$E$401)/1000</f>
        <v>0.5</v>
      </c>
      <c r="H49" cm="1">
        <f t="array" ref="H49">_xlfn.IFS(G49&lt;=0.5,0.5,G49&lt;=1,1,G49&lt;=1.5,1.5,G49&lt;=2,2,G49&lt;=2.5,2.5,G49&lt;=3,3,G49&lt;=3.5,3.5)</f>
        <v>0.5</v>
      </c>
      <c r="I49" s="11" t="str">
        <f>'Courier Company - Invoice'!I49</f>
        <v>d</v>
      </c>
      <c r="J49" s="2" cm="1">
        <f t="array" ref="J49">IF(E49=TRUE,INDEX('Courier Company - Rates'!$E$1:$E$20,MATCH(1,('Courier Company - Rates'!$B$1:$B$20 = "fwd")*('Courier Company - Rates'!$C$1:$C$20='Expected Result'!I49)*('Courier Company - Rates'!$D$1:$D$20="fixed"),0)),0)</f>
        <v>45.4</v>
      </c>
      <c r="K49" s="2" cm="1">
        <f t="array" ref="K49">IF(E49=TRUE,INDEX('Courier Company - Rates'!$E$1:$E$20,MATCH(1,('Courier Company - Rates'!$B$1:$B$20 = "fwd")*('Courier Company - Rates'!$C$1:$C$20='Expected Result'!I49)*('Courier Company - Rates'!$D$1:$D$20="additional"),0)),0)</f>
        <v>44.8</v>
      </c>
      <c r="L49" s="2" cm="1">
        <f t="array" ref="L49">IF(F49=TRUE,INDEX('Courier Company - Rates'!$E$1:$E$20,MATCH(1,('Courier Company - Rates'!$B$1:$B$20 = "rto")*('Courier Company - Rates'!$C$1:$C$20='Expected Result'!I49)*('Courier Company - Rates'!$D$1:$D$20="fixed"),0)),0)</f>
        <v>0</v>
      </c>
      <c r="M49" s="2" cm="1">
        <f t="array" ref="M49">IF(F49=TRUE,INDEX('Courier Company - Rates'!$E$1:$E$20,MATCH(1,('Courier Company - Rates'!$B$1:$B$20 = "rto")*('Courier Company - Rates'!$C$1:$C$20='Expected Result'!I49)*('Courier Company - Rates'!$D$1:$D$20="additional"),0)),0)</f>
        <v>0</v>
      </c>
      <c r="N49" s="2">
        <f t="shared" si="2"/>
        <v>45.4</v>
      </c>
      <c r="O49" s="2">
        <v>0.69</v>
      </c>
      <c r="P49" s="2" cm="1">
        <f t="array" ref="P49">_xlfn.IFS(O49&lt;=0.5,0.5,O49&lt;=1,1,O49&lt;=1.5,1.5,O49&lt;=2,2,O49&lt;=2.5,2.5,O49&lt;=3,3,O49&lt;=3.5,3.5,O49&lt;=4,4,O49&lt;=4.5,4.5)</f>
        <v>1</v>
      </c>
      <c r="Q49" s="10" t="s">
        <v>141</v>
      </c>
      <c r="R49" s="2">
        <v>90.2</v>
      </c>
      <c r="S49">
        <f t="shared" si="3"/>
        <v>-44.800000000000004</v>
      </c>
      <c r="T49" s="4">
        <f t="shared" si="4"/>
        <v>0</v>
      </c>
      <c r="U49">
        <f t="shared" si="5"/>
        <v>45.4</v>
      </c>
      <c r="V49">
        <f t="shared" si="6"/>
        <v>0</v>
      </c>
      <c r="W49" s="1">
        <f t="shared" si="7"/>
        <v>90.8</v>
      </c>
      <c r="X49" s="1">
        <f t="shared" si="8"/>
        <v>0</v>
      </c>
    </row>
    <row r="50" spans="1:24" x14ac:dyDescent="0.35">
      <c r="A50" t="s">
        <v>117</v>
      </c>
      <c r="B50" s="2" t="s">
        <v>226</v>
      </c>
      <c r="C50" s="2">
        <v>831002</v>
      </c>
      <c r="D50" t="s">
        <v>152</v>
      </c>
      <c r="E50" t="b">
        <f t="shared" si="0"/>
        <v>1</v>
      </c>
      <c r="F50" t="b">
        <f t="shared" si="1"/>
        <v>0</v>
      </c>
      <c r="G50" s="1">
        <f>SUMIF('Company X - Order Report'!$A$2:$A$401,'Expected Result'!A50,'Company X - Order Report'!$E$2:$E$401)/1000</f>
        <v>0.5</v>
      </c>
      <c r="H50" cm="1">
        <f t="array" ref="H50">_xlfn.IFS(G50&lt;=0.5,0.5,G50&lt;=1,1,G50&lt;=1.5,1.5,G50&lt;=2,2,G50&lt;=2.5,2.5,G50&lt;=3,3,G50&lt;=3.5,3.5)</f>
        <v>0.5</v>
      </c>
      <c r="I50" s="11" t="str">
        <f>'Courier Company - Invoice'!I50</f>
        <v>d</v>
      </c>
      <c r="J50" s="2" cm="1">
        <f t="array" ref="J50">IF(E50=TRUE,INDEX('Courier Company - Rates'!$E$1:$E$20,MATCH(1,('Courier Company - Rates'!$B$1:$B$20 = "fwd")*('Courier Company - Rates'!$C$1:$C$20='Expected Result'!I50)*('Courier Company - Rates'!$D$1:$D$20="fixed"),0)),0)</f>
        <v>45.4</v>
      </c>
      <c r="K50" s="2" cm="1">
        <f t="array" ref="K50">IF(E50=TRUE,INDEX('Courier Company - Rates'!$E$1:$E$20,MATCH(1,('Courier Company - Rates'!$B$1:$B$20 = "fwd")*('Courier Company - Rates'!$C$1:$C$20='Expected Result'!I50)*('Courier Company - Rates'!$D$1:$D$20="additional"),0)),0)</f>
        <v>44.8</v>
      </c>
      <c r="L50" s="2" cm="1">
        <f t="array" ref="L50">IF(F50=TRUE,INDEX('Courier Company - Rates'!$E$1:$E$20,MATCH(1,('Courier Company - Rates'!$B$1:$B$20 = "rto")*('Courier Company - Rates'!$C$1:$C$20='Expected Result'!I50)*('Courier Company - Rates'!$D$1:$D$20="fixed"),0)),0)</f>
        <v>0</v>
      </c>
      <c r="M50" s="2" cm="1">
        <f t="array" ref="M50">IF(F50=TRUE,INDEX('Courier Company - Rates'!$E$1:$E$20,MATCH(1,('Courier Company - Rates'!$B$1:$B$20 = "rto")*('Courier Company - Rates'!$C$1:$C$20='Expected Result'!I50)*('Courier Company - Rates'!$D$1:$D$20="additional"),0)),0)</f>
        <v>0</v>
      </c>
      <c r="N50" s="2">
        <f t="shared" si="2"/>
        <v>45.4</v>
      </c>
      <c r="O50" s="2">
        <v>0.68</v>
      </c>
      <c r="P50" s="2" cm="1">
        <f t="array" ref="P50">_xlfn.IFS(O50&lt;=0.5,0.5,O50&lt;=1,1,O50&lt;=1.5,1.5,O50&lt;=2,2,O50&lt;=2.5,2.5,O50&lt;=3,3,O50&lt;=3.5,3.5,O50&lt;=4,4,O50&lt;=4.5,4.5)</f>
        <v>1</v>
      </c>
      <c r="Q50" s="10" t="s">
        <v>141</v>
      </c>
      <c r="R50" s="2">
        <v>90.2</v>
      </c>
      <c r="S50">
        <f t="shared" si="3"/>
        <v>-44.800000000000004</v>
      </c>
      <c r="T50" s="4">
        <f t="shared" si="4"/>
        <v>0</v>
      </c>
      <c r="U50">
        <f t="shared" si="5"/>
        <v>45.4</v>
      </c>
      <c r="V50">
        <f t="shared" si="6"/>
        <v>0</v>
      </c>
      <c r="W50" s="1">
        <f t="shared" si="7"/>
        <v>90.8</v>
      </c>
      <c r="X50" s="1">
        <f t="shared" si="8"/>
        <v>0</v>
      </c>
    </row>
    <row r="51" spans="1:24" x14ac:dyDescent="0.35">
      <c r="A51" t="s">
        <v>113</v>
      </c>
      <c r="B51" s="2" t="s">
        <v>227</v>
      </c>
      <c r="C51" s="2">
        <v>226004</v>
      </c>
      <c r="D51" t="s">
        <v>152</v>
      </c>
      <c r="E51" t="b">
        <f t="shared" si="0"/>
        <v>1</v>
      </c>
      <c r="F51" t="b">
        <f t="shared" si="1"/>
        <v>0</v>
      </c>
      <c r="G51" s="1">
        <f>SUMIF('Company X - Order Report'!$A$2:$A$401,'Expected Result'!A51,'Company X - Order Report'!$E$2:$E$401)/1000</f>
        <v>0.61099999999999999</v>
      </c>
      <c r="H51" cm="1">
        <f t="array" ref="H51">_xlfn.IFS(G51&lt;=0.5,0.5,G51&lt;=1,1,G51&lt;=1.5,1.5,G51&lt;=2,2,G51&lt;=2.5,2.5,G51&lt;=3,3,G51&lt;=3.5,3.5)</f>
        <v>1</v>
      </c>
      <c r="I51" s="11" t="str">
        <f>'Courier Company - Invoice'!I51</f>
        <v>b</v>
      </c>
      <c r="J51" s="2" cm="1">
        <f t="array" ref="J51">IF(E51=TRUE,INDEX('Courier Company - Rates'!$E$1:$E$20,MATCH(1,('Courier Company - Rates'!$B$1:$B$20 = "fwd")*('Courier Company - Rates'!$C$1:$C$20='Expected Result'!I51)*('Courier Company - Rates'!$D$1:$D$20="fixed"),0)),0)</f>
        <v>33</v>
      </c>
      <c r="K51" s="2" cm="1">
        <f t="array" ref="K51">IF(E51=TRUE,INDEX('Courier Company - Rates'!$E$1:$E$20,MATCH(1,('Courier Company - Rates'!$B$1:$B$20 = "fwd")*('Courier Company - Rates'!$C$1:$C$20='Expected Result'!I51)*('Courier Company - Rates'!$D$1:$D$20="additional"),0)),0)</f>
        <v>28.3</v>
      </c>
      <c r="L51" s="2" cm="1">
        <f t="array" ref="L51">IF(F51=TRUE,INDEX('Courier Company - Rates'!$E$1:$E$20,MATCH(1,('Courier Company - Rates'!$B$1:$B$20 = "rto")*('Courier Company - Rates'!$C$1:$C$20='Expected Result'!I51)*('Courier Company - Rates'!$D$1:$D$20="fixed"),0)),0)</f>
        <v>0</v>
      </c>
      <c r="M51" s="2" cm="1">
        <f t="array" ref="M51">IF(F51=TRUE,INDEX('Courier Company - Rates'!$E$1:$E$20,MATCH(1,('Courier Company - Rates'!$B$1:$B$20 = "rto")*('Courier Company - Rates'!$C$1:$C$20='Expected Result'!I51)*('Courier Company - Rates'!$D$1:$D$20="additional"),0)),0)</f>
        <v>0</v>
      </c>
      <c r="N51" s="2">
        <f t="shared" si="2"/>
        <v>61.3</v>
      </c>
      <c r="O51" s="2">
        <v>2.86</v>
      </c>
      <c r="P51" s="2" cm="1">
        <f t="array" ref="P51">_xlfn.IFS(O51&lt;=0.5,0.5,O51&lt;=1,1,O51&lt;=1.5,1.5,O51&lt;=2,2,O51&lt;=2.5,2.5,O51&lt;=3,3,O51&lt;=3.5,3.5,O51&lt;=4,4,O51&lt;=4.5,4.5)</f>
        <v>3</v>
      </c>
      <c r="Q51" s="10" t="s">
        <v>142</v>
      </c>
      <c r="R51" s="2">
        <v>174.5</v>
      </c>
      <c r="S51">
        <f t="shared" si="3"/>
        <v>-113.2</v>
      </c>
      <c r="T51" s="4">
        <f t="shared" si="4"/>
        <v>0</v>
      </c>
      <c r="U51">
        <f t="shared" si="5"/>
        <v>61.3</v>
      </c>
      <c r="V51">
        <f t="shared" si="6"/>
        <v>0</v>
      </c>
      <c r="W51" s="1">
        <f t="shared" si="7"/>
        <v>61.3</v>
      </c>
      <c r="X51" s="1">
        <f t="shared" si="8"/>
        <v>0</v>
      </c>
    </row>
    <row r="52" spans="1:24" x14ac:dyDescent="0.35">
      <c r="A52" t="s">
        <v>112</v>
      </c>
      <c r="B52" s="2" t="s">
        <v>229</v>
      </c>
      <c r="C52" s="2">
        <v>248001</v>
      </c>
      <c r="D52" t="s">
        <v>152</v>
      </c>
      <c r="E52" t="b">
        <f t="shared" si="0"/>
        <v>1</v>
      </c>
      <c r="F52" t="b">
        <f t="shared" si="1"/>
        <v>0</v>
      </c>
      <c r="G52" s="1">
        <f>SUMIF('Company X - Order Report'!$A$2:$A$401,'Expected Result'!A52,'Company X - Order Report'!$E$2:$E$401)/1000</f>
        <v>0.36099999999999999</v>
      </c>
      <c r="H52" cm="1">
        <f t="array" ref="H52">_xlfn.IFS(G52&lt;=0.5,0.5,G52&lt;=1,1,G52&lt;=1.5,1.5,G52&lt;=2,2,G52&lt;=2.5,2.5,G52&lt;=3,3,G52&lt;=3.5,3.5)</f>
        <v>0.5</v>
      </c>
      <c r="I52" s="11" t="str">
        <f>'Courier Company - Invoice'!I52</f>
        <v>b</v>
      </c>
      <c r="J52" s="2" cm="1">
        <f t="array" ref="J52">IF(E52=TRUE,INDEX('Courier Company - Rates'!$E$1:$E$20,MATCH(1,('Courier Company - Rates'!$B$1:$B$20 = "fwd")*('Courier Company - Rates'!$C$1:$C$20='Expected Result'!I52)*('Courier Company - Rates'!$D$1:$D$20="fixed"),0)),0)</f>
        <v>33</v>
      </c>
      <c r="K52" s="2" cm="1">
        <f t="array" ref="K52">IF(E52=TRUE,INDEX('Courier Company - Rates'!$E$1:$E$20,MATCH(1,('Courier Company - Rates'!$B$1:$B$20 = "fwd")*('Courier Company - Rates'!$C$1:$C$20='Expected Result'!I52)*('Courier Company - Rates'!$D$1:$D$20="additional"),0)),0)</f>
        <v>28.3</v>
      </c>
      <c r="L52" s="2" cm="1">
        <f t="array" ref="L52">IF(F52=TRUE,INDEX('Courier Company - Rates'!$E$1:$E$20,MATCH(1,('Courier Company - Rates'!$B$1:$B$20 = "rto")*('Courier Company - Rates'!$C$1:$C$20='Expected Result'!I52)*('Courier Company - Rates'!$D$1:$D$20="fixed"),0)),0)</f>
        <v>0</v>
      </c>
      <c r="M52" s="2" cm="1">
        <f t="array" ref="M52">IF(F52=TRUE,INDEX('Courier Company - Rates'!$E$1:$E$20,MATCH(1,('Courier Company - Rates'!$B$1:$B$20 = "rto")*('Courier Company - Rates'!$C$1:$C$20='Expected Result'!I52)*('Courier Company - Rates'!$D$1:$D$20="additional"),0)),0)</f>
        <v>0</v>
      </c>
      <c r="N52" s="2">
        <f t="shared" si="2"/>
        <v>33</v>
      </c>
      <c r="O52" s="2">
        <v>1.35</v>
      </c>
      <c r="P52" s="2" cm="1">
        <f t="array" ref="P52">_xlfn.IFS(O52&lt;=0.5,0.5,O52&lt;=1,1,O52&lt;=1.5,1.5,O52&lt;=2,2,O52&lt;=2.5,2.5,O52&lt;=3,3,O52&lt;=3.5,3.5,O52&lt;=4,4,O52&lt;=4.5,4.5)</f>
        <v>1.5</v>
      </c>
      <c r="Q52" s="10" t="s">
        <v>142</v>
      </c>
      <c r="R52" s="2">
        <v>89.6</v>
      </c>
      <c r="S52">
        <f t="shared" si="3"/>
        <v>-56.599999999999994</v>
      </c>
      <c r="T52" s="4">
        <f t="shared" si="4"/>
        <v>0</v>
      </c>
      <c r="U52">
        <f t="shared" si="5"/>
        <v>33</v>
      </c>
      <c r="V52">
        <f t="shared" si="6"/>
        <v>0</v>
      </c>
      <c r="W52" s="1">
        <f t="shared" si="7"/>
        <v>66</v>
      </c>
      <c r="X52" s="1">
        <f t="shared" si="8"/>
        <v>0</v>
      </c>
    </row>
    <row r="53" spans="1:24" x14ac:dyDescent="0.35">
      <c r="A53" t="s">
        <v>107</v>
      </c>
      <c r="B53" s="2" t="s">
        <v>231</v>
      </c>
      <c r="C53" s="2">
        <v>410206</v>
      </c>
      <c r="D53" t="s">
        <v>152</v>
      </c>
      <c r="E53" t="b">
        <f t="shared" si="0"/>
        <v>1</v>
      </c>
      <c r="F53" t="b">
        <f t="shared" si="1"/>
        <v>0</v>
      </c>
      <c r="G53" s="1">
        <f>SUMIF('Company X - Order Report'!$A$2:$A$401,'Expected Result'!A53,'Company X - Order Report'!$E$2:$E$401)/1000</f>
        <v>0.5</v>
      </c>
      <c r="H53" cm="1">
        <f t="array" ref="H53">_xlfn.IFS(G53&lt;=0.5,0.5,G53&lt;=1,1,G53&lt;=1.5,1.5,G53&lt;=2,2,G53&lt;=2.5,2.5,G53&lt;=3,3,G53&lt;=3.5,3.5)</f>
        <v>0.5</v>
      </c>
      <c r="I53" s="11" t="str">
        <f>'Courier Company - Invoice'!I53</f>
        <v>d</v>
      </c>
      <c r="J53" s="2" cm="1">
        <f t="array" ref="J53">IF(E53=TRUE,INDEX('Courier Company - Rates'!$E$1:$E$20,MATCH(1,('Courier Company - Rates'!$B$1:$B$20 = "fwd")*('Courier Company - Rates'!$C$1:$C$20='Expected Result'!I53)*('Courier Company - Rates'!$D$1:$D$20="fixed"),0)),0)</f>
        <v>45.4</v>
      </c>
      <c r="K53" s="2" cm="1">
        <f t="array" ref="K53">IF(E53=TRUE,INDEX('Courier Company - Rates'!$E$1:$E$20,MATCH(1,('Courier Company - Rates'!$B$1:$B$20 = "fwd")*('Courier Company - Rates'!$C$1:$C$20='Expected Result'!I53)*('Courier Company - Rates'!$D$1:$D$20="additional"),0)),0)</f>
        <v>44.8</v>
      </c>
      <c r="L53" s="2" cm="1">
        <f t="array" ref="L53">IF(F53=TRUE,INDEX('Courier Company - Rates'!$E$1:$E$20,MATCH(1,('Courier Company - Rates'!$B$1:$B$20 = "rto")*('Courier Company - Rates'!$C$1:$C$20='Expected Result'!I53)*('Courier Company - Rates'!$D$1:$D$20="fixed"),0)),0)</f>
        <v>0</v>
      </c>
      <c r="M53" s="2" cm="1">
        <f t="array" ref="M53">IF(F53=TRUE,INDEX('Courier Company - Rates'!$E$1:$E$20,MATCH(1,('Courier Company - Rates'!$B$1:$B$20 = "rto")*('Courier Company - Rates'!$C$1:$C$20='Expected Result'!I53)*('Courier Company - Rates'!$D$1:$D$20="additional"),0)),0)</f>
        <v>0</v>
      </c>
      <c r="N53" s="2">
        <f t="shared" si="2"/>
        <v>45.4</v>
      </c>
      <c r="O53" s="2">
        <v>0.68</v>
      </c>
      <c r="P53" s="2" cm="1">
        <f t="array" ref="P53">_xlfn.IFS(O53&lt;=0.5,0.5,O53&lt;=1,1,O53&lt;=1.5,1.5,O53&lt;=2,2,O53&lt;=2.5,2.5,O53&lt;=3,3,O53&lt;=3.5,3.5,O53&lt;=4,4,O53&lt;=4.5,4.5)</f>
        <v>1</v>
      </c>
      <c r="Q53" s="10" t="s">
        <v>141</v>
      </c>
      <c r="R53" s="2">
        <v>90.2</v>
      </c>
      <c r="S53">
        <f t="shared" si="3"/>
        <v>-44.800000000000004</v>
      </c>
      <c r="T53" s="4">
        <f t="shared" si="4"/>
        <v>0</v>
      </c>
      <c r="U53">
        <f t="shared" si="5"/>
        <v>45.4</v>
      </c>
      <c r="V53">
        <f t="shared" si="6"/>
        <v>0</v>
      </c>
      <c r="W53" s="1">
        <f t="shared" si="7"/>
        <v>90.8</v>
      </c>
      <c r="X53" s="1">
        <f t="shared" si="8"/>
        <v>0</v>
      </c>
    </row>
    <row r="54" spans="1:24" x14ac:dyDescent="0.35">
      <c r="A54" t="s">
        <v>105</v>
      </c>
      <c r="B54" s="2" t="s">
        <v>232</v>
      </c>
      <c r="C54" s="2">
        <v>516503</v>
      </c>
      <c r="D54" t="s">
        <v>152</v>
      </c>
      <c r="E54" t="b">
        <f t="shared" si="0"/>
        <v>1</v>
      </c>
      <c r="F54" t="b">
        <f t="shared" si="1"/>
        <v>0</v>
      </c>
      <c r="G54" s="1">
        <f>SUMIF('Company X - Order Report'!$A$2:$A$401,'Expected Result'!A54,'Company X - Order Report'!$E$2:$E$401)/1000</f>
        <v>1.4590000000000001</v>
      </c>
      <c r="H54" cm="1">
        <f t="array" ref="H54">_xlfn.IFS(G54&lt;=0.5,0.5,G54&lt;=1,1,G54&lt;=1.5,1.5,G54&lt;=2,2,G54&lt;=2.5,2.5,G54&lt;=3,3,G54&lt;=3.5,3.5)</f>
        <v>1.5</v>
      </c>
      <c r="I54" s="11" t="str">
        <f>'Courier Company - Invoice'!I54</f>
        <v>d</v>
      </c>
      <c r="J54" s="2" cm="1">
        <f t="array" ref="J54">IF(E54=TRUE,INDEX('Courier Company - Rates'!$E$1:$E$20,MATCH(1,('Courier Company - Rates'!$B$1:$B$20 = "fwd")*('Courier Company - Rates'!$C$1:$C$20='Expected Result'!I54)*('Courier Company - Rates'!$D$1:$D$20="fixed"),0)),0)</f>
        <v>45.4</v>
      </c>
      <c r="K54" s="2" cm="1">
        <f t="array" ref="K54">IF(E54=TRUE,INDEX('Courier Company - Rates'!$E$1:$E$20,MATCH(1,('Courier Company - Rates'!$B$1:$B$20 = "fwd")*('Courier Company - Rates'!$C$1:$C$20='Expected Result'!I54)*('Courier Company - Rates'!$D$1:$D$20="additional"),0)),0)</f>
        <v>44.8</v>
      </c>
      <c r="L54" s="2" cm="1">
        <f t="array" ref="L54">IF(F54=TRUE,INDEX('Courier Company - Rates'!$E$1:$E$20,MATCH(1,('Courier Company - Rates'!$B$1:$B$20 = "rto")*('Courier Company - Rates'!$C$1:$C$20='Expected Result'!I54)*('Courier Company - Rates'!$D$1:$D$20="fixed"),0)),0)</f>
        <v>0</v>
      </c>
      <c r="M54" s="2" cm="1">
        <f t="array" ref="M54">IF(F54=TRUE,INDEX('Courier Company - Rates'!$E$1:$E$20,MATCH(1,('Courier Company - Rates'!$B$1:$B$20 = "rto")*('Courier Company - Rates'!$C$1:$C$20='Expected Result'!I54)*('Courier Company - Rates'!$D$1:$D$20="additional"),0)),0)</f>
        <v>0</v>
      </c>
      <c r="N54" s="2">
        <f t="shared" si="2"/>
        <v>135</v>
      </c>
      <c r="O54" s="2">
        <v>1.64</v>
      </c>
      <c r="P54" s="2" cm="1">
        <f t="array" ref="P54">_xlfn.IFS(O54&lt;=0.5,0.5,O54&lt;=1,1,O54&lt;=1.5,1.5,O54&lt;=2,2,O54&lt;=2.5,2.5,O54&lt;=3,3,O54&lt;=3.5,3.5,O54&lt;=4,4,O54&lt;=4.5,4.5)</f>
        <v>2</v>
      </c>
      <c r="Q54" s="10" t="s">
        <v>141</v>
      </c>
      <c r="R54" s="2">
        <v>179.8</v>
      </c>
      <c r="S54">
        <f t="shared" si="3"/>
        <v>-44.800000000000011</v>
      </c>
      <c r="T54" s="4">
        <f t="shared" si="4"/>
        <v>0</v>
      </c>
      <c r="U54">
        <f t="shared" si="5"/>
        <v>135</v>
      </c>
      <c r="V54">
        <f t="shared" si="6"/>
        <v>0</v>
      </c>
      <c r="W54" s="1">
        <f t="shared" si="7"/>
        <v>90</v>
      </c>
      <c r="X54" s="1">
        <f t="shared" si="8"/>
        <v>0</v>
      </c>
    </row>
    <row r="55" spans="1:24" x14ac:dyDescent="0.35">
      <c r="A55" t="s">
        <v>103</v>
      </c>
      <c r="B55" s="2" t="s">
        <v>234</v>
      </c>
      <c r="C55" s="2">
        <v>742103</v>
      </c>
      <c r="D55" t="s">
        <v>152</v>
      </c>
      <c r="E55" t="b">
        <f t="shared" si="0"/>
        <v>1</v>
      </c>
      <c r="F55" t="b">
        <f t="shared" si="1"/>
        <v>0</v>
      </c>
      <c r="G55" s="1">
        <f>SUMIF('Company X - Order Report'!$A$2:$A$401,'Expected Result'!A55,'Company X - Order Report'!$E$2:$E$401)/1000</f>
        <v>0.5</v>
      </c>
      <c r="H55" cm="1">
        <f t="array" ref="H55">_xlfn.IFS(G55&lt;=0.5,0.5,G55&lt;=1,1,G55&lt;=1.5,1.5,G55&lt;=2,2,G55&lt;=2.5,2.5,G55&lt;=3,3,G55&lt;=3.5,3.5)</f>
        <v>0.5</v>
      </c>
      <c r="I55" s="11" t="str">
        <f>'Courier Company - Invoice'!I55</f>
        <v>d</v>
      </c>
      <c r="J55" s="2" cm="1">
        <f t="array" ref="J55">IF(E55=TRUE,INDEX('Courier Company - Rates'!$E$1:$E$20,MATCH(1,('Courier Company - Rates'!$B$1:$B$20 = "fwd")*('Courier Company - Rates'!$C$1:$C$20='Expected Result'!I55)*('Courier Company - Rates'!$D$1:$D$20="fixed"),0)),0)</f>
        <v>45.4</v>
      </c>
      <c r="K55" s="2" cm="1">
        <f t="array" ref="K55">IF(E55=TRUE,INDEX('Courier Company - Rates'!$E$1:$E$20,MATCH(1,('Courier Company - Rates'!$B$1:$B$20 = "fwd")*('Courier Company - Rates'!$C$1:$C$20='Expected Result'!I55)*('Courier Company - Rates'!$D$1:$D$20="additional"),0)),0)</f>
        <v>44.8</v>
      </c>
      <c r="L55" s="2" cm="1">
        <f t="array" ref="L55">IF(F55=TRUE,INDEX('Courier Company - Rates'!$E$1:$E$20,MATCH(1,('Courier Company - Rates'!$B$1:$B$20 = "rto")*('Courier Company - Rates'!$C$1:$C$20='Expected Result'!I55)*('Courier Company - Rates'!$D$1:$D$20="fixed"),0)),0)</f>
        <v>0</v>
      </c>
      <c r="M55" s="2" cm="1">
        <f t="array" ref="M55">IF(F55=TRUE,INDEX('Courier Company - Rates'!$E$1:$E$20,MATCH(1,('Courier Company - Rates'!$B$1:$B$20 = "rto")*('Courier Company - Rates'!$C$1:$C$20='Expected Result'!I55)*('Courier Company - Rates'!$D$1:$D$20="additional"),0)),0)</f>
        <v>0</v>
      </c>
      <c r="N55" s="2">
        <f t="shared" si="2"/>
        <v>45.4</v>
      </c>
      <c r="O55" s="2">
        <v>0.67</v>
      </c>
      <c r="P55" s="2" cm="1">
        <f t="array" ref="P55">_xlfn.IFS(O55&lt;=0.5,0.5,O55&lt;=1,1,O55&lt;=1.5,1.5,O55&lt;=2,2,O55&lt;=2.5,2.5,O55&lt;=3,3,O55&lt;=3.5,3.5,O55&lt;=4,4,O55&lt;=4.5,4.5)</f>
        <v>1</v>
      </c>
      <c r="Q55" s="10" t="s">
        <v>141</v>
      </c>
      <c r="R55" s="2">
        <v>90.2</v>
      </c>
      <c r="S55">
        <f t="shared" si="3"/>
        <v>-44.800000000000004</v>
      </c>
      <c r="T55" s="4">
        <f t="shared" si="4"/>
        <v>0</v>
      </c>
      <c r="U55">
        <f t="shared" si="5"/>
        <v>45.4</v>
      </c>
      <c r="V55">
        <f t="shared" si="6"/>
        <v>0</v>
      </c>
      <c r="W55" s="1">
        <f t="shared" si="7"/>
        <v>90.8</v>
      </c>
      <c r="X55" s="1">
        <f t="shared" si="8"/>
        <v>0</v>
      </c>
    </row>
    <row r="56" spans="1:24" x14ac:dyDescent="0.35">
      <c r="A56" t="s">
        <v>96</v>
      </c>
      <c r="B56" s="2" t="s">
        <v>236</v>
      </c>
      <c r="C56" s="2">
        <v>452018</v>
      </c>
      <c r="D56" t="s">
        <v>152</v>
      </c>
      <c r="E56" t="b">
        <f t="shared" si="0"/>
        <v>1</v>
      </c>
      <c r="F56" t="b">
        <f t="shared" si="1"/>
        <v>0</v>
      </c>
      <c r="G56" s="1">
        <f>SUMIF('Company X - Order Report'!$A$2:$A$401,'Expected Result'!A56,'Company X - Order Report'!$E$2:$E$401)/1000</f>
        <v>2.016</v>
      </c>
      <c r="H56" cm="1">
        <f t="array" ref="H56">_xlfn.IFS(G56&lt;=0.5,0.5,G56&lt;=1,1,G56&lt;=1.5,1.5,G56&lt;=2,2,G56&lt;=2.5,2.5,G56&lt;=3,3,G56&lt;=3.5,3.5)</f>
        <v>2.5</v>
      </c>
      <c r="I56" s="11" t="str">
        <f>'Courier Company - Invoice'!I56</f>
        <v>d</v>
      </c>
      <c r="J56" s="2" cm="1">
        <f t="array" ref="J56">IF(E56=TRUE,INDEX('Courier Company - Rates'!$E$1:$E$20,MATCH(1,('Courier Company - Rates'!$B$1:$B$20 = "fwd")*('Courier Company - Rates'!$C$1:$C$20='Expected Result'!I56)*('Courier Company - Rates'!$D$1:$D$20="fixed"),0)),0)</f>
        <v>45.4</v>
      </c>
      <c r="K56" s="2" cm="1">
        <f t="array" ref="K56">IF(E56=TRUE,INDEX('Courier Company - Rates'!$E$1:$E$20,MATCH(1,('Courier Company - Rates'!$B$1:$B$20 = "fwd")*('Courier Company - Rates'!$C$1:$C$20='Expected Result'!I56)*('Courier Company - Rates'!$D$1:$D$20="additional"),0)),0)</f>
        <v>44.8</v>
      </c>
      <c r="L56" s="2" cm="1">
        <f t="array" ref="L56">IF(F56=TRUE,INDEX('Courier Company - Rates'!$E$1:$E$20,MATCH(1,('Courier Company - Rates'!$B$1:$B$20 = "rto")*('Courier Company - Rates'!$C$1:$C$20='Expected Result'!I56)*('Courier Company - Rates'!$D$1:$D$20="fixed"),0)),0)</f>
        <v>0</v>
      </c>
      <c r="M56" s="2" cm="1">
        <f t="array" ref="M56">IF(F56=TRUE,INDEX('Courier Company - Rates'!$E$1:$E$20,MATCH(1,('Courier Company - Rates'!$B$1:$B$20 = "rto")*('Courier Company - Rates'!$C$1:$C$20='Expected Result'!I56)*('Courier Company - Rates'!$D$1:$D$20="additional"),0)),0)</f>
        <v>0</v>
      </c>
      <c r="N56" s="2">
        <f t="shared" si="2"/>
        <v>224.6</v>
      </c>
      <c r="O56" s="2">
        <v>2</v>
      </c>
      <c r="P56" s="2" cm="1">
        <f t="array" ref="P56">_xlfn.IFS(O56&lt;=0.5,0.5,O56&lt;=1,1,O56&lt;=1.5,1.5,O56&lt;=2,2,O56&lt;=2.5,2.5,O56&lt;=3,3,O56&lt;=3.5,3.5,O56&lt;=4,4,O56&lt;=4.5,4.5)</f>
        <v>2</v>
      </c>
      <c r="Q56" s="10" t="s">
        <v>141</v>
      </c>
      <c r="R56" s="2">
        <v>179.8</v>
      </c>
      <c r="S56">
        <f t="shared" si="3"/>
        <v>44.799999999999983</v>
      </c>
      <c r="T56" s="4">
        <f t="shared" si="4"/>
        <v>0.19946571682991979</v>
      </c>
      <c r="U56">
        <f t="shared" si="5"/>
        <v>224.6</v>
      </c>
      <c r="V56">
        <f t="shared" si="6"/>
        <v>0</v>
      </c>
      <c r="W56" s="1">
        <f t="shared" si="7"/>
        <v>89.84</v>
      </c>
      <c r="X56" s="1">
        <f t="shared" si="8"/>
        <v>0</v>
      </c>
    </row>
    <row r="57" spans="1:24" x14ac:dyDescent="0.35">
      <c r="A57" t="s">
        <v>95</v>
      </c>
      <c r="B57" s="2" t="s">
        <v>238</v>
      </c>
      <c r="C57" s="2">
        <v>208001</v>
      </c>
      <c r="D57" t="s">
        <v>152</v>
      </c>
      <c r="E57" t="b">
        <f t="shared" si="0"/>
        <v>1</v>
      </c>
      <c r="F57" t="b">
        <f t="shared" si="1"/>
        <v>0</v>
      </c>
      <c r="G57" s="1">
        <f>SUMIF('Company X - Order Report'!$A$2:$A$401,'Expected Result'!A57,'Company X - Order Report'!$E$2:$E$401)/1000</f>
        <v>1.048</v>
      </c>
      <c r="H57" cm="1">
        <f t="array" ref="H57">_xlfn.IFS(G57&lt;=0.5,0.5,G57&lt;=1,1,G57&lt;=1.5,1.5,G57&lt;=2,2,G57&lt;=2.5,2.5,G57&lt;=3,3,G57&lt;=3.5,3.5)</f>
        <v>1.5</v>
      </c>
      <c r="I57" s="11" t="str">
        <f>'Courier Company - Invoice'!I57</f>
        <v>b</v>
      </c>
      <c r="J57" s="2" cm="1">
        <f t="array" ref="J57">IF(E57=TRUE,INDEX('Courier Company - Rates'!$E$1:$E$20,MATCH(1,('Courier Company - Rates'!$B$1:$B$20 = "fwd")*('Courier Company - Rates'!$C$1:$C$20='Expected Result'!I57)*('Courier Company - Rates'!$D$1:$D$20="fixed"),0)),0)</f>
        <v>33</v>
      </c>
      <c r="K57" s="2" cm="1">
        <f t="array" ref="K57">IF(E57=TRUE,INDEX('Courier Company - Rates'!$E$1:$E$20,MATCH(1,('Courier Company - Rates'!$B$1:$B$20 = "fwd")*('Courier Company - Rates'!$C$1:$C$20='Expected Result'!I57)*('Courier Company - Rates'!$D$1:$D$20="additional"),0)),0)</f>
        <v>28.3</v>
      </c>
      <c r="L57" s="2" cm="1">
        <f t="array" ref="L57">IF(F57=TRUE,INDEX('Courier Company - Rates'!$E$1:$E$20,MATCH(1,('Courier Company - Rates'!$B$1:$B$20 = "rto")*('Courier Company - Rates'!$C$1:$C$20='Expected Result'!I57)*('Courier Company - Rates'!$D$1:$D$20="fixed"),0)),0)</f>
        <v>0</v>
      </c>
      <c r="M57" s="2" cm="1">
        <f t="array" ref="M57">IF(F57=TRUE,INDEX('Courier Company - Rates'!$E$1:$E$20,MATCH(1,('Courier Company - Rates'!$B$1:$B$20 = "rto")*('Courier Company - Rates'!$C$1:$C$20='Expected Result'!I57)*('Courier Company - Rates'!$D$1:$D$20="additional"),0)),0)</f>
        <v>0</v>
      </c>
      <c r="N57" s="2">
        <f t="shared" si="2"/>
        <v>89.6</v>
      </c>
      <c r="O57" s="2">
        <v>1</v>
      </c>
      <c r="P57" s="2" cm="1">
        <f t="array" ref="P57">_xlfn.IFS(O57&lt;=0.5,0.5,O57&lt;=1,1,O57&lt;=1.5,1.5,O57&lt;=2,2,O57&lt;=2.5,2.5,O57&lt;=3,3,O57&lt;=3.5,3.5,O57&lt;=4,4,O57&lt;=4.5,4.5)</f>
        <v>1</v>
      </c>
      <c r="Q57" s="10" t="s">
        <v>142</v>
      </c>
      <c r="R57" s="2">
        <v>61.3</v>
      </c>
      <c r="S57">
        <f t="shared" si="3"/>
        <v>28.299999999999997</v>
      </c>
      <c r="T57" s="4">
        <f t="shared" si="4"/>
        <v>0.3158482142857143</v>
      </c>
      <c r="U57">
        <f t="shared" si="5"/>
        <v>89.6</v>
      </c>
      <c r="V57">
        <f t="shared" si="6"/>
        <v>0</v>
      </c>
      <c r="W57" s="1">
        <f t="shared" si="7"/>
        <v>59.733333333333327</v>
      </c>
      <c r="X57" s="1">
        <f t="shared" si="8"/>
        <v>0</v>
      </c>
    </row>
    <row r="58" spans="1:24" x14ac:dyDescent="0.35">
      <c r="A58" t="s">
        <v>63</v>
      </c>
      <c r="B58" s="2" t="s">
        <v>239</v>
      </c>
      <c r="C58" s="2">
        <v>244713</v>
      </c>
      <c r="D58" t="s">
        <v>152</v>
      </c>
      <c r="E58" t="b">
        <f t="shared" si="0"/>
        <v>1</v>
      </c>
      <c r="F58" t="b">
        <f t="shared" si="1"/>
        <v>0</v>
      </c>
      <c r="G58" s="1">
        <f>SUMIF('Company X - Order Report'!$A$2:$A$401,'Expected Result'!A58,'Company X - Order Report'!$E$2:$E$401)/1000</f>
        <v>1.5049999999999999</v>
      </c>
      <c r="H58" cm="1">
        <f t="array" ref="H58">_xlfn.IFS(G58&lt;=0.5,0.5,G58&lt;=1,1,G58&lt;=1.5,1.5,G58&lt;=2,2,G58&lt;=2.5,2.5,G58&lt;=3,3,G58&lt;=3.5,3.5)</f>
        <v>2</v>
      </c>
      <c r="I58" s="11" t="str">
        <f>'Courier Company - Invoice'!I58</f>
        <v>b</v>
      </c>
      <c r="J58" s="2" cm="1">
        <f t="array" ref="J58">IF(E58=TRUE,INDEX('Courier Company - Rates'!$E$1:$E$20,MATCH(1,('Courier Company - Rates'!$B$1:$B$20 = "fwd")*('Courier Company - Rates'!$C$1:$C$20='Expected Result'!I58)*('Courier Company - Rates'!$D$1:$D$20="fixed"),0)),0)</f>
        <v>33</v>
      </c>
      <c r="K58" s="2" cm="1">
        <f t="array" ref="K58">IF(E58=TRUE,INDEX('Courier Company - Rates'!$E$1:$E$20,MATCH(1,('Courier Company - Rates'!$B$1:$B$20 = "fwd")*('Courier Company - Rates'!$C$1:$C$20='Expected Result'!I58)*('Courier Company - Rates'!$D$1:$D$20="additional"),0)),0)</f>
        <v>28.3</v>
      </c>
      <c r="L58" s="2" cm="1">
        <f t="array" ref="L58">IF(F58=TRUE,INDEX('Courier Company - Rates'!$E$1:$E$20,MATCH(1,('Courier Company - Rates'!$B$1:$B$20 = "rto")*('Courier Company - Rates'!$C$1:$C$20='Expected Result'!I58)*('Courier Company - Rates'!$D$1:$D$20="fixed"),0)),0)</f>
        <v>0</v>
      </c>
      <c r="M58" s="2" cm="1">
        <f t="array" ref="M58">IF(F58=TRUE,INDEX('Courier Company - Rates'!$E$1:$E$20,MATCH(1,('Courier Company - Rates'!$B$1:$B$20 = "rto")*('Courier Company - Rates'!$C$1:$C$20='Expected Result'!I58)*('Courier Company - Rates'!$D$1:$D$20="additional"),0)),0)</f>
        <v>0</v>
      </c>
      <c r="N58" s="2">
        <f t="shared" si="2"/>
        <v>117.9</v>
      </c>
      <c r="O58" s="2">
        <v>1.5</v>
      </c>
      <c r="P58" s="2" cm="1">
        <f t="array" ref="P58">_xlfn.IFS(O58&lt;=0.5,0.5,O58&lt;=1,1,O58&lt;=1.5,1.5,O58&lt;=2,2,O58&lt;=2.5,2.5,O58&lt;=3,3,O58&lt;=3.5,3.5,O58&lt;=4,4,O58&lt;=4.5,4.5)</f>
        <v>1.5</v>
      </c>
      <c r="Q58" s="10" t="s">
        <v>142</v>
      </c>
      <c r="R58" s="2">
        <v>89.6</v>
      </c>
      <c r="S58">
        <f t="shared" si="3"/>
        <v>28.300000000000011</v>
      </c>
      <c r="T58" s="4">
        <f t="shared" si="4"/>
        <v>0.24003392705682791</v>
      </c>
      <c r="U58">
        <f t="shared" si="5"/>
        <v>117.9</v>
      </c>
      <c r="V58">
        <f t="shared" si="6"/>
        <v>0</v>
      </c>
      <c r="W58" s="1">
        <f t="shared" si="7"/>
        <v>58.95</v>
      </c>
      <c r="X58" s="1">
        <f t="shared" si="8"/>
        <v>0</v>
      </c>
    </row>
    <row r="59" spans="1:24" x14ac:dyDescent="0.35">
      <c r="A59" t="s">
        <v>61</v>
      </c>
      <c r="B59" s="2" t="s">
        <v>241</v>
      </c>
      <c r="C59" s="2">
        <v>580007</v>
      </c>
      <c r="D59" t="s">
        <v>152</v>
      </c>
      <c r="E59" t="b">
        <f t="shared" si="0"/>
        <v>1</v>
      </c>
      <c r="F59" t="b">
        <f t="shared" si="1"/>
        <v>0</v>
      </c>
      <c r="G59" s="1">
        <f>SUMIF('Company X - Order Report'!$A$2:$A$401,'Expected Result'!A59,'Company X - Order Report'!$E$2:$E$401)/1000</f>
        <v>1.5169999999999999</v>
      </c>
      <c r="H59" cm="1">
        <f t="array" ref="H59">_xlfn.IFS(G59&lt;=0.5,0.5,G59&lt;=1,1,G59&lt;=1.5,1.5,G59&lt;=2,2,G59&lt;=2.5,2.5,G59&lt;=3,3,G59&lt;=3.5,3.5)</f>
        <v>2</v>
      </c>
      <c r="I59" s="11" t="str">
        <f>'Courier Company - Invoice'!I59</f>
        <v>d</v>
      </c>
      <c r="J59" s="2" cm="1">
        <f t="array" ref="J59">IF(E59=TRUE,INDEX('Courier Company - Rates'!$E$1:$E$20,MATCH(1,('Courier Company - Rates'!$B$1:$B$20 = "fwd")*('Courier Company - Rates'!$C$1:$C$20='Expected Result'!I59)*('Courier Company - Rates'!$D$1:$D$20="fixed"),0)),0)</f>
        <v>45.4</v>
      </c>
      <c r="K59" s="2" cm="1">
        <f t="array" ref="K59">IF(E59=TRUE,INDEX('Courier Company - Rates'!$E$1:$E$20,MATCH(1,('Courier Company - Rates'!$B$1:$B$20 = "fwd")*('Courier Company - Rates'!$C$1:$C$20='Expected Result'!I59)*('Courier Company - Rates'!$D$1:$D$20="additional"),0)),0)</f>
        <v>44.8</v>
      </c>
      <c r="L59" s="2" cm="1">
        <f t="array" ref="L59">IF(F59=TRUE,INDEX('Courier Company - Rates'!$E$1:$E$20,MATCH(1,('Courier Company - Rates'!$B$1:$B$20 = "rto")*('Courier Company - Rates'!$C$1:$C$20='Expected Result'!I59)*('Courier Company - Rates'!$D$1:$D$20="fixed"),0)),0)</f>
        <v>0</v>
      </c>
      <c r="M59" s="2" cm="1">
        <f t="array" ref="M59">IF(F59=TRUE,INDEX('Courier Company - Rates'!$E$1:$E$20,MATCH(1,('Courier Company - Rates'!$B$1:$B$20 = "rto")*('Courier Company - Rates'!$C$1:$C$20='Expected Result'!I59)*('Courier Company - Rates'!$D$1:$D$20="additional"),0)),0)</f>
        <v>0</v>
      </c>
      <c r="N59" s="2">
        <f t="shared" si="2"/>
        <v>179.79999999999998</v>
      </c>
      <c r="O59" s="2">
        <v>1.5</v>
      </c>
      <c r="P59" s="2" cm="1">
        <f t="array" ref="P59">_xlfn.IFS(O59&lt;=0.5,0.5,O59&lt;=1,1,O59&lt;=1.5,1.5,O59&lt;=2,2,O59&lt;=2.5,2.5,O59&lt;=3,3,O59&lt;=3.5,3.5,O59&lt;=4,4,O59&lt;=4.5,4.5)</f>
        <v>1.5</v>
      </c>
      <c r="Q59" s="10" t="s">
        <v>141</v>
      </c>
      <c r="R59" s="2">
        <v>135</v>
      </c>
      <c r="S59">
        <f t="shared" si="3"/>
        <v>44.799999999999983</v>
      </c>
      <c r="T59" s="4">
        <f t="shared" si="4"/>
        <v>0.2491657397107897</v>
      </c>
      <c r="U59">
        <f t="shared" si="5"/>
        <v>179.79999999999998</v>
      </c>
      <c r="V59">
        <f t="shared" si="6"/>
        <v>0</v>
      </c>
      <c r="W59" s="1">
        <f t="shared" si="7"/>
        <v>89.899999999999991</v>
      </c>
      <c r="X59" s="1">
        <f t="shared" si="8"/>
        <v>0</v>
      </c>
    </row>
    <row r="60" spans="1:24" x14ac:dyDescent="0.35">
      <c r="A60" t="s">
        <v>60</v>
      </c>
      <c r="B60" s="2" t="s">
        <v>242</v>
      </c>
      <c r="C60" s="2">
        <v>360005</v>
      </c>
      <c r="D60" t="s">
        <v>152</v>
      </c>
      <c r="E60" t="b">
        <f t="shared" si="0"/>
        <v>1</v>
      </c>
      <c r="F60" t="b">
        <f t="shared" si="1"/>
        <v>0</v>
      </c>
      <c r="G60" s="1">
        <f>SUMIF('Company X - Order Report'!$A$2:$A$401,'Expected Result'!A60,'Company X - Order Report'!$E$2:$E$401)/1000</f>
        <v>3.08</v>
      </c>
      <c r="H60" cm="1">
        <f t="array" ref="H60">_xlfn.IFS(G60&lt;=0.5,0.5,G60&lt;=1,1,G60&lt;=1.5,1.5,G60&lt;=2,2,G60&lt;=2.5,2.5,G60&lt;=3,3,G60&lt;=3.5,3.5)</f>
        <v>3.5</v>
      </c>
      <c r="I60" s="11" t="str">
        <f>'Courier Company - Invoice'!I60</f>
        <v>d</v>
      </c>
      <c r="J60" s="2" cm="1">
        <f t="array" ref="J60">IF(E60=TRUE,INDEX('Courier Company - Rates'!$E$1:$E$20,MATCH(1,('Courier Company - Rates'!$B$1:$B$20 = "fwd")*('Courier Company - Rates'!$C$1:$C$20='Expected Result'!I60)*('Courier Company - Rates'!$D$1:$D$20="fixed"),0)),0)</f>
        <v>45.4</v>
      </c>
      <c r="K60" s="2" cm="1">
        <f t="array" ref="K60">IF(E60=TRUE,INDEX('Courier Company - Rates'!$E$1:$E$20,MATCH(1,('Courier Company - Rates'!$B$1:$B$20 = "fwd")*('Courier Company - Rates'!$C$1:$C$20='Expected Result'!I60)*('Courier Company - Rates'!$D$1:$D$20="additional"),0)),0)</f>
        <v>44.8</v>
      </c>
      <c r="L60" s="2" cm="1">
        <f t="array" ref="L60">IF(F60=TRUE,INDEX('Courier Company - Rates'!$E$1:$E$20,MATCH(1,('Courier Company - Rates'!$B$1:$B$20 = "rto")*('Courier Company - Rates'!$C$1:$C$20='Expected Result'!I60)*('Courier Company - Rates'!$D$1:$D$20="fixed"),0)),0)</f>
        <v>0</v>
      </c>
      <c r="M60" s="2" cm="1">
        <f t="array" ref="M60">IF(F60=TRUE,INDEX('Courier Company - Rates'!$E$1:$E$20,MATCH(1,('Courier Company - Rates'!$B$1:$B$20 = "rto")*('Courier Company - Rates'!$C$1:$C$20='Expected Result'!I60)*('Courier Company - Rates'!$D$1:$D$20="additional"),0)),0)</f>
        <v>0</v>
      </c>
      <c r="N60" s="2">
        <f t="shared" si="2"/>
        <v>314.19999999999993</v>
      </c>
      <c r="O60" s="2">
        <v>3</v>
      </c>
      <c r="P60" s="2" cm="1">
        <f t="array" ref="P60">_xlfn.IFS(O60&lt;=0.5,0.5,O60&lt;=1,1,O60&lt;=1.5,1.5,O60&lt;=2,2,O60&lt;=2.5,2.5,O60&lt;=3,3,O60&lt;=3.5,3.5,O60&lt;=4,4,O60&lt;=4.5,4.5)</f>
        <v>3</v>
      </c>
      <c r="Q60" s="10" t="s">
        <v>141</v>
      </c>
      <c r="R60" s="2">
        <v>269.39999999999998</v>
      </c>
      <c r="S60">
        <f t="shared" si="3"/>
        <v>44.799999999999955</v>
      </c>
      <c r="T60" s="4">
        <f t="shared" si="4"/>
        <v>0.14258434118395916</v>
      </c>
      <c r="U60">
        <f t="shared" si="5"/>
        <v>314.19999999999993</v>
      </c>
      <c r="V60">
        <f t="shared" si="6"/>
        <v>0</v>
      </c>
      <c r="W60" s="1">
        <f t="shared" si="7"/>
        <v>89.771428571428558</v>
      </c>
      <c r="X60" s="1">
        <f t="shared" si="8"/>
        <v>0</v>
      </c>
    </row>
    <row r="61" spans="1:24" x14ac:dyDescent="0.35">
      <c r="A61" t="s">
        <v>125</v>
      </c>
      <c r="B61" s="2" t="s">
        <v>244</v>
      </c>
      <c r="C61" s="2">
        <v>313027</v>
      </c>
      <c r="D61" t="s">
        <v>152</v>
      </c>
      <c r="E61" t="b">
        <f t="shared" si="0"/>
        <v>1</v>
      </c>
      <c r="F61" t="b">
        <f t="shared" si="1"/>
        <v>0</v>
      </c>
      <c r="G61" s="1">
        <f>SUMIF('Company X - Order Report'!$A$2:$A$401,'Expected Result'!A61,'Company X - Order Report'!$E$2:$E$401)/1000</f>
        <v>1.621</v>
      </c>
      <c r="H61" cm="1">
        <f t="array" ref="H61">_xlfn.IFS(G61&lt;=0.5,0.5,G61&lt;=1,1,G61&lt;=1.5,1.5,G61&lt;=2,2,G61&lt;=2.5,2.5,G61&lt;=3,3,G61&lt;=3.5,3.5)</f>
        <v>2</v>
      </c>
      <c r="I61" s="11" t="str">
        <f>'Courier Company - Invoice'!I61</f>
        <v>b</v>
      </c>
      <c r="J61" s="2" cm="1">
        <f t="array" ref="J61">IF(E61=TRUE,INDEX('Courier Company - Rates'!$E$1:$E$20,MATCH(1,('Courier Company - Rates'!$B$1:$B$20 = "fwd")*('Courier Company - Rates'!$C$1:$C$20='Expected Result'!I61)*('Courier Company - Rates'!$D$1:$D$20="fixed"),0)),0)</f>
        <v>33</v>
      </c>
      <c r="K61" s="2" cm="1">
        <f t="array" ref="K61">IF(E61=TRUE,INDEX('Courier Company - Rates'!$E$1:$E$20,MATCH(1,('Courier Company - Rates'!$B$1:$B$20 = "fwd")*('Courier Company - Rates'!$C$1:$C$20='Expected Result'!I61)*('Courier Company - Rates'!$D$1:$D$20="additional"),0)),0)</f>
        <v>28.3</v>
      </c>
      <c r="L61" s="2" cm="1">
        <f t="array" ref="L61">IF(F61=TRUE,INDEX('Courier Company - Rates'!$E$1:$E$20,MATCH(1,('Courier Company - Rates'!$B$1:$B$20 = "rto")*('Courier Company - Rates'!$C$1:$C$20='Expected Result'!I61)*('Courier Company - Rates'!$D$1:$D$20="fixed"),0)),0)</f>
        <v>0</v>
      </c>
      <c r="M61" s="2" cm="1">
        <f t="array" ref="M61">IF(F61=TRUE,INDEX('Courier Company - Rates'!$E$1:$E$20,MATCH(1,('Courier Company - Rates'!$B$1:$B$20 = "rto")*('Courier Company - Rates'!$C$1:$C$20='Expected Result'!I61)*('Courier Company - Rates'!$D$1:$D$20="additional"),0)),0)</f>
        <v>0</v>
      </c>
      <c r="N61" s="2">
        <f t="shared" si="2"/>
        <v>117.9</v>
      </c>
      <c r="O61" s="2">
        <v>1.7</v>
      </c>
      <c r="P61" s="2" cm="1">
        <f t="array" ref="P61">_xlfn.IFS(O61&lt;=0.5,0.5,O61&lt;=1,1,O61&lt;=1.5,1.5,O61&lt;=2,2,O61&lt;=2.5,2.5,O61&lt;=3,3,O61&lt;=3.5,3.5,O61&lt;=4,4,O61&lt;=4.5,4.5)</f>
        <v>2</v>
      </c>
      <c r="Q61" s="10" t="s">
        <v>141</v>
      </c>
      <c r="R61" s="2">
        <v>179.8</v>
      </c>
      <c r="S61">
        <f t="shared" si="3"/>
        <v>-61.900000000000006</v>
      </c>
      <c r="T61" s="4">
        <f t="shared" si="4"/>
        <v>0</v>
      </c>
      <c r="U61">
        <f t="shared" si="5"/>
        <v>117.9</v>
      </c>
      <c r="V61">
        <f t="shared" si="6"/>
        <v>0</v>
      </c>
      <c r="W61" s="1">
        <f t="shared" si="7"/>
        <v>58.95</v>
      </c>
      <c r="X61" s="1">
        <f t="shared" si="8"/>
        <v>0</v>
      </c>
    </row>
    <row r="62" spans="1:24" x14ac:dyDescent="0.35">
      <c r="A62" t="s">
        <v>101</v>
      </c>
      <c r="B62" s="2" t="s">
        <v>246</v>
      </c>
      <c r="C62" s="2">
        <v>341001</v>
      </c>
      <c r="D62" t="s">
        <v>152</v>
      </c>
      <c r="E62" t="b">
        <f t="shared" si="0"/>
        <v>1</v>
      </c>
      <c r="F62" t="b">
        <f t="shared" si="1"/>
        <v>0</v>
      </c>
      <c r="G62" s="1">
        <f>SUMIF('Company X - Order Report'!$A$2:$A$401,'Expected Result'!A62,'Company X - Order Report'!$E$2:$E$401)/1000</f>
        <v>0.60699999999999998</v>
      </c>
      <c r="H62" cm="1">
        <f t="array" ref="H62">_xlfn.IFS(G62&lt;=0.5,0.5,G62&lt;=1,1,G62&lt;=1.5,1.5,G62&lt;=2,2,G62&lt;=2.5,2.5,G62&lt;=3,3,G62&lt;=3.5,3.5)</f>
        <v>1</v>
      </c>
      <c r="I62" s="11" t="str">
        <f>'Courier Company - Invoice'!I62</f>
        <v>b</v>
      </c>
      <c r="J62" s="2" cm="1">
        <f t="array" ref="J62">IF(E62=TRUE,INDEX('Courier Company - Rates'!$E$1:$E$20,MATCH(1,('Courier Company - Rates'!$B$1:$B$20 = "fwd")*('Courier Company - Rates'!$C$1:$C$20='Expected Result'!I62)*('Courier Company - Rates'!$D$1:$D$20="fixed"),0)),0)</f>
        <v>33</v>
      </c>
      <c r="K62" s="2" cm="1">
        <f t="array" ref="K62">IF(E62=TRUE,INDEX('Courier Company - Rates'!$E$1:$E$20,MATCH(1,('Courier Company - Rates'!$B$1:$B$20 = "fwd")*('Courier Company - Rates'!$C$1:$C$20='Expected Result'!I62)*('Courier Company - Rates'!$D$1:$D$20="additional"),0)),0)</f>
        <v>28.3</v>
      </c>
      <c r="L62" s="2" cm="1">
        <f t="array" ref="L62">IF(F62=TRUE,INDEX('Courier Company - Rates'!$E$1:$E$20,MATCH(1,('Courier Company - Rates'!$B$1:$B$20 = "rto")*('Courier Company - Rates'!$C$1:$C$20='Expected Result'!I62)*('Courier Company - Rates'!$D$1:$D$20="fixed"),0)),0)</f>
        <v>0</v>
      </c>
      <c r="M62" s="2" cm="1">
        <f t="array" ref="M62">IF(F62=TRUE,INDEX('Courier Company - Rates'!$E$1:$E$20,MATCH(1,('Courier Company - Rates'!$B$1:$B$20 = "rto")*('Courier Company - Rates'!$C$1:$C$20='Expected Result'!I62)*('Courier Company - Rates'!$D$1:$D$20="additional"),0)),0)</f>
        <v>0</v>
      </c>
      <c r="N62" s="2">
        <f t="shared" si="2"/>
        <v>61.3</v>
      </c>
      <c r="O62" s="2">
        <v>0.79</v>
      </c>
      <c r="P62" s="2" cm="1">
        <f t="array" ref="P62">_xlfn.IFS(O62&lt;=0.5,0.5,O62&lt;=1,1,O62&lt;=1.5,1.5,O62&lt;=2,2,O62&lt;=2.5,2.5,O62&lt;=3,3,O62&lt;=3.5,3.5,O62&lt;=4,4,O62&lt;=4.5,4.5)</f>
        <v>1</v>
      </c>
      <c r="Q62" s="10" t="s">
        <v>141</v>
      </c>
      <c r="R62" s="2">
        <v>90.2</v>
      </c>
      <c r="S62">
        <f t="shared" si="3"/>
        <v>-28.900000000000006</v>
      </c>
      <c r="T62" s="4">
        <f t="shared" si="4"/>
        <v>0</v>
      </c>
      <c r="U62">
        <f t="shared" si="5"/>
        <v>61.3</v>
      </c>
      <c r="V62">
        <f t="shared" si="6"/>
        <v>0</v>
      </c>
      <c r="W62" s="1">
        <f t="shared" si="7"/>
        <v>61.3</v>
      </c>
      <c r="X62" s="1">
        <f t="shared" si="8"/>
        <v>0</v>
      </c>
    </row>
    <row r="63" spans="1:24" x14ac:dyDescent="0.35">
      <c r="A63" t="s">
        <v>84</v>
      </c>
      <c r="B63" s="2" t="s">
        <v>247</v>
      </c>
      <c r="C63" s="2">
        <v>332715</v>
      </c>
      <c r="D63" t="s">
        <v>152</v>
      </c>
      <c r="E63" t="b">
        <f t="shared" si="0"/>
        <v>1</v>
      </c>
      <c r="F63" t="b">
        <f t="shared" si="1"/>
        <v>0</v>
      </c>
      <c r="G63" s="1">
        <f>SUMIF('Company X - Order Report'!$A$2:$A$401,'Expected Result'!A63,'Company X - Order Report'!$E$2:$E$401)/1000</f>
        <v>0.5</v>
      </c>
      <c r="H63" cm="1">
        <f t="array" ref="H63">_xlfn.IFS(G63&lt;=0.5,0.5,G63&lt;=1,1,G63&lt;=1.5,1.5,G63&lt;=2,2,G63&lt;=2.5,2.5,G63&lt;=3,3,G63&lt;=3.5,3.5)</f>
        <v>0.5</v>
      </c>
      <c r="I63" s="11" t="str">
        <f>'Courier Company - Invoice'!I63</f>
        <v>b</v>
      </c>
      <c r="J63" s="2" cm="1">
        <f t="array" ref="J63">IF(E63=TRUE,INDEX('Courier Company - Rates'!$E$1:$E$20,MATCH(1,('Courier Company - Rates'!$B$1:$B$20 = "fwd")*('Courier Company - Rates'!$C$1:$C$20='Expected Result'!I63)*('Courier Company - Rates'!$D$1:$D$20="fixed"),0)),0)</f>
        <v>33</v>
      </c>
      <c r="K63" s="2" cm="1">
        <f t="array" ref="K63">IF(E63=TRUE,INDEX('Courier Company - Rates'!$E$1:$E$20,MATCH(1,('Courier Company - Rates'!$B$1:$B$20 = "fwd")*('Courier Company - Rates'!$C$1:$C$20='Expected Result'!I63)*('Courier Company - Rates'!$D$1:$D$20="additional"),0)),0)</f>
        <v>28.3</v>
      </c>
      <c r="L63" s="2" cm="1">
        <f t="array" ref="L63">IF(F63=TRUE,INDEX('Courier Company - Rates'!$E$1:$E$20,MATCH(1,('Courier Company - Rates'!$B$1:$B$20 = "rto")*('Courier Company - Rates'!$C$1:$C$20='Expected Result'!I63)*('Courier Company - Rates'!$D$1:$D$20="fixed"),0)),0)</f>
        <v>0</v>
      </c>
      <c r="M63" s="2" cm="1">
        <f t="array" ref="M63">IF(F63=TRUE,INDEX('Courier Company - Rates'!$E$1:$E$20,MATCH(1,('Courier Company - Rates'!$B$1:$B$20 = "rto")*('Courier Company - Rates'!$C$1:$C$20='Expected Result'!I63)*('Courier Company - Rates'!$D$1:$D$20="additional"),0)),0)</f>
        <v>0</v>
      </c>
      <c r="N63" s="2">
        <f t="shared" si="2"/>
        <v>33</v>
      </c>
      <c r="O63" s="2">
        <v>0.5</v>
      </c>
      <c r="P63" s="2" cm="1">
        <f t="array" ref="P63">_xlfn.IFS(O63&lt;=0.5,0.5,O63&lt;=1,1,O63&lt;=1.5,1.5,O63&lt;=2,2,O63&lt;=2.5,2.5,O63&lt;=3,3,O63&lt;=3.5,3.5,O63&lt;=4,4,O63&lt;=4.5,4.5)</f>
        <v>0.5</v>
      </c>
      <c r="Q63" s="10" t="s">
        <v>141</v>
      </c>
      <c r="R63" s="2">
        <v>45.4</v>
      </c>
      <c r="S63">
        <f t="shared" si="3"/>
        <v>-12.399999999999999</v>
      </c>
      <c r="T63" s="4">
        <f t="shared" si="4"/>
        <v>0</v>
      </c>
      <c r="U63">
        <f t="shared" si="5"/>
        <v>33</v>
      </c>
      <c r="V63">
        <f t="shared" si="6"/>
        <v>0</v>
      </c>
      <c r="W63" s="1">
        <f t="shared" si="7"/>
        <v>66</v>
      </c>
      <c r="X63" s="1">
        <f t="shared" si="8"/>
        <v>0</v>
      </c>
    </row>
    <row r="64" spans="1:24" x14ac:dyDescent="0.35">
      <c r="A64" t="s">
        <v>80</v>
      </c>
      <c r="B64" s="2" t="s">
        <v>248</v>
      </c>
      <c r="C64" s="2">
        <v>302031</v>
      </c>
      <c r="D64" t="s">
        <v>152</v>
      </c>
      <c r="E64" t="b">
        <f t="shared" si="0"/>
        <v>1</v>
      </c>
      <c r="F64" t="b">
        <f t="shared" si="1"/>
        <v>0</v>
      </c>
      <c r="G64" s="1">
        <f>SUMIF('Company X - Order Report'!$A$2:$A$401,'Expected Result'!A64,'Company X - Order Report'!$E$2:$E$401)/1000</f>
        <v>0.60099999999999998</v>
      </c>
      <c r="H64" cm="1">
        <f t="array" ref="H64">_xlfn.IFS(G64&lt;=0.5,0.5,G64&lt;=1,1,G64&lt;=1.5,1.5,G64&lt;=2,2,G64&lt;=2.5,2.5,G64&lt;=3,3,G64&lt;=3.5,3.5)</f>
        <v>1</v>
      </c>
      <c r="I64" s="11" t="str">
        <f>'Courier Company - Invoice'!I64</f>
        <v>b</v>
      </c>
      <c r="J64" s="2" cm="1">
        <f t="array" ref="J64">IF(E64=TRUE,INDEX('Courier Company - Rates'!$E$1:$E$20,MATCH(1,('Courier Company - Rates'!$B$1:$B$20 = "fwd")*('Courier Company - Rates'!$C$1:$C$20='Expected Result'!I64)*('Courier Company - Rates'!$D$1:$D$20="fixed"),0)),0)</f>
        <v>33</v>
      </c>
      <c r="K64" s="2" cm="1">
        <f t="array" ref="K64">IF(E64=TRUE,INDEX('Courier Company - Rates'!$E$1:$E$20,MATCH(1,('Courier Company - Rates'!$B$1:$B$20 = "fwd")*('Courier Company - Rates'!$C$1:$C$20='Expected Result'!I64)*('Courier Company - Rates'!$D$1:$D$20="additional"),0)),0)</f>
        <v>28.3</v>
      </c>
      <c r="L64" s="2" cm="1">
        <f t="array" ref="L64">IF(F64=TRUE,INDEX('Courier Company - Rates'!$E$1:$E$20,MATCH(1,('Courier Company - Rates'!$B$1:$B$20 = "rto")*('Courier Company - Rates'!$C$1:$C$20='Expected Result'!I64)*('Courier Company - Rates'!$D$1:$D$20="fixed"),0)),0)</f>
        <v>0</v>
      </c>
      <c r="M64" s="2" cm="1">
        <f t="array" ref="M64">IF(F64=TRUE,INDEX('Courier Company - Rates'!$E$1:$E$20,MATCH(1,('Courier Company - Rates'!$B$1:$B$20 = "rto")*('Courier Company - Rates'!$C$1:$C$20='Expected Result'!I64)*('Courier Company - Rates'!$D$1:$D$20="additional"),0)),0)</f>
        <v>0</v>
      </c>
      <c r="N64" s="2">
        <f t="shared" si="2"/>
        <v>61.3</v>
      </c>
      <c r="O64" s="2">
        <v>0.77</v>
      </c>
      <c r="P64" s="2" cm="1">
        <f t="array" ref="P64">_xlfn.IFS(O64&lt;=0.5,0.5,O64&lt;=1,1,O64&lt;=1.5,1.5,O64&lt;=2,2,O64&lt;=2.5,2.5,O64&lt;=3,3,O64&lt;=3.5,3.5,O64&lt;=4,4,O64&lt;=4.5,4.5)</f>
        <v>1</v>
      </c>
      <c r="Q64" s="10" t="s">
        <v>141</v>
      </c>
      <c r="R64" s="2">
        <v>90.2</v>
      </c>
      <c r="S64">
        <f t="shared" si="3"/>
        <v>-28.900000000000006</v>
      </c>
      <c r="T64" s="4">
        <f t="shared" si="4"/>
        <v>0</v>
      </c>
      <c r="U64">
        <f t="shared" si="5"/>
        <v>61.3</v>
      </c>
      <c r="V64">
        <f t="shared" si="6"/>
        <v>0</v>
      </c>
      <c r="W64" s="1">
        <f t="shared" si="7"/>
        <v>61.3</v>
      </c>
      <c r="X64" s="1">
        <f t="shared" si="8"/>
        <v>0</v>
      </c>
    </row>
    <row r="65" spans="1:24" x14ac:dyDescent="0.35">
      <c r="A65" t="s">
        <v>70</v>
      </c>
      <c r="B65" s="2" t="s">
        <v>250</v>
      </c>
      <c r="C65" s="2">
        <v>335001</v>
      </c>
      <c r="D65" t="s">
        <v>152</v>
      </c>
      <c r="E65" t="b">
        <f t="shared" si="0"/>
        <v>1</v>
      </c>
      <c r="F65" t="b">
        <f t="shared" si="1"/>
        <v>0</v>
      </c>
      <c r="G65" s="1">
        <f>SUMIF('Company X - Order Report'!$A$2:$A$401,'Expected Result'!A65,'Company X - Order Report'!$E$2:$E$401)/1000</f>
        <v>0.73099999999999998</v>
      </c>
      <c r="H65" cm="1">
        <f t="array" ref="H65">_xlfn.IFS(G65&lt;=0.5,0.5,G65&lt;=1,1,G65&lt;=1.5,1.5,G65&lt;=2,2,G65&lt;=2.5,2.5,G65&lt;=3,3,G65&lt;=3.5,3.5)</f>
        <v>1</v>
      </c>
      <c r="I65" s="11" t="str">
        <f>'Courier Company - Invoice'!I65</f>
        <v>b</v>
      </c>
      <c r="J65" s="2" cm="1">
        <f t="array" ref="J65">IF(E65=TRUE,INDEX('Courier Company - Rates'!$E$1:$E$20,MATCH(1,('Courier Company - Rates'!$B$1:$B$20 = "fwd")*('Courier Company - Rates'!$C$1:$C$20='Expected Result'!I65)*('Courier Company - Rates'!$D$1:$D$20="fixed"),0)),0)</f>
        <v>33</v>
      </c>
      <c r="K65" s="2" cm="1">
        <f t="array" ref="K65">IF(E65=TRUE,INDEX('Courier Company - Rates'!$E$1:$E$20,MATCH(1,('Courier Company - Rates'!$B$1:$B$20 = "fwd")*('Courier Company - Rates'!$C$1:$C$20='Expected Result'!I65)*('Courier Company - Rates'!$D$1:$D$20="additional"),0)),0)</f>
        <v>28.3</v>
      </c>
      <c r="L65" s="2" cm="1">
        <f t="array" ref="L65">IF(F65=TRUE,INDEX('Courier Company - Rates'!$E$1:$E$20,MATCH(1,('Courier Company - Rates'!$B$1:$B$20 = "rto")*('Courier Company - Rates'!$C$1:$C$20='Expected Result'!I65)*('Courier Company - Rates'!$D$1:$D$20="fixed"),0)),0)</f>
        <v>0</v>
      </c>
      <c r="M65" s="2" cm="1">
        <f t="array" ref="M65">IF(F65=TRUE,INDEX('Courier Company - Rates'!$E$1:$E$20,MATCH(1,('Courier Company - Rates'!$B$1:$B$20 = "rto")*('Courier Company - Rates'!$C$1:$C$20='Expected Result'!I65)*('Courier Company - Rates'!$D$1:$D$20="additional"),0)),0)</f>
        <v>0</v>
      </c>
      <c r="N65" s="2">
        <f t="shared" si="2"/>
        <v>61.3</v>
      </c>
      <c r="O65" s="2">
        <v>0.8</v>
      </c>
      <c r="P65" s="2" cm="1">
        <f t="array" ref="P65">_xlfn.IFS(O65&lt;=0.5,0.5,O65&lt;=1,1,O65&lt;=1.5,1.5,O65&lt;=2,2,O65&lt;=2.5,2.5,O65&lt;=3,3,O65&lt;=3.5,3.5,O65&lt;=4,4,O65&lt;=4.5,4.5)</f>
        <v>1</v>
      </c>
      <c r="Q65" s="10" t="s">
        <v>141</v>
      </c>
      <c r="R65" s="2">
        <v>90.2</v>
      </c>
      <c r="S65">
        <f t="shared" si="3"/>
        <v>-28.900000000000006</v>
      </c>
      <c r="T65" s="4">
        <f t="shared" si="4"/>
        <v>0</v>
      </c>
      <c r="U65">
        <f t="shared" si="5"/>
        <v>61.3</v>
      </c>
      <c r="V65">
        <f t="shared" si="6"/>
        <v>0</v>
      </c>
      <c r="W65" s="1">
        <f t="shared" si="7"/>
        <v>61.3</v>
      </c>
      <c r="X65" s="1">
        <f t="shared" si="8"/>
        <v>0</v>
      </c>
    </row>
    <row r="66" spans="1:24" x14ac:dyDescent="0.35">
      <c r="A66" t="s">
        <v>57</v>
      </c>
      <c r="B66" s="2" t="s">
        <v>251</v>
      </c>
      <c r="C66" s="2">
        <v>334004</v>
      </c>
      <c r="D66" t="s">
        <v>152</v>
      </c>
      <c r="E66" t="b">
        <f t="shared" si="0"/>
        <v>1</v>
      </c>
      <c r="F66" t="b">
        <f t="shared" si="1"/>
        <v>0</v>
      </c>
      <c r="G66" s="1">
        <f>SUMIF('Company X - Order Report'!$A$2:$A$401,'Expected Result'!A66,'Company X - Order Report'!$E$2:$E$401)/1000</f>
        <v>0.60099999999999998</v>
      </c>
      <c r="H66" cm="1">
        <f t="array" ref="H66">_xlfn.IFS(G66&lt;=0.5,0.5,G66&lt;=1,1,G66&lt;=1.5,1.5,G66&lt;=2,2,G66&lt;=2.5,2.5,G66&lt;=3,3,G66&lt;=3.5,3.5)</f>
        <v>1</v>
      </c>
      <c r="I66" s="11" t="str">
        <f>'Courier Company - Invoice'!I66</f>
        <v>b</v>
      </c>
      <c r="J66" s="2" cm="1">
        <f t="array" ref="J66">IF(E66=TRUE,INDEX('Courier Company - Rates'!$E$1:$E$20,MATCH(1,('Courier Company - Rates'!$B$1:$B$20 = "fwd")*('Courier Company - Rates'!$C$1:$C$20='Expected Result'!I66)*('Courier Company - Rates'!$D$1:$D$20="fixed"),0)),0)</f>
        <v>33</v>
      </c>
      <c r="K66" s="2" cm="1">
        <f t="array" ref="K66">IF(E66=TRUE,INDEX('Courier Company - Rates'!$E$1:$E$20,MATCH(1,('Courier Company - Rates'!$B$1:$B$20 = "fwd")*('Courier Company - Rates'!$C$1:$C$20='Expected Result'!I66)*('Courier Company - Rates'!$D$1:$D$20="additional"),0)),0)</f>
        <v>28.3</v>
      </c>
      <c r="L66" s="2" cm="1">
        <f t="array" ref="L66">IF(F66=TRUE,INDEX('Courier Company - Rates'!$E$1:$E$20,MATCH(1,('Courier Company - Rates'!$B$1:$B$20 = "rto")*('Courier Company - Rates'!$C$1:$C$20='Expected Result'!I66)*('Courier Company - Rates'!$D$1:$D$20="fixed"),0)),0)</f>
        <v>0</v>
      </c>
      <c r="M66" s="2" cm="1">
        <f t="array" ref="M66">IF(F66=TRUE,INDEX('Courier Company - Rates'!$E$1:$E$20,MATCH(1,('Courier Company - Rates'!$B$1:$B$20 = "rto")*('Courier Company - Rates'!$C$1:$C$20='Expected Result'!I66)*('Courier Company - Rates'!$D$1:$D$20="additional"),0)),0)</f>
        <v>0</v>
      </c>
      <c r="N66" s="2">
        <f t="shared" si="2"/>
        <v>61.3</v>
      </c>
      <c r="O66" s="2">
        <v>0.76</v>
      </c>
      <c r="P66" s="2" cm="1">
        <f t="array" ref="P66">_xlfn.IFS(O66&lt;=0.5,0.5,O66&lt;=1,1,O66&lt;=1.5,1.5,O66&lt;=2,2,O66&lt;=2.5,2.5,O66&lt;=3,3,O66&lt;=3.5,3.5,O66&lt;=4,4,O66&lt;=4.5,4.5)</f>
        <v>1</v>
      </c>
      <c r="Q66" s="10" t="s">
        <v>141</v>
      </c>
      <c r="R66" s="2">
        <v>90.2</v>
      </c>
      <c r="S66">
        <f t="shared" si="3"/>
        <v>-28.900000000000006</v>
      </c>
      <c r="T66" s="4">
        <f t="shared" si="4"/>
        <v>0</v>
      </c>
      <c r="U66">
        <f t="shared" si="5"/>
        <v>61.3</v>
      </c>
      <c r="V66">
        <f t="shared" si="6"/>
        <v>0</v>
      </c>
      <c r="W66" s="1">
        <f t="shared" si="7"/>
        <v>61.3</v>
      </c>
      <c r="X66" s="1">
        <f t="shared" si="8"/>
        <v>0</v>
      </c>
    </row>
    <row r="67" spans="1:24" x14ac:dyDescent="0.35">
      <c r="A67" t="s">
        <v>50</v>
      </c>
      <c r="B67" s="2" t="s">
        <v>253</v>
      </c>
      <c r="C67" s="2">
        <v>321001</v>
      </c>
      <c r="D67" t="s">
        <v>152</v>
      </c>
      <c r="E67" t="b">
        <f t="shared" ref="E67:E125" si="9">ISNUMBER(SEARCH("Forward",D67))</f>
        <v>1</v>
      </c>
      <c r="F67" t="b">
        <f t="shared" ref="F67:F125" si="10">ISNUMBER(SEARCH("RTO",D67))</f>
        <v>0</v>
      </c>
      <c r="G67" s="1">
        <f>SUMIF('Company X - Order Report'!$A$2:$A$401,'Expected Result'!A67,'Company X - Order Report'!$E$2:$E$401)/1000</f>
        <v>0.60699999999999998</v>
      </c>
      <c r="H67" cm="1">
        <f t="array" ref="H67">_xlfn.IFS(G67&lt;=0.5,0.5,G67&lt;=1,1,G67&lt;=1.5,1.5,G67&lt;=2,2,G67&lt;=2.5,2.5,G67&lt;=3,3,G67&lt;=3.5,3.5)</f>
        <v>1</v>
      </c>
      <c r="I67" s="11" t="str">
        <f>'Courier Company - Invoice'!I67</f>
        <v>b</v>
      </c>
      <c r="J67" s="2" cm="1">
        <f t="array" ref="J67">IF(E67=TRUE,INDEX('Courier Company - Rates'!$E$1:$E$20,MATCH(1,('Courier Company - Rates'!$B$1:$B$20 = "fwd")*('Courier Company - Rates'!$C$1:$C$20='Expected Result'!I67)*('Courier Company - Rates'!$D$1:$D$20="fixed"),0)),0)</f>
        <v>33</v>
      </c>
      <c r="K67" s="2" cm="1">
        <f t="array" ref="K67">IF(E67=TRUE,INDEX('Courier Company - Rates'!$E$1:$E$20,MATCH(1,('Courier Company - Rates'!$B$1:$B$20 = "fwd")*('Courier Company - Rates'!$C$1:$C$20='Expected Result'!I67)*('Courier Company - Rates'!$D$1:$D$20="additional"),0)),0)</f>
        <v>28.3</v>
      </c>
      <c r="L67" s="2" cm="1">
        <f t="array" ref="L67">IF(F67=TRUE,INDEX('Courier Company - Rates'!$E$1:$E$20,MATCH(1,('Courier Company - Rates'!$B$1:$B$20 = "rto")*('Courier Company - Rates'!$C$1:$C$20='Expected Result'!I67)*('Courier Company - Rates'!$D$1:$D$20="fixed"),0)),0)</f>
        <v>0</v>
      </c>
      <c r="M67" s="2" cm="1">
        <f t="array" ref="M67">IF(F67=TRUE,INDEX('Courier Company - Rates'!$E$1:$E$20,MATCH(1,('Courier Company - Rates'!$B$1:$B$20 = "rto")*('Courier Company - Rates'!$C$1:$C$20='Expected Result'!I67)*('Courier Company - Rates'!$D$1:$D$20="additional"),0)),0)</f>
        <v>0</v>
      </c>
      <c r="N67" s="2">
        <f t="shared" ref="N67:N125" si="11">IF(H67&lt;=0.5,J67+L67,(J67+L67)+((H67-0.5)/0.5)*(K67+M67))</f>
        <v>61.3</v>
      </c>
      <c r="O67" s="2">
        <v>0.76</v>
      </c>
      <c r="P67" s="2" cm="1">
        <f t="array" ref="P67">_xlfn.IFS(O67&lt;=0.5,0.5,O67&lt;=1,1,O67&lt;=1.5,1.5,O67&lt;=2,2,O67&lt;=2.5,2.5,O67&lt;=3,3,O67&lt;=3.5,3.5,O67&lt;=4,4,O67&lt;=4.5,4.5)</f>
        <v>1</v>
      </c>
      <c r="Q67" s="10" t="s">
        <v>141</v>
      </c>
      <c r="R67" s="2">
        <v>90.2</v>
      </c>
      <c r="S67">
        <f t="shared" ref="S67:S125" si="12">N67-R67</f>
        <v>-28.900000000000006</v>
      </c>
      <c r="T67" s="4">
        <f t="shared" ref="T67:T125" si="13">IF(S67&gt;0,S67/N67,0)</f>
        <v>0</v>
      </c>
      <c r="U67">
        <f t="shared" ref="U67:U125" si="14">IF(H67&lt;=0.5,J67,J67+(((H67-0.5)/0.5)*K67))</f>
        <v>61.3</v>
      </c>
      <c r="V67">
        <f t="shared" ref="V67:V125" si="15">N67-U67</f>
        <v>0</v>
      </c>
      <c r="W67" s="1">
        <f t="shared" ref="W67:W125" si="16">U67/H67</f>
        <v>61.3</v>
      </c>
      <c r="X67" s="1">
        <f t="shared" ref="X67:X125" si="17">V67/H67</f>
        <v>0</v>
      </c>
    </row>
    <row r="68" spans="1:24" x14ac:dyDescent="0.35">
      <c r="A68" t="s">
        <v>48</v>
      </c>
      <c r="B68" s="2" t="s">
        <v>254</v>
      </c>
      <c r="C68" s="2">
        <v>324001</v>
      </c>
      <c r="D68" t="s">
        <v>152</v>
      </c>
      <c r="E68" t="b">
        <f t="shared" si="9"/>
        <v>1</v>
      </c>
      <c r="F68" t="b">
        <f t="shared" si="10"/>
        <v>0</v>
      </c>
      <c r="G68" s="1">
        <f>SUMIF('Company X - Order Report'!$A$2:$A$401,'Expected Result'!A68,'Company X - Order Report'!$E$2:$E$401)/1000</f>
        <v>0.505</v>
      </c>
      <c r="H68" cm="1">
        <f t="array" ref="H68">_xlfn.IFS(G68&lt;=0.5,0.5,G68&lt;=1,1,G68&lt;=1.5,1.5,G68&lt;=2,2,G68&lt;=2.5,2.5,G68&lt;=3,3,G68&lt;=3.5,3.5)</f>
        <v>1</v>
      </c>
      <c r="I68" s="11" t="str">
        <f>'Courier Company - Invoice'!I68</f>
        <v>b</v>
      </c>
      <c r="J68" s="2" cm="1">
        <f t="array" ref="J68">IF(E68=TRUE,INDEX('Courier Company - Rates'!$E$1:$E$20,MATCH(1,('Courier Company - Rates'!$B$1:$B$20 = "fwd")*('Courier Company - Rates'!$C$1:$C$20='Expected Result'!I68)*('Courier Company - Rates'!$D$1:$D$20="fixed"),0)),0)</f>
        <v>33</v>
      </c>
      <c r="K68" s="2" cm="1">
        <f t="array" ref="K68">IF(E68=TRUE,INDEX('Courier Company - Rates'!$E$1:$E$20,MATCH(1,('Courier Company - Rates'!$B$1:$B$20 = "fwd")*('Courier Company - Rates'!$C$1:$C$20='Expected Result'!I68)*('Courier Company - Rates'!$D$1:$D$20="additional"),0)),0)</f>
        <v>28.3</v>
      </c>
      <c r="L68" s="2" cm="1">
        <f t="array" ref="L68">IF(F68=TRUE,INDEX('Courier Company - Rates'!$E$1:$E$20,MATCH(1,('Courier Company - Rates'!$B$1:$B$20 = "rto")*('Courier Company - Rates'!$C$1:$C$20='Expected Result'!I68)*('Courier Company - Rates'!$D$1:$D$20="fixed"),0)),0)</f>
        <v>0</v>
      </c>
      <c r="M68" s="2" cm="1">
        <f t="array" ref="M68">IF(F68=TRUE,INDEX('Courier Company - Rates'!$E$1:$E$20,MATCH(1,('Courier Company - Rates'!$B$1:$B$20 = "rto")*('Courier Company - Rates'!$C$1:$C$20='Expected Result'!I68)*('Courier Company - Rates'!$D$1:$D$20="additional"),0)),0)</f>
        <v>0</v>
      </c>
      <c r="N68" s="2">
        <f t="shared" si="11"/>
        <v>61.3</v>
      </c>
      <c r="O68" s="2">
        <v>0.6</v>
      </c>
      <c r="P68" s="2" cm="1">
        <f t="array" ref="P68">_xlfn.IFS(O68&lt;=0.5,0.5,O68&lt;=1,1,O68&lt;=1.5,1.5,O68&lt;=2,2,O68&lt;=2.5,2.5,O68&lt;=3,3,O68&lt;=3.5,3.5,O68&lt;=4,4,O68&lt;=4.5,4.5)</f>
        <v>1</v>
      </c>
      <c r="Q68" s="10" t="s">
        <v>141</v>
      </c>
      <c r="R68" s="2">
        <v>90.2</v>
      </c>
      <c r="S68">
        <f t="shared" si="12"/>
        <v>-28.900000000000006</v>
      </c>
      <c r="T68" s="4">
        <f t="shared" si="13"/>
        <v>0</v>
      </c>
      <c r="U68">
        <f t="shared" si="14"/>
        <v>61.3</v>
      </c>
      <c r="V68">
        <f t="shared" si="15"/>
        <v>0</v>
      </c>
      <c r="W68" s="1">
        <f t="shared" si="16"/>
        <v>61.3</v>
      </c>
      <c r="X68" s="1">
        <f t="shared" si="17"/>
        <v>0</v>
      </c>
    </row>
    <row r="69" spans="1:24" x14ac:dyDescent="0.35">
      <c r="A69" t="s">
        <v>45</v>
      </c>
      <c r="B69" s="2" t="s">
        <v>255</v>
      </c>
      <c r="C69" s="2">
        <v>321608</v>
      </c>
      <c r="D69" t="s">
        <v>152</v>
      </c>
      <c r="E69" t="b">
        <f t="shared" si="9"/>
        <v>1</v>
      </c>
      <c r="F69" t="b">
        <f t="shared" si="10"/>
        <v>0</v>
      </c>
      <c r="G69" s="1">
        <f>SUMIF('Company X - Order Report'!$A$2:$A$401,'Expected Result'!A69,'Company X - Order Report'!$E$2:$E$401)/1000</f>
        <v>0.50800000000000001</v>
      </c>
      <c r="H69" cm="1">
        <f t="array" ref="H69">_xlfn.IFS(G69&lt;=0.5,0.5,G69&lt;=1,1,G69&lt;=1.5,1.5,G69&lt;=2,2,G69&lt;=2.5,2.5,G69&lt;=3,3,G69&lt;=3.5,3.5)</f>
        <v>1</v>
      </c>
      <c r="I69" s="11" t="str">
        <f>'Courier Company - Invoice'!I69</f>
        <v>b</v>
      </c>
      <c r="J69" s="2" cm="1">
        <f t="array" ref="J69">IF(E69=TRUE,INDEX('Courier Company - Rates'!$E$1:$E$20,MATCH(1,('Courier Company - Rates'!$B$1:$B$20 = "fwd")*('Courier Company - Rates'!$C$1:$C$20='Expected Result'!I69)*('Courier Company - Rates'!$D$1:$D$20="fixed"),0)),0)</f>
        <v>33</v>
      </c>
      <c r="K69" s="2" cm="1">
        <f t="array" ref="K69">IF(E69=TRUE,INDEX('Courier Company - Rates'!$E$1:$E$20,MATCH(1,('Courier Company - Rates'!$B$1:$B$20 = "fwd")*('Courier Company - Rates'!$C$1:$C$20='Expected Result'!I69)*('Courier Company - Rates'!$D$1:$D$20="additional"),0)),0)</f>
        <v>28.3</v>
      </c>
      <c r="L69" s="2" cm="1">
        <f t="array" ref="L69">IF(F69=TRUE,INDEX('Courier Company - Rates'!$E$1:$E$20,MATCH(1,('Courier Company - Rates'!$B$1:$B$20 = "rto")*('Courier Company - Rates'!$C$1:$C$20='Expected Result'!I69)*('Courier Company - Rates'!$D$1:$D$20="fixed"),0)),0)</f>
        <v>0</v>
      </c>
      <c r="M69" s="2" cm="1">
        <f t="array" ref="M69">IF(F69=TRUE,INDEX('Courier Company - Rates'!$E$1:$E$20,MATCH(1,('Courier Company - Rates'!$B$1:$B$20 = "rto")*('Courier Company - Rates'!$C$1:$C$20='Expected Result'!I69)*('Courier Company - Rates'!$D$1:$D$20="additional"),0)),0)</f>
        <v>0</v>
      </c>
      <c r="N69" s="2">
        <f t="shared" si="11"/>
        <v>61.3</v>
      </c>
      <c r="O69" s="2">
        <v>0.59</v>
      </c>
      <c r="P69" s="2" cm="1">
        <f t="array" ref="P69">_xlfn.IFS(O69&lt;=0.5,0.5,O69&lt;=1,1,O69&lt;=1.5,1.5,O69&lt;=2,2,O69&lt;=2.5,2.5,O69&lt;=3,3,O69&lt;=3.5,3.5,O69&lt;=4,4,O69&lt;=4.5,4.5)</f>
        <v>1</v>
      </c>
      <c r="Q69" s="10" t="s">
        <v>141</v>
      </c>
      <c r="R69" s="2">
        <v>90.2</v>
      </c>
      <c r="S69">
        <f t="shared" si="12"/>
        <v>-28.900000000000006</v>
      </c>
      <c r="T69" s="4">
        <f t="shared" si="13"/>
        <v>0</v>
      </c>
      <c r="U69">
        <f t="shared" si="14"/>
        <v>61.3</v>
      </c>
      <c r="V69">
        <f t="shared" si="15"/>
        <v>0</v>
      </c>
      <c r="W69" s="1">
        <f t="shared" si="16"/>
        <v>61.3</v>
      </c>
      <c r="X69" s="1">
        <f t="shared" si="17"/>
        <v>0</v>
      </c>
    </row>
    <row r="70" spans="1:24" x14ac:dyDescent="0.35">
      <c r="A70" t="s">
        <v>44</v>
      </c>
      <c r="B70" s="2" t="s">
        <v>257</v>
      </c>
      <c r="C70" s="2">
        <v>302002</v>
      </c>
      <c r="D70" t="s">
        <v>152</v>
      </c>
      <c r="E70" t="b">
        <f t="shared" si="9"/>
        <v>1</v>
      </c>
      <c r="F70" t="b">
        <f t="shared" si="10"/>
        <v>0</v>
      </c>
      <c r="G70" s="1">
        <f>SUMIF('Company X - Order Report'!$A$2:$A$401,'Expected Result'!A70,'Company X - Order Report'!$E$2:$E$401)/1000</f>
        <v>0.60699999999999998</v>
      </c>
      <c r="H70" cm="1">
        <f t="array" ref="H70">_xlfn.IFS(G70&lt;=0.5,0.5,G70&lt;=1,1,G70&lt;=1.5,1.5,G70&lt;=2,2,G70&lt;=2.5,2.5,G70&lt;=3,3,G70&lt;=3.5,3.5)</f>
        <v>1</v>
      </c>
      <c r="I70" s="11" t="str">
        <f>'Courier Company - Invoice'!I70</f>
        <v>b</v>
      </c>
      <c r="J70" s="2" cm="1">
        <f t="array" ref="J70">IF(E70=TRUE,INDEX('Courier Company - Rates'!$E$1:$E$20,MATCH(1,('Courier Company - Rates'!$B$1:$B$20 = "fwd")*('Courier Company - Rates'!$C$1:$C$20='Expected Result'!I70)*('Courier Company - Rates'!$D$1:$D$20="fixed"),0)),0)</f>
        <v>33</v>
      </c>
      <c r="K70" s="2" cm="1">
        <f t="array" ref="K70">IF(E70=TRUE,INDEX('Courier Company - Rates'!$E$1:$E$20,MATCH(1,('Courier Company - Rates'!$B$1:$B$20 = "fwd")*('Courier Company - Rates'!$C$1:$C$20='Expected Result'!I70)*('Courier Company - Rates'!$D$1:$D$20="additional"),0)),0)</f>
        <v>28.3</v>
      </c>
      <c r="L70" s="2" cm="1">
        <f t="array" ref="L70">IF(F70=TRUE,INDEX('Courier Company - Rates'!$E$1:$E$20,MATCH(1,('Courier Company - Rates'!$B$1:$B$20 = "rto")*('Courier Company - Rates'!$C$1:$C$20='Expected Result'!I70)*('Courier Company - Rates'!$D$1:$D$20="fixed"),0)),0)</f>
        <v>0</v>
      </c>
      <c r="M70" s="2" cm="1">
        <f t="array" ref="M70">IF(F70=TRUE,INDEX('Courier Company - Rates'!$E$1:$E$20,MATCH(1,('Courier Company - Rates'!$B$1:$B$20 = "rto")*('Courier Company - Rates'!$C$1:$C$20='Expected Result'!I70)*('Courier Company - Rates'!$D$1:$D$20="additional"),0)),0)</f>
        <v>0</v>
      </c>
      <c r="N70" s="2">
        <f t="shared" si="11"/>
        <v>61.3</v>
      </c>
      <c r="O70" s="2">
        <v>0.8</v>
      </c>
      <c r="P70" s="2" cm="1">
        <f t="array" ref="P70">_xlfn.IFS(O70&lt;=0.5,0.5,O70&lt;=1,1,O70&lt;=1.5,1.5,O70&lt;=2,2,O70&lt;=2.5,2.5,O70&lt;=3,3,O70&lt;=3.5,3.5,O70&lt;=4,4,O70&lt;=4.5,4.5)</f>
        <v>1</v>
      </c>
      <c r="Q70" s="10" t="s">
        <v>141</v>
      </c>
      <c r="R70" s="2">
        <v>90.2</v>
      </c>
      <c r="S70">
        <f t="shared" si="12"/>
        <v>-28.900000000000006</v>
      </c>
      <c r="T70" s="4">
        <f t="shared" si="13"/>
        <v>0</v>
      </c>
      <c r="U70">
        <f t="shared" si="14"/>
        <v>61.3</v>
      </c>
      <c r="V70">
        <f t="shared" si="15"/>
        <v>0</v>
      </c>
      <c r="W70" s="1">
        <f t="shared" si="16"/>
        <v>61.3</v>
      </c>
      <c r="X70" s="1">
        <f t="shared" si="17"/>
        <v>0</v>
      </c>
    </row>
    <row r="71" spans="1:24" x14ac:dyDescent="0.35">
      <c r="A71" t="s">
        <v>41</v>
      </c>
      <c r="B71" s="2" t="s">
        <v>258</v>
      </c>
      <c r="C71" s="2">
        <v>311011</v>
      </c>
      <c r="D71" t="s">
        <v>181</v>
      </c>
      <c r="E71" t="b">
        <f t="shared" si="9"/>
        <v>1</v>
      </c>
      <c r="F71" t="b">
        <f t="shared" si="10"/>
        <v>1</v>
      </c>
      <c r="G71" s="1">
        <f>SUMIF('Company X - Order Report'!$A$2:$A$401,'Expected Result'!A71,'Company X - Order Report'!$E$2:$E$401)/1000</f>
        <v>0.5</v>
      </c>
      <c r="H71" cm="1">
        <f t="array" ref="H71">_xlfn.IFS(G71&lt;=0.5,0.5,G71&lt;=1,1,G71&lt;=1.5,1.5,G71&lt;=2,2,G71&lt;=2.5,2.5,G71&lt;=3,3,G71&lt;=3.5,3.5)</f>
        <v>0.5</v>
      </c>
      <c r="I71" s="11" t="str">
        <f>'Courier Company - Invoice'!I71</f>
        <v>b</v>
      </c>
      <c r="J71" s="2" cm="1">
        <f t="array" ref="J71">IF(E71=TRUE,INDEX('Courier Company - Rates'!$E$1:$E$20,MATCH(1,('Courier Company - Rates'!$B$1:$B$20 = "fwd")*('Courier Company - Rates'!$C$1:$C$20='Expected Result'!I71)*('Courier Company - Rates'!$D$1:$D$20="fixed"),0)),0)</f>
        <v>33</v>
      </c>
      <c r="K71" s="2" cm="1">
        <f t="array" ref="K71">IF(E71=TRUE,INDEX('Courier Company - Rates'!$E$1:$E$20,MATCH(1,('Courier Company - Rates'!$B$1:$B$20 = "fwd")*('Courier Company - Rates'!$C$1:$C$20='Expected Result'!I71)*('Courier Company - Rates'!$D$1:$D$20="additional"),0)),0)</f>
        <v>28.3</v>
      </c>
      <c r="L71" s="2" cm="1">
        <f t="array" ref="L71">IF(F71=TRUE,INDEX('Courier Company - Rates'!$E$1:$E$20,MATCH(1,('Courier Company - Rates'!$B$1:$B$20 = "rto")*('Courier Company - Rates'!$C$1:$C$20='Expected Result'!I71)*('Courier Company - Rates'!$D$1:$D$20="fixed"),0)),0)</f>
        <v>20.5</v>
      </c>
      <c r="M71" s="2" cm="1">
        <f t="array" ref="M71">IF(F71=TRUE,INDEX('Courier Company - Rates'!$E$1:$E$20,MATCH(1,('Courier Company - Rates'!$B$1:$B$20 = "rto")*('Courier Company - Rates'!$C$1:$C$20='Expected Result'!I71)*('Courier Company - Rates'!$D$1:$D$20="additional"),0)),0)</f>
        <v>28.3</v>
      </c>
      <c r="N71" s="2">
        <f t="shared" si="11"/>
        <v>53.5</v>
      </c>
      <c r="O71" s="2">
        <v>0.5</v>
      </c>
      <c r="P71" s="2" cm="1">
        <f t="array" ref="P71">_xlfn.IFS(O71&lt;=0.5,0.5,O71&lt;=1,1,O71&lt;=1.5,1.5,O71&lt;=2,2,O71&lt;=2.5,2.5,O71&lt;=3,3,O71&lt;=3.5,3.5,O71&lt;=4,4,O71&lt;=4.5,4.5)</f>
        <v>0.5</v>
      </c>
      <c r="Q71" s="10" t="s">
        <v>141</v>
      </c>
      <c r="R71" s="2">
        <v>86.7</v>
      </c>
      <c r="S71">
        <f t="shared" si="12"/>
        <v>-33.200000000000003</v>
      </c>
      <c r="T71" s="4">
        <f t="shared" si="13"/>
        <v>0</v>
      </c>
      <c r="U71">
        <f t="shared" si="14"/>
        <v>33</v>
      </c>
      <c r="V71">
        <f t="shared" si="15"/>
        <v>20.5</v>
      </c>
      <c r="W71" s="1">
        <f t="shared" si="16"/>
        <v>66</v>
      </c>
      <c r="X71" s="1">
        <f t="shared" si="17"/>
        <v>41</v>
      </c>
    </row>
    <row r="72" spans="1:24" x14ac:dyDescent="0.35">
      <c r="A72" t="s">
        <v>36</v>
      </c>
      <c r="B72" s="2" t="s">
        <v>259</v>
      </c>
      <c r="C72" s="2">
        <v>306302</v>
      </c>
      <c r="D72" t="s">
        <v>152</v>
      </c>
      <c r="E72" t="b">
        <f t="shared" si="9"/>
        <v>1</v>
      </c>
      <c r="F72" t="b">
        <f t="shared" si="10"/>
        <v>0</v>
      </c>
      <c r="G72" s="1">
        <f>SUMIF('Company X - Order Report'!$A$2:$A$401,'Expected Result'!A72,'Company X - Order Report'!$E$2:$E$401)/1000</f>
        <v>2.5720000000000001</v>
      </c>
      <c r="H72" cm="1">
        <f t="array" ref="H72">_xlfn.IFS(G72&lt;=0.5,0.5,G72&lt;=1,1,G72&lt;=1.5,1.5,G72&lt;=2,2,G72&lt;=2.5,2.5,G72&lt;=3,3,G72&lt;=3.5,3.5)</f>
        <v>3</v>
      </c>
      <c r="I72" s="11" t="str">
        <f>'Courier Company - Invoice'!I72</f>
        <v>b</v>
      </c>
      <c r="J72" s="2" cm="1">
        <f t="array" ref="J72">IF(E72=TRUE,INDEX('Courier Company - Rates'!$E$1:$E$20,MATCH(1,('Courier Company - Rates'!$B$1:$B$20 = "fwd")*('Courier Company - Rates'!$C$1:$C$20='Expected Result'!I72)*('Courier Company - Rates'!$D$1:$D$20="fixed"),0)),0)</f>
        <v>33</v>
      </c>
      <c r="K72" s="2" cm="1">
        <f t="array" ref="K72">IF(E72=TRUE,INDEX('Courier Company - Rates'!$E$1:$E$20,MATCH(1,('Courier Company - Rates'!$B$1:$B$20 = "fwd")*('Courier Company - Rates'!$C$1:$C$20='Expected Result'!I72)*('Courier Company - Rates'!$D$1:$D$20="additional"),0)),0)</f>
        <v>28.3</v>
      </c>
      <c r="L72" s="2" cm="1">
        <f t="array" ref="L72">IF(F72=TRUE,INDEX('Courier Company - Rates'!$E$1:$E$20,MATCH(1,('Courier Company - Rates'!$B$1:$B$20 = "rto")*('Courier Company - Rates'!$C$1:$C$20='Expected Result'!I72)*('Courier Company - Rates'!$D$1:$D$20="fixed"),0)),0)</f>
        <v>0</v>
      </c>
      <c r="M72" s="2" cm="1">
        <f t="array" ref="M72">IF(F72=TRUE,INDEX('Courier Company - Rates'!$E$1:$E$20,MATCH(1,('Courier Company - Rates'!$B$1:$B$20 = "rto")*('Courier Company - Rates'!$C$1:$C$20='Expected Result'!I72)*('Courier Company - Rates'!$D$1:$D$20="additional"),0)),0)</f>
        <v>0</v>
      </c>
      <c r="N72" s="2">
        <f t="shared" si="11"/>
        <v>174.5</v>
      </c>
      <c r="O72" s="2">
        <v>2.94</v>
      </c>
      <c r="P72" s="2" cm="1">
        <f t="array" ref="P72">_xlfn.IFS(O72&lt;=0.5,0.5,O72&lt;=1,1,O72&lt;=1.5,1.5,O72&lt;=2,2,O72&lt;=2.5,2.5,O72&lt;=3,3,O72&lt;=3.5,3.5,O72&lt;=4,4,O72&lt;=4.5,4.5)</f>
        <v>3</v>
      </c>
      <c r="Q72" s="10" t="s">
        <v>141</v>
      </c>
      <c r="R72" s="2">
        <v>269.39999999999998</v>
      </c>
      <c r="S72">
        <f t="shared" si="12"/>
        <v>-94.899999999999977</v>
      </c>
      <c r="T72" s="4">
        <f t="shared" si="13"/>
        <v>0</v>
      </c>
      <c r="U72">
        <f t="shared" si="14"/>
        <v>174.5</v>
      </c>
      <c r="V72">
        <f t="shared" si="15"/>
        <v>0</v>
      </c>
      <c r="W72" s="1">
        <f t="shared" si="16"/>
        <v>58.166666666666664</v>
      </c>
      <c r="X72" s="1">
        <f t="shared" si="17"/>
        <v>0</v>
      </c>
    </row>
    <row r="73" spans="1:24" x14ac:dyDescent="0.35">
      <c r="A73" t="s">
        <v>34</v>
      </c>
      <c r="B73" s="2" t="s">
        <v>261</v>
      </c>
      <c r="C73" s="2">
        <v>313001</v>
      </c>
      <c r="D73" t="s">
        <v>152</v>
      </c>
      <c r="E73" t="b">
        <f t="shared" si="9"/>
        <v>1</v>
      </c>
      <c r="F73" t="b">
        <f t="shared" si="10"/>
        <v>0</v>
      </c>
      <c r="G73" s="1">
        <f>SUMIF('Company X - Order Report'!$A$2:$A$401,'Expected Result'!A73,'Company X - Order Report'!$E$2:$E$401)/1000</f>
        <v>0.72</v>
      </c>
      <c r="H73" cm="1">
        <f t="array" ref="H73">_xlfn.IFS(G73&lt;=0.5,0.5,G73&lt;=1,1,G73&lt;=1.5,1.5,G73&lt;=2,2,G73&lt;=2.5,2.5,G73&lt;=3,3,G73&lt;=3.5,3.5)</f>
        <v>1</v>
      </c>
      <c r="I73" s="11" t="str">
        <f>'Courier Company - Invoice'!I73</f>
        <v>b</v>
      </c>
      <c r="J73" s="2" cm="1">
        <f t="array" ref="J73">IF(E73=TRUE,INDEX('Courier Company - Rates'!$E$1:$E$20,MATCH(1,('Courier Company - Rates'!$B$1:$B$20 = "fwd")*('Courier Company - Rates'!$C$1:$C$20='Expected Result'!I73)*('Courier Company - Rates'!$D$1:$D$20="fixed"),0)),0)</f>
        <v>33</v>
      </c>
      <c r="K73" s="2" cm="1">
        <f t="array" ref="K73">IF(E73=TRUE,INDEX('Courier Company - Rates'!$E$1:$E$20,MATCH(1,('Courier Company - Rates'!$B$1:$B$20 = "fwd")*('Courier Company - Rates'!$C$1:$C$20='Expected Result'!I73)*('Courier Company - Rates'!$D$1:$D$20="additional"),0)),0)</f>
        <v>28.3</v>
      </c>
      <c r="L73" s="2" cm="1">
        <f t="array" ref="L73">IF(F73=TRUE,INDEX('Courier Company - Rates'!$E$1:$E$20,MATCH(1,('Courier Company - Rates'!$B$1:$B$20 = "rto")*('Courier Company - Rates'!$C$1:$C$20='Expected Result'!I73)*('Courier Company - Rates'!$D$1:$D$20="fixed"),0)),0)</f>
        <v>0</v>
      </c>
      <c r="M73" s="2" cm="1">
        <f t="array" ref="M73">IF(F73=TRUE,INDEX('Courier Company - Rates'!$E$1:$E$20,MATCH(1,('Courier Company - Rates'!$B$1:$B$20 = "rto")*('Courier Company - Rates'!$C$1:$C$20='Expected Result'!I73)*('Courier Company - Rates'!$D$1:$D$20="additional"),0)),0)</f>
        <v>0</v>
      </c>
      <c r="N73" s="2">
        <f t="shared" si="11"/>
        <v>61.3</v>
      </c>
      <c r="O73" s="2">
        <v>1</v>
      </c>
      <c r="P73" s="2" cm="1">
        <f t="array" ref="P73">_xlfn.IFS(O73&lt;=0.5,0.5,O73&lt;=1,1,O73&lt;=1.5,1.5,O73&lt;=2,2,O73&lt;=2.5,2.5,O73&lt;=3,3,O73&lt;=3.5,3.5,O73&lt;=4,4,O73&lt;=4.5,4.5)</f>
        <v>1</v>
      </c>
      <c r="Q73" s="10" t="s">
        <v>141</v>
      </c>
      <c r="R73" s="2">
        <v>90.2</v>
      </c>
      <c r="S73">
        <f t="shared" si="12"/>
        <v>-28.900000000000006</v>
      </c>
      <c r="T73" s="4">
        <f t="shared" si="13"/>
        <v>0</v>
      </c>
      <c r="U73">
        <f t="shared" si="14"/>
        <v>61.3</v>
      </c>
      <c r="V73">
        <f t="shared" si="15"/>
        <v>0</v>
      </c>
      <c r="W73" s="1">
        <f t="shared" si="16"/>
        <v>61.3</v>
      </c>
      <c r="X73" s="1">
        <f t="shared" si="17"/>
        <v>0</v>
      </c>
    </row>
    <row r="74" spans="1:24" x14ac:dyDescent="0.35">
      <c r="A74" t="s">
        <v>39</v>
      </c>
      <c r="B74" s="2" t="s">
        <v>262</v>
      </c>
      <c r="C74" s="2">
        <v>302002</v>
      </c>
      <c r="D74" t="s">
        <v>152</v>
      </c>
      <c r="E74" t="b">
        <f t="shared" si="9"/>
        <v>1</v>
      </c>
      <c r="F74" t="b">
        <f t="shared" si="10"/>
        <v>0</v>
      </c>
      <c r="G74" s="1">
        <f>SUMIF('Company X - Order Report'!$A$2:$A$401,'Expected Result'!A74,'Company X - Order Report'!$E$2:$E$401)/1000</f>
        <v>0.56299999999999994</v>
      </c>
      <c r="H74" cm="1">
        <f t="array" ref="H74">_xlfn.IFS(G74&lt;=0.5,0.5,G74&lt;=1,1,G74&lt;=1.5,1.5,G74&lt;=2,2,G74&lt;=2.5,2.5,G74&lt;=3,3,G74&lt;=3.5,3.5)</f>
        <v>1</v>
      </c>
      <c r="I74" s="11" t="str">
        <f>'Courier Company - Invoice'!I74</f>
        <v>b</v>
      </c>
      <c r="J74" s="2" cm="1">
        <f t="array" ref="J74">IF(E74=TRUE,INDEX('Courier Company - Rates'!$E$1:$E$20,MATCH(1,('Courier Company - Rates'!$B$1:$B$20 = "fwd")*('Courier Company - Rates'!$C$1:$C$20='Expected Result'!I74)*('Courier Company - Rates'!$D$1:$D$20="fixed"),0)),0)</f>
        <v>33</v>
      </c>
      <c r="K74" s="2" cm="1">
        <f t="array" ref="K74">IF(E74=TRUE,INDEX('Courier Company - Rates'!$E$1:$E$20,MATCH(1,('Courier Company - Rates'!$B$1:$B$20 = "fwd")*('Courier Company - Rates'!$C$1:$C$20='Expected Result'!I74)*('Courier Company - Rates'!$D$1:$D$20="additional"),0)),0)</f>
        <v>28.3</v>
      </c>
      <c r="L74" s="2" cm="1">
        <f t="array" ref="L74">IF(F74=TRUE,INDEX('Courier Company - Rates'!$E$1:$E$20,MATCH(1,('Courier Company - Rates'!$B$1:$B$20 = "rto")*('Courier Company - Rates'!$C$1:$C$20='Expected Result'!I74)*('Courier Company - Rates'!$D$1:$D$20="fixed"),0)),0)</f>
        <v>0</v>
      </c>
      <c r="M74" s="2" cm="1">
        <f t="array" ref="M74">IF(F74=TRUE,INDEX('Courier Company - Rates'!$E$1:$E$20,MATCH(1,('Courier Company - Rates'!$B$1:$B$20 = "rto")*('Courier Company - Rates'!$C$1:$C$20='Expected Result'!I74)*('Courier Company - Rates'!$D$1:$D$20="additional"),0)),0)</f>
        <v>0</v>
      </c>
      <c r="N74" s="2">
        <f t="shared" si="11"/>
        <v>61.3</v>
      </c>
      <c r="O74" s="2">
        <v>0.61</v>
      </c>
      <c r="P74" s="2" cm="1">
        <f t="array" ref="P74">_xlfn.IFS(O74&lt;=0.5,0.5,O74&lt;=1,1,O74&lt;=1.5,1.5,O74&lt;=2,2,O74&lt;=2.5,2.5,O74&lt;=3,3,O74&lt;=3.5,3.5,O74&lt;=4,4,O74&lt;=4.5,4.5)</f>
        <v>1</v>
      </c>
      <c r="Q74" s="10" t="s">
        <v>141</v>
      </c>
      <c r="R74" s="2">
        <v>90.2</v>
      </c>
      <c r="S74">
        <f t="shared" si="12"/>
        <v>-28.900000000000006</v>
      </c>
      <c r="T74" s="4">
        <f t="shared" si="13"/>
        <v>0</v>
      </c>
      <c r="U74">
        <f t="shared" si="14"/>
        <v>61.3</v>
      </c>
      <c r="V74">
        <f t="shared" si="15"/>
        <v>0</v>
      </c>
      <c r="W74" s="1">
        <f t="shared" si="16"/>
        <v>61.3</v>
      </c>
      <c r="X74" s="1">
        <f t="shared" si="17"/>
        <v>0</v>
      </c>
    </row>
    <row r="75" spans="1:24" x14ac:dyDescent="0.35">
      <c r="A75" t="s">
        <v>33</v>
      </c>
      <c r="B75" s="2" t="s">
        <v>264</v>
      </c>
      <c r="C75" s="2">
        <v>322255</v>
      </c>
      <c r="D75" t="s">
        <v>181</v>
      </c>
      <c r="E75" t="b">
        <f t="shared" si="9"/>
        <v>1</v>
      </c>
      <c r="F75" t="b">
        <f t="shared" si="10"/>
        <v>1</v>
      </c>
      <c r="G75" s="1">
        <f>SUMIF('Company X - Order Report'!$A$2:$A$401,'Expected Result'!A75,'Company X - Order Report'!$E$2:$E$401)/1000</f>
        <v>0.127</v>
      </c>
      <c r="H75" cm="1">
        <f t="array" ref="H75">_xlfn.IFS(G75&lt;=0.5,0.5,G75&lt;=1,1,G75&lt;=1.5,1.5,G75&lt;=2,2,G75&lt;=2.5,2.5,G75&lt;=3,3,G75&lt;=3.5,3.5)</f>
        <v>0.5</v>
      </c>
      <c r="I75" s="11" t="str">
        <f>'Courier Company - Invoice'!I75</f>
        <v>b</v>
      </c>
      <c r="J75" s="2" cm="1">
        <f t="array" ref="J75">IF(E75=TRUE,INDEX('Courier Company - Rates'!$E$1:$E$20,MATCH(1,('Courier Company - Rates'!$B$1:$B$20 = "fwd")*('Courier Company - Rates'!$C$1:$C$20='Expected Result'!I75)*('Courier Company - Rates'!$D$1:$D$20="fixed"),0)),0)</f>
        <v>33</v>
      </c>
      <c r="K75" s="2" cm="1">
        <f t="array" ref="K75">IF(E75=TRUE,INDEX('Courier Company - Rates'!$E$1:$E$20,MATCH(1,('Courier Company - Rates'!$B$1:$B$20 = "fwd")*('Courier Company - Rates'!$C$1:$C$20='Expected Result'!I75)*('Courier Company - Rates'!$D$1:$D$20="additional"),0)),0)</f>
        <v>28.3</v>
      </c>
      <c r="L75" s="2" cm="1">
        <f t="array" ref="L75">IF(F75=TRUE,INDEX('Courier Company - Rates'!$E$1:$E$20,MATCH(1,('Courier Company - Rates'!$B$1:$B$20 = "rto")*('Courier Company - Rates'!$C$1:$C$20='Expected Result'!I75)*('Courier Company - Rates'!$D$1:$D$20="fixed"),0)),0)</f>
        <v>20.5</v>
      </c>
      <c r="M75" s="2" cm="1">
        <f t="array" ref="M75">IF(F75=TRUE,INDEX('Courier Company - Rates'!$E$1:$E$20,MATCH(1,('Courier Company - Rates'!$B$1:$B$20 = "rto")*('Courier Company - Rates'!$C$1:$C$20='Expected Result'!I75)*('Courier Company - Rates'!$D$1:$D$20="additional"),0)),0)</f>
        <v>28.3</v>
      </c>
      <c r="N75" s="2">
        <f t="shared" si="11"/>
        <v>53.5</v>
      </c>
      <c r="O75" s="2">
        <v>0.15</v>
      </c>
      <c r="P75" s="2" cm="1">
        <f t="array" ref="P75">_xlfn.IFS(O75&lt;=0.5,0.5,O75&lt;=1,1,O75&lt;=1.5,1.5,O75&lt;=2,2,O75&lt;=2.5,2.5,O75&lt;=3,3,O75&lt;=3.5,3.5,O75&lt;=4,4,O75&lt;=4.5,4.5)</f>
        <v>0.5</v>
      </c>
      <c r="Q75" s="10" t="s">
        <v>141</v>
      </c>
      <c r="R75" s="2">
        <v>86.7</v>
      </c>
      <c r="S75">
        <f t="shared" si="12"/>
        <v>-33.200000000000003</v>
      </c>
      <c r="T75" s="4">
        <f t="shared" si="13"/>
        <v>0</v>
      </c>
      <c r="U75">
        <f t="shared" si="14"/>
        <v>33</v>
      </c>
      <c r="V75">
        <f t="shared" si="15"/>
        <v>20.5</v>
      </c>
      <c r="W75" s="1">
        <f t="shared" si="16"/>
        <v>66</v>
      </c>
      <c r="X75" s="1">
        <f t="shared" si="17"/>
        <v>41</v>
      </c>
    </row>
    <row r="76" spans="1:24" x14ac:dyDescent="0.35">
      <c r="A76" t="s">
        <v>32</v>
      </c>
      <c r="B76" s="2" t="s">
        <v>265</v>
      </c>
      <c r="C76" s="2">
        <v>302017</v>
      </c>
      <c r="D76" t="s">
        <v>152</v>
      </c>
      <c r="E76" t="b">
        <f t="shared" si="9"/>
        <v>1</v>
      </c>
      <c r="F76" t="b">
        <f t="shared" si="10"/>
        <v>0</v>
      </c>
      <c r="G76" s="1">
        <f>SUMIF('Company X - Order Report'!$A$2:$A$401,'Expected Result'!A76,'Company X - Order Report'!$E$2:$E$401)/1000</f>
        <v>0.22</v>
      </c>
      <c r="H76" cm="1">
        <f t="array" ref="H76">_xlfn.IFS(G76&lt;=0.5,0.5,G76&lt;=1,1,G76&lt;=1.5,1.5,G76&lt;=2,2,G76&lt;=2.5,2.5,G76&lt;=3,3,G76&lt;=3.5,3.5)</f>
        <v>0.5</v>
      </c>
      <c r="I76" s="11" t="str">
        <f>'Courier Company - Invoice'!I76</f>
        <v>b</v>
      </c>
      <c r="J76" s="2" cm="1">
        <f t="array" ref="J76">IF(E76=TRUE,INDEX('Courier Company - Rates'!$E$1:$E$20,MATCH(1,('Courier Company - Rates'!$B$1:$B$20 = "fwd")*('Courier Company - Rates'!$C$1:$C$20='Expected Result'!I76)*('Courier Company - Rates'!$D$1:$D$20="fixed"),0)),0)</f>
        <v>33</v>
      </c>
      <c r="K76" s="2" cm="1">
        <f t="array" ref="K76">IF(E76=TRUE,INDEX('Courier Company - Rates'!$E$1:$E$20,MATCH(1,('Courier Company - Rates'!$B$1:$B$20 = "fwd")*('Courier Company - Rates'!$C$1:$C$20='Expected Result'!I76)*('Courier Company - Rates'!$D$1:$D$20="additional"),0)),0)</f>
        <v>28.3</v>
      </c>
      <c r="L76" s="2" cm="1">
        <f t="array" ref="L76">IF(F76=TRUE,INDEX('Courier Company - Rates'!$E$1:$E$20,MATCH(1,('Courier Company - Rates'!$B$1:$B$20 = "rto")*('Courier Company - Rates'!$C$1:$C$20='Expected Result'!I76)*('Courier Company - Rates'!$D$1:$D$20="fixed"),0)),0)</f>
        <v>0</v>
      </c>
      <c r="M76" s="2" cm="1">
        <f t="array" ref="M76">IF(F76=TRUE,INDEX('Courier Company - Rates'!$E$1:$E$20,MATCH(1,('Courier Company - Rates'!$B$1:$B$20 = "rto")*('Courier Company - Rates'!$C$1:$C$20='Expected Result'!I76)*('Courier Company - Rates'!$D$1:$D$20="additional"),0)),0)</f>
        <v>0</v>
      </c>
      <c r="N76" s="2">
        <f t="shared" si="11"/>
        <v>33</v>
      </c>
      <c r="O76" s="2">
        <v>0.2</v>
      </c>
      <c r="P76" s="2" cm="1">
        <f t="array" ref="P76">_xlfn.IFS(O76&lt;=0.5,0.5,O76&lt;=1,1,O76&lt;=1.5,1.5,O76&lt;=2,2,O76&lt;=2.5,2.5,O76&lt;=3,3,O76&lt;=3.5,3.5,O76&lt;=4,4,O76&lt;=4.5,4.5)</f>
        <v>0.5</v>
      </c>
      <c r="Q76" s="10" t="s">
        <v>141</v>
      </c>
      <c r="R76" s="2">
        <v>45.4</v>
      </c>
      <c r="S76">
        <f t="shared" si="12"/>
        <v>-12.399999999999999</v>
      </c>
      <c r="T76" s="4">
        <f t="shared" si="13"/>
        <v>0</v>
      </c>
      <c r="U76">
        <f t="shared" si="14"/>
        <v>33</v>
      </c>
      <c r="V76">
        <f t="shared" si="15"/>
        <v>0</v>
      </c>
      <c r="W76" s="1">
        <f t="shared" si="16"/>
        <v>66</v>
      </c>
      <c r="X76" s="1">
        <f t="shared" si="17"/>
        <v>0</v>
      </c>
    </row>
    <row r="77" spans="1:24" x14ac:dyDescent="0.35">
      <c r="A77" t="s">
        <v>31</v>
      </c>
      <c r="B77" s="2" t="s">
        <v>266</v>
      </c>
      <c r="C77" s="2">
        <v>302017</v>
      </c>
      <c r="D77" t="s">
        <v>152</v>
      </c>
      <c r="E77" t="b">
        <f t="shared" si="9"/>
        <v>1</v>
      </c>
      <c r="F77" t="b">
        <f t="shared" si="10"/>
        <v>0</v>
      </c>
      <c r="G77" s="1">
        <f>SUMIF('Company X - Order Report'!$A$2:$A$401,'Expected Result'!A77,'Company X - Order Report'!$E$2:$E$401)/1000</f>
        <v>0.55400000000000005</v>
      </c>
      <c r="H77" cm="1">
        <f t="array" ref="H77">_xlfn.IFS(G77&lt;=0.5,0.5,G77&lt;=1,1,G77&lt;=1.5,1.5,G77&lt;=2,2,G77&lt;=2.5,2.5,G77&lt;=3,3,G77&lt;=3.5,3.5)</f>
        <v>1</v>
      </c>
      <c r="I77" s="11" t="str">
        <f>'Courier Company - Invoice'!I77</f>
        <v>b</v>
      </c>
      <c r="J77" s="2" cm="1">
        <f t="array" ref="J77">IF(E77=TRUE,INDEX('Courier Company - Rates'!$E$1:$E$20,MATCH(1,('Courier Company - Rates'!$B$1:$B$20 = "fwd")*('Courier Company - Rates'!$C$1:$C$20='Expected Result'!I77)*('Courier Company - Rates'!$D$1:$D$20="fixed"),0)),0)</f>
        <v>33</v>
      </c>
      <c r="K77" s="2" cm="1">
        <f t="array" ref="K77">IF(E77=TRUE,INDEX('Courier Company - Rates'!$E$1:$E$20,MATCH(1,('Courier Company - Rates'!$B$1:$B$20 = "fwd")*('Courier Company - Rates'!$C$1:$C$20='Expected Result'!I77)*('Courier Company - Rates'!$D$1:$D$20="additional"),0)),0)</f>
        <v>28.3</v>
      </c>
      <c r="L77" s="2" cm="1">
        <f t="array" ref="L77">IF(F77=TRUE,INDEX('Courier Company - Rates'!$E$1:$E$20,MATCH(1,('Courier Company - Rates'!$B$1:$B$20 = "rto")*('Courier Company - Rates'!$C$1:$C$20='Expected Result'!I77)*('Courier Company - Rates'!$D$1:$D$20="fixed"),0)),0)</f>
        <v>0</v>
      </c>
      <c r="M77" s="2" cm="1">
        <f t="array" ref="M77">IF(F77=TRUE,INDEX('Courier Company - Rates'!$E$1:$E$20,MATCH(1,('Courier Company - Rates'!$B$1:$B$20 = "rto")*('Courier Company - Rates'!$C$1:$C$20='Expected Result'!I77)*('Courier Company - Rates'!$D$1:$D$20="additional"),0)),0)</f>
        <v>0</v>
      </c>
      <c r="N77" s="2">
        <f t="shared" si="11"/>
        <v>61.3</v>
      </c>
      <c r="O77" s="2">
        <v>0.7</v>
      </c>
      <c r="P77" s="2" cm="1">
        <f t="array" ref="P77">_xlfn.IFS(O77&lt;=0.5,0.5,O77&lt;=1,1,O77&lt;=1.5,1.5,O77&lt;=2,2,O77&lt;=2.5,2.5,O77&lt;=3,3,O77&lt;=3.5,3.5,O77&lt;=4,4,O77&lt;=4.5,4.5)</f>
        <v>1</v>
      </c>
      <c r="Q77" s="10" t="s">
        <v>141</v>
      </c>
      <c r="R77" s="2">
        <v>90.2</v>
      </c>
      <c r="S77">
        <f t="shared" si="12"/>
        <v>-28.900000000000006</v>
      </c>
      <c r="T77" s="4">
        <f t="shared" si="13"/>
        <v>0</v>
      </c>
      <c r="U77">
        <f t="shared" si="14"/>
        <v>61.3</v>
      </c>
      <c r="V77">
        <f t="shared" si="15"/>
        <v>0</v>
      </c>
      <c r="W77" s="1">
        <f t="shared" si="16"/>
        <v>61.3</v>
      </c>
      <c r="X77" s="1">
        <f t="shared" si="17"/>
        <v>0</v>
      </c>
    </row>
    <row r="78" spans="1:24" x14ac:dyDescent="0.35">
      <c r="A78" t="s">
        <v>29</v>
      </c>
      <c r="B78" s="2" t="s">
        <v>267</v>
      </c>
      <c r="C78" s="2">
        <v>335512</v>
      </c>
      <c r="D78" t="s">
        <v>152</v>
      </c>
      <c r="E78" t="b">
        <f t="shared" si="9"/>
        <v>1</v>
      </c>
      <c r="F78" t="b">
        <f t="shared" si="10"/>
        <v>0</v>
      </c>
      <c r="G78" s="1">
        <f>SUMIF('Company X - Order Report'!$A$2:$A$401,'Expected Result'!A78,'Company X - Order Report'!$E$2:$E$401)/1000</f>
        <v>0.5</v>
      </c>
      <c r="H78" cm="1">
        <f t="array" ref="H78">_xlfn.IFS(G78&lt;=0.5,0.5,G78&lt;=1,1,G78&lt;=1.5,1.5,G78&lt;=2,2,G78&lt;=2.5,2.5,G78&lt;=3,3,G78&lt;=3.5,3.5)</f>
        <v>0.5</v>
      </c>
      <c r="I78" s="11" t="str">
        <f>'Courier Company - Invoice'!I78</f>
        <v>b</v>
      </c>
      <c r="J78" s="2" cm="1">
        <f t="array" ref="J78">IF(E78=TRUE,INDEX('Courier Company - Rates'!$E$1:$E$20,MATCH(1,('Courier Company - Rates'!$B$1:$B$20 = "fwd")*('Courier Company - Rates'!$C$1:$C$20='Expected Result'!I78)*('Courier Company - Rates'!$D$1:$D$20="fixed"),0)),0)</f>
        <v>33</v>
      </c>
      <c r="K78" s="2" cm="1">
        <f t="array" ref="K78">IF(E78=TRUE,INDEX('Courier Company - Rates'!$E$1:$E$20,MATCH(1,('Courier Company - Rates'!$B$1:$B$20 = "fwd")*('Courier Company - Rates'!$C$1:$C$20='Expected Result'!I78)*('Courier Company - Rates'!$D$1:$D$20="additional"),0)),0)</f>
        <v>28.3</v>
      </c>
      <c r="L78" s="2" cm="1">
        <f t="array" ref="L78">IF(F78=TRUE,INDEX('Courier Company - Rates'!$E$1:$E$20,MATCH(1,('Courier Company - Rates'!$B$1:$B$20 = "rto")*('Courier Company - Rates'!$C$1:$C$20='Expected Result'!I78)*('Courier Company - Rates'!$D$1:$D$20="fixed"),0)),0)</f>
        <v>0</v>
      </c>
      <c r="M78" s="2" cm="1">
        <f t="array" ref="M78">IF(F78=TRUE,INDEX('Courier Company - Rates'!$E$1:$E$20,MATCH(1,('Courier Company - Rates'!$B$1:$B$20 = "rto")*('Courier Company - Rates'!$C$1:$C$20='Expected Result'!I78)*('Courier Company - Rates'!$D$1:$D$20="additional"),0)),0)</f>
        <v>0</v>
      </c>
      <c r="N78" s="2">
        <f t="shared" si="11"/>
        <v>33</v>
      </c>
      <c r="O78" s="2">
        <v>0.5</v>
      </c>
      <c r="P78" s="2" cm="1">
        <f t="array" ref="P78">_xlfn.IFS(O78&lt;=0.5,0.5,O78&lt;=1,1,O78&lt;=1.5,1.5,O78&lt;=2,2,O78&lt;=2.5,2.5,O78&lt;=3,3,O78&lt;=3.5,3.5,O78&lt;=4,4,O78&lt;=4.5,4.5)</f>
        <v>0.5</v>
      </c>
      <c r="Q78" s="10" t="s">
        <v>141</v>
      </c>
      <c r="R78" s="2">
        <v>45.4</v>
      </c>
      <c r="S78">
        <f t="shared" si="12"/>
        <v>-12.399999999999999</v>
      </c>
      <c r="T78" s="4">
        <f t="shared" si="13"/>
        <v>0</v>
      </c>
      <c r="U78">
        <f t="shared" si="14"/>
        <v>33</v>
      </c>
      <c r="V78">
        <f t="shared" si="15"/>
        <v>0</v>
      </c>
      <c r="W78" s="1">
        <f t="shared" si="16"/>
        <v>66</v>
      </c>
      <c r="X78" s="1">
        <f t="shared" si="17"/>
        <v>0</v>
      </c>
    </row>
    <row r="79" spans="1:24" x14ac:dyDescent="0.35">
      <c r="A79" t="s">
        <v>22</v>
      </c>
      <c r="B79" s="2" t="s">
        <v>268</v>
      </c>
      <c r="C79" s="2">
        <v>313001</v>
      </c>
      <c r="D79" t="s">
        <v>152</v>
      </c>
      <c r="E79" t="b">
        <f t="shared" si="9"/>
        <v>1</v>
      </c>
      <c r="F79" t="b">
        <f t="shared" si="10"/>
        <v>0</v>
      </c>
      <c r="G79" s="1">
        <f>SUMIF('Company X - Order Report'!$A$2:$A$401,'Expected Result'!A79,'Company X - Order Report'!$E$2:$E$401)/1000</f>
        <v>2.0979999999999999</v>
      </c>
      <c r="H79" cm="1">
        <f t="array" ref="H79">_xlfn.IFS(G79&lt;=0.5,0.5,G79&lt;=1,1,G79&lt;=1.5,1.5,G79&lt;=2,2,G79&lt;=2.5,2.5,G79&lt;=3,3,G79&lt;=3.5,3.5)</f>
        <v>2.5</v>
      </c>
      <c r="I79" s="11" t="str">
        <f>'Courier Company - Invoice'!I79</f>
        <v>b</v>
      </c>
      <c r="J79" s="2" cm="1">
        <f t="array" ref="J79">IF(E79=TRUE,INDEX('Courier Company - Rates'!$E$1:$E$20,MATCH(1,('Courier Company - Rates'!$B$1:$B$20 = "fwd")*('Courier Company - Rates'!$C$1:$C$20='Expected Result'!I79)*('Courier Company - Rates'!$D$1:$D$20="fixed"),0)),0)</f>
        <v>33</v>
      </c>
      <c r="K79" s="2" cm="1">
        <f t="array" ref="K79">IF(E79=TRUE,INDEX('Courier Company - Rates'!$E$1:$E$20,MATCH(1,('Courier Company - Rates'!$B$1:$B$20 = "fwd")*('Courier Company - Rates'!$C$1:$C$20='Expected Result'!I79)*('Courier Company - Rates'!$D$1:$D$20="additional"),0)),0)</f>
        <v>28.3</v>
      </c>
      <c r="L79" s="2" cm="1">
        <f t="array" ref="L79">IF(F79=TRUE,INDEX('Courier Company - Rates'!$E$1:$E$20,MATCH(1,('Courier Company - Rates'!$B$1:$B$20 = "rto")*('Courier Company - Rates'!$C$1:$C$20='Expected Result'!I79)*('Courier Company - Rates'!$D$1:$D$20="fixed"),0)),0)</f>
        <v>0</v>
      </c>
      <c r="M79" s="2" cm="1">
        <f t="array" ref="M79">IF(F79=TRUE,INDEX('Courier Company - Rates'!$E$1:$E$20,MATCH(1,('Courier Company - Rates'!$B$1:$B$20 = "rto")*('Courier Company - Rates'!$C$1:$C$20='Expected Result'!I79)*('Courier Company - Rates'!$D$1:$D$20="additional"),0)),0)</f>
        <v>0</v>
      </c>
      <c r="N79" s="2">
        <f t="shared" si="11"/>
        <v>146.19999999999999</v>
      </c>
      <c r="O79" s="2">
        <v>2.1</v>
      </c>
      <c r="P79" s="2" cm="1">
        <f t="array" ref="P79">_xlfn.IFS(O79&lt;=0.5,0.5,O79&lt;=1,1,O79&lt;=1.5,1.5,O79&lt;=2,2,O79&lt;=2.5,2.5,O79&lt;=3,3,O79&lt;=3.5,3.5,O79&lt;=4,4,O79&lt;=4.5,4.5)</f>
        <v>2.5</v>
      </c>
      <c r="Q79" s="10" t="s">
        <v>141</v>
      </c>
      <c r="R79" s="2">
        <v>224.6</v>
      </c>
      <c r="S79">
        <f t="shared" si="12"/>
        <v>-78.400000000000006</v>
      </c>
      <c r="T79" s="4">
        <f t="shared" si="13"/>
        <v>0</v>
      </c>
      <c r="U79">
        <f t="shared" si="14"/>
        <v>146.19999999999999</v>
      </c>
      <c r="V79">
        <f t="shared" si="15"/>
        <v>0</v>
      </c>
      <c r="W79" s="1">
        <f t="shared" si="16"/>
        <v>58.48</v>
      </c>
      <c r="X79" s="1">
        <f t="shared" si="17"/>
        <v>0</v>
      </c>
    </row>
    <row r="80" spans="1:24" x14ac:dyDescent="0.35">
      <c r="A80" t="s">
        <v>20</v>
      </c>
      <c r="B80" s="2" t="s">
        <v>270</v>
      </c>
      <c r="C80" s="2">
        <v>313001</v>
      </c>
      <c r="D80" t="s">
        <v>152</v>
      </c>
      <c r="E80" t="b">
        <f t="shared" si="9"/>
        <v>1</v>
      </c>
      <c r="F80" t="b">
        <f t="shared" si="10"/>
        <v>0</v>
      </c>
      <c r="G80" s="1">
        <f>SUMIF('Company X - Order Report'!$A$2:$A$401,'Expected Result'!A80,'Company X - Order Report'!$E$2:$E$401)/1000</f>
        <v>0.17699999999999999</v>
      </c>
      <c r="H80" cm="1">
        <f t="array" ref="H80">_xlfn.IFS(G80&lt;=0.5,0.5,G80&lt;=1,1,G80&lt;=1.5,1.5,G80&lt;=2,2,G80&lt;=2.5,2.5,G80&lt;=3,3,G80&lt;=3.5,3.5)</f>
        <v>0.5</v>
      </c>
      <c r="I80" s="11" t="str">
        <f>'Courier Company - Invoice'!I80</f>
        <v>b</v>
      </c>
      <c r="J80" s="2" cm="1">
        <f t="array" ref="J80">IF(E80=TRUE,INDEX('Courier Company - Rates'!$E$1:$E$20,MATCH(1,('Courier Company - Rates'!$B$1:$B$20 = "fwd")*('Courier Company - Rates'!$C$1:$C$20='Expected Result'!I80)*('Courier Company - Rates'!$D$1:$D$20="fixed"),0)),0)</f>
        <v>33</v>
      </c>
      <c r="K80" s="2" cm="1">
        <f t="array" ref="K80">IF(E80=TRUE,INDEX('Courier Company - Rates'!$E$1:$E$20,MATCH(1,('Courier Company - Rates'!$B$1:$B$20 = "fwd")*('Courier Company - Rates'!$C$1:$C$20='Expected Result'!I80)*('Courier Company - Rates'!$D$1:$D$20="additional"),0)),0)</f>
        <v>28.3</v>
      </c>
      <c r="L80" s="2" cm="1">
        <f t="array" ref="L80">IF(F80=TRUE,INDEX('Courier Company - Rates'!$E$1:$E$20,MATCH(1,('Courier Company - Rates'!$B$1:$B$20 = "rto")*('Courier Company - Rates'!$C$1:$C$20='Expected Result'!I80)*('Courier Company - Rates'!$D$1:$D$20="fixed"),0)),0)</f>
        <v>0</v>
      </c>
      <c r="M80" s="2" cm="1">
        <f t="array" ref="M80">IF(F80=TRUE,INDEX('Courier Company - Rates'!$E$1:$E$20,MATCH(1,('Courier Company - Rates'!$B$1:$B$20 = "rto")*('Courier Company - Rates'!$C$1:$C$20='Expected Result'!I80)*('Courier Company - Rates'!$D$1:$D$20="additional"),0)),0)</f>
        <v>0</v>
      </c>
      <c r="N80" s="2">
        <f t="shared" si="11"/>
        <v>33</v>
      </c>
      <c r="O80" s="2">
        <v>0.2</v>
      </c>
      <c r="P80" s="2" cm="1">
        <f t="array" ref="P80">_xlfn.IFS(O80&lt;=0.5,0.5,O80&lt;=1,1,O80&lt;=1.5,1.5,O80&lt;=2,2,O80&lt;=2.5,2.5,O80&lt;=3,3,O80&lt;=3.5,3.5,O80&lt;=4,4,O80&lt;=4.5,4.5)</f>
        <v>0.5</v>
      </c>
      <c r="Q80" s="10" t="s">
        <v>141</v>
      </c>
      <c r="R80" s="2">
        <v>45.4</v>
      </c>
      <c r="S80">
        <f t="shared" si="12"/>
        <v>-12.399999999999999</v>
      </c>
      <c r="T80" s="4">
        <f t="shared" si="13"/>
        <v>0</v>
      </c>
      <c r="U80">
        <f t="shared" si="14"/>
        <v>33</v>
      </c>
      <c r="V80">
        <f t="shared" si="15"/>
        <v>0</v>
      </c>
      <c r="W80" s="1">
        <f t="shared" si="16"/>
        <v>66</v>
      </c>
      <c r="X80" s="1">
        <f t="shared" si="17"/>
        <v>0</v>
      </c>
    </row>
    <row r="81" spans="1:24" x14ac:dyDescent="0.35">
      <c r="A81" t="s">
        <v>18</v>
      </c>
      <c r="B81" s="2" t="s">
        <v>271</v>
      </c>
      <c r="C81" s="2">
        <v>307026</v>
      </c>
      <c r="D81" t="s">
        <v>152</v>
      </c>
      <c r="E81" t="b">
        <f t="shared" si="9"/>
        <v>1</v>
      </c>
      <c r="F81" t="b">
        <f t="shared" si="10"/>
        <v>0</v>
      </c>
      <c r="G81" s="1">
        <f>SUMIF('Company X - Order Report'!$A$2:$A$401,'Expected Result'!A81,'Company X - Order Report'!$E$2:$E$401)/1000</f>
        <v>0.16500000000000001</v>
      </c>
      <c r="H81" cm="1">
        <f t="array" ref="H81">_xlfn.IFS(G81&lt;=0.5,0.5,G81&lt;=1,1,G81&lt;=1.5,1.5,G81&lt;=2,2,G81&lt;=2.5,2.5,G81&lt;=3,3,G81&lt;=3.5,3.5)</f>
        <v>0.5</v>
      </c>
      <c r="I81" s="11" t="str">
        <f>'Courier Company - Invoice'!I81</f>
        <v>b</v>
      </c>
      <c r="J81" s="2" cm="1">
        <f t="array" ref="J81">IF(E81=TRUE,INDEX('Courier Company - Rates'!$E$1:$E$20,MATCH(1,('Courier Company - Rates'!$B$1:$B$20 = "fwd")*('Courier Company - Rates'!$C$1:$C$20='Expected Result'!I81)*('Courier Company - Rates'!$D$1:$D$20="fixed"),0)),0)</f>
        <v>33</v>
      </c>
      <c r="K81" s="2" cm="1">
        <f t="array" ref="K81">IF(E81=TRUE,INDEX('Courier Company - Rates'!$E$1:$E$20,MATCH(1,('Courier Company - Rates'!$B$1:$B$20 = "fwd")*('Courier Company - Rates'!$C$1:$C$20='Expected Result'!I81)*('Courier Company - Rates'!$D$1:$D$20="additional"),0)),0)</f>
        <v>28.3</v>
      </c>
      <c r="L81" s="2" cm="1">
        <f t="array" ref="L81">IF(F81=TRUE,INDEX('Courier Company - Rates'!$E$1:$E$20,MATCH(1,('Courier Company - Rates'!$B$1:$B$20 = "rto")*('Courier Company - Rates'!$C$1:$C$20='Expected Result'!I81)*('Courier Company - Rates'!$D$1:$D$20="fixed"),0)),0)</f>
        <v>0</v>
      </c>
      <c r="M81" s="2" cm="1">
        <f t="array" ref="M81">IF(F81=TRUE,INDEX('Courier Company - Rates'!$E$1:$E$20,MATCH(1,('Courier Company - Rates'!$B$1:$B$20 = "rto")*('Courier Company - Rates'!$C$1:$C$20='Expected Result'!I81)*('Courier Company - Rates'!$D$1:$D$20="additional"),0)),0)</f>
        <v>0</v>
      </c>
      <c r="N81" s="2">
        <f t="shared" si="11"/>
        <v>33</v>
      </c>
      <c r="O81" s="2">
        <v>0.2</v>
      </c>
      <c r="P81" s="2" cm="1">
        <f t="array" ref="P81">_xlfn.IFS(O81&lt;=0.5,0.5,O81&lt;=1,1,O81&lt;=1.5,1.5,O81&lt;=2,2,O81&lt;=2.5,2.5,O81&lt;=3,3,O81&lt;=3.5,3.5,O81&lt;=4,4,O81&lt;=4.5,4.5)</f>
        <v>0.5</v>
      </c>
      <c r="Q81" s="10" t="s">
        <v>141</v>
      </c>
      <c r="R81" s="2">
        <v>45.4</v>
      </c>
      <c r="S81">
        <f t="shared" si="12"/>
        <v>-12.399999999999999</v>
      </c>
      <c r="T81" s="4">
        <f t="shared" si="13"/>
        <v>0</v>
      </c>
      <c r="U81">
        <f t="shared" si="14"/>
        <v>33</v>
      </c>
      <c r="V81">
        <f t="shared" si="15"/>
        <v>0</v>
      </c>
      <c r="W81" s="1">
        <f t="shared" si="16"/>
        <v>66</v>
      </c>
      <c r="X81" s="1">
        <f t="shared" si="17"/>
        <v>0</v>
      </c>
    </row>
    <row r="82" spans="1:24" x14ac:dyDescent="0.35">
      <c r="A82" t="s">
        <v>17</v>
      </c>
      <c r="B82" s="2" t="s">
        <v>272</v>
      </c>
      <c r="C82" s="2">
        <v>327025</v>
      </c>
      <c r="D82" t="s">
        <v>152</v>
      </c>
      <c r="E82" t="b">
        <f t="shared" si="9"/>
        <v>1</v>
      </c>
      <c r="F82" t="b">
        <f t="shared" si="10"/>
        <v>0</v>
      </c>
      <c r="G82" s="1">
        <f>SUMIF('Company X - Order Report'!$A$2:$A$401,'Expected Result'!A82,'Company X - Order Report'!$E$2:$E$401)/1000</f>
        <v>0.24</v>
      </c>
      <c r="H82" cm="1">
        <f t="array" ref="H82">_xlfn.IFS(G82&lt;=0.5,0.5,G82&lt;=1,1,G82&lt;=1.5,1.5,G82&lt;=2,2,G82&lt;=2.5,2.5,G82&lt;=3,3,G82&lt;=3.5,3.5)</f>
        <v>0.5</v>
      </c>
      <c r="I82" s="11" t="str">
        <f>'Courier Company - Invoice'!I82</f>
        <v>b</v>
      </c>
      <c r="J82" s="2" cm="1">
        <f t="array" ref="J82">IF(E82=TRUE,INDEX('Courier Company - Rates'!$E$1:$E$20,MATCH(1,('Courier Company - Rates'!$B$1:$B$20 = "fwd")*('Courier Company - Rates'!$C$1:$C$20='Expected Result'!I82)*('Courier Company - Rates'!$D$1:$D$20="fixed"),0)),0)</f>
        <v>33</v>
      </c>
      <c r="K82" s="2" cm="1">
        <f t="array" ref="K82">IF(E82=TRUE,INDEX('Courier Company - Rates'!$E$1:$E$20,MATCH(1,('Courier Company - Rates'!$B$1:$B$20 = "fwd")*('Courier Company - Rates'!$C$1:$C$20='Expected Result'!I82)*('Courier Company - Rates'!$D$1:$D$20="additional"),0)),0)</f>
        <v>28.3</v>
      </c>
      <c r="L82" s="2" cm="1">
        <f t="array" ref="L82">IF(F82=TRUE,INDEX('Courier Company - Rates'!$E$1:$E$20,MATCH(1,('Courier Company - Rates'!$B$1:$B$20 = "rto")*('Courier Company - Rates'!$C$1:$C$20='Expected Result'!I82)*('Courier Company - Rates'!$D$1:$D$20="fixed"),0)),0)</f>
        <v>0</v>
      </c>
      <c r="M82" s="2" cm="1">
        <f t="array" ref="M82">IF(F82=TRUE,INDEX('Courier Company - Rates'!$E$1:$E$20,MATCH(1,('Courier Company - Rates'!$B$1:$B$20 = "rto")*('Courier Company - Rates'!$C$1:$C$20='Expected Result'!I82)*('Courier Company - Rates'!$D$1:$D$20="additional"),0)),0)</f>
        <v>0</v>
      </c>
      <c r="N82" s="2">
        <f t="shared" si="11"/>
        <v>33</v>
      </c>
      <c r="O82" s="2">
        <v>0.15</v>
      </c>
      <c r="P82" s="2" cm="1">
        <f t="array" ref="P82">_xlfn.IFS(O82&lt;=0.5,0.5,O82&lt;=1,1,O82&lt;=1.5,1.5,O82&lt;=2,2,O82&lt;=2.5,2.5,O82&lt;=3,3,O82&lt;=3.5,3.5,O82&lt;=4,4,O82&lt;=4.5,4.5)</f>
        <v>0.5</v>
      </c>
      <c r="Q82" s="10" t="s">
        <v>141</v>
      </c>
      <c r="R82" s="2">
        <v>45.4</v>
      </c>
      <c r="S82">
        <f t="shared" si="12"/>
        <v>-12.399999999999999</v>
      </c>
      <c r="T82" s="4">
        <f t="shared" si="13"/>
        <v>0</v>
      </c>
      <c r="U82">
        <f t="shared" si="14"/>
        <v>33</v>
      </c>
      <c r="V82">
        <f t="shared" si="15"/>
        <v>0</v>
      </c>
      <c r="W82" s="1">
        <f t="shared" si="16"/>
        <v>66</v>
      </c>
      <c r="X82" s="1">
        <f t="shared" si="17"/>
        <v>0</v>
      </c>
    </row>
    <row r="83" spans="1:24" x14ac:dyDescent="0.35">
      <c r="A83" t="s">
        <v>16</v>
      </c>
      <c r="B83" s="2" t="s">
        <v>273</v>
      </c>
      <c r="C83" s="2">
        <v>313333</v>
      </c>
      <c r="D83" t="s">
        <v>152</v>
      </c>
      <c r="E83" t="b">
        <f t="shared" si="9"/>
        <v>1</v>
      </c>
      <c r="F83" t="b">
        <f t="shared" si="10"/>
        <v>0</v>
      </c>
      <c r="G83" s="1">
        <f>SUMIF('Company X - Order Report'!$A$2:$A$401,'Expected Result'!A83,'Company X - Order Report'!$E$2:$E$401)/1000</f>
        <v>0.755</v>
      </c>
      <c r="H83" cm="1">
        <f t="array" ref="H83">_xlfn.IFS(G83&lt;=0.5,0.5,G83&lt;=1,1,G83&lt;=1.5,1.5,G83&lt;=2,2,G83&lt;=2.5,2.5,G83&lt;=3,3,G83&lt;=3.5,3.5)</f>
        <v>1</v>
      </c>
      <c r="I83" s="11" t="str">
        <f>'Courier Company - Invoice'!I83</f>
        <v>b</v>
      </c>
      <c r="J83" s="2" cm="1">
        <f t="array" ref="J83">IF(E83=TRUE,INDEX('Courier Company - Rates'!$E$1:$E$20,MATCH(1,('Courier Company - Rates'!$B$1:$B$20 = "fwd")*('Courier Company - Rates'!$C$1:$C$20='Expected Result'!I83)*('Courier Company - Rates'!$D$1:$D$20="fixed"),0)),0)</f>
        <v>33</v>
      </c>
      <c r="K83" s="2" cm="1">
        <f t="array" ref="K83">IF(E83=TRUE,INDEX('Courier Company - Rates'!$E$1:$E$20,MATCH(1,('Courier Company - Rates'!$B$1:$B$20 = "fwd")*('Courier Company - Rates'!$C$1:$C$20='Expected Result'!I83)*('Courier Company - Rates'!$D$1:$D$20="additional"),0)),0)</f>
        <v>28.3</v>
      </c>
      <c r="L83" s="2" cm="1">
        <f t="array" ref="L83">IF(F83=TRUE,INDEX('Courier Company - Rates'!$E$1:$E$20,MATCH(1,('Courier Company - Rates'!$B$1:$B$20 = "rto")*('Courier Company - Rates'!$C$1:$C$20='Expected Result'!I83)*('Courier Company - Rates'!$D$1:$D$20="fixed"),0)),0)</f>
        <v>0</v>
      </c>
      <c r="M83" s="2" cm="1">
        <f t="array" ref="M83">IF(F83=TRUE,INDEX('Courier Company - Rates'!$E$1:$E$20,MATCH(1,('Courier Company - Rates'!$B$1:$B$20 = "rto")*('Courier Company - Rates'!$C$1:$C$20='Expected Result'!I83)*('Courier Company - Rates'!$D$1:$D$20="additional"),0)),0)</f>
        <v>0</v>
      </c>
      <c r="N83" s="2">
        <f t="shared" si="11"/>
        <v>61.3</v>
      </c>
      <c r="O83" s="2">
        <v>0.8</v>
      </c>
      <c r="P83" s="2" cm="1">
        <f t="array" ref="P83">_xlfn.IFS(O83&lt;=0.5,0.5,O83&lt;=1,1,O83&lt;=1.5,1.5,O83&lt;=2,2,O83&lt;=2.5,2.5,O83&lt;=3,3,O83&lt;=3.5,3.5,O83&lt;=4,4,O83&lt;=4.5,4.5)</f>
        <v>1</v>
      </c>
      <c r="Q83" s="10" t="s">
        <v>141</v>
      </c>
      <c r="R83" s="2">
        <v>90.2</v>
      </c>
      <c r="S83">
        <f t="shared" si="12"/>
        <v>-28.900000000000006</v>
      </c>
      <c r="T83" s="4">
        <f t="shared" si="13"/>
        <v>0</v>
      </c>
      <c r="U83">
        <f t="shared" si="14"/>
        <v>61.3</v>
      </c>
      <c r="V83">
        <f t="shared" si="15"/>
        <v>0</v>
      </c>
      <c r="W83" s="1">
        <f t="shared" si="16"/>
        <v>61.3</v>
      </c>
      <c r="X83" s="1">
        <f t="shared" si="17"/>
        <v>0</v>
      </c>
    </row>
    <row r="84" spans="1:24" x14ac:dyDescent="0.35">
      <c r="A84" t="s">
        <v>15</v>
      </c>
      <c r="B84" s="2" t="s">
        <v>274</v>
      </c>
      <c r="C84" s="2">
        <v>313001</v>
      </c>
      <c r="D84" t="s">
        <v>152</v>
      </c>
      <c r="E84" t="b">
        <f t="shared" si="9"/>
        <v>1</v>
      </c>
      <c r="F84" t="b">
        <f t="shared" si="10"/>
        <v>0</v>
      </c>
      <c r="G84" s="1">
        <f>SUMIF('Company X - Order Report'!$A$2:$A$401,'Expected Result'!A84,'Company X - Order Report'!$E$2:$E$401)/1000</f>
        <v>0.24</v>
      </c>
      <c r="H84" cm="1">
        <f t="array" ref="H84">_xlfn.IFS(G84&lt;=0.5,0.5,G84&lt;=1,1,G84&lt;=1.5,1.5,G84&lt;=2,2,G84&lt;=2.5,2.5,G84&lt;=3,3,G84&lt;=3.5,3.5)</f>
        <v>0.5</v>
      </c>
      <c r="I84" s="11" t="str">
        <f>'Courier Company - Invoice'!I84</f>
        <v>b</v>
      </c>
      <c r="J84" s="2" cm="1">
        <f t="array" ref="J84">IF(E84=TRUE,INDEX('Courier Company - Rates'!$E$1:$E$20,MATCH(1,('Courier Company - Rates'!$B$1:$B$20 = "fwd")*('Courier Company - Rates'!$C$1:$C$20='Expected Result'!I84)*('Courier Company - Rates'!$D$1:$D$20="fixed"),0)),0)</f>
        <v>33</v>
      </c>
      <c r="K84" s="2" cm="1">
        <f t="array" ref="K84">IF(E84=TRUE,INDEX('Courier Company - Rates'!$E$1:$E$20,MATCH(1,('Courier Company - Rates'!$B$1:$B$20 = "fwd")*('Courier Company - Rates'!$C$1:$C$20='Expected Result'!I84)*('Courier Company - Rates'!$D$1:$D$20="additional"),0)),0)</f>
        <v>28.3</v>
      </c>
      <c r="L84" s="2" cm="1">
        <f t="array" ref="L84">IF(F84=TRUE,INDEX('Courier Company - Rates'!$E$1:$E$20,MATCH(1,('Courier Company - Rates'!$B$1:$B$20 = "rto")*('Courier Company - Rates'!$C$1:$C$20='Expected Result'!I84)*('Courier Company - Rates'!$D$1:$D$20="fixed"),0)),0)</f>
        <v>0</v>
      </c>
      <c r="M84" s="2" cm="1">
        <f t="array" ref="M84">IF(F84=TRUE,INDEX('Courier Company - Rates'!$E$1:$E$20,MATCH(1,('Courier Company - Rates'!$B$1:$B$20 = "rto")*('Courier Company - Rates'!$C$1:$C$20='Expected Result'!I84)*('Courier Company - Rates'!$D$1:$D$20="additional"),0)),0)</f>
        <v>0</v>
      </c>
      <c r="N84" s="2">
        <f t="shared" si="11"/>
        <v>33</v>
      </c>
      <c r="O84" s="2">
        <v>0.2</v>
      </c>
      <c r="P84" s="2" cm="1">
        <f t="array" ref="P84">_xlfn.IFS(O84&lt;=0.5,0.5,O84&lt;=1,1,O84&lt;=1.5,1.5,O84&lt;=2,2,O84&lt;=2.5,2.5,O84&lt;=3,3,O84&lt;=3.5,3.5,O84&lt;=4,4,O84&lt;=4.5,4.5)</f>
        <v>0.5</v>
      </c>
      <c r="Q84" s="10" t="s">
        <v>141</v>
      </c>
      <c r="R84" s="2">
        <v>45.4</v>
      </c>
      <c r="S84">
        <f t="shared" si="12"/>
        <v>-12.399999999999999</v>
      </c>
      <c r="T84" s="4">
        <f t="shared" si="13"/>
        <v>0</v>
      </c>
      <c r="U84">
        <f t="shared" si="14"/>
        <v>33</v>
      </c>
      <c r="V84">
        <f t="shared" si="15"/>
        <v>0</v>
      </c>
      <c r="W84" s="1">
        <f t="shared" si="16"/>
        <v>66</v>
      </c>
      <c r="X84" s="1">
        <f t="shared" si="17"/>
        <v>0</v>
      </c>
    </row>
    <row r="85" spans="1:24" x14ac:dyDescent="0.35">
      <c r="A85" t="s">
        <v>14</v>
      </c>
      <c r="B85" s="2" t="s">
        <v>275</v>
      </c>
      <c r="C85" s="2">
        <v>342008</v>
      </c>
      <c r="D85" t="s">
        <v>152</v>
      </c>
      <c r="E85" t="b">
        <f t="shared" si="9"/>
        <v>1</v>
      </c>
      <c r="F85" t="b">
        <f t="shared" si="10"/>
        <v>0</v>
      </c>
      <c r="G85" s="1">
        <f>SUMIF('Company X - Order Report'!$A$2:$A$401,'Expected Result'!A85,'Company X - Order Report'!$E$2:$E$401)/1000</f>
        <v>0.47699999999999998</v>
      </c>
      <c r="H85" cm="1">
        <f t="array" ref="H85">_xlfn.IFS(G85&lt;=0.5,0.5,G85&lt;=1,1,G85&lt;=1.5,1.5,G85&lt;=2,2,G85&lt;=2.5,2.5,G85&lt;=3,3,G85&lt;=3.5,3.5)</f>
        <v>0.5</v>
      </c>
      <c r="I85" s="11" t="str">
        <f>'Courier Company - Invoice'!I85</f>
        <v>b</v>
      </c>
      <c r="J85" s="2" cm="1">
        <f t="array" ref="J85">IF(E85=TRUE,INDEX('Courier Company - Rates'!$E$1:$E$20,MATCH(1,('Courier Company - Rates'!$B$1:$B$20 = "fwd")*('Courier Company - Rates'!$C$1:$C$20='Expected Result'!I85)*('Courier Company - Rates'!$D$1:$D$20="fixed"),0)),0)</f>
        <v>33</v>
      </c>
      <c r="K85" s="2" cm="1">
        <f t="array" ref="K85">IF(E85=TRUE,INDEX('Courier Company - Rates'!$E$1:$E$20,MATCH(1,('Courier Company - Rates'!$B$1:$B$20 = "fwd")*('Courier Company - Rates'!$C$1:$C$20='Expected Result'!I85)*('Courier Company - Rates'!$D$1:$D$20="additional"),0)),0)</f>
        <v>28.3</v>
      </c>
      <c r="L85" s="2" cm="1">
        <f t="array" ref="L85">IF(F85=TRUE,INDEX('Courier Company - Rates'!$E$1:$E$20,MATCH(1,('Courier Company - Rates'!$B$1:$B$20 = "rto")*('Courier Company - Rates'!$C$1:$C$20='Expected Result'!I85)*('Courier Company - Rates'!$D$1:$D$20="fixed"),0)),0)</f>
        <v>0</v>
      </c>
      <c r="M85" s="2" cm="1">
        <f t="array" ref="M85">IF(F85=TRUE,INDEX('Courier Company - Rates'!$E$1:$E$20,MATCH(1,('Courier Company - Rates'!$B$1:$B$20 = "rto")*('Courier Company - Rates'!$C$1:$C$20='Expected Result'!I85)*('Courier Company - Rates'!$D$1:$D$20="additional"),0)),0)</f>
        <v>0</v>
      </c>
      <c r="N85" s="2">
        <f t="shared" si="11"/>
        <v>33</v>
      </c>
      <c r="O85" s="2">
        <v>0.5</v>
      </c>
      <c r="P85" s="2" cm="1">
        <f t="array" ref="P85">_xlfn.IFS(O85&lt;=0.5,0.5,O85&lt;=1,1,O85&lt;=1.5,1.5,O85&lt;=2,2,O85&lt;=2.5,2.5,O85&lt;=3,3,O85&lt;=3.5,3.5,O85&lt;=4,4,O85&lt;=4.5,4.5)</f>
        <v>0.5</v>
      </c>
      <c r="Q85" s="10" t="s">
        <v>141</v>
      </c>
      <c r="R85" s="2">
        <v>45.4</v>
      </c>
      <c r="S85">
        <f t="shared" si="12"/>
        <v>-12.399999999999999</v>
      </c>
      <c r="T85" s="4">
        <f t="shared" si="13"/>
        <v>0</v>
      </c>
      <c r="U85">
        <f t="shared" si="14"/>
        <v>33</v>
      </c>
      <c r="V85">
        <f t="shared" si="15"/>
        <v>0</v>
      </c>
      <c r="W85" s="1">
        <f t="shared" si="16"/>
        <v>66</v>
      </c>
      <c r="X85" s="1">
        <f t="shared" si="17"/>
        <v>0</v>
      </c>
    </row>
    <row r="86" spans="1:24" x14ac:dyDescent="0.35">
      <c r="A86" t="s">
        <v>19</v>
      </c>
      <c r="B86" s="2" t="s">
        <v>276</v>
      </c>
      <c r="C86" s="2">
        <v>314401</v>
      </c>
      <c r="D86" t="s">
        <v>152</v>
      </c>
      <c r="E86" t="b">
        <f t="shared" si="9"/>
        <v>1</v>
      </c>
      <c r="F86" t="b">
        <f t="shared" si="10"/>
        <v>0</v>
      </c>
      <c r="G86" s="1">
        <f>SUMIF('Company X - Order Report'!$A$2:$A$401,'Expected Result'!A86,'Company X - Order Report'!$E$2:$E$401)/1000</f>
        <v>0.55800000000000005</v>
      </c>
      <c r="H86" cm="1">
        <f t="array" ref="H86">_xlfn.IFS(G86&lt;=0.5,0.5,G86&lt;=1,1,G86&lt;=1.5,1.5,G86&lt;=2,2,G86&lt;=2.5,2.5,G86&lt;=3,3,G86&lt;=3.5,3.5)</f>
        <v>1</v>
      </c>
      <c r="I86" s="11" t="str">
        <f>'Courier Company - Invoice'!I86</f>
        <v>b</v>
      </c>
      <c r="J86" s="2" cm="1">
        <f t="array" ref="J86">IF(E86=TRUE,INDEX('Courier Company - Rates'!$E$1:$E$20,MATCH(1,('Courier Company - Rates'!$B$1:$B$20 = "fwd")*('Courier Company - Rates'!$C$1:$C$20='Expected Result'!I86)*('Courier Company - Rates'!$D$1:$D$20="fixed"),0)),0)</f>
        <v>33</v>
      </c>
      <c r="K86" s="2" cm="1">
        <f t="array" ref="K86">IF(E86=TRUE,INDEX('Courier Company - Rates'!$E$1:$E$20,MATCH(1,('Courier Company - Rates'!$B$1:$B$20 = "fwd")*('Courier Company - Rates'!$C$1:$C$20='Expected Result'!I86)*('Courier Company - Rates'!$D$1:$D$20="additional"),0)),0)</f>
        <v>28.3</v>
      </c>
      <c r="L86" s="2" cm="1">
        <f t="array" ref="L86">IF(F86=TRUE,INDEX('Courier Company - Rates'!$E$1:$E$20,MATCH(1,('Courier Company - Rates'!$B$1:$B$20 = "rto")*('Courier Company - Rates'!$C$1:$C$20='Expected Result'!I86)*('Courier Company - Rates'!$D$1:$D$20="fixed"),0)),0)</f>
        <v>0</v>
      </c>
      <c r="M86" s="2" cm="1">
        <f t="array" ref="M86">IF(F86=TRUE,INDEX('Courier Company - Rates'!$E$1:$E$20,MATCH(1,('Courier Company - Rates'!$B$1:$B$20 = "rto")*('Courier Company - Rates'!$C$1:$C$20='Expected Result'!I86)*('Courier Company - Rates'!$D$1:$D$20="additional"),0)),0)</f>
        <v>0</v>
      </c>
      <c r="N86" s="2">
        <f t="shared" si="11"/>
        <v>61.3</v>
      </c>
      <c r="O86" s="2">
        <v>0.6</v>
      </c>
      <c r="P86" s="2" cm="1">
        <f t="array" ref="P86">_xlfn.IFS(O86&lt;=0.5,0.5,O86&lt;=1,1,O86&lt;=1.5,1.5,O86&lt;=2,2,O86&lt;=2.5,2.5,O86&lt;=3,3,O86&lt;=3.5,3.5,O86&lt;=4,4,O86&lt;=4.5,4.5)</f>
        <v>1</v>
      </c>
      <c r="Q86" s="10" t="s">
        <v>141</v>
      </c>
      <c r="R86" s="2">
        <v>90.2</v>
      </c>
      <c r="S86">
        <f t="shared" si="12"/>
        <v>-28.900000000000006</v>
      </c>
      <c r="T86" s="4">
        <f t="shared" si="13"/>
        <v>0</v>
      </c>
      <c r="U86">
        <f t="shared" si="14"/>
        <v>61.3</v>
      </c>
      <c r="V86">
        <f t="shared" si="15"/>
        <v>0</v>
      </c>
      <c r="W86" s="1">
        <f t="shared" si="16"/>
        <v>61.3</v>
      </c>
      <c r="X86" s="1">
        <f t="shared" si="17"/>
        <v>0</v>
      </c>
    </row>
    <row r="87" spans="1:24" x14ac:dyDescent="0.35">
      <c r="A87" t="s">
        <v>12</v>
      </c>
      <c r="B87" s="2" t="s">
        <v>277</v>
      </c>
      <c r="C87" s="2">
        <v>342301</v>
      </c>
      <c r="D87" t="s">
        <v>152</v>
      </c>
      <c r="E87" t="b">
        <f t="shared" si="9"/>
        <v>1</v>
      </c>
      <c r="F87" t="b">
        <f t="shared" si="10"/>
        <v>0</v>
      </c>
      <c r="G87" s="1">
        <f>SUMIF('Company X - Order Report'!$A$2:$A$401,'Expected Result'!A87,'Company X - Order Report'!$E$2:$E$401)/1000</f>
        <v>1.3759999999999999</v>
      </c>
      <c r="H87" cm="1">
        <f t="array" ref="H87">_xlfn.IFS(G87&lt;=0.5,0.5,G87&lt;=1,1,G87&lt;=1.5,1.5,G87&lt;=2,2,G87&lt;=2.5,2.5,G87&lt;=3,3,G87&lt;=3.5,3.5)</f>
        <v>1.5</v>
      </c>
      <c r="I87" s="11" t="str">
        <f>'Courier Company - Invoice'!I87</f>
        <v>b</v>
      </c>
      <c r="J87" s="2" cm="1">
        <f t="array" ref="J87">IF(E87=TRUE,INDEX('Courier Company - Rates'!$E$1:$E$20,MATCH(1,('Courier Company - Rates'!$B$1:$B$20 = "fwd")*('Courier Company - Rates'!$C$1:$C$20='Expected Result'!I87)*('Courier Company - Rates'!$D$1:$D$20="fixed"),0)),0)</f>
        <v>33</v>
      </c>
      <c r="K87" s="2" cm="1">
        <f t="array" ref="K87">IF(E87=TRUE,INDEX('Courier Company - Rates'!$E$1:$E$20,MATCH(1,('Courier Company - Rates'!$B$1:$B$20 = "fwd")*('Courier Company - Rates'!$C$1:$C$20='Expected Result'!I87)*('Courier Company - Rates'!$D$1:$D$20="additional"),0)),0)</f>
        <v>28.3</v>
      </c>
      <c r="L87" s="2" cm="1">
        <f t="array" ref="L87">IF(F87=TRUE,INDEX('Courier Company - Rates'!$E$1:$E$20,MATCH(1,('Courier Company - Rates'!$B$1:$B$20 = "rto")*('Courier Company - Rates'!$C$1:$C$20='Expected Result'!I87)*('Courier Company - Rates'!$D$1:$D$20="fixed"),0)),0)</f>
        <v>0</v>
      </c>
      <c r="M87" s="2" cm="1">
        <f t="array" ref="M87">IF(F87=TRUE,INDEX('Courier Company - Rates'!$E$1:$E$20,MATCH(1,('Courier Company - Rates'!$B$1:$B$20 = "rto")*('Courier Company - Rates'!$C$1:$C$20='Expected Result'!I87)*('Courier Company - Rates'!$D$1:$D$20="additional"),0)),0)</f>
        <v>0</v>
      </c>
      <c r="N87" s="2">
        <f t="shared" si="11"/>
        <v>89.6</v>
      </c>
      <c r="O87" s="2">
        <v>1.1000000000000001</v>
      </c>
      <c r="P87" s="2" cm="1">
        <f t="array" ref="P87">_xlfn.IFS(O87&lt;=0.5,0.5,O87&lt;=1,1,O87&lt;=1.5,1.5,O87&lt;=2,2,O87&lt;=2.5,2.5,O87&lt;=3,3,O87&lt;=3.5,3.5,O87&lt;=4,4,O87&lt;=4.5,4.5)</f>
        <v>1.5</v>
      </c>
      <c r="Q87" s="10" t="s">
        <v>141</v>
      </c>
      <c r="R87" s="2">
        <v>135</v>
      </c>
      <c r="S87">
        <f t="shared" si="12"/>
        <v>-45.400000000000006</v>
      </c>
      <c r="T87" s="4">
        <f t="shared" si="13"/>
        <v>0</v>
      </c>
      <c r="U87">
        <f t="shared" si="14"/>
        <v>89.6</v>
      </c>
      <c r="V87">
        <f t="shared" si="15"/>
        <v>0</v>
      </c>
      <c r="W87" s="1">
        <f t="shared" si="16"/>
        <v>59.733333333333327</v>
      </c>
      <c r="X87" s="1">
        <f t="shared" si="17"/>
        <v>0</v>
      </c>
    </row>
    <row r="88" spans="1:24" x14ac:dyDescent="0.35">
      <c r="A88" t="s">
        <v>24</v>
      </c>
      <c r="B88" s="2" t="s">
        <v>279</v>
      </c>
      <c r="C88" s="2">
        <v>313003</v>
      </c>
      <c r="D88" t="s">
        <v>152</v>
      </c>
      <c r="E88" t="b">
        <f t="shared" si="9"/>
        <v>1</v>
      </c>
      <c r="F88" t="b">
        <f t="shared" si="10"/>
        <v>0</v>
      </c>
      <c r="G88" s="1">
        <f>SUMIF('Company X - Order Report'!$A$2:$A$401,'Expected Result'!A88,'Company X - Order Report'!$E$2:$E$401)/1000</f>
        <v>6.5000000000000002E-2</v>
      </c>
      <c r="H88" cm="1">
        <f t="array" ref="H88">_xlfn.IFS(G88&lt;=0.5,0.5,G88&lt;=1,1,G88&lt;=1.5,1.5,G88&lt;=2,2,G88&lt;=2.5,2.5,G88&lt;=3,3,G88&lt;=3.5,3.5)</f>
        <v>0.5</v>
      </c>
      <c r="I88" s="11" t="str">
        <f>'Courier Company - Invoice'!I88</f>
        <v>b</v>
      </c>
      <c r="J88" s="2" cm="1">
        <f t="array" ref="J88">IF(E88=TRUE,INDEX('Courier Company - Rates'!$E$1:$E$20,MATCH(1,('Courier Company - Rates'!$B$1:$B$20 = "fwd")*('Courier Company - Rates'!$C$1:$C$20='Expected Result'!I88)*('Courier Company - Rates'!$D$1:$D$20="fixed"),0)),0)</f>
        <v>33</v>
      </c>
      <c r="K88" s="2" cm="1">
        <f t="array" ref="K88">IF(E88=TRUE,INDEX('Courier Company - Rates'!$E$1:$E$20,MATCH(1,('Courier Company - Rates'!$B$1:$B$20 = "fwd")*('Courier Company - Rates'!$C$1:$C$20='Expected Result'!I88)*('Courier Company - Rates'!$D$1:$D$20="additional"),0)),0)</f>
        <v>28.3</v>
      </c>
      <c r="L88" s="2" cm="1">
        <f t="array" ref="L88">IF(F88=TRUE,INDEX('Courier Company - Rates'!$E$1:$E$20,MATCH(1,('Courier Company - Rates'!$B$1:$B$20 = "rto")*('Courier Company - Rates'!$C$1:$C$20='Expected Result'!I88)*('Courier Company - Rates'!$D$1:$D$20="fixed"),0)),0)</f>
        <v>0</v>
      </c>
      <c r="M88" s="2" cm="1">
        <f t="array" ref="M88">IF(F88=TRUE,INDEX('Courier Company - Rates'!$E$1:$E$20,MATCH(1,('Courier Company - Rates'!$B$1:$B$20 = "rto")*('Courier Company - Rates'!$C$1:$C$20='Expected Result'!I88)*('Courier Company - Rates'!$D$1:$D$20="additional"),0)),0)</f>
        <v>0</v>
      </c>
      <c r="N88" s="2">
        <f t="shared" si="11"/>
        <v>33</v>
      </c>
      <c r="O88" s="2">
        <v>0.15</v>
      </c>
      <c r="P88" s="2" cm="1">
        <f t="array" ref="P88">_xlfn.IFS(O88&lt;=0.5,0.5,O88&lt;=1,1,O88&lt;=1.5,1.5,O88&lt;=2,2,O88&lt;=2.5,2.5,O88&lt;=3,3,O88&lt;=3.5,3.5,O88&lt;=4,4,O88&lt;=4.5,4.5)</f>
        <v>0.5</v>
      </c>
      <c r="Q88" s="10" t="s">
        <v>141</v>
      </c>
      <c r="R88" s="2">
        <v>45.4</v>
      </c>
      <c r="S88">
        <f t="shared" si="12"/>
        <v>-12.399999999999999</v>
      </c>
      <c r="T88" s="4">
        <f t="shared" si="13"/>
        <v>0</v>
      </c>
      <c r="U88">
        <f t="shared" si="14"/>
        <v>33</v>
      </c>
      <c r="V88">
        <f t="shared" si="15"/>
        <v>0</v>
      </c>
      <c r="W88" s="1">
        <f t="shared" si="16"/>
        <v>66</v>
      </c>
      <c r="X88" s="1">
        <f t="shared" si="17"/>
        <v>0</v>
      </c>
    </row>
    <row r="89" spans="1:24" x14ac:dyDescent="0.35">
      <c r="A89" t="s">
        <v>42</v>
      </c>
      <c r="B89" s="2" t="s">
        <v>280</v>
      </c>
      <c r="C89" s="2">
        <v>173212</v>
      </c>
      <c r="D89" t="s">
        <v>152</v>
      </c>
      <c r="E89" t="b">
        <f t="shared" si="9"/>
        <v>1</v>
      </c>
      <c r="F89" t="b">
        <f t="shared" si="10"/>
        <v>0</v>
      </c>
      <c r="G89" s="1">
        <f>SUMIF('Company X - Order Report'!$A$2:$A$401,'Expected Result'!A89,'Company X - Order Report'!$E$2:$E$401)/1000</f>
        <v>0.72099999999999997</v>
      </c>
      <c r="H89" cm="1">
        <f t="array" ref="H89">_xlfn.IFS(G89&lt;=0.5,0.5,G89&lt;=1,1,G89&lt;=1.5,1.5,G89&lt;=2,2,G89&lt;=2.5,2.5,G89&lt;=3,3,G89&lt;=3.5,3.5)</f>
        <v>1</v>
      </c>
      <c r="I89" s="11" t="str">
        <f>'Courier Company - Invoice'!I89</f>
        <v>e</v>
      </c>
      <c r="J89" s="2" cm="1">
        <f t="array" ref="J89">IF(E89=TRUE,INDEX('Courier Company - Rates'!$E$1:$E$20,MATCH(1,('Courier Company - Rates'!$B$1:$B$20 = "fwd")*('Courier Company - Rates'!$C$1:$C$20='Expected Result'!I89)*('Courier Company - Rates'!$D$1:$D$20="fixed"),0)),0)</f>
        <v>56.6</v>
      </c>
      <c r="K89" s="2" cm="1">
        <f t="array" ref="K89">IF(E89=TRUE,INDEX('Courier Company - Rates'!$E$1:$E$20,MATCH(1,('Courier Company - Rates'!$B$1:$B$20 = "fwd")*('Courier Company - Rates'!$C$1:$C$20='Expected Result'!I89)*('Courier Company - Rates'!$D$1:$D$20="additional"),0)),0)</f>
        <v>55.5</v>
      </c>
      <c r="L89" s="2" cm="1">
        <f t="array" ref="L89">IF(F89=TRUE,INDEX('Courier Company - Rates'!$E$1:$E$20,MATCH(1,('Courier Company - Rates'!$B$1:$B$20 = "rto")*('Courier Company - Rates'!$C$1:$C$20='Expected Result'!I89)*('Courier Company - Rates'!$D$1:$D$20="fixed"),0)),0)</f>
        <v>0</v>
      </c>
      <c r="M89" s="2" cm="1">
        <f t="array" ref="M89">IF(F89=TRUE,INDEX('Courier Company - Rates'!$E$1:$E$20,MATCH(1,('Courier Company - Rates'!$B$1:$B$20 = "rto")*('Courier Company - Rates'!$C$1:$C$20='Expected Result'!I89)*('Courier Company - Rates'!$D$1:$D$20="additional"),0)),0)</f>
        <v>0</v>
      </c>
      <c r="N89" s="2">
        <f t="shared" si="11"/>
        <v>112.1</v>
      </c>
      <c r="O89" s="2">
        <v>0.8</v>
      </c>
      <c r="P89" s="2" cm="1">
        <f t="array" ref="P89">_xlfn.IFS(O89&lt;=0.5,0.5,O89&lt;=1,1,O89&lt;=1.5,1.5,O89&lt;=2,2,O89&lt;=2.5,2.5,O89&lt;=3,3,O89&lt;=3.5,3.5,O89&lt;=4,4,O89&lt;=4.5,4.5)</f>
        <v>1</v>
      </c>
      <c r="Q89" s="10" t="s">
        <v>142</v>
      </c>
      <c r="R89" s="2">
        <v>61.3</v>
      </c>
      <c r="S89">
        <f t="shared" si="12"/>
        <v>50.8</v>
      </c>
      <c r="T89" s="4">
        <f t="shared" si="13"/>
        <v>0.45316681534344333</v>
      </c>
      <c r="U89">
        <f t="shared" si="14"/>
        <v>112.1</v>
      </c>
      <c r="V89">
        <f t="shared" si="15"/>
        <v>0</v>
      </c>
      <c r="W89" s="1">
        <f t="shared" si="16"/>
        <v>112.1</v>
      </c>
      <c r="X89" s="1">
        <f t="shared" si="17"/>
        <v>0</v>
      </c>
    </row>
    <row r="90" spans="1:24" x14ac:dyDescent="0.35">
      <c r="A90" t="s">
        <v>25</v>
      </c>
      <c r="B90" s="2" t="s">
        <v>281</v>
      </c>
      <c r="C90" s="2">
        <v>174101</v>
      </c>
      <c r="D90" t="s">
        <v>152</v>
      </c>
      <c r="E90" t="b">
        <f t="shared" si="9"/>
        <v>1</v>
      </c>
      <c r="F90" t="b">
        <f t="shared" si="10"/>
        <v>0</v>
      </c>
      <c r="G90" s="1">
        <f>SUMIF('Company X - Order Report'!$A$2:$A$401,'Expected Result'!A90,'Company X - Order Report'!$E$2:$E$401)/1000</f>
        <v>0.27</v>
      </c>
      <c r="H90" cm="1">
        <f t="array" ref="H90">_xlfn.IFS(G90&lt;=0.5,0.5,G90&lt;=1,1,G90&lt;=1.5,1.5,G90&lt;=2,2,G90&lt;=2.5,2.5,G90&lt;=3,3,G90&lt;=3.5,3.5)</f>
        <v>0.5</v>
      </c>
      <c r="I90" s="11" t="str">
        <f>'Courier Company - Invoice'!I90</f>
        <v>e</v>
      </c>
      <c r="J90" s="2" cm="1">
        <f t="array" ref="J90">IF(E90=TRUE,INDEX('Courier Company - Rates'!$E$1:$E$20,MATCH(1,('Courier Company - Rates'!$B$1:$B$20 = "fwd")*('Courier Company - Rates'!$C$1:$C$20='Expected Result'!I90)*('Courier Company - Rates'!$D$1:$D$20="fixed"),0)),0)</f>
        <v>56.6</v>
      </c>
      <c r="K90" s="2" cm="1">
        <f t="array" ref="K90">IF(E90=TRUE,INDEX('Courier Company - Rates'!$E$1:$E$20,MATCH(1,('Courier Company - Rates'!$B$1:$B$20 = "fwd")*('Courier Company - Rates'!$C$1:$C$20='Expected Result'!I90)*('Courier Company - Rates'!$D$1:$D$20="additional"),0)),0)</f>
        <v>55.5</v>
      </c>
      <c r="L90" s="2" cm="1">
        <f t="array" ref="L90">IF(F90=TRUE,INDEX('Courier Company - Rates'!$E$1:$E$20,MATCH(1,('Courier Company - Rates'!$B$1:$B$20 = "rto")*('Courier Company - Rates'!$C$1:$C$20='Expected Result'!I90)*('Courier Company - Rates'!$D$1:$D$20="fixed"),0)),0)</f>
        <v>0</v>
      </c>
      <c r="M90" s="2" cm="1">
        <f t="array" ref="M90">IF(F90=TRUE,INDEX('Courier Company - Rates'!$E$1:$E$20,MATCH(1,('Courier Company - Rates'!$B$1:$B$20 = "rto")*('Courier Company - Rates'!$C$1:$C$20='Expected Result'!I90)*('Courier Company - Rates'!$D$1:$D$20="additional"),0)),0)</f>
        <v>0</v>
      </c>
      <c r="N90" s="2">
        <f t="shared" si="11"/>
        <v>56.6</v>
      </c>
      <c r="O90" s="2">
        <v>0.3</v>
      </c>
      <c r="P90" s="2" cm="1">
        <f t="array" ref="P90">_xlfn.IFS(O90&lt;=0.5,0.5,O90&lt;=1,1,O90&lt;=1.5,1.5,O90&lt;=2,2,O90&lt;=2.5,2.5,O90&lt;=3,3,O90&lt;=3.5,3.5,O90&lt;=4,4,O90&lt;=4.5,4.5)</f>
        <v>0.5</v>
      </c>
      <c r="Q90" s="10" t="s">
        <v>142</v>
      </c>
      <c r="R90" s="2">
        <v>33</v>
      </c>
      <c r="S90">
        <f t="shared" si="12"/>
        <v>23.6</v>
      </c>
      <c r="T90" s="4">
        <f t="shared" si="13"/>
        <v>0.41696113074204949</v>
      </c>
      <c r="U90">
        <f t="shared" si="14"/>
        <v>56.6</v>
      </c>
      <c r="V90">
        <f t="shared" si="15"/>
        <v>0</v>
      </c>
      <c r="W90" s="1">
        <f t="shared" si="16"/>
        <v>113.2</v>
      </c>
      <c r="X90" s="1">
        <f t="shared" si="17"/>
        <v>0</v>
      </c>
    </row>
    <row r="91" spans="1:24" x14ac:dyDescent="0.35">
      <c r="A91" t="s">
        <v>3</v>
      </c>
      <c r="B91" s="2" t="s">
        <v>283</v>
      </c>
      <c r="C91" s="2">
        <v>173213</v>
      </c>
      <c r="D91" t="s">
        <v>152</v>
      </c>
      <c r="E91" t="b">
        <f t="shared" si="9"/>
        <v>1</v>
      </c>
      <c r="F91" t="b">
        <f t="shared" si="10"/>
        <v>0</v>
      </c>
      <c r="G91" s="1">
        <f>SUMIF('Company X - Order Report'!$A$2:$A$401,'Expected Result'!A91,'Company X - Order Report'!$E$2:$E$401)/1000</f>
        <v>1.6759999999999999</v>
      </c>
      <c r="H91" cm="1">
        <f t="array" ref="H91">_xlfn.IFS(G91&lt;=0.5,0.5,G91&lt;=1,1,G91&lt;=1.5,1.5,G91&lt;=2,2,G91&lt;=2.5,2.5,G91&lt;=3,3,G91&lt;=3.5,3.5)</f>
        <v>2</v>
      </c>
      <c r="I91" s="11" t="str">
        <f>'Courier Company - Invoice'!I91</f>
        <v>e</v>
      </c>
      <c r="J91" s="2" cm="1">
        <f t="array" ref="J91">IF(E91=TRUE,INDEX('Courier Company - Rates'!$E$1:$E$20,MATCH(1,('Courier Company - Rates'!$B$1:$B$20 = "fwd")*('Courier Company - Rates'!$C$1:$C$20='Expected Result'!I91)*('Courier Company - Rates'!$D$1:$D$20="fixed"),0)),0)</f>
        <v>56.6</v>
      </c>
      <c r="K91" s="2" cm="1">
        <f t="array" ref="K91">IF(E91=TRUE,INDEX('Courier Company - Rates'!$E$1:$E$20,MATCH(1,('Courier Company - Rates'!$B$1:$B$20 = "fwd")*('Courier Company - Rates'!$C$1:$C$20='Expected Result'!I91)*('Courier Company - Rates'!$D$1:$D$20="additional"),0)),0)</f>
        <v>55.5</v>
      </c>
      <c r="L91" s="2" cm="1">
        <f t="array" ref="L91">IF(F91=TRUE,INDEX('Courier Company - Rates'!$E$1:$E$20,MATCH(1,('Courier Company - Rates'!$B$1:$B$20 = "rto")*('Courier Company - Rates'!$C$1:$C$20='Expected Result'!I91)*('Courier Company - Rates'!$D$1:$D$20="fixed"),0)),0)</f>
        <v>0</v>
      </c>
      <c r="M91" s="2" cm="1">
        <f t="array" ref="M91">IF(F91=TRUE,INDEX('Courier Company - Rates'!$E$1:$E$20,MATCH(1,('Courier Company - Rates'!$B$1:$B$20 = "rto")*('Courier Company - Rates'!$C$1:$C$20='Expected Result'!I91)*('Courier Company - Rates'!$D$1:$D$20="additional"),0)),0)</f>
        <v>0</v>
      </c>
      <c r="N91" s="2">
        <f t="shared" si="11"/>
        <v>223.1</v>
      </c>
      <c r="O91" s="2">
        <v>1.6</v>
      </c>
      <c r="P91" s="2" cm="1">
        <f t="array" ref="P91">_xlfn.IFS(O91&lt;=0.5,0.5,O91&lt;=1,1,O91&lt;=1.5,1.5,O91&lt;=2,2,O91&lt;=2.5,2.5,O91&lt;=3,3,O91&lt;=3.5,3.5,O91&lt;=4,4,O91&lt;=4.5,4.5)</f>
        <v>2</v>
      </c>
      <c r="Q91" s="10" t="s">
        <v>142</v>
      </c>
      <c r="R91" s="2">
        <v>117.9</v>
      </c>
      <c r="S91">
        <f t="shared" si="12"/>
        <v>105.19999999999999</v>
      </c>
      <c r="T91" s="4">
        <f t="shared" si="13"/>
        <v>0.47153742716270725</v>
      </c>
      <c r="U91">
        <f t="shared" si="14"/>
        <v>223.1</v>
      </c>
      <c r="V91">
        <f t="shared" si="15"/>
        <v>0</v>
      </c>
      <c r="W91" s="1">
        <f t="shared" si="16"/>
        <v>111.55</v>
      </c>
      <c r="X91" s="1">
        <f t="shared" si="17"/>
        <v>0</v>
      </c>
    </row>
    <row r="92" spans="1:24" x14ac:dyDescent="0.35">
      <c r="A92" t="s">
        <v>130</v>
      </c>
      <c r="B92" s="2" t="s">
        <v>284</v>
      </c>
      <c r="C92" s="2">
        <v>302017</v>
      </c>
      <c r="D92" t="s">
        <v>152</v>
      </c>
      <c r="E92" t="b">
        <f t="shared" si="9"/>
        <v>1</v>
      </c>
      <c r="F92" t="b">
        <f t="shared" si="10"/>
        <v>0</v>
      </c>
      <c r="G92" s="1">
        <f>SUMIF('Company X - Order Report'!$A$2:$A$401,'Expected Result'!A92,'Company X - Order Report'!$E$2:$E$401)/1000</f>
        <v>0.5</v>
      </c>
      <c r="H92" cm="1">
        <f t="array" ref="H92">_xlfn.IFS(G92&lt;=0.5,0.5,G92&lt;=1,1,G92&lt;=1.5,1.5,G92&lt;=2,2,G92&lt;=2.5,2.5,G92&lt;=3,3,G92&lt;=3.5,3.5)</f>
        <v>0.5</v>
      </c>
      <c r="I92" s="11" t="str">
        <f>'Courier Company - Invoice'!I92</f>
        <v>b</v>
      </c>
      <c r="J92" s="2" cm="1">
        <f t="array" ref="J92">IF(E92=TRUE,INDEX('Courier Company - Rates'!$E$1:$E$20,MATCH(1,('Courier Company - Rates'!$B$1:$B$20 = "fwd")*('Courier Company - Rates'!$C$1:$C$20='Expected Result'!I92)*('Courier Company - Rates'!$D$1:$D$20="fixed"),0)),0)</f>
        <v>33</v>
      </c>
      <c r="K92" s="2" cm="1">
        <f t="array" ref="K92">IF(E92=TRUE,INDEX('Courier Company - Rates'!$E$1:$E$20,MATCH(1,('Courier Company - Rates'!$B$1:$B$20 = "fwd")*('Courier Company - Rates'!$C$1:$C$20='Expected Result'!I92)*('Courier Company - Rates'!$D$1:$D$20="additional"),0)),0)</f>
        <v>28.3</v>
      </c>
      <c r="L92" s="2" cm="1">
        <f t="array" ref="L92">IF(F92=TRUE,INDEX('Courier Company - Rates'!$E$1:$E$20,MATCH(1,('Courier Company - Rates'!$B$1:$B$20 = "rto")*('Courier Company - Rates'!$C$1:$C$20='Expected Result'!I92)*('Courier Company - Rates'!$D$1:$D$20="fixed"),0)),0)</f>
        <v>0</v>
      </c>
      <c r="M92" s="2" cm="1">
        <f t="array" ref="M92">IF(F92=TRUE,INDEX('Courier Company - Rates'!$E$1:$E$20,MATCH(1,('Courier Company - Rates'!$B$1:$B$20 = "rto")*('Courier Company - Rates'!$C$1:$C$20='Expected Result'!I92)*('Courier Company - Rates'!$D$1:$D$20="additional"),0)),0)</f>
        <v>0</v>
      </c>
      <c r="N92" s="2">
        <f t="shared" si="11"/>
        <v>33</v>
      </c>
      <c r="O92" s="2">
        <v>0.71</v>
      </c>
      <c r="P92" s="2" cm="1">
        <f t="array" ref="P92">_xlfn.IFS(O92&lt;=0.5,0.5,O92&lt;=1,1,O92&lt;=1.5,1.5,O92&lt;=2,2,O92&lt;=2.5,2.5,O92&lt;=3,3,O92&lt;=3.5,3.5,O92&lt;=4,4,O92&lt;=4.5,4.5)</f>
        <v>1</v>
      </c>
      <c r="Q92" s="10" t="s">
        <v>141</v>
      </c>
      <c r="R92" s="2">
        <v>90.2</v>
      </c>
      <c r="S92">
        <f t="shared" si="12"/>
        <v>-57.2</v>
      </c>
      <c r="T92" s="4">
        <f t="shared" si="13"/>
        <v>0</v>
      </c>
      <c r="U92">
        <f t="shared" si="14"/>
        <v>33</v>
      </c>
      <c r="V92">
        <f t="shared" si="15"/>
        <v>0</v>
      </c>
      <c r="W92" s="1">
        <f t="shared" si="16"/>
        <v>66</v>
      </c>
      <c r="X92" s="1">
        <f t="shared" si="17"/>
        <v>0</v>
      </c>
    </row>
    <row r="93" spans="1:24" x14ac:dyDescent="0.35">
      <c r="A93" t="s">
        <v>114</v>
      </c>
      <c r="B93" s="2" t="s">
        <v>285</v>
      </c>
      <c r="C93" s="2">
        <v>322201</v>
      </c>
      <c r="D93" t="s">
        <v>152</v>
      </c>
      <c r="E93" t="b">
        <f t="shared" si="9"/>
        <v>1</v>
      </c>
      <c r="F93" t="b">
        <f t="shared" si="10"/>
        <v>0</v>
      </c>
      <c r="G93" s="1">
        <f>SUMIF('Company X - Order Report'!$A$2:$A$401,'Expected Result'!A93,'Company X - Order Report'!$E$2:$E$401)/1000</f>
        <v>0.84</v>
      </c>
      <c r="H93" cm="1">
        <f t="array" ref="H93">_xlfn.IFS(G93&lt;=0.5,0.5,G93&lt;=1,1,G93&lt;=1.5,1.5,G93&lt;=2,2,G93&lt;=2.5,2.5,G93&lt;=3,3,G93&lt;=3.5,3.5)</f>
        <v>1</v>
      </c>
      <c r="I93" s="11" t="str">
        <f>'Courier Company - Invoice'!I93</f>
        <v>b</v>
      </c>
      <c r="J93" s="2" cm="1">
        <f t="array" ref="J93">IF(E93=TRUE,INDEX('Courier Company - Rates'!$E$1:$E$20,MATCH(1,('Courier Company - Rates'!$B$1:$B$20 = "fwd")*('Courier Company - Rates'!$C$1:$C$20='Expected Result'!I93)*('Courier Company - Rates'!$D$1:$D$20="fixed"),0)),0)</f>
        <v>33</v>
      </c>
      <c r="K93" s="2" cm="1">
        <f t="array" ref="K93">IF(E93=TRUE,INDEX('Courier Company - Rates'!$E$1:$E$20,MATCH(1,('Courier Company - Rates'!$B$1:$B$20 = "fwd")*('Courier Company - Rates'!$C$1:$C$20='Expected Result'!I93)*('Courier Company - Rates'!$D$1:$D$20="additional"),0)),0)</f>
        <v>28.3</v>
      </c>
      <c r="L93" s="2" cm="1">
        <f t="array" ref="L93">IF(F93=TRUE,INDEX('Courier Company - Rates'!$E$1:$E$20,MATCH(1,('Courier Company - Rates'!$B$1:$B$20 = "rto")*('Courier Company - Rates'!$C$1:$C$20='Expected Result'!I93)*('Courier Company - Rates'!$D$1:$D$20="fixed"),0)),0)</f>
        <v>0</v>
      </c>
      <c r="M93" s="2" cm="1">
        <f t="array" ref="M93">IF(F93=TRUE,INDEX('Courier Company - Rates'!$E$1:$E$20,MATCH(1,('Courier Company - Rates'!$B$1:$B$20 = "rto")*('Courier Company - Rates'!$C$1:$C$20='Expected Result'!I93)*('Courier Company - Rates'!$D$1:$D$20="additional"),0)),0)</f>
        <v>0</v>
      </c>
      <c r="N93" s="2">
        <f t="shared" si="11"/>
        <v>61.3</v>
      </c>
      <c r="O93" s="2">
        <v>1.02</v>
      </c>
      <c r="P93" s="2" cm="1">
        <f t="array" ref="P93">_xlfn.IFS(O93&lt;=0.5,0.5,O93&lt;=1,1,O93&lt;=1.5,1.5,O93&lt;=2,2,O93&lt;=2.5,2.5,O93&lt;=3,3,O93&lt;=3.5,3.5,O93&lt;=4,4,O93&lt;=4.5,4.5)</f>
        <v>1.5</v>
      </c>
      <c r="Q93" s="10" t="s">
        <v>141</v>
      </c>
      <c r="R93" s="2">
        <v>135</v>
      </c>
      <c r="S93">
        <f t="shared" si="12"/>
        <v>-73.7</v>
      </c>
      <c r="T93" s="4">
        <f t="shared" si="13"/>
        <v>0</v>
      </c>
      <c r="U93">
        <f t="shared" si="14"/>
        <v>61.3</v>
      </c>
      <c r="V93">
        <f t="shared" si="15"/>
        <v>0</v>
      </c>
      <c r="W93" s="1">
        <f t="shared" si="16"/>
        <v>61.3</v>
      </c>
      <c r="X93" s="1">
        <f t="shared" si="17"/>
        <v>0</v>
      </c>
    </row>
    <row r="94" spans="1:24" x14ac:dyDescent="0.35">
      <c r="A94" t="s">
        <v>111</v>
      </c>
      <c r="B94" s="2" t="s">
        <v>287</v>
      </c>
      <c r="C94" s="2">
        <v>314001</v>
      </c>
      <c r="D94" t="s">
        <v>152</v>
      </c>
      <c r="E94" t="b">
        <f t="shared" si="9"/>
        <v>1</v>
      </c>
      <c r="F94" t="b">
        <f t="shared" si="10"/>
        <v>0</v>
      </c>
      <c r="G94" s="1">
        <f>SUMIF('Company X - Order Report'!$A$2:$A$401,'Expected Result'!A94,'Company X - Order Report'!$E$2:$E$401)/1000</f>
        <v>0.127</v>
      </c>
      <c r="H94" cm="1">
        <f t="array" ref="H94">_xlfn.IFS(G94&lt;=0.5,0.5,G94&lt;=1,1,G94&lt;=1.5,1.5,G94&lt;=2,2,G94&lt;=2.5,2.5,G94&lt;=3,3,G94&lt;=3.5,3.5)</f>
        <v>0.5</v>
      </c>
      <c r="I94" s="11" t="str">
        <f>'Courier Company - Invoice'!I94</f>
        <v>b</v>
      </c>
      <c r="J94" s="2" cm="1">
        <f t="array" ref="J94">IF(E94=TRUE,INDEX('Courier Company - Rates'!$E$1:$E$20,MATCH(1,('Courier Company - Rates'!$B$1:$B$20 = "fwd")*('Courier Company - Rates'!$C$1:$C$20='Expected Result'!I94)*('Courier Company - Rates'!$D$1:$D$20="fixed"),0)),0)</f>
        <v>33</v>
      </c>
      <c r="K94" s="2" cm="1">
        <f t="array" ref="K94">IF(E94=TRUE,INDEX('Courier Company - Rates'!$E$1:$E$20,MATCH(1,('Courier Company - Rates'!$B$1:$B$20 = "fwd")*('Courier Company - Rates'!$C$1:$C$20='Expected Result'!I94)*('Courier Company - Rates'!$D$1:$D$20="additional"),0)),0)</f>
        <v>28.3</v>
      </c>
      <c r="L94" s="2" cm="1">
        <f t="array" ref="L94">IF(F94=TRUE,INDEX('Courier Company - Rates'!$E$1:$E$20,MATCH(1,('Courier Company - Rates'!$B$1:$B$20 = "rto")*('Courier Company - Rates'!$C$1:$C$20='Expected Result'!I94)*('Courier Company - Rates'!$D$1:$D$20="fixed"),0)),0)</f>
        <v>0</v>
      </c>
      <c r="M94" s="2" cm="1">
        <f t="array" ref="M94">IF(F94=TRUE,INDEX('Courier Company - Rates'!$E$1:$E$20,MATCH(1,('Courier Company - Rates'!$B$1:$B$20 = "rto")*('Courier Company - Rates'!$C$1:$C$20='Expected Result'!I94)*('Courier Company - Rates'!$D$1:$D$20="additional"),0)),0)</f>
        <v>0</v>
      </c>
      <c r="N94" s="2">
        <f t="shared" si="11"/>
        <v>33</v>
      </c>
      <c r="O94" s="2">
        <v>0.59</v>
      </c>
      <c r="P94" s="2" cm="1">
        <f t="array" ref="P94">_xlfn.IFS(O94&lt;=0.5,0.5,O94&lt;=1,1,O94&lt;=1.5,1.5,O94&lt;=2,2,O94&lt;=2.5,2.5,O94&lt;=3,3,O94&lt;=3.5,3.5,O94&lt;=4,4,O94&lt;=4.5,4.5)</f>
        <v>1</v>
      </c>
      <c r="Q94" s="10" t="s">
        <v>141</v>
      </c>
      <c r="R94" s="2">
        <v>90.2</v>
      </c>
      <c r="S94">
        <f t="shared" si="12"/>
        <v>-57.2</v>
      </c>
      <c r="T94" s="4">
        <f t="shared" si="13"/>
        <v>0</v>
      </c>
      <c r="U94">
        <f t="shared" si="14"/>
        <v>33</v>
      </c>
      <c r="V94">
        <f t="shared" si="15"/>
        <v>0</v>
      </c>
      <c r="W94" s="1">
        <f t="shared" si="16"/>
        <v>66</v>
      </c>
      <c r="X94" s="1">
        <f t="shared" si="17"/>
        <v>0</v>
      </c>
    </row>
    <row r="95" spans="1:24" x14ac:dyDescent="0.35">
      <c r="A95" t="s">
        <v>110</v>
      </c>
      <c r="B95" s="2" t="s">
        <v>288</v>
      </c>
      <c r="C95" s="2">
        <v>331022</v>
      </c>
      <c r="D95" t="s">
        <v>152</v>
      </c>
      <c r="E95" t="b">
        <f t="shared" si="9"/>
        <v>1</v>
      </c>
      <c r="F95" t="b">
        <f t="shared" si="10"/>
        <v>0</v>
      </c>
      <c r="G95" s="1">
        <f>SUMIF('Company X - Order Report'!$A$2:$A$401,'Expected Result'!A95,'Company X - Order Report'!$E$2:$E$401)/1000</f>
        <v>0.5</v>
      </c>
      <c r="H95" cm="1">
        <f t="array" ref="H95">_xlfn.IFS(G95&lt;=0.5,0.5,G95&lt;=1,1,G95&lt;=1.5,1.5,G95&lt;=2,2,G95&lt;=2.5,2.5,G95&lt;=3,3,G95&lt;=3.5,3.5)</f>
        <v>0.5</v>
      </c>
      <c r="I95" s="11" t="str">
        <f>'Courier Company - Invoice'!I95</f>
        <v>b</v>
      </c>
      <c r="J95" s="2" cm="1">
        <f t="array" ref="J95">IF(E95=TRUE,INDEX('Courier Company - Rates'!$E$1:$E$20,MATCH(1,('Courier Company - Rates'!$B$1:$B$20 = "fwd")*('Courier Company - Rates'!$C$1:$C$20='Expected Result'!I95)*('Courier Company - Rates'!$D$1:$D$20="fixed"),0)),0)</f>
        <v>33</v>
      </c>
      <c r="K95" s="2" cm="1">
        <f t="array" ref="K95">IF(E95=TRUE,INDEX('Courier Company - Rates'!$E$1:$E$20,MATCH(1,('Courier Company - Rates'!$B$1:$B$20 = "fwd")*('Courier Company - Rates'!$C$1:$C$20='Expected Result'!I95)*('Courier Company - Rates'!$D$1:$D$20="additional"),0)),0)</f>
        <v>28.3</v>
      </c>
      <c r="L95" s="2" cm="1">
        <f t="array" ref="L95">IF(F95=TRUE,INDEX('Courier Company - Rates'!$E$1:$E$20,MATCH(1,('Courier Company - Rates'!$B$1:$B$20 = "rto")*('Courier Company - Rates'!$C$1:$C$20='Expected Result'!I95)*('Courier Company - Rates'!$D$1:$D$20="fixed"),0)),0)</f>
        <v>0</v>
      </c>
      <c r="M95" s="2" cm="1">
        <f t="array" ref="M95">IF(F95=TRUE,INDEX('Courier Company - Rates'!$E$1:$E$20,MATCH(1,('Courier Company - Rates'!$B$1:$B$20 = "rto")*('Courier Company - Rates'!$C$1:$C$20='Expected Result'!I95)*('Courier Company - Rates'!$D$1:$D$20="additional"),0)),0)</f>
        <v>0</v>
      </c>
      <c r="N95" s="2">
        <f t="shared" si="11"/>
        <v>33</v>
      </c>
      <c r="O95" s="2">
        <v>0.69</v>
      </c>
      <c r="P95" s="2" cm="1">
        <f t="array" ref="P95">_xlfn.IFS(O95&lt;=0.5,0.5,O95&lt;=1,1,O95&lt;=1.5,1.5,O95&lt;=2,2,O95&lt;=2.5,2.5,O95&lt;=3,3,O95&lt;=3.5,3.5,O95&lt;=4,4,O95&lt;=4.5,4.5)</f>
        <v>1</v>
      </c>
      <c r="Q95" s="10" t="s">
        <v>141</v>
      </c>
      <c r="R95" s="2">
        <v>90.2</v>
      </c>
      <c r="S95">
        <f t="shared" si="12"/>
        <v>-57.2</v>
      </c>
      <c r="T95" s="4">
        <f t="shared" si="13"/>
        <v>0</v>
      </c>
      <c r="U95">
        <f t="shared" si="14"/>
        <v>33</v>
      </c>
      <c r="V95">
        <f t="shared" si="15"/>
        <v>0</v>
      </c>
      <c r="W95" s="1">
        <f t="shared" si="16"/>
        <v>66</v>
      </c>
      <c r="X95" s="1">
        <f t="shared" si="17"/>
        <v>0</v>
      </c>
    </row>
    <row r="96" spans="1:24" x14ac:dyDescent="0.35">
      <c r="A96" t="s">
        <v>108</v>
      </c>
      <c r="B96" s="2" t="s">
        <v>289</v>
      </c>
      <c r="C96" s="2">
        <v>305801</v>
      </c>
      <c r="D96" t="s">
        <v>152</v>
      </c>
      <c r="E96" t="b">
        <f t="shared" si="9"/>
        <v>1</v>
      </c>
      <c r="F96" t="b">
        <f t="shared" si="10"/>
        <v>0</v>
      </c>
      <c r="G96" s="1">
        <f>SUMIF('Company X - Order Report'!$A$2:$A$401,'Expected Result'!A96,'Company X - Order Report'!$E$2:$E$401)/1000</f>
        <v>0.5</v>
      </c>
      <c r="H96" cm="1">
        <f t="array" ref="H96">_xlfn.IFS(G96&lt;=0.5,0.5,G96&lt;=1,1,G96&lt;=1.5,1.5,G96&lt;=2,2,G96&lt;=2.5,2.5,G96&lt;=3,3,G96&lt;=3.5,3.5)</f>
        <v>0.5</v>
      </c>
      <c r="I96" s="11" t="str">
        <f>'Courier Company - Invoice'!I96</f>
        <v>b</v>
      </c>
      <c r="J96" s="2" cm="1">
        <f t="array" ref="J96">IF(E96=TRUE,INDEX('Courier Company - Rates'!$E$1:$E$20,MATCH(1,('Courier Company - Rates'!$B$1:$B$20 = "fwd")*('Courier Company - Rates'!$C$1:$C$20='Expected Result'!I96)*('Courier Company - Rates'!$D$1:$D$20="fixed"),0)),0)</f>
        <v>33</v>
      </c>
      <c r="K96" s="2" cm="1">
        <f t="array" ref="K96">IF(E96=TRUE,INDEX('Courier Company - Rates'!$E$1:$E$20,MATCH(1,('Courier Company - Rates'!$B$1:$B$20 = "fwd")*('Courier Company - Rates'!$C$1:$C$20='Expected Result'!I96)*('Courier Company - Rates'!$D$1:$D$20="additional"),0)),0)</f>
        <v>28.3</v>
      </c>
      <c r="L96" s="2" cm="1">
        <f t="array" ref="L96">IF(F96=TRUE,INDEX('Courier Company - Rates'!$E$1:$E$20,MATCH(1,('Courier Company - Rates'!$B$1:$B$20 = "rto")*('Courier Company - Rates'!$C$1:$C$20='Expected Result'!I96)*('Courier Company - Rates'!$D$1:$D$20="fixed"),0)),0)</f>
        <v>0</v>
      </c>
      <c r="M96" s="2" cm="1">
        <f t="array" ref="M96">IF(F96=TRUE,INDEX('Courier Company - Rates'!$E$1:$E$20,MATCH(1,('Courier Company - Rates'!$B$1:$B$20 = "rto")*('Courier Company - Rates'!$C$1:$C$20='Expected Result'!I96)*('Courier Company - Rates'!$D$1:$D$20="additional"),0)),0)</f>
        <v>0</v>
      </c>
      <c r="N96" s="2">
        <f t="shared" si="11"/>
        <v>33</v>
      </c>
      <c r="O96" s="2">
        <v>0.68</v>
      </c>
      <c r="P96" s="2" cm="1">
        <f t="array" ref="P96">_xlfn.IFS(O96&lt;=0.5,0.5,O96&lt;=1,1,O96&lt;=1.5,1.5,O96&lt;=2,2,O96&lt;=2.5,2.5,O96&lt;=3,3,O96&lt;=3.5,3.5,O96&lt;=4,4,O96&lt;=4.5,4.5)</f>
        <v>1</v>
      </c>
      <c r="Q96" s="10" t="s">
        <v>141</v>
      </c>
      <c r="R96" s="2">
        <v>90.2</v>
      </c>
      <c r="S96">
        <f t="shared" si="12"/>
        <v>-57.2</v>
      </c>
      <c r="T96" s="4">
        <f t="shared" si="13"/>
        <v>0</v>
      </c>
      <c r="U96">
        <f t="shared" si="14"/>
        <v>33</v>
      </c>
      <c r="V96">
        <f t="shared" si="15"/>
        <v>0</v>
      </c>
      <c r="W96" s="1">
        <f t="shared" si="16"/>
        <v>66</v>
      </c>
      <c r="X96" s="1">
        <f t="shared" si="17"/>
        <v>0</v>
      </c>
    </row>
    <row r="97" spans="1:24" x14ac:dyDescent="0.35">
      <c r="A97" t="s">
        <v>99</v>
      </c>
      <c r="B97" s="2" t="s">
        <v>290</v>
      </c>
      <c r="C97" s="2">
        <v>335502</v>
      </c>
      <c r="D97" t="s">
        <v>152</v>
      </c>
      <c r="E97" t="b">
        <f t="shared" si="9"/>
        <v>1</v>
      </c>
      <c r="F97" t="b">
        <f t="shared" si="10"/>
        <v>0</v>
      </c>
      <c r="G97" s="1">
        <f>SUMIF('Company X - Order Report'!$A$2:$A$401,'Expected Result'!A97,'Company X - Order Report'!$E$2:$E$401)/1000</f>
        <v>0.49</v>
      </c>
      <c r="H97" cm="1">
        <f t="array" ref="H97">_xlfn.IFS(G97&lt;=0.5,0.5,G97&lt;=1,1,G97&lt;=1.5,1.5,G97&lt;=2,2,G97&lt;=2.5,2.5,G97&lt;=3,3,G97&lt;=3.5,3.5)</f>
        <v>0.5</v>
      </c>
      <c r="I97" s="11" t="str">
        <f>'Courier Company - Invoice'!I97</f>
        <v>b</v>
      </c>
      <c r="J97" s="2" cm="1">
        <f t="array" ref="J97">IF(E97=TRUE,INDEX('Courier Company - Rates'!$E$1:$E$20,MATCH(1,('Courier Company - Rates'!$B$1:$B$20 = "fwd")*('Courier Company - Rates'!$C$1:$C$20='Expected Result'!I97)*('Courier Company - Rates'!$D$1:$D$20="fixed"),0)),0)</f>
        <v>33</v>
      </c>
      <c r="K97" s="2" cm="1">
        <f t="array" ref="K97">IF(E97=TRUE,INDEX('Courier Company - Rates'!$E$1:$E$20,MATCH(1,('Courier Company - Rates'!$B$1:$B$20 = "fwd")*('Courier Company - Rates'!$C$1:$C$20='Expected Result'!I97)*('Courier Company - Rates'!$D$1:$D$20="additional"),0)),0)</f>
        <v>28.3</v>
      </c>
      <c r="L97" s="2" cm="1">
        <f t="array" ref="L97">IF(F97=TRUE,INDEX('Courier Company - Rates'!$E$1:$E$20,MATCH(1,('Courier Company - Rates'!$B$1:$B$20 = "rto")*('Courier Company - Rates'!$C$1:$C$20='Expected Result'!I97)*('Courier Company - Rates'!$D$1:$D$20="fixed"),0)),0)</f>
        <v>0</v>
      </c>
      <c r="M97" s="2" cm="1">
        <f t="array" ref="M97">IF(F97=TRUE,INDEX('Courier Company - Rates'!$E$1:$E$20,MATCH(1,('Courier Company - Rates'!$B$1:$B$20 = "rto")*('Courier Company - Rates'!$C$1:$C$20='Expected Result'!I97)*('Courier Company - Rates'!$D$1:$D$20="additional"),0)),0)</f>
        <v>0</v>
      </c>
      <c r="N97" s="2">
        <f t="shared" si="11"/>
        <v>33</v>
      </c>
      <c r="O97" s="2">
        <v>2.2799999999999998</v>
      </c>
      <c r="P97" s="2" cm="1">
        <f t="array" ref="P97">_xlfn.IFS(O97&lt;=0.5,0.5,O97&lt;=1,1,O97&lt;=1.5,1.5,O97&lt;=2,2,O97&lt;=2.5,2.5,O97&lt;=3,3,O97&lt;=3.5,3.5,O97&lt;=4,4,O97&lt;=4.5,4.5)</f>
        <v>2.5</v>
      </c>
      <c r="Q97" s="10" t="s">
        <v>141</v>
      </c>
      <c r="R97" s="2">
        <v>224.6</v>
      </c>
      <c r="S97">
        <f t="shared" si="12"/>
        <v>-191.6</v>
      </c>
      <c r="T97" s="4">
        <f t="shared" si="13"/>
        <v>0</v>
      </c>
      <c r="U97">
        <f t="shared" si="14"/>
        <v>33</v>
      </c>
      <c r="V97">
        <f t="shared" si="15"/>
        <v>0</v>
      </c>
      <c r="W97" s="1">
        <f t="shared" si="16"/>
        <v>66</v>
      </c>
      <c r="X97" s="1">
        <f t="shared" si="17"/>
        <v>0</v>
      </c>
    </row>
    <row r="98" spans="1:24" x14ac:dyDescent="0.35">
      <c r="A98" t="s">
        <v>93</v>
      </c>
      <c r="B98" s="2" t="s">
        <v>292</v>
      </c>
      <c r="C98" s="2">
        <v>306116</v>
      </c>
      <c r="D98" t="s">
        <v>152</v>
      </c>
      <c r="E98" t="b">
        <f t="shared" si="9"/>
        <v>1</v>
      </c>
      <c r="F98" t="b">
        <f t="shared" si="10"/>
        <v>0</v>
      </c>
      <c r="G98" s="1">
        <f>SUMIF('Company X - Order Report'!$A$2:$A$401,'Expected Result'!A98,'Company X - Order Report'!$E$2:$E$401)/1000</f>
        <v>0.5</v>
      </c>
      <c r="H98" cm="1">
        <f t="array" ref="H98">_xlfn.IFS(G98&lt;=0.5,0.5,G98&lt;=1,1,G98&lt;=1.5,1.5,G98&lt;=2,2,G98&lt;=2.5,2.5,G98&lt;=3,3,G98&lt;=3.5,3.5)</f>
        <v>0.5</v>
      </c>
      <c r="I98" s="11" t="str">
        <f>'Courier Company - Invoice'!I98</f>
        <v>b</v>
      </c>
      <c r="J98" s="2" cm="1">
        <f t="array" ref="J98">IF(E98=TRUE,INDEX('Courier Company - Rates'!$E$1:$E$20,MATCH(1,('Courier Company - Rates'!$B$1:$B$20 = "fwd")*('Courier Company - Rates'!$C$1:$C$20='Expected Result'!I98)*('Courier Company - Rates'!$D$1:$D$20="fixed"),0)),0)</f>
        <v>33</v>
      </c>
      <c r="K98" s="2" cm="1">
        <f t="array" ref="K98">IF(E98=TRUE,INDEX('Courier Company - Rates'!$E$1:$E$20,MATCH(1,('Courier Company - Rates'!$B$1:$B$20 = "fwd")*('Courier Company - Rates'!$C$1:$C$20='Expected Result'!I98)*('Courier Company - Rates'!$D$1:$D$20="additional"),0)),0)</f>
        <v>28.3</v>
      </c>
      <c r="L98" s="2" cm="1">
        <f t="array" ref="L98">IF(F98=TRUE,INDEX('Courier Company - Rates'!$E$1:$E$20,MATCH(1,('Courier Company - Rates'!$B$1:$B$20 = "rto")*('Courier Company - Rates'!$C$1:$C$20='Expected Result'!I98)*('Courier Company - Rates'!$D$1:$D$20="fixed"),0)),0)</f>
        <v>0</v>
      </c>
      <c r="M98" s="2" cm="1">
        <f t="array" ref="M98">IF(F98=TRUE,INDEX('Courier Company - Rates'!$E$1:$E$20,MATCH(1,('Courier Company - Rates'!$B$1:$B$20 = "rto")*('Courier Company - Rates'!$C$1:$C$20='Expected Result'!I98)*('Courier Company - Rates'!$D$1:$D$20="additional"),0)),0)</f>
        <v>0</v>
      </c>
      <c r="N98" s="2">
        <f t="shared" si="11"/>
        <v>33</v>
      </c>
      <c r="O98" s="2">
        <v>0.68</v>
      </c>
      <c r="P98" s="2" cm="1">
        <f t="array" ref="P98">_xlfn.IFS(O98&lt;=0.5,0.5,O98&lt;=1,1,O98&lt;=1.5,1.5,O98&lt;=2,2,O98&lt;=2.5,2.5,O98&lt;=3,3,O98&lt;=3.5,3.5,O98&lt;=4,4,O98&lt;=4.5,4.5)</f>
        <v>1</v>
      </c>
      <c r="Q98" s="10" t="s">
        <v>141</v>
      </c>
      <c r="R98" s="2">
        <v>90.2</v>
      </c>
      <c r="S98">
        <f t="shared" si="12"/>
        <v>-57.2</v>
      </c>
      <c r="T98" s="4">
        <f t="shared" si="13"/>
        <v>0</v>
      </c>
      <c r="U98">
        <f t="shared" si="14"/>
        <v>33</v>
      </c>
      <c r="V98">
        <f t="shared" si="15"/>
        <v>0</v>
      </c>
      <c r="W98" s="1">
        <f t="shared" si="16"/>
        <v>66</v>
      </c>
      <c r="X98" s="1">
        <f t="shared" si="17"/>
        <v>0</v>
      </c>
    </row>
    <row r="99" spans="1:24" x14ac:dyDescent="0.35">
      <c r="A99" t="s">
        <v>91</v>
      </c>
      <c r="B99" s="2" t="s">
        <v>293</v>
      </c>
      <c r="C99" s="2">
        <v>311001</v>
      </c>
      <c r="D99" t="s">
        <v>152</v>
      </c>
      <c r="E99" t="b">
        <f t="shared" si="9"/>
        <v>1</v>
      </c>
      <c r="F99" t="b">
        <f t="shared" si="10"/>
        <v>0</v>
      </c>
      <c r="G99" s="1">
        <f>SUMIF('Company X - Order Report'!$A$2:$A$401,'Expected Result'!A99,'Company X - Order Report'!$E$2:$E$401)/1000</f>
        <v>0.5</v>
      </c>
      <c r="H99" cm="1">
        <f t="array" ref="H99">_xlfn.IFS(G99&lt;=0.5,0.5,G99&lt;=1,1,G99&lt;=1.5,1.5,G99&lt;=2,2,G99&lt;=2.5,2.5,G99&lt;=3,3,G99&lt;=3.5,3.5)</f>
        <v>0.5</v>
      </c>
      <c r="I99" s="11" t="str">
        <f>'Courier Company - Invoice'!I99</f>
        <v>b</v>
      </c>
      <c r="J99" s="2" cm="1">
        <f t="array" ref="J99">IF(E99=TRUE,INDEX('Courier Company - Rates'!$E$1:$E$20,MATCH(1,('Courier Company - Rates'!$B$1:$B$20 = "fwd")*('Courier Company - Rates'!$C$1:$C$20='Expected Result'!I99)*('Courier Company - Rates'!$D$1:$D$20="fixed"),0)),0)</f>
        <v>33</v>
      </c>
      <c r="K99" s="2" cm="1">
        <f t="array" ref="K99">IF(E99=TRUE,INDEX('Courier Company - Rates'!$E$1:$E$20,MATCH(1,('Courier Company - Rates'!$B$1:$B$20 = "fwd")*('Courier Company - Rates'!$C$1:$C$20='Expected Result'!I99)*('Courier Company - Rates'!$D$1:$D$20="additional"),0)),0)</f>
        <v>28.3</v>
      </c>
      <c r="L99" s="2" cm="1">
        <f t="array" ref="L99">IF(F99=TRUE,INDEX('Courier Company - Rates'!$E$1:$E$20,MATCH(1,('Courier Company - Rates'!$B$1:$B$20 = "rto")*('Courier Company - Rates'!$C$1:$C$20='Expected Result'!I99)*('Courier Company - Rates'!$D$1:$D$20="fixed"),0)),0)</f>
        <v>0</v>
      </c>
      <c r="M99" s="2" cm="1">
        <f t="array" ref="M99">IF(F99=TRUE,INDEX('Courier Company - Rates'!$E$1:$E$20,MATCH(1,('Courier Company - Rates'!$B$1:$B$20 = "rto")*('Courier Company - Rates'!$C$1:$C$20='Expected Result'!I99)*('Courier Company - Rates'!$D$1:$D$20="additional"),0)),0)</f>
        <v>0</v>
      </c>
      <c r="N99" s="2">
        <f t="shared" si="11"/>
        <v>33</v>
      </c>
      <c r="O99" s="2">
        <v>0.74</v>
      </c>
      <c r="P99" s="2" cm="1">
        <f t="array" ref="P99">_xlfn.IFS(O99&lt;=0.5,0.5,O99&lt;=1,1,O99&lt;=1.5,1.5,O99&lt;=2,2,O99&lt;=2.5,2.5,O99&lt;=3,3,O99&lt;=3.5,3.5,O99&lt;=4,4,O99&lt;=4.5,4.5)</f>
        <v>1</v>
      </c>
      <c r="Q99" s="10" t="s">
        <v>141</v>
      </c>
      <c r="R99" s="2">
        <v>90.2</v>
      </c>
      <c r="S99">
        <f t="shared" si="12"/>
        <v>-57.2</v>
      </c>
      <c r="T99" s="4">
        <f t="shared" si="13"/>
        <v>0</v>
      </c>
      <c r="U99">
        <f t="shared" si="14"/>
        <v>33</v>
      </c>
      <c r="V99">
        <f t="shared" si="15"/>
        <v>0</v>
      </c>
      <c r="W99" s="1">
        <f t="shared" si="16"/>
        <v>66</v>
      </c>
      <c r="X99" s="1">
        <f t="shared" si="17"/>
        <v>0</v>
      </c>
    </row>
    <row r="100" spans="1:24" x14ac:dyDescent="0.35">
      <c r="A100" t="s">
        <v>86</v>
      </c>
      <c r="B100" s="2" t="s">
        <v>295</v>
      </c>
      <c r="C100" s="2">
        <v>302019</v>
      </c>
      <c r="D100" t="s">
        <v>152</v>
      </c>
      <c r="E100" t="b">
        <f t="shared" si="9"/>
        <v>1</v>
      </c>
      <c r="F100" t="b">
        <f t="shared" si="10"/>
        <v>0</v>
      </c>
      <c r="G100" s="1">
        <f>SUMIF('Company X - Order Report'!$A$2:$A$401,'Expected Result'!A100,'Company X - Order Report'!$E$2:$E$401)/1000</f>
        <v>0.76500000000000001</v>
      </c>
      <c r="H100" cm="1">
        <f t="array" ref="H100">_xlfn.IFS(G100&lt;=0.5,0.5,G100&lt;=1,1,G100&lt;=1.5,1.5,G100&lt;=2,2,G100&lt;=2.5,2.5,G100&lt;=3,3,G100&lt;=3.5,3.5)</f>
        <v>1</v>
      </c>
      <c r="I100" s="11" t="str">
        <f>'Courier Company - Invoice'!I100</f>
        <v>b</v>
      </c>
      <c r="J100" s="2" cm="1">
        <f t="array" ref="J100">IF(E100=TRUE,INDEX('Courier Company - Rates'!$E$1:$E$20,MATCH(1,('Courier Company - Rates'!$B$1:$B$20 = "fwd")*('Courier Company - Rates'!$C$1:$C$20='Expected Result'!I100)*('Courier Company - Rates'!$D$1:$D$20="fixed"),0)),0)</f>
        <v>33</v>
      </c>
      <c r="K100" s="2" cm="1">
        <f t="array" ref="K100">IF(E100=TRUE,INDEX('Courier Company - Rates'!$E$1:$E$20,MATCH(1,('Courier Company - Rates'!$B$1:$B$20 = "fwd")*('Courier Company - Rates'!$C$1:$C$20='Expected Result'!I100)*('Courier Company - Rates'!$D$1:$D$20="additional"),0)),0)</f>
        <v>28.3</v>
      </c>
      <c r="L100" s="2" cm="1">
        <f t="array" ref="L100">IF(F100=TRUE,INDEX('Courier Company - Rates'!$E$1:$E$20,MATCH(1,('Courier Company - Rates'!$B$1:$B$20 = "rto")*('Courier Company - Rates'!$C$1:$C$20='Expected Result'!I100)*('Courier Company - Rates'!$D$1:$D$20="fixed"),0)),0)</f>
        <v>0</v>
      </c>
      <c r="M100" s="2" cm="1">
        <f t="array" ref="M100">IF(F100=TRUE,INDEX('Courier Company - Rates'!$E$1:$E$20,MATCH(1,('Courier Company - Rates'!$B$1:$B$20 = "rto")*('Courier Company - Rates'!$C$1:$C$20='Expected Result'!I100)*('Courier Company - Rates'!$D$1:$D$20="additional"),0)),0)</f>
        <v>0</v>
      </c>
      <c r="N100" s="2">
        <f t="shared" si="11"/>
        <v>61.3</v>
      </c>
      <c r="O100" s="2">
        <v>4.13</v>
      </c>
      <c r="P100" s="2" cm="1">
        <f t="array" ref="P100">_xlfn.IFS(O100&lt;=0.5,0.5,O100&lt;=1,1,O100&lt;=1.5,1.5,O100&lt;=2,2,O100&lt;=2.5,2.5,O100&lt;=3,3,O100&lt;=3.5,3.5,O100&lt;=4,4,O100&lt;=4.5,4.5)</f>
        <v>4.5</v>
      </c>
      <c r="Q100" s="10" t="s">
        <v>141</v>
      </c>
      <c r="R100" s="2">
        <v>403.8</v>
      </c>
      <c r="S100">
        <f t="shared" si="12"/>
        <v>-342.5</v>
      </c>
      <c r="T100" s="4">
        <f t="shared" si="13"/>
        <v>0</v>
      </c>
      <c r="U100">
        <f t="shared" si="14"/>
        <v>61.3</v>
      </c>
      <c r="V100">
        <f t="shared" si="15"/>
        <v>0</v>
      </c>
      <c r="W100" s="1">
        <f t="shared" si="16"/>
        <v>61.3</v>
      </c>
      <c r="X100" s="1">
        <f t="shared" si="17"/>
        <v>0</v>
      </c>
    </row>
    <row r="101" spans="1:24" x14ac:dyDescent="0.35">
      <c r="A101" t="s">
        <v>98</v>
      </c>
      <c r="B101" s="2" t="s">
        <v>297</v>
      </c>
      <c r="C101" s="2">
        <v>302039</v>
      </c>
      <c r="D101" t="s">
        <v>152</v>
      </c>
      <c r="E101" t="b">
        <f t="shared" si="9"/>
        <v>1</v>
      </c>
      <c r="F101" t="b">
        <f t="shared" si="10"/>
        <v>0</v>
      </c>
      <c r="G101" s="1">
        <f>SUMIF('Company X - Order Report'!$A$2:$A$401,'Expected Result'!A101,'Company X - Order Report'!$E$2:$E$401)/1000</f>
        <v>0.5</v>
      </c>
      <c r="H101" cm="1">
        <f t="array" ref="H101">_xlfn.IFS(G101&lt;=0.5,0.5,G101&lt;=1,1,G101&lt;=1.5,1.5,G101&lt;=2,2,G101&lt;=2.5,2.5,G101&lt;=3,3,G101&lt;=3.5,3.5)</f>
        <v>0.5</v>
      </c>
      <c r="I101" s="11" t="str">
        <f>'Courier Company - Invoice'!I101</f>
        <v>b</v>
      </c>
      <c r="J101" s="2" cm="1">
        <f t="array" ref="J101">IF(E101=TRUE,INDEX('Courier Company - Rates'!$E$1:$E$20,MATCH(1,('Courier Company - Rates'!$B$1:$B$20 = "fwd")*('Courier Company - Rates'!$C$1:$C$20='Expected Result'!I101)*('Courier Company - Rates'!$D$1:$D$20="fixed"),0)),0)</f>
        <v>33</v>
      </c>
      <c r="K101" s="2" cm="1">
        <f t="array" ref="K101">IF(E101=TRUE,INDEX('Courier Company - Rates'!$E$1:$E$20,MATCH(1,('Courier Company - Rates'!$B$1:$B$20 = "fwd")*('Courier Company - Rates'!$C$1:$C$20='Expected Result'!I101)*('Courier Company - Rates'!$D$1:$D$20="additional"),0)),0)</f>
        <v>28.3</v>
      </c>
      <c r="L101" s="2" cm="1">
        <f t="array" ref="L101">IF(F101=TRUE,INDEX('Courier Company - Rates'!$E$1:$E$20,MATCH(1,('Courier Company - Rates'!$B$1:$B$20 = "rto")*('Courier Company - Rates'!$C$1:$C$20='Expected Result'!I101)*('Courier Company - Rates'!$D$1:$D$20="fixed"),0)),0)</f>
        <v>0</v>
      </c>
      <c r="M101" s="2" cm="1">
        <f t="array" ref="M101">IF(F101=TRUE,INDEX('Courier Company - Rates'!$E$1:$E$20,MATCH(1,('Courier Company - Rates'!$B$1:$B$20 = "rto")*('Courier Company - Rates'!$C$1:$C$20='Expected Result'!I101)*('Courier Company - Rates'!$D$1:$D$20="additional"),0)),0)</f>
        <v>0</v>
      </c>
      <c r="N101" s="2">
        <f t="shared" si="11"/>
        <v>33</v>
      </c>
      <c r="O101" s="2">
        <v>0.73</v>
      </c>
      <c r="P101" s="2" cm="1">
        <f t="array" ref="P101">_xlfn.IFS(O101&lt;=0.5,0.5,O101&lt;=1,1,O101&lt;=1.5,1.5,O101&lt;=2,2,O101&lt;=2.5,2.5,O101&lt;=3,3,O101&lt;=3.5,3.5,O101&lt;=4,4,O101&lt;=4.5,4.5)</f>
        <v>1</v>
      </c>
      <c r="Q101" s="10" t="s">
        <v>141</v>
      </c>
      <c r="R101" s="2">
        <v>90.2</v>
      </c>
      <c r="S101">
        <f t="shared" si="12"/>
        <v>-57.2</v>
      </c>
      <c r="T101" s="4">
        <f t="shared" si="13"/>
        <v>0</v>
      </c>
      <c r="U101">
        <f t="shared" si="14"/>
        <v>33</v>
      </c>
      <c r="V101">
        <f t="shared" si="15"/>
        <v>0</v>
      </c>
      <c r="W101" s="1">
        <f t="shared" si="16"/>
        <v>66</v>
      </c>
      <c r="X101" s="1">
        <f t="shared" si="17"/>
        <v>0</v>
      </c>
    </row>
    <row r="102" spans="1:24" x14ac:dyDescent="0.35">
      <c r="A102" t="s">
        <v>94</v>
      </c>
      <c r="B102" s="2" t="s">
        <v>299</v>
      </c>
      <c r="C102" s="2">
        <v>335803</v>
      </c>
      <c r="D102" t="s">
        <v>152</v>
      </c>
      <c r="E102" t="b">
        <f t="shared" si="9"/>
        <v>1</v>
      </c>
      <c r="F102" t="b">
        <f t="shared" si="10"/>
        <v>0</v>
      </c>
      <c r="G102" s="1">
        <f>SUMIF('Company X - Order Report'!$A$2:$A$401,'Expected Result'!A102,'Company X - Order Report'!$E$2:$E$401)/1000</f>
        <v>0.83</v>
      </c>
      <c r="H102" cm="1">
        <f t="array" ref="H102">_xlfn.IFS(G102&lt;=0.5,0.5,G102&lt;=1,1,G102&lt;=1.5,1.5,G102&lt;=2,2,G102&lt;=2.5,2.5,G102&lt;=3,3,G102&lt;=3.5,3.5)</f>
        <v>1</v>
      </c>
      <c r="I102" s="11" t="str">
        <f>'Courier Company - Invoice'!I102</f>
        <v>b</v>
      </c>
      <c r="J102" s="2" cm="1">
        <f t="array" ref="J102">IF(E102=TRUE,INDEX('Courier Company - Rates'!$E$1:$E$20,MATCH(1,('Courier Company - Rates'!$B$1:$B$20 = "fwd")*('Courier Company - Rates'!$C$1:$C$20='Expected Result'!I102)*('Courier Company - Rates'!$D$1:$D$20="fixed"),0)),0)</f>
        <v>33</v>
      </c>
      <c r="K102" s="2" cm="1">
        <f t="array" ref="K102">IF(E102=TRUE,INDEX('Courier Company - Rates'!$E$1:$E$20,MATCH(1,('Courier Company - Rates'!$B$1:$B$20 = "fwd")*('Courier Company - Rates'!$C$1:$C$20='Expected Result'!I102)*('Courier Company - Rates'!$D$1:$D$20="additional"),0)),0)</f>
        <v>28.3</v>
      </c>
      <c r="L102" s="2" cm="1">
        <f t="array" ref="L102">IF(F102=TRUE,INDEX('Courier Company - Rates'!$E$1:$E$20,MATCH(1,('Courier Company - Rates'!$B$1:$B$20 = "rto")*('Courier Company - Rates'!$C$1:$C$20='Expected Result'!I102)*('Courier Company - Rates'!$D$1:$D$20="fixed"),0)),0)</f>
        <v>0</v>
      </c>
      <c r="M102" s="2" cm="1">
        <f t="array" ref="M102">IF(F102=TRUE,INDEX('Courier Company - Rates'!$E$1:$E$20,MATCH(1,('Courier Company - Rates'!$B$1:$B$20 = "rto")*('Courier Company - Rates'!$C$1:$C$20='Expected Result'!I102)*('Courier Company - Rates'!$D$1:$D$20="additional"),0)),0)</f>
        <v>0</v>
      </c>
      <c r="N102" s="2">
        <f t="shared" si="11"/>
        <v>61.3</v>
      </c>
      <c r="O102" s="2">
        <v>1.04</v>
      </c>
      <c r="P102" s="2" cm="1">
        <f t="array" ref="P102">_xlfn.IFS(O102&lt;=0.5,0.5,O102&lt;=1,1,O102&lt;=1.5,1.5,O102&lt;=2,2,O102&lt;=2.5,2.5,O102&lt;=3,3,O102&lt;=3.5,3.5,O102&lt;=4,4,O102&lt;=4.5,4.5)</f>
        <v>1.5</v>
      </c>
      <c r="Q102" s="10" t="s">
        <v>141</v>
      </c>
      <c r="R102" s="2">
        <v>135</v>
      </c>
      <c r="S102">
        <f t="shared" si="12"/>
        <v>-73.7</v>
      </c>
      <c r="T102" s="4">
        <f t="shared" si="13"/>
        <v>0</v>
      </c>
      <c r="U102">
        <f t="shared" si="14"/>
        <v>61.3</v>
      </c>
      <c r="V102">
        <f t="shared" si="15"/>
        <v>0</v>
      </c>
      <c r="W102" s="1">
        <f t="shared" si="16"/>
        <v>61.3</v>
      </c>
      <c r="X102" s="1">
        <f t="shared" si="17"/>
        <v>0</v>
      </c>
    </row>
    <row r="103" spans="1:24" x14ac:dyDescent="0.35">
      <c r="A103" t="s">
        <v>78</v>
      </c>
      <c r="B103" s="2" t="s">
        <v>301</v>
      </c>
      <c r="C103" s="2">
        <v>335001</v>
      </c>
      <c r="D103" t="s">
        <v>152</v>
      </c>
      <c r="E103" t="b">
        <f t="shared" si="9"/>
        <v>1</v>
      </c>
      <c r="F103" t="b">
        <f t="shared" si="10"/>
        <v>0</v>
      </c>
      <c r="G103" s="1">
        <f>SUMIF('Company X - Order Report'!$A$2:$A$401,'Expected Result'!A103,'Company X - Order Report'!$E$2:$E$401)/1000</f>
        <v>0.5</v>
      </c>
      <c r="H103" cm="1">
        <f t="array" ref="H103">_xlfn.IFS(G103&lt;=0.5,0.5,G103&lt;=1,1,G103&lt;=1.5,1.5,G103&lt;=2,2,G103&lt;=2.5,2.5,G103&lt;=3,3,G103&lt;=3.5,3.5)</f>
        <v>0.5</v>
      </c>
      <c r="I103" s="11" t="str">
        <f>'Courier Company - Invoice'!I103</f>
        <v>b</v>
      </c>
      <c r="J103" s="2" cm="1">
        <f t="array" ref="J103">IF(E103=TRUE,INDEX('Courier Company - Rates'!$E$1:$E$20,MATCH(1,('Courier Company - Rates'!$B$1:$B$20 = "fwd")*('Courier Company - Rates'!$C$1:$C$20='Expected Result'!I103)*('Courier Company - Rates'!$D$1:$D$20="fixed"),0)),0)</f>
        <v>33</v>
      </c>
      <c r="K103" s="2" cm="1">
        <f t="array" ref="K103">IF(E103=TRUE,INDEX('Courier Company - Rates'!$E$1:$E$20,MATCH(1,('Courier Company - Rates'!$B$1:$B$20 = "fwd")*('Courier Company - Rates'!$C$1:$C$20='Expected Result'!I103)*('Courier Company - Rates'!$D$1:$D$20="additional"),0)),0)</f>
        <v>28.3</v>
      </c>
      <c r="L103" s="2" cm="1">
        <f t="array" ref="L103">IF(F103=TRUE,INDEX('Courier Company - Rates'!$E$1:$E$20,MATCH(1,('Courier Company - Rates'!$B$1:$B$20 = "rto")*('Courier Company - Rates'!$C$1:$C$20='Expected Result'!I103)*('Courier Company - Rates'!$D$1:$D$20="fixed"),0)),0)</f>
        <v>0</v>
      </c>
      <c r="M103" s="2" cm="1">
        <f t="array" ref="M103">IF(F103=TRUE,INDEX('Courier Company - Rates'!$E$1:$E$20,MATCH(1,('Courier Company - Rates'!$B$1:$B$20 = "rto")*('Courier Company - Rates'!$C$1:$C$20='Expected Result'!I103)*('Courier Company - Rates'!$D$1:$D$20="additional"),0)),0)</f>
        <v>0</v>
      </c>
      <c r="N103" s="2">
        <f t="shared" si="11"/>
        <v>33</v>
      </c>
      <c r="O103" s="2">
        <v>0.7</v>
      </c>
      <c r="P103" s="2" cm="1">
        <f t="array" ref="P103">_xlfn.IFS(O103&lt;=0.5,0.5,O103&lt;=1,1,O103&lt;=1.5,1.5,O103&lt;=2,2,O103&lt;=2.5,2.5,O103&lt;=3,3,O103&lt;=3.5,3.5,O103&lt;=4,4,O103&lt;=4.5,4.5)</f>
        <v>1</v>
      </c>
      <c r="Q103" s="10" t="s">
        <v>141</v>
      </c>
      <c r="R103" s="2">
        <v>90.2</v>
      </c>
      <c r="S103">
        <f t="shared" si="12"/>
        <v>-57.2</v>
      </c>
      <c r="T103" s="4">
        <f t="shared" si="13"/>
        <v>0</v>
      </c>
      <c r="U103">
        <f t="shared" si="14"/>
        <v>33</v>
      </c>
      <c r="V103">
        <f t="shared" si="15"/>
        <v>0</v>
      </c>
      <c r="W103" s="1">
        <f t="shared" si="16"/>
        <v>66</v>
      </c>
      <c r="X103" s="1">
        <f t="shared" si="17"/>
        <v>0</v>
      </c>
    </row>
    <row r="104" spans="1:24" x14ac:dyDescent="0.35">
      <c r="A104" t="s">
        <v>75</v>
      </c>
      <c r="B104" s="2" t="s">
        <v>302</v>
      </c>
      <c r="C104" s="2">
        <v>175101</v>
      </c>
      <c r="D104" t="s">
        <v>152</v>
      </c>
      <c r="E104" t="b">
        <f t="shared" si="9"/>
        <v>1</v>
      </c>
      <c r="F104" t="b">
        <f t="shared" si="10"/>
        <v>0</v>
      </c>
      <c r="G104" s="1">
        <f>SUMIF('Company X - Order Report'!$A$2:$A$401,'Expected Result'!A104,'Company X - Order Report'!$E$2:$E$401)/1000</f>
        <v>0.5</v>
      </c>
      <c r="H104" cm="1">
        <f t="array" ref="H104">_xlfn.IFS(G104&lt;=0.5,0.5,G104&lt;=1,1,G104&lt;=1.5,1.5,G104&lt;=2,2,G104&lt;=2.5,2.5,G104&lt;=3,3,G104&lt;=3.5,3.5)</f>
        <v>0.5</v>
      </c>
      <c r="I104" s="11" t="str">
        <f>'Courier Company - Invoice'!I104</f>
        <v>e</v>
      </c>
      <c r="J104" s="2" cm="1">
        <f t="array" ref="J104">IF(E104=TRUE,INDEX('Courier Company - Rates'!$E$1:$E$20,MATCH(1,('Courier Company - Rates'!$B$1:$B$20 = "fwd")*('Courier Company - Rates'!$C$1:$C$20='Expected Result'!I104)*('Courier Company - Rates'!$D$1:$D$20="fixed"),0)),0)</f>
        <v>56.6</v>
      </c>
      <c r="K104" s="2" cm="1">
        <f t="array" ref="K104">IF(E104=TRUE,INDEX('Courier Company - Rates'!$E$1:$E$20,MATCH(1,('Courier Company - Rates'!$B$1:$B$20 = "fwd")*('Courier Company - Rates'!$C$1:$C$20='Expected Result'!I104)*('Courier Company - Rates'!$D$1:$D$20="additional"),0)),0)</f>
        <v>55.5</v>
      </c>
      <c r="L104" s="2" cm="1">
        <f t="array" ref="L104">IF(F104=TRUE,INDEX('Courier Company - Rates'!$E$1:$E$20,MATCH(1,('Courier Company - Rates'!$B$1:$B$20 = "rto")*('Courier Company - Rates'!$C$1:$C$20='Expected Result'!I104)*('Courier Company - Rates'!$D$1:$D$20="fixed"),0)),0)</f>
        <v>0</v>
      </c>
      <c r="M104" s="2" cm="1">
        <f t="array" ref="M104">IF(F104=TRUE,INDEX('Courier Company - Rates'!$E$1:$E$20,MATCH(1,('Courier Company - Rates'!$B$1:$B$20 = "rto")*('Courier Company - Rates'!$C$1:$C$20='Expected Result'!I104)*('Courier Company - Rates'!$D$1:$D$20="additional"),0)),0)</f>
        <v>0</v>
      </c>
      <c r="N104" s="2">
        <f t="shared" si="11"/>
        <v>56.6</v>
      </c>
      <c r="O104" s="2">
        <v>0.72</v>
      </c>
      <c r="P104" s="2" cm="1">
        <f t="array" ref="P104">_xlfn.IFS(O104&lt;=0.5,0.5,O104&lt;=1,1,O104&lt;=1.5,1.5,O104&lt;=2,2,O104&lt;=2.5,2.5,O104&lt;=3,3,O104&lt;=3.5,3.5,O104&lt;=4,4,O104&lt;=4.5,4.5)</f>
        <v>1</v>
      </c>
      <c r="Q104" s="10" t="s">
        <v>142</v>
      </c>
      <c r="R104" s="2">
        <v>61.3</v>
      </c>
      <c r="S104">
        <f t="shared" si="12"/>
        <v>-4.6999999999999957</v>
      </c>
      <c r="T104" s="4">
        <f t="shared" si="13"/>
        <v>0</v>
      </c>
      <c r="U104">
        <f t="shared" si="14"/>
        <v>56.6</v>
      </c>
      <c r="V104">
        <f t="shared" si="15"/>
        <v>0</v>
      </c>
      <c r="W104" s="1">
        <f t="shared" si="16"/>
        <v>113.2</v>
      </c>
      <c r="X104" s="1">
        <f t="shared" si="17"/>
        <v>0</v>
      </c>
    </row>
    <row r="105" spans="1:24" x14ac:dyDescent="0.35">
      <c r="A105" t="s">
        <v>72</v>
      </c>
      <c r="B105" s="2" t="s">
        <v>303</v>
      </c>
      <c r="C105" s="2">
        <v>303903</v>
      </c>
      <c r="D105" t="s">
        <v>152</v>
      </c>
      <c r="E105" t="b">
        <f t="shared" si="9"/>
        <v>1</v>
      </c>
      <c r="F105" t="b">
        <f t="shared" si="10"/>
        <v>0</v>
      </c>
      <c r="G105" s="1">
        <f>SUMIF('Company X - Order Report'!$A$2:$A$401,'Expected Result'!A105,'Company X - Order Report'!$E$2:$E$401)/1000</f>
        <v>0.5</v>
      </c>
      <c r="H105" cm="1">
        <f t="array" ref="H105">_xlfn.IFS(G105&lt;=0.5,0.5,G105&lt;=1,1,G105&lt;=1.5,1.5,G105&lt;=2,2,G105&lt;=2.5,2.5,G105&lt;=3,3,G105&lt;=3.5,3.5)</f>
        <v>0.5</v>
      </c>
      <c r="I105" s="11" t="str">
        <f>'Courier Company - Invoice'!I105</f>
        <v>b</v>
      </c>
      <c r="J105" s="2" cm="1">
        <f t="array" ref="J105">IF(E105=TRUE,INDEX('Courier Company - Rates'!$E$1:$E$20,MATCH(1,('Courier Company - Rates'!$B$1:$B$20 = "fwd")*('Courier Company - Rates'!$C$1:$C$20='Expected Result'!I105)*('Courier Company - Rates'!$D$1:$D$20="fixed"),0)),0)</f>
        <v>33</v>
      </c>
      <c r="K105" s="2" cm="1">
        <f t="array" ref="K105">IF(E105=TRUE,INDEX('Courier Company - Rates'!$E$1:$E$20,MATCH(1,('Courier Company - Rates'!$B$1:$B$20 = "fwd")*('Courier Company - Rates'!$C$1:$C$20='Expected Result'!I105)*('Courier Company - Rates'!$D$1:$D$20="additional"),0)),0)</f>
        <v>28.3</v>
      </c>
      <c r="L105" s="2" cm="1">
        <f t="array" ref="L105">IF(F105=TRUE,INDEX('Courier Company - Rates'!$E$1:$E$20,MATCH(1,('Courier Company - Rates'!$B$1:$B$20 = "rto")*('Courier Company - Rates'!$C$1:$C$20='Expected Result'!I105)*('Courier Company - Rates'!$D$1:$D$20="fixed"),0)),0)</f>
        <v>0</v>
      </c>
      <c r="M105" s="2" cm="1">
        <f t="array" ref="M105">IF(F105=TRUE,INDEX('Courier Company - Rates'!$E$1:$E$20,MATCH(1,('Courier Company - Rates'!$B$1:$B$20 = "rto")*('Courier Company - Rates'!$C$1:$C$20='Expected Result'!I105)*('Courier Company - Rates'!$D$1:$D$20="additional"),0)),0)</f>
        <v>0</v>
      </c>
      <c r="N105" s="2">
        <f t="shared" si="11"/>
        <v>33</v>
      </c>
      <c r="O105" s="2">
        <v>0.72</v>
      </c>
      <c r="P105" s="2" cm="1">
        <f t="array" ref="P105">_xlfn.IFS(O105&lt;=0.5,0.5,O105&lt;=1,1,O105&lt;=1.5,1.5,O105&lt;=2,2,O105&lt;=2.5,2.5,O105&lt;=3,3,O105&lt;=3.5,3.5,O105&lt;=4,4,O105&lt;=4.5,4.5)</f>
        <v>1</v>
      </c>
      <c r="Q105" s="10" t="s">
        <v>141</v>
      </c>
      <c r="R105" s="2">
        <v>90.2</v>
      </c>
      <c r="S105">
        <f t="shared" si="12"/>
        <v>-57.2</v>
      </c>
      <c r="T105" s="4">
        <f t="shared" si="13"/>
        <v>0</v>
      </c>
      <c r="U105">
        <f t="shared" si="14"/>
        <v>33</v>
      </c>
      <c r="V105">
        <f t="shared" si="15"/>
        <v>0</v>
      </c>
      <c r="W105" s="1">
        <f t="shared" si="16"/>
        <v>66</v>
      </c>
      <c r="X105" s="1">
        <f t="shared" si="17"/>
        <v>0</v>
      </c>
    </row>
    <row r="106" spans="1:24" x14ac:dyDescent="0.35">
      <c r="A106" t="s">
        <v>71</v>
      </c>
      <c r="B106" s="2" t="s">
        <v>304</v>
      </c>
      <c r="C106" s="2">
        <v>342012</v>
      </c>
      <c r="D106" t="s">
        <v>152</v>
      </c>
      <c r="E106" t="b">
        <f t="shared" si="9"/>
        <v>1</v>
      </c>
      <c r="F106" t="b">
        <f t="shared" si="10"/>
        <v>0</v>
      </c>
      <c r="G106" s="1">
        <f>SUMIF('Company X - Order Report'!$A$2:$A$401,'Expected Result'!A106,'Company X - Order Report'!$E$2:$E$401)/1000</f>
        <v>0.22</v>
      </c>
      <c r="H106" cm="1">
        <f t="array" ref="H106">_xlfn.IFS(G106&lt;=0.5,0.5,G106&lt;=1,1,G106&lt;=1.5,1.5,G106&lt;=2,2,G106&lt;=2.5,2.5,G106&lt;=3,3,G106&lt;=3.5,3.5)</f>
        <v>0.5</v>
      </c>
      <c r="I106" s="11" t="str">
        <f>'Courier Company - Invoice'!I106</f>
        <v>b</v>
      </c>
      <c r="J106" s="2" cm="1">
        <f t="array" ref="J106">IF(E106=TRUE,INDEX('Courier Company - Rates'!$E$1:$E$20,MATCH(1,('Courier Company - Rates'!$B$1:$B$20 = "fwd")*('Courier Company - Rates'!$C$1:$C$20='Expected Result'!I106)*('Courier Company - Rates'!$D$1:$D$20="fixed"),0)),0)</f>
        <v>33</v>
      </c>
      <c r="K106" s="2" cm="1">
        <f t="array" ref="K106">IF(E106=TRUE,INDEX('Courier Company - Rates'!$E$1:$E$20,MATCH(1,('Courier Company - Rates'!$B$1:$B$20 = "fwd")*('Courier Company - Rates'!$C$1:$C$20='Expected Result'!I106)*('Courier Company - Rates'!$D$1:$D$20="additional"),0)),0)</f>
        <v>28.3</v>
      </c>
      <c r="L106" s="2" cm="1">
        <f t="array" ref="L106">IF(F106=TRUE,INDEX('Courier Company - Rates'!$E$1:$E$20,MATCH(1,('Courier Company - Rates'!$B$1:$B$20 = "rto")*('Courier Company - Rates'!$C$1:$C$20='Expected Result'!I106)*('Courier Company - Rates'!$D$1:$D$20="fixed"),0)),0)</f>
        <v>0</v>
      </c>
      <c r="M106" s="2" cm="1">
        <f t="array" ref="M106">IF(F106=TRUE,INDEX('Courier Company - Rates'!$E$1:$E$20,MATCH(1,('Courier Company - Rates'!$B$1:$B$20 = "rto")*('Courier Company - Rates'!$C$1:$C$20='Expected Result'!I106)*('Courier Company - Rates'!$D$1:$D$20="additional"),0)),0)</f>
        <v>0</v>
      </c>
      <c r="N106" s="2">
        <f t="shared" si="11"/>
        <v>33</v>
      </c>
      <c r="O106" s="2">
        <v>1.63</v>
      </c>
      <c r="P106" s="2" cm="1">
        <f t="array" ref="P106">_xlfn.IFS(O106&lt;=0.5,0.5,O106&lt;=1,1,O106&lt;=1.5,1.5,O106&lt;=2,2,O106&lt;=2.5,2.5,O106&lt;=3,3,O106&lt;=3.5,3.5,O106&lt;=4,4,O106&lt;=4.5,4.5)</f>
        <v>2</v>
      </c>
      <c r="Q106" s="10" t="s">
        <v>141</v>
      </c>
      <c r="R106" s="2">
        <v>179.8</v>
      </c>
      <c r="S106">
        <f t="shared" si="12"/>
        <v>-146.80000000000001</v>
      </c>
      <c r="T106" s="4">
        <f t="shared" si="13"/>
        <v>0</v>
      </c>
      <c r="U106">
        <f t="shared" si="14"/>
        <v>33</v>
      </c>
      <c r="V106">
        <f t="shared" si="15"/>
        <v>0</v>
      </c>
      <c r="W106" s="1">
        <f t="shared" si="16"/>
        <v>66</v>
      </c>
      <c r="X106" s="1">
        <f t="shared" si="17"/>
        <v>0</v>
      </c>
    </row>
    <row r="107" spans="1:24" x14ac:dyDescent="0.35">
      <c r="A107" t="s">
        <v>69</v>
      </c>
      <c r="B107" s="2" t="s">
        <v>306</v>
      </c>
      <c r="C107" s="2">
        <v>334001</v>
      </c>
      <c r="D107" t="s">
        <v>152</v>
      </c>
      <c r="E107" t="b">
        <f t="shared" si="9"/>
        <v>1</v>
      </c>
      <c r="F107" t="b">
        <f t="shared" si="10"/>
        <v>0</v>
      </c>
      <c r="G107" s="1">
        <f>SUMIF('Company X - Order Report'!$A$2:$A$401,'Expected Result'!A107,'Company X - Order Report'!$E$2:$E$401)/1000</f>
        <v>0.6</v>
      </c>
      <c r="H107" cm="1">
        <f t="array" ref="H107">_xlfn.IFS(G107&lt;=0.5,0.5,G107&lt;=1,1,G107&lt;=1.5,1.5,G107&lt;=2,2,G107&lt;=2.5,2.5,G107&lt;=3,3,G107&lt;=3.5,3.5)</f>
        <v>1</v>
      </c>
      <c r="I107" s="11" t="str">
        <f>'Courier Company - Invoice'!I107</f>
        <v>b</v>
      </c>
      <c r="J107" s="2" cm="1">
        <f t="array" ref="J107">IF(E107=TRUE,INDEX('Courier Company - Rates'!$E$1:$E$20,MATCH(1,('Courier Company - Rates'!$B$1:$B$20 = "fwd")*('Courier Company - Rates'!$C$1:$C$20='Expected Result'!I107)*('Courier Company - Rates'!$D$1:$D$20="fixed"),0)),0)</f>
        <v>33</v>
      </c>
      <c r="K107" s="2" cm="1">
        <f t="array" ref="K107">IF(E107=TRUE,INDEX('Courier Company - Rates'!$E$1:$E$20,MATCH(1,('Courier Company - Rates'!$B$1:$B$20 = "fwd")*('Courier Company - Rates'!$C$1:$C$20='Expected Result'!I107)*('Courier Company - Rates'!$D$1:$D$20="additional"),0)),0)</f>
        <v>28.3</v>
      </c>
      <c r="L107" s="2" cm="1">
        <f t="array" ref="L107">IF(F107=TRUE,INDEX('Courier Company - Rates'!$E$1:$E$20,MATCH(1,('Courier Company - Rates'!$B$1:$B$20 = "rto")*('Courier Company - Rates'!$C$1:$C$20='Expected Result'!I107)*('Courier Company - Rates'!$D$1:$D$20="fixed"),0)),0)</f>
        <v>0</v>
      </c>
      <c r="M107" s="2" cm="1">
        <f t="array" ref="M107">IF(F107=TRUE,INDEX('Courier Company - Rates'!$E$1:$E$20,MATCH(1,('Courier Company - Rates'!$B$1:$B$20 = "rto")*('Courier Company - Rates'!$C$1:$C$20='Expected Result'!I107)*('Courier Company - Rates'!$D$1:$D$20="additional"),0)),0)</f>
        <v>0</v>
      </c>
      <c r="N107" s="2">
        <f t="shared" si="11"/>
        <v>61.3</v>
      </c>
      <c r="O107" s="2">
        <v>2.4700000000000002</v>
      </c>
      <c r="P107" s="2" cm="1">
        <f t="array" ref="P107">_xlfn.IFS(O107&lt;=0.5,0.5,O107&lt;=1,1,O107&lt;=1.5,1.5,O107&lt;=2,2,O107&lt;=2.5,2.5,O107&lt;=3,3,O107&lt;=3.5,3.5,O107&lt;=4,4,O107&lt;=4.5,4.5)</f>
        <v>2.5</v>
      </c>
      <c r="Q107" s="10" t="s">
        <v>141</v>
      </c>
      <c r="R107" s="2">
        <v>224.6</v>
      </c>
      <c r="S107">
        <f t="shared" si="12"/>
        <v>-163.30000000000001</v>
      </c>
      <c r="T107" s="4">
        <f t="shared" si="13"/>
        <v>0</v>
      </c>
      <c r="U107">
        <f t="shared" si="14"/>
        <v>61.3</v>
      </c>
      <c r="V107">
        <f t="shared" si="15"/>
        <v>0</v>
      </c>
      <c r="W107" s="1">
        <f t="shared" si="16"/>
        <v>61.3</v>
      </c>
      <c r="X107" s="1">
        <f t="shared" si="17"/>
        <v>0</v>
      </c>
    </row>
    <row r="108" spans="1:24" x14ac:dyDescent="0.35">
      <c r="A108" t="s">
        <v>68</v>
      </c>
      <c r="B108" s="2" t="s">
        <v>308</v>
      </c>
      <c r="C108" s="2">
        <v>302031</v>
      </c>
      <c r="D108" t="s">
        <v>152</v>
      </c>
      <c r="E108" t="b">
        <f t="shared" si="9"/>
        <v>1</v>
      </c>
      <c r="F108" t="b">
        <f t="shared" si="10"/>
        <v>0</v>
      </c>
      <c r="G108" s="1">
        <f>SUMIF('Company X - Order Report'!$A$2:$A$401,'Expected Result'!A108,'Company X - Order Report'!$E$2:$E$401)/1000</f>
        <v>0.5</v>
      </c>
      <c r="H108" cm="1">
        <f t="array" ref="H108">_xlfn.IFS(G108&lt;=0.5,0.5,G108&lt;=1,1,G108&lt;=1.5,1.5,G108&lt;=2,2,G108&lt;=2.5,2.5,G108&lt;=3,3,G108&lt;=3.5,3.5)</f>
        <v>0.5</v>
      </c>
      <c r="I108" s="11" t="str">
        <f>'Courier Company - Invoice'!I108</f>
        <v>b</v>
      </c>
      <c r="J108" s="2" cm="1">
        <f t="array" ref="J108">IF(E108=TRUE,INDEX('Courier Company - Rates'!$E$1:$E$20,MATCH(1,('Courier Company - Rates'!$B$1:$B$20 = "fwd")*('Courier Company - Rates'!$C$1:$C$20='Expected Result'!I108)*('Courier Company - Rates'!$D$1:$D$20="fixed"),0)),0)</f>
        <v>33</v>
      </c>
      <c r="K108" s="2" cm="1">
        <f t="array" ref="K108">IF(E108=TRUE,INDEX('Courier Company - Rates'!$E$1:$E$20,MATCH(1,('Courier Company - Rates'!$B$1:$B$20 = "fwd")*('Courier Company - Rates'!$C$1:$C$20='Expected Result'!I108)*('Courier Company - Rates'!$D$1:$D$20="additional"),0)),0)</f>
        <v>28.3</v>
      </c>
      <c r="L108" s="2" cm="1">
        <f t="array" ref="L108">IF(F108=TRUE,INDEX('Courier Company - Rates'!$E$1:$E$20,MATCH(1,('Courier Company - Rates'!$B$1:$B$20 = "rto")*('Courier Company - Rates'!$C$1:$C$20='Expected Result'!I108)*('Courier Company - Rates'!$D$1:$D$20="fixed"),0)),0)</f>
        <v>0</v>
      </c>
      <c r="M108" s="2" cm="1">
        <f t="array" ref="M108">IF(F108=TRUE,INDEX('Courier Company - Rates'!$E$1:$E$20,MATCH(1,('Courier Company - Rates'!$B$1:$B$20 = "rto")*('Courier Company - Rates'!$C$1:$C$20='Expected Result'!I108)*('Courier Company - Rates'!$D$1:$D$20="additional"),0)),0)</f>
        <v>0</v>
      </c>
      <c r="N108" s="2">
        <f t="shared" si="11"/>
        <v>33</v>
      </c>
      <c r="O108" s="2">
        <v>0.67</v>
      </c>
      <c r="P108" s="2" cm="1">
        <f t="array" ref="P108">_xlfn.IFS(O108&lt;=0.5,0.5,O108&lt;=1,1,O108&lt;=1.5,1.5,O108&lt;=2,2,O108&lt;=2.5,2.5,O108&lt;=3,3,O108&lt;=3.5,3.5,O108&lt;=4,4,O108&lt;=4.5,4.5)</f>
        <v>1</v>
      </c>
      <c r="Q108" s="10" t="s">
        <v>141</v>
      </c>
      <c r="R108" s="2">
        <v>90.2</v>
      </c>
      <c r="S108">
        <f t="shared" si="12"/>
        <v>-57.2</v>
      </c>
      <c r="T108" s="4">
        <f t="shared" si="13"/>
        <v>0</v>
      </c>
      <c r="U108">
        <f t="shared" si="14"/>
        <v>33</v>
      </c>
      <c r="V108">
        <f t="shared" si="15"/>
        <v>0</v>
      </c>
      <c r="W108" s="1">
        <f t="shared" si="16"/>
        <v>66</v>
      </c>
      <c r="X108" s="1">
        <f t="shared" si="17"/>
        <v>0</v>
      </c>
    </row>
    <row r="109" spans="1:24" x14ac:dyDescent="0.35">
      <c r="A109" t="s">
        <v>67</v>
      </c>
      <c r="B109" s="2" t="s">
        <v>309</v>
      </c>
      <c r="C109" s="2">
        <v>302012</v>
      </c>
      <c r="D109" t="s">
        <v>152</v>
      </c>
      <c r="E109" t="b">
        <f t="shared" si="9"/>
        <v>1</v>
      </c>
      <c r="F109" t="b">
        <f t="shared" si="10"/>
        <v>0</v>
      </c>
      <c r="G109" s="1">
        <f>SUMIF('Company X - Order Report'!$A$2:$A$401,'Expected Result'!A109,'Company X - Order Report'!$E$2:$E$401)/1000</f>
        <v>0.5</v>
      </c>
      <c r="H109" cm="1">
        <f t="array" ref="H109">_xlfn.IFS(G109&lt;=0.5,0.5,G109&lt;=1,1,G109&lt;=1.5,1.5,G109&lt;=2,2,G109&lt;=2.5,2.5,G109&lt;=3,3,G109&lt;=3.5,3.5)</f>
        <v>0.5</v>
      </c>
      <c r="I109" s="11" t="str">
        <f>'Courier Company - Invoice'!I109</f>
        <v>b</v>
      </c>
      <c r="J109" s="2" cm="1">
        <f t="array" ref="J109">IF(E109=TRUE,INDEX('Courier Company - Rates'!$E$1:$E$20,MATCH(1,('Courier Company - Rates'!$B$1:$B$20 = "fwd")*('Courier Company - Rates'!$C$1:$C$20='Expected Result'!I109)*('Courier Company - Rates'!$D$1:$D$20="fixed"),0)),0)</f>
        <v>33</v>
      </c>
      <c r="K109" s="2" cm="1">
        <f t="array" ref="K109">IF(E109=TRUE,INDEX('Courier Company - Rates'!$E$1:$E$20,MATCH(1,('Courier Company - Rates'!$B$1:$B$20 = "fwd")*('Courier Company - Rates'!$C$1:$C$20='Expected Result'!I109)*('Courier Company - Rates'!$D$1:$D$20="additional"),0)),0)</f>
        <v>28.3</v>
      </c>
      <c r="L109" s="2" cm="1">
        <f t="array" ref="L109">IF(F109=TRUE,INDEX('Courier Company - Rates'!$E$1:$E$20,MATCH(1,('Courier Company - Rates'!$B$1:$B$20 = "rto")*('Courier Company - Rates'!$C$1:$C$20='Expected Result'!I109)*('Courier Company - Rates'!$D$1:$D$20="fixed"),0)),0)</f>
        <v>0</v>
      </c>
      <c r="M109" s="2" cm="1">
        <f t="array" ref="M109">IF(F109=TRUE,INDEX('Courier Company - Rates'!$E$1:$E$20,MATCH(1,('Courier Company - Rates'!$B$1:$B$20 = "rto")*('Courier Company - Rates'!$C$1:$C$20='Expected Result'!I109)*('Courier Company - Rates'!$D$1:$D$20="additional"),0)),0)</f>
        <v>0</v>
      </c>
      <c r="N109" s="2">
        <f t="shared" si="11"/>
        <v>33</v>
      </c>
      <c r="O109" s="2">
        <v>0.72</v>
      </c>
      <c r="P109" s="2" cm="1">
        <f t="array" ref="P109">_xlfn.IFS(O109&lt;=0.5,0.5,O109&lt;=1,1,O109&lt;=1.5,1.5,O109&lt;=2,2,O109&lt;=2.5,2.5,O109&lt;=3,3,O109&lt;=3.5,3.5,O109&lt;=4,4,O109&lt;=4.5,4.5)</f>
        <v>1</v>
      </c>
      <c r="Q109" s="10" t="s">
        <v>141</v>
      </c>
      <c r="R109" s="2">
        <v>90.2</v>
      </c>
      <c r="S109">
        <f t="shared" si="12"/>
        <v>-57.2</v>
      </c>
      <c r="T109" s="4">
        <f t="shared" si="13"/>
        <v>0</v>
      </c>
      <c r="U109">
        <f t="shared" si="14"/>
        <v>33</v>
      </c>
      <c r="V109">
        <f t="shared" si="15"/>
        <v>0</v>
      </c>
      <c r="W109" s="1">
        <f t="shared" si="16"/>
        <v>66</v>
      </c>
      <c r="X109" s="1">
        <f t="shared" si="17"/>
        <v>0</v>
      </c>
    </row>
    <row r="110" spans="1:24" x14ac:dyDescent="0.35">
      <c r="A110" t="s">
        <v>66</v>
      </c>
      <c r="B110" s="2" t="s">
        <v>310</v>
      </c>
      <c r="C110" s="2">
        <v>342014</v>
      </c>
      <c r="D110" t="s">
        <v>152</v>
      </c>
      <c r="E110" t="b">
        <f t="shared" si="9"/>
        <v>1</v>
      </c>
      <c r="F110" t="b">
        <f t="shared" si="10"/>
        <v>0</v>
      </c>
      <c r="G110" s="1">
        <f>SUMIF('Company X - Order Report'!$A$2:$A$401,'Expected Result'!A110,'Company X - Order Report'!$E$2:$E$401)/1000</f>
        <v>0.5</v>
      </c>
      <c r="H110" cm="1">
        <f t="array" ref="H110">_xlfn.IFS(G110&lt;=0.5,0.5,G110&lt;=1,1,G110&lt;=1.5,1.5,G110&lt;=2,2,G110&lt;=2.5,2.5,G110&lt;=3,3,G110&lt;=3.5,3.5)</f>
        <v>0.5</v>
      </c>
      <c r="I110" s="11" t="str">
        <f>'Courier Company - Invoice'!I110</f>
        <v>b</v>
      </c>
      <c r="J110" s="2" cm="1">
        <f t="array" ref="J110">IF(E110=TRUE,INDEX('Courier Company - Rates'!$E$1:$E$20,MATCH(1,('Courier Company - Rates'!$B$1:$B$20 = "fwd")*('Courier Company - Rates'!$C$1:$C$20='Expected Result'!I110)*('Courier Company - Rates'!$D$1:$D$20="fixed"),0)),0)</f>
        <v>33</v>
      </c>
      <c r="K110" s="2" cm="1">
        <f t="array" ref="K110">IF(E110=TRUE,INDEX('Courier Company - Rates'!$E$1:$E$20,MATCH(1,('Courier Company - Rates'!$B$1:$B$20 = "fwd")*('Courier Company - Rates'!$C$1:$C$20='Expected Result'!I110)*('Courier Company - Rates'!$D$1:$D$20="additional"),0)),0)</f>
        <v>28.3</v>
      </c>
      <c r="L110" s="2" cm="1">
        <f t="array" ref="L110">IF(F110=TRUE,INDEX('Courier Company - Rates'!$E$1:$E$20,MATCH(1,('Courier Company - Rates'!$B$1:$B$20 = "rto")*('Courier Company - Rates'!$C$1:$C$20='Expected Result'!I110)*('Courier Company - Rates'!$D$1:$D$20="fixed"),0)),0)</f>
        <v>0</v>
      </c>
      <c r="M110" s="2" cm="1">
        <f t="array" ref="M110">IF(F110=TRUE,INDEX('Courier Company - Rates'!$E$1:$E$20,MATCH(1,('Courier Company - Rates'!$B$1:$B$20 = "rto")*('Courier Company - Rates'!$C$1:$C$20='Expected Result'!I110)*('Courier Company - Rates'!$D$1:$D$20="additional"),0)),0)</f>
        <v>0</v>
      </c>
      <c r="N110" s="2">
        <f t="shared" si="11"/>
        <v>33</v>
      </c>
      <c r="O110" s="2">
        <v>0.72</v>
      </c>
      <c r="P110" s="2" cm="1">
        <f t="array" ref="P110">_xlfn.IFS(O110&lt;=0.5,0.5,O110&lt;=1,1,O110&lt;=1.5,1.5,O110&lt;=2,2,O110&lt;=2.5,2.5,O110&lt;=3,3,O110&lt;=3.5,3.5,O110&lt;=4,4,O110&lt;=4.5,4.5)</f>
        <v>1</v>
      </c>
      <c r="Q110" s="10" t="s">
        <v>141</v>
      </c>
      <c r="R110" s="2">
        <v>90.2</v>
      </c>
      <c r="S110">
        <f t="shared" si="12"/>
        <v>-57.2</v>
      </c>
      <c r="T110" s="4">
        <f t="shared" si="13"/>
        <v>0</v>
      </c>
      <c r="U110">
        <f t="shared" si="14"/>
        <v>33</v>
      </c>
      <c r="V110">
        <f t="shared" si="15"/>
        <v>0</v>
      </c>
      <c r="W110" s="1">
        <f t="shared" si="16"/>
        <v>66</v>
      </c>
      <c r="X110" s="1">
        <f t="shared" si="17"/>
        <v>0</v>
      </c>
    </row>
    <row r="111" spans="1:24" x14ac:dyDescent="0.35">
      <c r="A111" t="s">
        <v>65</v>
      </c>
      <c r="B111" s="2" t="s">
        <v>311</v>
      </c>
      <c r="C111" s="2">
        <v>324005</v>
      </c>
      <c r="D111" t="s">
        <v>152</v>
      </c>
      <c r="E111" t="b">
        <f t="shared" si="9"/>
        <v>1</v>
      </c>
      <c r="F111" t="b">
        <f t="shared" si="10"/>
        <v>0</v>
      </c>
      <c r="G111" s="1">
        <f>SUMIF('Company X - Order Report'!$A$2:$A$401,'Expected Result'!A111,'Company X - Order Report'!$E$2:$E$401)/1000</f>
        <v>0.5</v>
      </c>
      <c r="H111" cm="1">
        <f t="array" ref="H111">_xlfn.IFS(G111&lt;=0.5,0.5,G111&lt;=1,1,G111&lt;=1.5,1.5,G111&lt;=2,2,G111&lt;=2.5,2.5,G111&lt;=3,3,G111&lt;=3.5,3.5)</f>
        <v>0.5</v>
      </c>
      <c r="I111" s="11" t="str">
        <f>'Courier Company - Invoice'!I111</f>
        <v>b</v>
      </c>
      <c r="J111" s="2" cm="1">
        <f t="array" ref="J111">IF(E111=TRUE,INDEX('Courier Company - Rates'!$E$1:$E$20,MATCH(1,('Courier Company - Rates'!$B$1:$B$20 = "fwd")*('Courier Company - Rates'!$C$1:$C$20='Expected Result'!I111)*('Courier Company - Rates'!$D$1:$D$20="fixed"),0)),0)</f>
        <v>33</v>
      </c>
      <c r="K111" s="2" cm="1">
        <f t="array" ref="K111">IF(E111=TRUE,INDEX('Courier Company - Rates'!$E$1:$E$20,MATCH(1,('Courier Company - Rates'!$B$1:$B$20 = "fwd")*('Courier Company - Rates'!$C$1:$C$20='Expected Result'!I111)*('Courier Company - Rates'!$D$1:$D$20="additional"),0)),0)</f>
        <v>28.3</v>
      </c>
      <c r="L111" s="2" cm="1">
        <f t="array" ref="L111">IF(F111=TRUE,INDEX('Courier Company - Rates'!$E$1:$E$20,MATCH(1,('Courier Company - Rates'!$B$1:$B$20 = "rto")*('Courier Company - Rates'!$C$1:$C$20='Expected Result'!I111)*('Courier Company - Rates'!$D$1:$D$20="fixed"),0)),0)</f>
        <v>0</v>
      </c>
      <c r="M111" s="2" cm="1">
        <f t="array" ref="M111">IF(F111=TRUE,INDEX('Courier Company - Rates'!$E$1:$E$20,MATCH(1,('Courier Company - Rates'!$B$1:$B$20 = "rto")*('Courier Company - Rates'!$C$1:$C$20='Expected Result'!I111)*('Courier Company - Rates'!$D$1:$D$20="additional"),0)),0)</f>
        <v>0</v>
      </c>
      <c r="N111" s="2">
        <f t="shared" si="11"/>
        <v>33</v>
      </c>
      <c r="O111" s="2">
        <v>0.68</v>
      </c>
      <c r="P111" s="2" cm="1">
        <f t="array" ref="P111">_xlfn.IFS(O111&lt;=0.5,0.5,O111&lt;=1,1,O111&lt;=1.5,1.5,O111&lt;=2,2,O111&lt;=2.5,2.5,O111&lt;=3,3,O111&lt;=3.5,3.5,O111&lt;=4,4,O111&lt;=4.5,4.5)</f>
        <v>1</v>
      </c>
      <c r="Q111" s="10" t="s">
        <v>141</v>
      </c>
      <c r="R111" s="2">
        <v>90.2</v>
      </c>
      <c r="S111">
        <f t="shared" si="12"/>
        <v>-57.2</v>
      </c>
      <c r="T111" s="4">
        <f t="shared" si="13"/>
        <v>0</v>
      </c>
      <c r="U111">
        <f t="shared" si="14"/>
        <v>33</v>
      </c>
      <c r="V111">
        <f t="shared" si="15"/>
        <v>0</v>
      </c>
      <c r="W111" s="1">
        <f t="shared" si="16"/>
        <v>66</v>
      </c>
      <c r="X111" s="1">
        <f t="shared" si="17"/>
        <v>0</v>
      </c>
    </row>
    <row r="112" spans="1:24" x14ac:dyDescent="0.35">
      <c r="A112" t="s">
        <v>58</v>
      </c>
      <c r="B112" s="2" t="s">
        <v>312</v>
      </c>
      <c r="C112" s="2">
        <v>302001</v>
      </c>
      <c r="D112" t="s">
        <v>152</v>
      </c>
      <c r="E112" t="b">
        <f t="shared" si="9"/>
        <v>1</v>
      </c>
      <c r="F112" t="b">
        <f t="shared" si="10"/>
        <v>0</v>
      </c>
      <c r="G112" s="1">
        <f>SUMIF('Company X - Order Report'!$A$2:$A$401,'Expected Result'!A112,'Company X - Order Report'!$E$2:$E$401)/1000</f>
        <v>0.36099999999999999</v>
      </c>
      <c r="H112" cm="1">
        <f t="array" ref="H112">_xlfn.IFS(G112&lt;=0.5,0.5,G112&lt;=1,1,G112&lt;=1.5,1.5,G112&lt;=2,2,G112&lt;=2.5,2.5,G112&lt;=3,3,G112&lt;=3.5,3.5)</f>
        <v>0.5</v>
      </c>
      <c r="I112" s="11" t="str">
        <f>'Courier Company - Invoice'!I112</f>
        <v>b</v>
      </c>
      <c r="J112" s="2" cm="1">
        <f t="array" ref="J112">IF(E112=TRUE,INDEX('Courier Company - Rates'!$E$1:$E$20,MATCH(1,('Courier Company - Rates'!$B$1:$B$20 = "fwd")*('Courier Company - Rates'!$C$1:$C$20='Expected Result'!I112)*('Courier Company - Rates'!$D$1:$D$20="fixed"),0)),0)</f>
        <v>33</v>
      </c>
      <c r="K112" s="2" cm="1">
        <f t="array" ref="K112">IF(E112=TRUE,INDEX('Courier Company - Rates'!$E$1:$E$20,MATCH(1,('Courier Company - Rates'!$B$1:$B$20 = "fwd")*('Courier Company - Rates'!$C$1:$C$20='Expected Result'!I112)*('Courier Company - Rates'!$D$1:$D$20="additional"),0)),0)</f>
        <v>28.3</v>
      </c>
      <c r="L112" s="2" cm="1">
        <f t="array" ref="L112">IF(F112=TRUE,INDEX('Courier Company - Rates'!$E$1:$E$20,MATCH(1,('Courier Company - Rates'!$B$1:$B$20 = "rto")*('Courier Company - Rates'!$C$1:$C$20='Expected Result'!I112)*('Courier Company - Rates'!$D$1:$D$20="fixed"),0)),0)</f>
        <v>0</v>
      </c>
      <c r="M112" s="2" cm="1">
        <f t="array" ref="M112">IF(F112=TRUE,INDEX('Courier Company - Rates'!$E$1:$E$20,MATCH(1,('Courier Company - Rates'!$B$1:$B$20 = "rto")*('Courier Company - Rates'!$C$1:$C$20='Expected Result'!I112)*('Courier Company - Rates'!$D$1:$D$20="additional"),0)),0)</f>
        <v>0</v>
      </c>
      <c r="N112" s="2">
        <f t="shared" si="11"/>
        <v>33</v>
      </c>
      <c r="O112" s="2">
        <v>0.82</v>
      </c>
      <c r="P112" s="2" cm="1">
        <f t="array" ref="P112">_xlfn.IFS(O112&lt;=0.5,0.5,O112&lt;=1,1,O112&lt;=1.5,1.5,O112&lt;=2,2,O112&lt;=2.5,2.5,O112&lt;=3,3,O112&lt;=3.5,3.5,O112&lt;=4,4,O112&lt;=4.5,4.5)</f>
        <v>1</v>
      </c>
      <c r="Q112" s="10" t="s">
        <v>141</v>
      </c>
      <c r="R112" s="2">
        <v>90.2</v>
      </c>
      <c r="S112">
        <f t="shared" si="12"/>
        <v>-57.2</v>
      </c>
      <c r="T112" s="4">
        <f t="shared" si="13"/>
        <v>0</v>
      </c>
      <c r="U112">
        <f t="shared" si="14"/>
        <v>33</v>
      </c>
      <c r="V112">
        <f t="shared" si="15"/>
        <v>0</v>
      </c>
      <c r="W112" s="1">
        <f t="shared" si="16"/>
        <v>66</v>
      </c>
      <c r="X112" s="1">
        <f t="shared" si="17"/>
        <v>0</v>
      </c>
    </row>
    <row r="113" spans="1:24" x14ac:dyDescent="0.35">
      <c r="A113" t="s">
        <v>56</v>
      </c>
      <c r="B113" s="2" t="s">
        <v>314</v>
      </c>
      <c r="C113" s="2">
        <v>302004</v>
      </c>
      <c r="D113" t="s">
        <v>152</v>
      </c>
      <c r="E113" t="b">
        <f t="shared" si="9"/>
        <v>1</v>
      </c>
      <c r="F113" t="b">
        <f t="shared" si="10"/>
        <v>0</v>
      </c>
      <c r="G113" s="1">
        <f>SUMIF('Company X - Order Report'!$A$2:$A$401,'Expected Result'!A113,'Company X - Order Report'!$E$2:$E$401)/1000</f>
        <v>0.5</v>
      </c>
      <c r="H113" cm="1">
        <f t="array" ref="H113">_xlfn.IFS(G113&lt;=0.5,0.5,G113&lt;=1,1,G113&lt;=1.5,1.5,G113&lt;=2,2,G113&lt;=2.5,2.5,G113&lt;=3,3,G113&lt;=3.5,3.5)</f>
        <v>0.5</v>
      </c>
      <c r="I113" s="11" t="str">
        <f>'Courier Company - Invoice'!I113</f>
        <v>b</v>
      </c>
      <c r="J113" s="2" cm="1">
        <f t="array" ref="J113">IF(E113=TRUE,INDEX('Courier Company - Rates'!$E$1:$E$20,MATCH(1,('Courier Company - Rates'!$B$1:$B$20 = "fwd")*('Courier Company - Rates'!$C$1:$C$20='Expected Result'!I113)*('Courier Company - Rates'!$D$1:$D$20="fixed"),0)),0)</f>
        <v>33</v>
      </c>
      <c r="K113" s="2" cm="1">
        <f t="array" ref="K113">IF(E113=TRUE,INDEX('Courier Company - Rates'!$E$1:$E$20,MATCH(1,('Courier Company - Rates'!$B$1:$B$20 = "fwd")*('Courier Company - Rates'!$C$1:$C$20='Expected Result'!I113)*('Courier Company - Rates'!$D$1:$D$20="additional"),0)),0)</f>
        <v>28.3</v>
      </c>
      <c r="L113" s="2" cm="1">
        <f t="array" ref="L113">IF(F113=TRUE,INDEX('Courier Company - Rates'!$E$1:$E$20,MATCH(1,('Courier Company - Rates'!$B$1:$B$20 = "rto")*('Courier Company - Rates'!$C$1:$C$20='Expected Result'!I113)*('Courier Company - Rates'!$D$1:$D$20="fixed"),0)),0)</f>
        <v>0</v>
      </c>
      <c r="M113" s="2" cm="1">
        <f t="array" ref="M113">IF(F113=TRUE,INDEX('Courier Company - Rates'!$E$1:$E$20,MATCH(1,('Courier Company - Rates'!$B$1:$B$20 = "rto")*('Courier Company - Rates'!$C$1:$C$20='Expected Result'!I113)*('Courier Company - Rates'!$D$1:$D$20="additional"),0)),0)</f>
        <v>0</v>
      </c>
      <c r="N113" s="2">
        <f t="shared" si="11"/>
        <v>33</v>
      </c>
      <c r="O113" s="2">
        <v>0.66</v>
      </c>
      <c r="P113" s="2" cm="1">
        <f t="array" ref="P113">_xlfn.IFS(O113&lt;=0.5,0.5,O113&lt;=1,1,O113&lt;=1.5,1.5,O113&lt;=2,2,O113&lt;=2.5,2.5,O113&lt;=3,3,O113&lt;=3.5,3.5,O113&lt;=4,4,O113&lt;=4.5,4.5)</f>
        <v>1</v>
      </c>
      <c r="Q113" s="10" t="s">
        <v>141</v>
      </c>
      <c r="R113" s="2">
        <v>90.2</v>
      </c>
      <c r="S113">
        <f t="shared" si="12"/>
        <v>-57.2</v>
      </c>
      <c r="T113" s="4">
        <f t="shared" si="13"/>
        <v>0</v>
      </c>
      <c r="U113">
        <f t="shared" si="14"/>
        <v>33</v>
      </c>
      <c r="V113">
        <f t="shared" si="15"/>
        <v>0</v>
      </c>
      <c r="W113" s="1">
        <f t="shared" si="16"/>
        <v>66</v>
      </c>
      <c r="X113" s="1">
        <f t="shared" si="17"/>
        <v>0</v>
      </c>
    </row>
    <row r="114" spans="1:24" x14ac:dyDescent="0.35">
      <c r="A114" t="s">
        <v>55</v>
      </c>
      <c r="B114" s="2" t="s">
        <v>316</v>
      </c>
      <c r="C114" s="2">
        <v>302018</v>
      </c>
      <c r="D114" t="s">
        <v>152</v>
      </c>
      <c r="E114" t="b">
        <f t="shared" si="9"/>
        <v>1</v>
      </c>
      <c r="F114" t="b">
        <f t="shared" si="10"/>
        <v>0</v>
      </c>
      <c r="G114" s="1">
        <f>SUMIF('Company X - Order Report'!$A$2:$A$401,'Expected Result'!A114,'Company X - Order Report'!$E$2:$E$401)/1000</f>
        <v>0.5</v>
      </c>
      <c r="H114" cm="1">
        <f t="array" ref="H114">_xlfn.IFS(G114&lt;=0.5,0.5,G114&lt;=1,1,G114&lt;=1.5,1.5,G114&lt;=2,2,G114&lt;=2.5,2.5,G114&lt;=3,3,G114&lt;=3.5,3.5)</f>
        <v>0.5</v>
      </c>
      <c r="I114" s="11" t="str">
        <f>'Courier Company - Invoice'!I114</f>
        <v>b</v>
      </c>
      <c r="J114" s="2" cm="1">
        <f t="array" ref="J114">IF(E114=TRUE,INDEX('Courier Company - Rates'!$E$1:$E$20,MATCH(1,('Courier Company - Rates'!$B$1:$B$20 = "fwd")*('Courier Company - Rates'!$C$1:$C$20='Expected Result'!I114)*('Courier Company - Rates'!$D$1:$D$20="fixed"),0)),0)</f>
        <v>33</v>
      </c>
      <c r="K114" s="2" cm="1">
        <f t="array" ref="K114">IF(E114=TRUE,INDEX('Courier Company - Rates'!$E$1:$E$20,MATCH(1,('Courier Company - Rates'!$B$1:$B$20 = "fwd")*('Courier Company - Rates'!$C$1:$C$20='Expected Result'!I114)*('Courier Company - Rates'!$D$1:$D$20="additional"),0)),0)</f>
        <v>28.3</v>
      </c>
      <c r="L114" s="2" cm="1">
        <f t="array" ref="L114">IF(F114=TRUE,INDEX('Courier Company - Rates'!$E$1:$E$20,MATCH(1,('Courier Company - Rates'!$B$1:$B$20 = "rto")*('Courier Company - Rates'!$C$1:$C$20='Expected Result'!I114)*('Courier Company - Rates'!$D$1:$D$20="fixed"),0)),0)</f>
        <v>0</v>
      </c>
      <c r="M114" s="2" cm="1">
        <f t="array" ref="M114">IF(F114=TRUE,INDEX('Courier Company - Rates'!$E$1:$E$20,MATCH(1,('Courier Company - Rates'!$B$1:$B$20 = "rto")*('Courier Company - Rates'!$C$1:$C$20='Expected Result'!I114)*('Courier Company - Rates'!$D$1:$D$20="additional"),0)),0)</f>
        <v>0</v>
      </c>
      <c r="N114" s="2">
        <f t="shared" si="11"/>
        <v>33</v>
      </c>
      <c r="O114" s="2">
        <v>0.68</v>
      </c>
      <c r="P114" s="2" cm="1">
        <f t="array" ref="P114">_xlfn.IFS(O114&lt;=0.5,0.5,O114&lt;=1,1,O114&lt;=1.5,1.5,O114&lt;=2,2,O114&lt;=2.5,2.5,O114&lt;=3,3,O114&lt;=3.5,3.5,O114&lt;=4,4,O114&lt;=4.5,4.5)</f>
        <v>1</v>
      </c>
      <c r="Q114" s="10" t="s">
        <v>141</v>
      </c>
      <c r="R114" s="2">
        <v>90.2</v>
      </c>
      <c r="S114">
        <f t="shared" si="12"/>
        <v>-57.2</v>
      </c>
      <c r="T114" s="4">
        <f t="shared" si="13"/>
        <v>0</v>
      </c>
      <c r="U114">
        <f t="shared" si="14"/>
        <v>33</v>
      </c>
      <c r="V114">
        <f t="shared" si="15"/>
        <v>0</v>
      </c>
      <c r="W114" s="1">
        <f t="shared" si="16"/>
        <v>66</v>
      </c>
      <c r="X114" s="1">
        <f t="shared" si="17"/>
        <v>0</v>
      </c>
    </row>
    <row r="115" spans="1:24" x14ac:dyDescent="0.35">
      <c r="A115" t="s">
        <v>54</v>
      </c>
      <c r="B115" s="2" t="s">
        <v>317</v>
      </c>
      <c r="C115" s="2">
        <v>302017</v>
      </c>
      <c r="D115" t="s">
        <v>152</v>
      </c>
      <c r="E115" t="b">
        <f t="shared" si="9"/>
        <v>1</v>
      </c>
      <c r="F115" t="b">
        <f t="shared" si="10"/>
        <v>0</v>
      </c>
      <c r="G115" s="1">
        <f>SUMIF('Company X - Order Report'!$A$2:$A$401,'Expected Result'!A115,'Company X - Order Report'!$E$2:$E$401)/1000</f>
        <v>0.98599999999999999</v>
      </c>
      <c r="H115" cm="1">
        <f t="array" ref="H115">_xlfn.IFS(G115&lt;=0.5,0.5,G115&lt;=1,1,G115&lt;=1.5,1.5,G115&lt;=2,2,G115&lt;=2.5,2.5,G115&lt;=3,3,G115&lt;=3.5,3.5)</f>
        <v>1</v>
      </c>
      <c r="I115" s="11" t="str">
        <f>'Courier Company - Invoice'!I115</f>
        <v>b</v>
      </c>
      <c r="J115" s="2" cm="1">
        <f t="array" ref="J115">IF(E115=TRUE,INDEX('Courier Company - Rates'!$E$1:$E$20,MATCH(1,('Courier Company - Rates'!$B$1:$B$20 = "fwd")*('Courier Company - Rates'!$C$1:$C$20='Expected Result'!I115)*('Courier Company - Rates'!$D$1:$D$20="fixed"),0)),0)</f>
        <v>33</v>
      </c>
      <c r="K115" s="2" cm="1">
        <f t="array" ref="K115">IF(E115=TRUE,INDEX('Courier Company - Rates'!$E$1:$E$20,MATCH(1,('Courier Company - Rates'!$B$1:$B$20 = "fwd")*('Courier Company - Rates'!$C$1:$C$20='Expected Result'!I115)*('Courier Company - Rates'!$D$1:$D$20="additional"),0)),0)</f>
        <v>28.3</v>
      </c>
      <c r="L115" s="2" cm="1">
        <f t="array" ref="L115">IF(F115=TRUE,INDEX('Courier Company - Rates'!$E$1:$E$20,MATCH(1,('Courier Company - Rates'!$B$1:$B$20 = "rto")*('Courier Company - Rates'!$C$1:$C$20='Expected Result'!I115)*('Courier Company - Rates'!$D$1:$D$20="fixed"),0)),0)</f>
        <v>0</v>
      </c>
      <c r="M115" s="2" cm="1">
        <f t="array" ref="M115">IF(F115=TRUE,INDEX('Courier Company - Rates'!$E$1:$E$20,MATCH(1,('Courier Company - Rates'!$B$1:$B$20 = "rto")*('Courier Company - Rates'!$C$1:$C$20='Expected Result'!I115)*('Courier Company - Rates'!$D$1:$D$20="additional"),0)),0)</f>
        <v>0</v>
      </c>
      <c r="N115" s="2">
        <f t="shared" si="11"/>
        <v>61.3</v>
      </c>
      <c r="O115" s="2">
        <v>1.86</v>
      </c>
      <c r="P115" s="2" cm="1">
        <f t="array" ref="P115">_xlfn.IFS(O115&lt;=0.5,0.5,O115&lt;=1,1,O115&lt;=1.5,1.5,O115&lt;=2,2,O115&lt;=2.5,2.5,O115&lt;=3,3,O115&lt;=3.5,3.5,O115&lt;=4,4,O115&lt;=4.5,4.5)</f>
        <v>2</v>
      </c>
      <c r="Q115" s="10" t="s">
        <v>141</v>
      </c>
      <c r="R115" s="2">
        <v>179.8</v>
      </c>
      <c r="S115">
        <f t="shared" si="12"/>
        <v>-118.50000000000001</v>
      </c>
      <c r="T115" s="4">
        <f t="shared" si="13"/>
        <v>0</v>
      </c>
      <c r="U115">
        <f t="shared" si="14"/>
        <v>61.3</v>
      </c>
      <c r="V115">
        <f t="shared" si="15"/>
        <v>0</v>
      </c>
      <c r="W115" s="1">
        <f t="shared" si="16"/>
        <v>61.3</v>
      </c>
      <c r="X115" s="1">
        <f t="shared" si="17"/>
        <v>0</v>
      </c>
    </row>
    <row r="116" spans="1:24" x14ac:dyDescent="0.35">
      <c r="A116" t="s">
        <v>53</v>
      </c>
      <c r="B116" s="2" t="s">
        <v>319</v>
      </c>
      <c r="C116" s="2">
        <v>324008</v>
      </c>
      <c r="D116" t="s">
        <v>152</v>
      </c>
      <c r="E116" t="b">
        <f t="shared" si="9"/>
        <v>1</v>
      </c>
      <c r="F116" t="b">
        <f t="shared" si="10"/>
        <v>0</v>
      </c>
      <c r="G116" s="1">
        <f>SUMIF('Company X - Order Report'!$A$2:$A$401,'Expected Result'!A116,'Company X - Order Report'!$E$2:$E$401)/1000</f>
        <v>0.60699999999999998</v>
      </c>
      <c r="H116" cm="1">
        <f t="array" ref="H116">_xlfn.IFS(G116&lt;=0.5,0.5,G116&lt;=1,1,G116&lt;=1.5,1.5,G116&lt;=2,2,G116&lt;=2.5,2.5,G116&lt;=3,3,G116&lt;=3.5,3.5)</f>
        <v>1</v>
      </c>
      <c r="I116" s="11" t="str">
        <f>'Courier Company - Invoice'!I116</f>
        <v>b</v>
      </c>
      <c r="J116" s="2" cm="1">
        <f t="array" ref="J116">IF(E116=TRUE,INDEX('Courier Company - Rates'!$E$1:$E$20,MATCH(1,('Courier Company - Rates'!$B$1:$B$20 = "fwd")*('Courier Company - Rates'!$C$1:$C$20='Expected Result'!I116)*('Courier Company - Rates'!$D$1:$D$20="fixed"),0)),0)</f>
        <v>33</v>
      </c>
      <c r="K116" s="2" cm="1">
        <f t="array" ref="K116">IF(E116=TRUE,INDEX('Courier Company - Rates'!$E$1:$E$20,MATCH(1,('Courier Company - Rates'!$B$1:$B$20 = "fwd")*('Courier Company - Rates'!$C$1:$C$20='Expected Result'!I116)*('Courier Company - Rates'!$D$1:$D$20="additional"),0)),0)</f>
        <v>28.3</v>
      </c>
      <c r="L116" s="2" cm="1">
        <f t="array" ref="L116">IF(F116=TRUE,INDEX('Courier Company - Rates'!$E$1:$E$20,MATCH(1,('Courier Company - Rates'!$B$1:$B$20 = "rto")*('Courier Company - Rates'!$C$1:$C$20='Expected Result'!I116)*('Courier Company - Rates'!$D$1:$D$20="fixed"),0)),0)</f>
        <v>0</v>
      </c>
      <c r="M116" s="2" cm="1">
        <f t="array" ref="M116">IF(F116=TRUE,INDEX('Courier Company - Rates'!$E$1:$E$20,MATCH(1,('Courier Company - Rates'!$B$1:$B$20 = "rto")*('Courier Company - Rates'!$C$1:$C$20='Expected Result'!I116)*('Courier Company - Rates'!$D$1:$D$20="additional"),0)),0)</f>
        <v>0</v>
      </c>
      <c r="N116" s="2">
        <f t="shared" si="11"/>
        <v>61.3</v>
      </c>
      <c r="O116" s="2">
        <v>2.27</v>
      </c>
      <c r="P116" s="2" cm="1">
        <f t="array" ref="P116">_xlfn.IFS(O116&lt;=0.5,0.5,O116&lt;=1,1,O116&lt;=1.5,1.5,O116&lt;=2,2,O116&lt;=2.5,2.5,O116&lt;=3,3,O116&lt;=3.5,3.5,O116&lt;=4,4,O116&lt;=4.5,4.5)</f>
        <v>2.5</v>
      </c>
      <c r="Q116" s="10" t="s">
        <v>141</v>
      </c>
      <c r="R116" s="2">
        <v>224.6</v>
      </c>
      <c r="S116">
        <f t="shared" si="12"/>
        <v>-163.30000000000001</v>
      </c>
      <c r="T116" s="4">
        <f t="shared" si="13"/>
        <v>0</v>
      </c>
      <c r="U116">
        <f t="shared" si="14"/>
        <v>61.3</v>
      </c>
      <c r="V116">
        <f t="shared" si="15"/>
        <v>0</v>
      </c>
      <c r="W116" s="1">
        <f t="shared" si="16"/>
        <v>61.3</v>
      </c>
      <c r="X116" s="1">
        <f t="shared" si="17"/>
        <v>0</v>
      </c>
    </row>
    <row r="117" spans="1:24" x14ac:dyDescent="0.35">
      <c r="A117" t="s">
        <v>52</v>
      </c>
      <c r="B117" s="2" t="s">
        <v>321</v>
      </c>
      <c r="C117" s="2">
        <v>302020</v>
      </c>
      <c r="D117" t="s">
        <v>152</v>
      </c>
      <c r="E117" t="b">
        <f t="shared" si="9"/>
        <v>1</v>
      </c>
      <c r="F117" t="b">
        <f t="shared" si="10"/>
        <v>0</v>
      </c>
      <c r="G117" s="1">
        <f>SUMIF('Company X - Order Report'!$A$2:$A$401,'Expected Result'!A117,'Company X - Order Report'!$E$2:$E$401)/1000</f>
        <v>0.48799999999999999</v>
      </c>
      <c r="H117" cm="1">
        <f t="array" ref="H117">_xlfn.IFS(G117&lt;=0.5,0.5,G117&lt;=1,1,G117&lt;=1.5,1.5,G117&lt;=2,2,G117&lt;=2.5,2.5,G117&lt;=3,3,G117&lt;=3.5,3.5)</f>
        <v>0.5</v>
      </c>
      <c r="I117" s="11" t="str">
        <f>'Courier Company - Invoice'!I117</f>
        <v>b</v>
      </c>
      <c r="J117" s="2" cm="1">
        <f t="array" ref="J117">IF(E117=TRUE,INDEX('Courier Company - Rates'!$E$1:$E$20,MATCH(1,('Courier Company - Rates'!$B$1:$B$20 = "fwd")*('Courier Company - Rates'!$C$1:$C$20='Expected Result'!I117)*('Courier Company - Rates'!$D$1:$D$20="fixed"),0)),0)</f>
        <v>33</v>
      </c>
      <c r="K117" s="2" cm="1">
        <f t="array" ref="K117">IF(E117=TRUE,INDEX('Courier Company - Rates'!$E$1:$E$20,MATCH(1,('Courier Company - Rates'!$B$1:$B$20 = "fwd")*('Courier Company - Rates'!$C$1:$C$20='Expected Result'!I117)*('Courier Company - Rates'!$D$1:$D$20="additional"),0)),0)</f>
        <v>28.3</v>
      </c>
      <c r="L117" s="2" cm="1">
        <f t="array" ref="L117">IF(F117=TRUE,INDEX('Courier Company - Rates'!$E$1:$E$20,MATCH(1,('Courier Company - Rates'!$B$1:$B$20 = "rto")*('Courier Company - Rates'!$C$1:$C$20='Expected Result'!I117)*('Courier Company - Rates'!$D$1:$D$20="fixed"),0)),0)</f>
        <v>0</v>
      </c>
      <c r="M117" s="2" cm="1">
        <f t="array" ref="M117">IF(F117=TRUE,INDEX('Courier Company - Rates'!$E$1:$E$20,MATCH(1,('Courier Company - Rates'!$B$1:$B$20 = "rto")*('Courier Company - Rates'!$C$1:$C$20='Expected Result'!I117)*('Courier Company - Rates'!$D$1:$D$20="additional"),0)),0)</f>
        <v>0</v>
      </c>
      <c r="N117" s="2">
        <f t="shared" si="11"/>
        <v>33</v>
      </c>
      <c r="O117" s="2">
        <v>0.68</v>
      </c>
      <c r="P117" s="2" cm="1">
        <f t="array" ref="P117">_xlfn.IFS(O117&lt;=0.5,0.5,O117&lt;=1,1,O117&lt;=1.5,1.5,O117&lt;=2,2,O117&lt;=2.5,2.5,O117&lt;=3,3,O117&lt;=3.5,3.5,O117&lt;=4,4,O117&lt;=4.5,4.5)</f>
        <v>1</v>
      </c>
      <c r="Q117" s="10" t="s">
        <v>141</v>
      </c>
      <c r="R117" s="2">
        <v>90.2</v>
      </c>
      <c r="S117">
        <f t="shared" si="12"/>
        <v>-57.2</v>
      </c>
      <c r="T117" s="4">
        <f t="shared" si="13"/>
        <v>0</v>
      </c>
      <c r="U117">
        <f t="shared" si="14"/>
        <v>33</v>
      </c>
      <c r="V117">
        <f t="shared" si="15"/>
        <v>0</v>
      </c>
      <c r="W117" s="1">
        <f t="shared" si="16"/>
        <v>66</v>
      </c>
      <c r="X117" s="1">
        <f t="shared" si="17"/>
        <v>0</v>
      </c>
    </row>
    <row r="118" spans="1:24" x14ac:dyDescent="0.35">
      <c r="A118" t="s">
        <v>51</v>
      </c>
      <c r="B118" s="2" t="s">
        <v>322</v>
      </c>
      <c r="C118" s="2">
        <v>302018</v>
      </c>
      <c r="D118" t="s">
        <v>152</v>
      </c>
      <c r="E118" t="b">
        <f t="shared" si="9"/>
        <v>1</v>
      </c>
      <c r="F118" t="b">
        <f t="shared" si="10"/>
        <v>0</v>
      </c>
      <c r="G118" s="1">
        <f>SUMIF('Company X - Order Report'!$A$2:$A$401,'Expected Result'!A118,'Company X - Order Report'!$E$2:$E$401)/1000</f>
        <v>0.5</v>
      </c>
      <c r="H118" cm="1">
        <f t="array" ref="H118">_xlfn.IFS(G118&lt;=0.5,0.5,G118&lt;=1,1,G118&lt;=1.5,1.5,G118&lt;=2,2,G118&lt;=2.5,2.5,G118&lt;=3,3,G118&lt;=3.5,3.5)</f>
        <v>0.5</v>
      </c>
      <c r="I118" s="11" t="str">
        <f>'Courier Company - Invoice'!I118</f>
        <v>b</v>
      </c>
      <c r="J118" s="2" cm="1">
        <f t="array" ref="J118">IF(E118=TRUE,INDEX('Courier Company - Rates'!$E$1:$E$20,MATCH(1,('Courier Company - Rates'!$B$1:$B$20 = "fwd")*('Courier Company - Rates'!$C$1:$C$20='Expected Result'!I118)*('Courier Company - Rates'!$D$1:$D$20="fixed"),0)),0)</f>
        <v>33</v>
      </c>
      <c r="K118" s="2" cm="1">
        <f t="array" ref="K118">IF(E118=TRUE,INDEX('Courier Company - Rates'!$E$1:$E$20,MATCH(1,('Courier Company - Rates'!$B$1:$B$20 = "fwd")*('Courier Company - Rates'!$C$1:$C$20='Expected Result'!I118)*('Courier Company - Rates'!$D$1:$D$20="additional"),0)),0)</f>
        <v>28.3</v>
      </c>
      <c r="L118" s="2" cm="1">
        <f t="array" ref="L118">IF(F118=TRUE,INDEX('Courier Company - Rates'!$E$1:$E$20,MATCH(1,('Courier Company - Rates'!$B$1:$B$20 = "rto")*('Courier Company - Rates'!$C$1:$C$20='Expected Result'!I118)*('Courier Company - Rates'!$D$1:$D$20="fixed"),0)),0)</f>
        <v>0</v>
      </c>
      <c r="M118" s="2" cm="1">
        <f t="array" ref="M118">IF(F118=TRUE,INDEX('Courier Company - Rates'!$E$1:$E$20,MATCH(1,('Courier Company - Rates'!$B$1:$B$20 = "rto")*('Courier Company - Rates'!$C$1:$C$20='Expected Result'!I118)*('Courier Company - Rates'!$D$1:$D$20="additional"),0)),0)</f>
        <v>0</v>
      </c>
      <c r="N118" s="2">
        <f t="shared" si="11"/>
        <v>33</v>
      </c>
      <c r="O118" s="2">
        <v>0.72</v>
      </c>
      <c r="P118" s="2" cm="1">
        <f t="array" ref="P118">_xlfn.IFS(O118&lt;=0.5,0.5,O118&lt;=1,1,O118&lt;=1.5,1.5,O118&lt;=2,2,O118&lt;=2.5,2.5,O118&lt;=3,3,O118&lt;=3.5,3.5,O118&lt;=4,4,O118&lt;=4.5,4.5)</f>
        <v>1</v>
      </c>
      <c r="Q118" s="10" t="s">
        <v>141</v>
      </c>
      <c r="R118" s="2">
        <v>90.2</v>
      </c>
      <c r="S118">
        <f t="shared" si="12"/>
        <v>-57.2</v>
      </c>
      <c r="T118" s="4">
        <f t="shared" si="13"/>
        <v>0</v>
      </c>
      <c r="U118">
        <f t="shared" si="14"/>
        <v>33</v>
      </c>
      <c r="V118">
        <f t="shared" si="15"/>
        <v>0</v>
      </c>
      <c r="W118" s="1">
        <f t="shared" si="16"/>
        <v>66</v>
      </c>
      <c r="X118" s="1">
        <f t="shared" si="17"/>
        <v>0</v>
      </c>
    </row>
    <row r="119" spans="1:24" x14ac:dyDescent="0.35">
      <c r="A119" t="s">
        <v>46</v>
      </c>
      <c r="B119" s="2" t="s">
        <v>323</v>
      </c>
      <c r="C119" s="2">
        <v>302017</v>
      </c>
      <c r="D119" t="s">
        <v>152</v>
      </c>
      <c r="E119" t="b">
        <f t="shared" si="9"/>
        <v>1</v>
      </c>
      <c r="F119" t="b">
        <f t="shared" si="10"/>
        <v>0</v>
      </c>
      <c r="G119" s="1">
        <f>SUMIF('Company X - Order Report'!$A$2:$A$401,'Expected Result'!A119,'Company X - Order Report'!$E$2:$E$401)/1000</f>
        <v>0.94499999999999995</v>
      </c>
      <c r="H119" cm="1">
        <f t="array" ref="H119">_xlfn.IFS(G119&lt;=0.5,0.5,G119&lt;=1,1,G119&lt;=1.5,1.5,G119&lt;=2,2,G119&lt;=2.5,2.5,G119&lt;=3,3,G119&lt;=3.5,3.5)</f>
        <v>1</v>
      </c>
      <c r="I119" s="11" t="str">
        <f>'Courier Company - Invoice'!I119</f>
        <v>b</v>
      </c>
      <c r="J119" s="2" cm="1">
        <f t="array" ref="J119">IF(E119=TRUE,INDEX('Courier Company - Rates'!$E$1:$E$20,MATCH(1,('Courier Company - Rates'!$B$1:$B$20 = "fwd")*('Courier Company - Rates'!$C$1:$C$20='Expected Result'!I119)*('Courier Company - Rates'!$D$1:$D$20="fixed"),0)),0)</f>
        <v>33</v>
      </c>
      <c r="K119" s="2" cm="1">
        <f t="array" ref="K119">IF(E119=TRUE,INDEX('Courier Company - Rates'!$E$1:$E$20,MATCH(1,('Courier Company - Rates'!$B$1:$B$20 = "fwd")*('Courier Company - Rates'!$C$1:$C$20='Expected Result'!I119)*('Courier Company - Rates'!$D$1:$D$20="additional"),0)),0)</f>
        <v>28.3</v>
      </c>
      <c r="L119" s="2" cm="1">
        <f t="array" ref="L119">IF(F119=TRUE,INDEX('Courier Company - Rates'!$E$1:$E$20,MATCH(1,('Courier Company - Rates'!$B$1:$B$20 = "rto")*('Courier Company - Rates'!$C$1:$C$20='Expected Result'!I119)*('Courier Company - Rates'!$D$1:$D$20="fixed"),0)),0)</f>
        <v>0</v>
      </c>
      <c r="M119" s="2" cm="1">
        <f t="array" ref="M119">IF(F119=TRUE,INDEX('Courier Company - Rates'!$E$1:$E$20,MATCH(1,('Courier Company - Rates'!$B$1:$B$20 = "rto")*('Courier Company - Rates'!$C$1:$C$20='Expected Result'!I119)*('Courier Company - Rates'!$D$1:$D$20="additional"),0)),0)</f>
        <v>0</v>
      </c>
      <c r="N119" s="2">
        <f t="shared" si="11"/>
        <v>61.3</v>
      </c>
      <c r="O119" s="2">
        <v>1.1000000000000001</v>
      </c>
      <c r="P119" s="2" cm="1">
        <f t="array" ref="P119">_xlfn.IFS(O119&lt;=0.5,0.5,O119&lt;=1,1,O119&lt;=1.5,1.5,O119&lt;=2,2,O119&lt;=2.5,2.5,O119&lt;=3,3,O119&lt;=3.5,3.5,O119&lt;=4,4,O119&lt;=4.5,4.5)</f>
        <v>1.5</v>
      </c>
      <c r="Q119" s="10" t="s">
        <v>141</v>
      </c>
      <c r="R119" s="2">
        <v>135</v>
      </c>
      <c r="S119">
        <f t="shared" si="12"/>
        <v>-73.7</v>
      </c>
      <c r="T119" s="4">
        <f t="shared" si="13"/>
        <v>0</v>
      </c>
      <c r="U119">
        <f t="shared" si="14"/>
        <v>61.3</v>
      </c>
      <c r="V119">
        <f t="shared" si="15"/>
        <v>0</v>
      </c>
      <c r="W119" s="1">
        <f t="shared" si="16"/>
        <v>61.3</v>
      </c>
      <c r="X119" s="1">
        <f t="shared" si="17"/>
        <v>0</v>
      </c>
    </row>
    <row r="120" spans="1:24" x14ac:dyDescent="0.35">
      <c r="A120" t="s">
        <v>40</v>
      </c>
      <c r="B120" s="2" t="s">
        <v>324</v>
      </c>
      <c r="C120" s="2">
        <v>302012</v>
      </c>
      <c r="D120" t="s">
        <v>152</v>
      </c>
      <c r="E120" t="b">
        <f t="shared" si="9"/>
        <v>1</v>
      </c>
      <c r="F120" t="b">
        <f t="shared" si="10"/>
        <v>0</v>
      </c>
      <c r="G120" s="1">
        <f>SUMIF('Company X - Order Report'!$A$2:$A$401,'Expected Result'!A120,'Company X - Order Report'!$E$2:$E$401)/1000</f>
        <v>0.5</v>
      </c>
      <c r="H120" cm="1">
        <f t="array" ref="H120">_xlfn.IFS(G120&lt;=0.5,0.5,G120&lt;=1,1,G120&lt;=1.5,1.5,G120&lt;=2,2,G120&lt;=2.5,2.5,G120&lt;=3,3,G120&lt;=3.5,3.5)</f>
        <v>0.5</v>
      </c>
      <c r="I120" s="11" t="str">
        <f>'Courier Company - Invoice'!I120</f>
        <v>b</v>
      </c>
      <c r="J120" s="2" cm="1">
        <f t="array" ref="J120">IF(E120=TRUE,INDEX('Courier Company - Rates'!$E$1:$E$20,MATCH(1,('Courier Company - Rates'!$B$1:$B$20 = "fwd")*('Courier Company - Rates'!$C$1:$C$20='Expected Result'!I120)*('Courier Company - Rates'!$D$1:$D$20="fixed"),0)),0)</f>
        <v>33</v>
      </c>
      <c r="K120" s="2" cm="1">
        <f t="array" ref="K120">IF(E120=TRUE,INDEX('Courier Company - Rates'!$E$1:$E$20,MATCH(1,('Courier Company - Rates'!$B$1:$B$20 = "fwd")*('Courier Company - Rates'!$C$1:$C$20='Expected Result'!I120)*('Courier Company - Rates'!$D$1:$D$20="additional"),0)),0)</f>
        <v>28.3</v>
      </c>
      <c r="L120" s="2" cm="1">
        <f t="array" ref="L120">IF(F120=TRUE,INDEX('Courier Company - Rates'!$E$1:$E$20,MATCH(1,('Courier Company - Rates'!$B$1:$B$20 = "rto")*('Courier Company - Rates'!$C$1:$C$20='Expected Result'!I120)*('Courier Company - Rates'!$D$1:$D$20="fixed"),0)),0)</f>
        <v>0</v>
      </c>
      <c r="M120" s="2" cm="1">
        <f t="array" ref="M120">IF(F120=TRUE,INDEX('Courier Company - Rates'!$E$1:$E$20,MATCH(1,('Courier Company - Rates'!$B$1:$B$20 = "rto")*('Courier Company - Rates'!$C$1:$C$20='Expected Result'!I120)*('Courier Company - Rates'!$D$1:$D$20="additional"),0)),0)</f>
        <v>0</v>
      </c>
      <c r="N120" s="2">
        <f t="shared" si="11"/>
        <v>33</v>
      </c>
      <c r="O120" s="2">
        <v>0.67</v>
      </c>
      <c r="P120" s="2" cm="1">
        <f t="array" ref="P120">_xlfn.IFS(O120&lt;=0.5,0.5,O120&lt;=1,1,O120&lt;=1.5,1.5,O120&lt;=2,2,O120&lt;=2.5,2.5,O120&lt;=3,3,O120&lt;=3.5,3.5,O120&lt;=4,4,O120&lt;=4.5,4.5)</f>
        <v>1</v>
      </c>
      <c r="Q120" s="10" t="s">
        <v>141</v>
      </c>
      <c r="R120" s="2">
        <v>90.2</v>
      </c>
      <c r="S120">
        <f t="shared" si="12"/>
        <v>-57.2</v>
      </c>
      <c r="T120" s="4">
        <f t="shared" si="13"/>
        <v>0</v>
      </c>
      <c r="U120">
        <f t="shared" si="14"/>
        <v>33</v>
      </c>
      <c r="V120">
        <f t="shared" si="15"/>
        <v>0</v>
      </c>
      <c r="W120" s="1">
        <f t="shared" si="16"/>
        <v>66</v>
      </c>
      <c r="X120" s="1">
        <f t="shared" si="17"/>
        <v>0</v>
      </c>
    </row>
    <row r="121" spans="1:24" x14ac:dyDescent="0.35">
      <c r="A121" t="s">
        <v>35</v>
      </c>
      <c r="B121" s="2" t="s">
        <v>325</v>
      </c>
      <c r="C121" s="2">
        <v>325207</v>
      </c>
      <c r="D121" t="s">
        <v>152</v>
      </c>
      <c r="E121" t="b">
        <f t="shared" si="9"/>
        <v>1</v>
      </c>
      <c r="F121" t="b">
        <f t="shared" si="10"/>
        <v>0</v>
      </c>
      <c r="G121" s="1">
        <f>SUMIF('Company X - Order Report'!$A$2:$A$401,'Expected Result'!A121,'Company X - Order Report'!$E$2:$E$401)/1000</f>
        <v>0.5</v>
      </c>
      <c r="H121" cm="1">
        <f t="array" ref="H121">_xlfn.IFS(G121&lt;=0.5,0.5,G121&lt;=1,1,G121&lt;=1.5,1.5,G121&lt;=2,2,G121&lt;=2.5,2.5,G121&lt;=3,3,G121&lt;=3.5,3.5)</f>
        <v>0.5</v>
      </c>
      <c r="I121" s="11" t="str">
        <f>'Courier Company - Invoice'!I121</f>
        <v>b</v>
      </c>
      <c r="J121" s="2" cm="1">
        <f t="array" ref="J121">IF(E121=TRUE,INDEX('Courier Company - Rates'!$E$1:$E$20,MATCH(1,('Courier Company - Rates'!$B$1:$B$20 = "fwd")*('Courier Company - Rates'!$C$1:$C$20='Expected Result'!I121)*('Courier Company - Rates'!$D$1:$D$20="fixed"),0)),0)</f>
        <v>33</v>
      </c>
      <c r="K121" s="2" cm="1">
        <f t="array" ref="K121">IF(E121=TRUE,INDEX('Courier Company - Rates'!$E$1:$E$20,MATCH(1,('Courier Company - Rates'!$B$1:$B$20 = "fwd")*('Courier Company - Rates'!$C$1:$C$20='Expected Result'!I121)*('Courier Company - Rates'!$D$1:$D$20="additional"),0)),0)</f>
        <v>28.3</v>
      </c>
      <c r="L121" s="2" cm="1">
        <f t="array" ref="L121">IF(F121=TRUE,INDEX('Courier Company - Rates'!$E$1:$E$20,MATCH(1,('Courier Company - Rates'!$B$1:$B$20 = "rto")*('Courier Company - Rates'!$C$1:$C$20='Expected Result'!I121)*('Courier Company - Rates'!$D$1:$D$20="fixed"),0)),0)</f>
        <v>0</v>
      </c>
      <c r="M121" s="2" cm="1">
        <f t="array" ref="M121">IF(F121=TRUE,INDEX('Courier Company - Rates'!$E$1:$E$20,MATCH(1,('Courier Company - Rates'!$B$1:$B$20 = "rto")*('Courier Company - Rates'!$C$1:$C$20='Expected Result'!I121)*('Courier Company - Rates'!$D$1:$D$20="additional"),0)),0)</f>
        <v>0</v>
      </c>
      <c r="N121" s="2">
        <f t="shared" si="11"/>
        <v>33</v>
      </c>
      <c r="O121" s="2">
        <v>0.73</v>
      </c>
      <c r="P121" s="2" cm="1">
        <f t="array" ref="P121">_xlfn.IFS(O121&lt;=0.5,0.5,O121&lt;=1,1,O121&lt;=1.5,1.5,O121&lt;=2,2,O121&lt;=2.5,2.5,O121&lt;=3,3,O121&lt;=3.5,3.5,O121&lt;=4,4,O121&lt;=4.5,4.5)</f>
        <v>1</v>
      </c>
      <c r="Q121" s="10" t="s">
        <v>141</v>
      </c>
      <c r="R121" s="2">
        <v>90.2</v>
      </c>
      <c r="S121">
        <f t="shared" si="12"/>
        <v>-57.2</v>
      </c>
      <c r="T121" s="4">
        <f t="shared" si="13"/>
        <v>0</v>
      </c>
      <c r="U121">
        <f t="shared" si="14"/>
        <v>33</v>
      </c>
      <c r="V121">
        <f t="shared" si="15"/>
        <v>0</v>
      </c>
      <c r="W121" s="1">
        <f t="shared" si="16"/>
        <v>66</v>
      </c>
      <c r="X121" s="1">
        <f t="shared" si="17"/>
        <v>0</v>
      </c>
    </row>
    <row r="122" spans="1:24" x14ac:dyDescent="0.35">
      <c r="A122" t="s">
        <v>64</v>
      </c>
      <c r="B122" s="2" t="s">
        <v>326</v>
      </c>
      <c r="C122" s="2">
        <v>303702</v>
      </c>
      <c r="D122" t="s">
        <v>181</v>
      </c>
      <c r="E122" t="b">
        <f t="shared" si="9"/>
        <v>1</v>
      </c>
      <c r="F122" t="b">
        <f t="shared" si="10"/>
        <v>1</v>
      </c>
      <c r="G122" s="1">
        <f>SUMIF('Company X - Order Report'!$A$2:$A$401,'Expected Result'!A122,'Company X - Order Report'!$E$2:$E$401)/1000</f>
        <v>0.60699999999999998</v>
      </c>
      <c r="H122" cm="1">
        <f t="array" ref="H122">_xlfn.IFS(G122&lt;=0.5,0.5,G122&lt;=1,1,G122&lt;=1.5,1.5,G122&lt;=2,2,G122&lt;=2.5,2.5,G122&lt;=3,3,G122&lt;=3.5,3.5)</f>
        <v>1</v>
      </c>
      <c r="I122" s="11" t="str">
        <f>'Courier Company - Invoice'!I122</f>
        <v>b</v>
      </c>
      <c r="J122" s="2" cm="1">
        <f t="array" ref="J122">IF(E122=TRUE,INDEX('Courier Company - Rates'!$E$1:$E$20,MATCH(1,('Courier Company - Rates'!$B$1:$B$20 = "fwd")*('Courier Company - Rates'!$C$1:$C$20='Expected Result'!I122)*('Courier Company - Rates'!$D$1:$D$20="fixed"),0)),0)</f>
        <v>33</v>
      </c>
      <c r="K122" s="2" cm="1">
        <f t="array" ref="K122">IF(E122=TRUE,INDEX('Courier Company - Rates'!$E$1:$E$20,MATCH(1,('Courier Company - Rates'!$B$1:$B$20 = "fwd")*('Courier Company - Rates'!$C$1:$C$20='Expected Result'!I122)*('Courier Company - Rates'!$D$1:$D$20="additional"),0)),0)</f>
        <v>28.3</v>
      </c>
      <c r="L122" s="2" cm="1">
        <f t="array" ref="L122">IF(F122=TRUE,INDEX('Courier Company - Rates'!$E$1:$E$20,MATCH(1,('Courier Company - Rates'!$B$1:$B$20 = "rto")*('Courier Company - Rates'!$C$1:$C$20='Expected Result'!I122)*('Courier Company - Rates'!$D$1:$D$20="fixed"),0)),0)</f>
        <v>20.5</v>
      </c>
      <c r="M122" s="2" cm="1">
        <f t="array" ref="M122">IF(F122=TRUE,INDEX('Courier Company - Rates'!$E$1:$E$20,MATCH(1,('Courier Company - Rates'!$B$1:$B$20 = "rto")*('Courier Company - Rates'!$C$1:$C$20='Expected Result'!I122)*('Courier Company - Rates'!$D$1:$D$20="additional"),0)),0)</f>
        <v>28.3</v>
      </c>
      <c r="N122" s="2">
        <f t="shared" si="11"/>
        <v>110.1</v>
      </c>
      <c r="O122" s="2">
        <v>0.5</v>
      </c>
      <c r="P122" s="2" cm="1">
        <f t="array" ref="P122">_xlfn.IFS(O122&lt;=0.5,0.5,O122&lt;=1,1,O122&lt;=1.5,1.5,O122&lt;=2,2,O122&lt;=2.5,2.5,O122&lt;=3,3,O122&lt;=3.5,3.5,O122&lt;=4,4,O122&lt;=4.5,4.5)</f>
        <v>0.5</v>
      </c>
      <c r="Q122" s="10" t="s">
        <v>141</v>
      </c>
      <c r="R122" s="2">
        <v>86.7</v>
      </c>
      <c r="S122">
        <f t="shared" si="12"/>
        <v>23.399999999999991</v>
      </c>
      <c r="T122" s="4">
        <f t="shared" si="13"/>
        <v>0.21253405994550403</v>
      </c>
      <c r="U122">
        <f t="shared" si="14"/>
        <v>61.3</v>
      </c>
      <c r="V122">
        <f t="shared" si="15"/>
        <v>48.8</v>
      </c>
      <c r="W122" s="1">
        <f t="shared" si="16"/>
        <v>61.3</v>
      </c>
      <c r="X122" s="1">
        <f t="shared" si="17"/>
        <v>48.8</v>
      </c>
    </row>
    <row r="123" spans="1:24" x14ac:dyDescent="0.35">
      <c r="A123" t="s">
        <v>23</v>
      </c>
      <c r="B123" s="2" t="s">
        <v>327</v>
      </c>
      <c r="C123" s="2">
        <v>313301</v>
      </c>
      <c r="D123" t="s">
        <v>152</v>
      </c>
      <c r="E123" t="b">
        <f t="shared" si="9"/>
        <v>1</v>
      </c>
      <c r="F123" t="b">
        <f t="shared" si="10"/>
        <v>0</v>
      </c>
      <c r="G123" s="1">
        <f>SUMIF('Company X - Order Report'!$A$2:$A$401,'Expected Result'!A123,'Company X - Order Report'!$E$2:$E$401)/1000</f>
        <v>0.51500000000000001</v>
      </c>
      <c r="H123" cm="1">
        <f t="array" ref="H123">_xlfn.IFS(G123&lt;=0.5,0.5,G123&lt;=1,1,G123&lt;=1.5,1.5,G123&lt;=2,2,G123&lt;=2.5,2.5,G123&lt;=3,3,G123&lt;=3.5,3.5)</f>
        <v>1</v>
      </c>
      <c r="I123" s="11" t="str">
        <f>'Courier Company - Invoice'!I123</f>
        <v>b</v>
      </c>
      <c r="J123" s="2" cm="1">
        <f t="array" ref="J123">IF(E123=TRUE,INDEX('Courier Company - Rates'!$E$1:$E$20,MATCH(1,('Courier Company - Rates'!$B$1:$B$20 = "fwd")*('Courier Company - Rates'!$C$1:$C$20='Expected Result'!I123)*('Courier Company - Rates'!$D$1:$D$20="fixed"),0)),0)</f>
        <v>33</v>
      </c>
      <c r="K123" s="2" cm="1">
        <f t="array" ref="K123">IF(E123=TRUE,INDEX('Courier Company - Rates'!$E$1:$E$20,MATCH(1,('Courier Company - Rates'!$B$1:$B$20 = "fwd")*('Courier Company - Rates'!$C$1:$C$20='Expected Result'!I123)*('Courier Company - Rates'!$D$1:$D$20="additional"),0)),0)</f>
        <v>28.3</v>
      </c>
      <c r="L123" s="2" cm="1">
        <f t="array" ref="L123">IF(F123=TRUE,INDEX('Courier Company - Rates'!$E$1:$E$20,MATCH(1,('Courier Company - Rates'!$B$1:$B$20 = "rto")*('Courier Company - Rates'!$C$1:$C$20='Expected Result'!I123)*('Courier Company - Rates'!$D$1:$D$20="fixed"),0)),0)</f>
        <v>0</v>
      </c>
      <c r="M123" s="2" cm="1">
        <f t="array" ref="M123">IF(F123=TRUE,INDEX('Courier Company - Rates'!$E$1:$E$20,MATCH(1,('Courier Company - Rates'!$B$1:$B$20 = "rto")*('Courier Company - Rates'!$C$1:$C$20='Expected Result'!I123)*('Courier Company - Rates'!$D$1:$D$20="additional"),0)),0)</f>
        <v>0</v>
      </c>
      <c r="N123" s="2">
        <f t="shared" si="11"/>
        <v>61.3</v>
      </c>
      <c r="O123" s="2">
        <v>0.5</v>
      </c>
      <c r="P123" s="2" cm="1">
        <f t="array" ref="P123">_xlfn.IFS(O123&lt;=0.5,0.5,O123&lt;=1,1,O123&lt;=1.5,1.5,O123&lt;=2,2,O123&lt;=2.5,2.5,O123&lt;=3,3,O123&lt;=3.5,3.5,O123&lt;=4,4,O123&lt;=4.5,4.5)</f>
        <v>0.5</v>
      </c>
      <c r="Q123" s="10" t="s">
        <v>141</v>
      </c>
      <c r="R123" s="2">
        <v>45.4</v>
      </c>
      <c r="S123">
        <f t="shared" si="12"/>
        <v>15.899999999999999</v>
      </c>
      <c r="T123" s="4">
        <f t="shared" si="13"/>
        <v>0.25938009787928223</v>
      </c>
      <c r="U123">
        <f t="shared" si="14"/>
        <v>61.3</v>
      </c>
      <c r="V123">
        <f t="shared" si="15"/>
        <v>0</v>
      </c>
      <c r="W123" s="1">
        <f t="shared" si="16"/>
        <v>61.3</v>
      </c>
      <c r="X123" s="1">
        <f t="shared" si="17"/>
        <v>0</v>
      </c>
    </row>
    <row r="124" spans="1:24" x14ac:dyDescent="0.35">
      <c r="A124" t="s">
        <v>43</v>
      </c>
      <c r="B124" s="2" t="s">
        <v>328</v>
      </c>
      <c r="C124" s="2">
        <v>173212</v>
      </c>
      <c r="D124" t="s">
        <v>152</v>
      </c>
      <c r="E124" t="b">
        <f t="shared" si="9"/>
        <v>1</v>
      </c>
      <c r="F124" t="b">
        <f t="shared" si="10"/>
        <v>0</v>
      </c>
      <c r="G124" s="1">
        <f>SUMIF('Company X - Order Report'!$A$2:$A$401,'Expected Result'!A124,'Company X - Order Report'!$E$2:$E$401)/1000</f>
        <v>0.68899999999999995</v>
      </c>
      <c r="H124" cm="1">
        <f t="array" ref="H124">_xlfn.IFS(G124&lt;=0.5,0.5,G124&lt;=1,1,G124&lt;=1.5,1.5,G124&lt;=2,2,G124&lt;=2.5,2.5,G124&lt;=3,3,G124&lt;=3.5,3.5)</f>
        <v>1</v>
      </c>
      <c r="I124" s="11" t="str">
        <f>'Courier Company - Invoice'!I124</f>
        <v>e</v>
      </c>
      <c r="J124" s="2" cm="1">
        <f t="array" ref="J124">IF(E124=TRUE,INDEX('Courier Company - Rates'!$E$1:$E$20,MATCH(1,('Courier Company - Rates'!$B$1:$B$20 = "fwd")*('Courier Company - Rates'!$C$1:$C$20='Expected Result'!I124)*('Courier Company - Rates'!$D$1:$D$20="fixed"),0)),0)</f>
        <v>56.6</v>
      </c>
      <c r="K124" s="2" cm="1">
        <f t="array" ref="K124">IF(E124=TRUE,INDEX('Courier Company - Rates'!$E$1:$E$20,MATCH(1,('Courier Company - Rates'!$B$1:$B$20 = "fwd")*('Courier Company - Rates'!$C$1:$C$20='Expected Result'!I124)*('Courier Company - Rates'!$D$1:$D$20="additional"),0)),0)</f>
        <v>55.5</v>
      </c>
      <c r="L124" s="2" cm="1">
        <f t="array" ref="L124">IF(F124=TRUE,INDEX('Courier Company - Rates'!$E$1:$E$20,MATCH(1,('Courier Company - Rates'!$B$1:$B$20 = "rto")*('Courier Company - Rates'!$C$1:$C$20='Expected Result'!I124)*('Courier Company - Rates'!$D$1:$D$20="fixed"),0)),0)</f>
        <v>0</v>
      </c>
      <c r="M124" s="2" cm="1">
        <f t="array" ref="M124">IF(F124=TRUE,INDEX('Courier Company - Rates'!$E$1:$E$20,MATCH(1,('Courier Company - Rates'!$B$1:$B$20 = "rto")*('Courier Company - Rates'!$C$1:$C$20='Expected Result'!I124)*('Courier Company - Rates'!$D$1:$D$20="additional"),0)),0)</f>
        <v>0</v>
      </c>
      <c r="N124" s="2">
        <f t="shared" si="11"/>
        <v>112.1</v>
      </c>
      <c r="O124" s="2">
        <v>0.5</v>
      </c>
      <c r="P124" s="2" cm="1">
        <f t="array" ref="P124">_xlfn.IFS(O124&lt;=0.5,0.5,O124&lt;=1,1,O124&lt;=1.5,1.5,O124&lt;=2,2,O124&lt;=2.5,2.5,O124&lt;=3,3,O124&lt;=3.5,3.5,O124&lt;=4,4,O124&lt;=4.5,4.5)</f>
        <v>0.5</v>
      </c>
      <c r="Q124" s="10" t="s">
        <v>142</v>
      </c>
      <c r="R124" s="2">
        <v>33</v>
      </c>
      <c r="S124">
        <f t="shared" si="12"/>
        <v>79.099999999999994</v>
      </c>
      <c r="T124" s="4">
        <f t="shared" si="13"/>
        <v>0.70561998215878674</v>
      </c>
      <c r="U124">
        <f t="shared" si="14"/>
        <v>112.1</v>
      </c>
      <c r="V124">
        <f t="shared" si="15"/>
        <v>0</v>
      </c>
      <c r="W124" s="1">
        <f t="shared" si="16"/>
        <v>112.1</v>
      </c>
      <c r="X124" s="1">
        <f t="shared" si="17"/>
        <v>0</v>
      </c>
    </row>
    <row r="125" spans="1:24" x14ac:dyDescent="0.35">
      <c r="A125" t="s">
        <v>47</v>
      </c>
      <c r="B125" s="2" t="s">
        <v>329</v>
      </c>
      <c r="C125" s="2">
        <v>302020</v>
      </c>
      <c r="D125" t="s">
        <v>152</v>
      </c>
      <c r="E125" t="b">
        <f t="shared" si="9"/>
        <v>1</v>
      </c>
      <c r="F125" t="b">
        <f t="shared" si="10"/>
        <v>0</v>
      </c>
      <c r="G125" s="1">
        <f>SUMIF('Company X - Order Report'!$A$2:$A$401,'Expected Result'!A125,'Company X - Order Report'!$E$2:$E$401)/1000</f>
        <v>0.75</v>
      </c>
      <c r="H125" cm="1">
        <f t="array" ref="H125">_xlfn.IFS(G125&lt;=0.5,0.5,G125&lt;=1,1,G125&lt;=1.5,1.5,G125&lt;=2,2,G125&lt;=2.5,2.5,G125&lt;=3,3,G125&lt;=3.5,3.5)</f>
        <v>1</v>
      </c>
      <c r="I125" s="11" t="str">
        <f>'Courier Company - Invoice'!I125</f>
        <v>b</v>
      </c>
      <c r="J125" s="2" cm="1">
        <f t="array" ref="J125">IF(E125=TRUE,INDEX('Courier Company - Rates'!$E$1:$E$20,MATCH(1,('Courier Company - Rates'!$B$1:$B$20 = "fwd")*('Courier Company - Rates'!$C$1:$C$20='Expected Result'!I125)*('Courier Company - Rates'!$D$1:$D$20="fixed"),0)),0)</f>
        <v>33</v>
      </c>
      <c r="K125" s="2" cm="1">
        <f t="array" ref="K125">IF(E125=TRUE,INDEX('Courier Company - Rates'!$E$1:$E$20,MATCH(1,('Courier Company - Rates'!$B$1:$B$20 = "fwd")*('Courier Company - Rates'!$C$1:$C$20='Expected Result'!I125)*('Courier Company - Rates'!$D$1:$D$20="additional"),0)),0)</f>
        <v>28.3</v>
      </c>
      <c r="L125" s="2" cm="1">
        <f t="array" ref="L125">IF(F125=TRUE,INDEX('Courier Company - Rates'!$E$1:$E$20,MATCH(1,('Courier Company - Rates'!$B$1:$B$20 = "rto")*('Courier Company - Rates'!$C$1:$C$20='Expected Result'!I125)*('Courier Company - Rates'!$D$1:$D$20="fixed"),0)),0)</f>
        <v>0</v>
      </c>
      <c r="M125" s="2" cm="1">
        <f t="array" ref="M125">IF(F125=TRUE,INDEX('Courier Company - Rates'!$E$1:$E$20,MATCH(1,('Courier Company - Rates'!$B$1:$B$20 = "rto")*('Courier Company - Rates'!$C$1:$C$20='Expected Result'!I125)*('Courier Company - Rates'!$D$1:$D$20="additional"),0)),0)</f>
        <v>0</v>
      </c>
      <c r="N125" s="2">
        <f t="shared" si="11"/>
        <v>61.3</v>
      </c>
      <c r="O125" s="2">
        <v>0.5</v>
      </c>
      <c r="P125" s="2" cm="1">
        <f t="array" ref="P125">_xlfn.IFS(O125&lt;=0.5,0.5,O125&lt;=1,1,O125&lt;=1.5,1.5,O125&lt;=2,2,O125&lt;=2.5,2.5,O125&lt;=3,3,O125&lt;=3.5,3.5,O125&lt;=4,4,O125&lt;=4.5,4.5)</f>
        <v>0.5</v>
      </c>
      <c r="Q125" s="10" t="s">
        <v>141</v>
      </c>
      <c r="R125" s="2">
        <v>45.4</v>
      </c>
      <c r="S125">
        <f t="shared" si="12"/>
        <v>15.899999999999999</v>
      </c>
      <c r="T125" s="4">
        <f t="shared" si="13"/>
        <v>0.25938009787928223</v>
      </c>
      <c r="U125">
        <f t="shared" si="14"/>
        <v>61.3</v>
      </c>
      <c r="V125">
        <f t="shared" si="15"/>
        <v>0</v>
      </c>
      <c r="W125" s="1">
        <f t="shared" si="16"/>
        <v>61.3</v>
      </c>
      <c r="X125" s="1">
        <f t="shared" si="1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FBBA-D207-4567-B874-8F20EE51954F}">
  <sheetPr>
    <tabColor rgb="FFFF0000"/>
  </sheetPr>
  <dimension ref="A1:C4"/>
  <sheetViews>
    <sheetView workbookViewId="0">
      <selection activeCell="C4" sqref="C4"/>
    </sheetView>
  </sheetViews>
  <sheetFormatPr defaultRowHeight="14.5" x14ac:dyDescent="0.35"/>
  <cols>
    <col min="1" max="1" width="44.453125" bestFit="1" customWidth="1"/>
    <col min="3" max="3" width="14.453125" bestFit="1" customWidth="1"/>
  </cols>
  <sheetData>
    <row r="1" spans="1:3" ht="19" thickBot="1" x14ac:dyDescent="0.5">
      <c r="A1" s="12" t="s">
        <v>374</v>
      </c>
      <c r="B1" s="12" t="s">
        <v>375</v>
      </c>
      <c r="C1" s="12" t="s">
        <v>376</v>
      </c>
    </row>
    <row r="2" spans="1:3" ht="16" thickBot="1" x14ac:dyDescent="0.4">
      <c r="A2" s="13" t="s">
        <v>373</v>
      </c>
      <c r="B2" s="13">
        <f>COUNTIF('Expected Result'!$S$2:$S$125,0)</f>
        <v>22</v>
      </c>
      <c r="C2" s="13">
        <f>SUMIF('Expected Result'!$S$2:$S$125,0,'Expected Result'!$R$2:$R$125)</f>
        <v>1826.8999999999999</v>
      </c>
    </row>
    <row r="3" spans="1:3" ht="16" thickBot="1" x14ac:dyDescent="0.4">
      <c r="A3" s="13" t="s">
        <v>377</v>
      </c>
      <c r="B3" s="13">
        <f>COUNTIF('Expected Result'!$S$2:$S$125,"&lt;0")</f>
        <v>79</v>
      </c>
      <c r="C3" s="13">
        <f>SUMIF('Expected Result'!$S$2:$S$125,"&lt;0",'Expected Result'!$R$2:$R$125)-SUMIF('Expected Result'!$S$2:$S$125,"&lt;0",'Expected Result'!$N$2:$N$125)</f>
        <v>4426.5999999999949</v>
      </c>
    </row>
    <row r="4" spans="1:3" ht="16" thickBot="1" x14ac:dyDescent="0.4">
      <c r="A4" s="13" t="s">
        <v>378</v>
      </c>
      <c r="B4" s="13">
        <f>COUNTIF('Expected Result'!$S$2:$S$125,"&gt;0")</f>
        <v>23</v>
      </c>
      <c r="C4" s="13">
        <f>SUMIF('Expected Result'!$S$2:$S$125,"&gt;0",'Expected Result'!$N$2:$N$125)-SUMIF('Expected Result'!$S$2:$S$125,"&gt;0",'Expected Result'!$R$2:$R$125)</f>
        <v>575.09999999999945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8091-320E-4F48-8CE7-159C6B17A2C5}">
  <dimension ref="A1:E401"/>
  <sheetViews>
    <sheetView workbookViewId="0">
      <selection activeCell="K11" sqref="K11"/>
    </sheetView>
  </sheetViews>
  <sheetFormatPr defaultRowHeight="14.5" x14ac:dyDescent="0.35"/>
  <cols>
    <col min="1" max="1" width="13.54296875" bestFit="1" customWidth="1"/>
    <col min="2" max="2" width="14.08984375" bestFit="1" customWidth="1"/>
    <col min="3" max="3" width="9.08984375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350</v>
      </c>
      <c r="E1" t="s">
        <v>351</v>
      </c>
    </row>
    <row r="2" spans="1:5" x14ac:dyDescent="0.35">
      <c r="A2" t="s">
        <v>3</v>
      </c>
      <c r="B2">
        <v>8904223818706</v>
      </c>
      <c r="C2" t="s">
        <v>4</v>
      </c>
      <c r="D2" cm="1">
        <f t="array" ref="D2:D401">VLOOKUP('Company X - Order Report'!B2:B401,'Company X - SKU Master'!$A$2:$B$67,2,FALSE)</f>
        <v>127</v>
      </c>
      <c r="E2">
        <f>C2*D2</f>
        <v>127</v>
      </c>
    </row>
    <row r="3" spans="1:5" x14ac:dyDescent="0.35">
      <c r="A3" t="s">
        <v>3</v>
      </c>
      <c r="B3">
        <v>8904223819093</v>
      </c>
      <c r="C3" t="s">
        <v>4</v>
      </c>
      <c r="D3">
        <v>150</v>
      </c>
      <c r="E3">
        <f t="shared" ref="E3:E66" si="0">C3*D3</f>
        <v>150</v>
      </c>
    </row>
    <row r="4" spans="1:5" x14ac:dyDescent="0.35">
      <c r="A4" t="s">
        <v>3</v>
      </c>
      <c r="B4">
        <v>8904223819109</v>
      </c>
      <c r="C4" t="s">
        <v>4</v>
      </c>
      <c r="D4">
        <v>100</v>
      </c>
      <c r="E4">
        <f t="shared" si="0"/>
        <v>100</v>
      </c>
    </row>
    <row r="5" spans="1:5" x14ac:dyDescent="0.35">
      <c r="A5" t="s">
        <v>3</v>
      </c>
      <c r="B5">
        <v>8904223818430</v>
      </c>
      <c r="C5" t="s">
        <v>4</v>
      </c>
      <c r="D5">
        <v>165</v>
      </c>
      <c r="E5">
        <f t="shared" si="0"/>
        <v>165</v>
      </c>
    </row>
    <row r="6" spans="1:5" x14ac:dyDescent="0.35">
      <c r="A6" t="s">
        <v>3</v>
      </c>
      <c r="B6">
        <v>8904223819277</v>
      </c>
      <c r="C6" t="s">
        <v>4</v>
      </c>
      <c r="D6">
        <v>350</v>
      </c>
      <c r="E6">
        <f t="shared" si="0"/>
        <v>350</v>
      </c>
    </row>
    <row r="7" spans="1:5" x14ac:dyDescent="0.35">
      <c r="A7" t="s">
        <v>3</v>
      </c>
      <c r="B7" t="s">
        <v>5</v>
      </c>
      <c r="C7" t="s">
        <v>4</v>
      </c>
      <c r="D7">
        <v>500</v>
      </c>
      <c r="E7">
        <f t="shared" si="0"/>
        <v>500</v>
      </c>
    </row>
    <row r="8" spans="1:5" x14ac:dyDescent="0.35">
      <c r="A8" t="s">
        <v>3</v>
      </c>
      <c r="B8">
        <v>8904223818638</v>
      </c>
      <c r="C8" t="s">
        <v>6</v>
      </c>
      <c r="D8">
        <v>137</v>
      </c>
      <c r="E8">
        <f t="shared" si="0"/>
        <v>274</v>
      </c>
    </row>
    <row r="9" spans="1:5" x14ac:dyDescent="0.35">
      <c r="A9" t="s">
        <v>3</v>
      </c>
      <c r="B9" t="s">
        <v>7</v>
      </c>
      <c r="C9" t="s">
        <v>4</v>
      </c>
      <c r="D9">
        <v>10</v>
      </c>
      <c r="E9">
        <f t="shared" si="0"/>
        <v>10</v>
      </c>
    </row>
    <row r="10" spans="1:5" x14ac:dyDescent="0.35">
      <c r="A10" t="s">
        <v>8</v>
      </c>
      <c r="B10">
        <v>8904223819024</v>
      </c>
      <c r="C10" t="s">
        <v>9</v>
      </c>
      <c r="D10">
        <v>112</v>
      </c>
      <c r="E10">
        <f t="shared" si="0"/>
        <v>448</v>
      </c>
    </row>
    <row r="11" spans="1:5" x14ac:dyDescent="0.35">
      <c r="A11" t="s">
        <v>8</v>
      </c>
      <c r="B11">
        <v>8904223819291</v>
      </c>
      <c r="C11" t="s">
        <v>9</v>
      </c>
      <c r="D11">
        <v>112</v>
      </c>
      <c r="E11">
        <f t="shared" si="0"/>
        <v>448</v>
      </c>
    </row>
    <row r="12" spans="1:5" x14ac:dyDescent="0.35">
      <c r="A12" t="s">
        <v>8</v>
      </c>
      <c r="B12">
        <v>8904223818638</v>
      </c>
      <c r="C12" t="s">
        <v>10</v>
      </c>
      <c r="D12">
        <v>137</v>
      </c>
      <c r="E12">
        <f t="shared" si="0"/>
        <v>411</v>
      </c>
    </row>
    <row r="13" spans="1:5" x14ac:dyDescent="0.35">
      <c r="A13" t="s">
        <v>8</v>
      </c>
      <c r="B13">
        <v>8904223818669</v>
      </c>
      <c r="C13" t="s">
        <v>4</v>
      </c>
      <c r="D13">
        <v>240</v>
      </c>
      <c r="E13">
        <f t="shared" si="0"/>
        <v>240</v>
      </c>
    </row>
    <row r="14" spans="1:5" x14ac:dyDescent="0.35">
      <c r="A14" t="s">
        <v>8</v>
      </c>
      <c r="B14" t="s">
        <v>7</v>
      </c>
      <c r="C14" t="s">
        <v>4</v>
      </c>
      <c r="D14">
        <v>10</v>
      </c>
      <c r="E14">
        <f t="shared" si="0"/>
        <v>10</v>
      </c>
    </row>
    <row r="15" spans="1:5" x14ac:dyDescent="0.35">
      <c r="A15" t="s">
        <v>11</v>
      </c>
      <c r="B15">
        <v>8904223819291</v>
      </c>
      <c r="C15" t="s">
        <v>6</v>
      </c>
      <c r="D15">
        <v>112</v>
      </c>
      <c r="E15">
        <f t="shared" si="0"/>
        <v>224</v>
      </c>
    </row>
    <row r="16" spans="1:5" x14ac:dyDescent="0.35">
      <c r="A16" t="s">
        <v>11</v>
      </c>
      <c r="B16">
        <v>8904223819031</v>
      </c>
      <c r="C16" t="s">
        <v>6</v>
      </c>
      <c r="D16">
        <v>112</v>
      </c>
      <c r="E16">
        <f t="shared" si="0"/>
        <v>224</v>
      </c>
    </row>
    <row r="17" spans="1:5" x14ac:dyDescent="0.35">
      <c r="A17" t="s">
        <v>11</v>
      </c>
      <c r="B17">
        <v>8904223819024</v>
      </c>
      <c r="C17" t="s">
        <v>6</v>
      </c>
      <c r="D17">
        <v>112</v>
      </c>
      <c r="E17">
        <f t="shared" si="0"/>
        <v>224</v>
      </c>
    </row>
    <row r="18" spans="1:5" x14ac:dyDescent="0.35">
      <c r="A18" t="s">
        <v>12</v>
      </c>
      <c r="B18">
        <v>8904223819468</v>
      </c>
      <c r="C18" t="s">
        <v>6</v>
      </c>
      <c r="D18">
        <v>240</v>
      </c>
      <c r="E18">
        <f t="shared" si="0"/>
        <v>480</v>
      </c>
    </row>
    <row r="19" spans="1:5" x14ac:dyDescent="0.35">
      <c r="A19" t="s">
        <v>12</v>
      </c>
      <c r="B19">
        <v>8904223819291</v>
      </c>
      <c r="C19" t="s">
        <v>13</v>
      </c>
      <c r="D19">
        <v>112</v>
      </c>
      <c r="E19">
        <f t="shared" si="0"/>
        <v>896</v>
      </c>
    </row>
    <row r="20" spans="1:5" x14ac:dyDescent="0.35">
      <c r="A20" t="s">
        <v>14</v>
      </c>
      <c r="B20">
        <v>8904223819130</v>
      </c>
      <c r="C20" t="s">
        <v>4</v>
      </c>
      <c r="D20">
        <v>350</v>
      </c>
      <c r="E20">
        <f t="shared" si="0"/>
        <v>350</v>
      </c>
    </row>
    <row r="21" spans="1:5" x14ac:dyDescent="0.35">
      <c r="A21" t="s">
        <v>14</v>
      </c>
      <c r="B21">
        <v>8904223818706</v>
      </c>
      <c r="C21" t="s">
        <v>4</v>
      </c>
      <c r="D21">
        <v>127</v>
      </c>
      <c r="E21">
        <f t="shared" si="0"/>
        <v>127</v>
      </c>
    </row>
    <row r="22" spans="1:5" x14ac:dyDescent="0.35">
      <c r="A22" t="s">
        <v>15</v>
      </c>
      <c r="B22">
        <v>8904223818591</v>
      </c>
      <c r="C22" t="s">
        <v>6</v>
      </c>
      <c r="D22">
        <v>120</v>
      </c>
      <c r="E22">
        <f t="shared" si="0"/>
        <v>240</v>
      </c>
    </row>
    <row r="23" spans="1:5" x14ac:dyDescent="0.35">
      <c r="A23" t="s">
        <v>16</v>
      </c>
      <c r="B23">
        <v>8904223818850</v>
      </c>
      <c r="C23" t="s">
        <v>4</v>
      </c>
      <c r="D23">
        <v>240</v>
      </c>
      <c r="E23">
        <f t="shared" si="0"/>
        <v>240</v>
      </c>
    </row>
    <row r="24" spans="1:5" x14ac:dyDescent="0.35">
      <c r="A24" t="s">
        <v>16</v>
      </c>
      <c r="B24">
        <v>8904223818430</v>
      </c>
      <c r="C24" t="s">
        <v>4</v>
      </c>
      <c r="D24">
        <v>165</v>
      </c>
      <c r="E24">
        <f t="shared" si="0"/>
        <v>165</v>
      </c>
    </row>
    <row r="25" spans="1:5" x14ac:dyDescent="0.35">
      <c r="A25" t="s">
        <v>16</v>
      </c>
      <c r="B25">
        <v>8904223819130</v>
      </c>
      <c r="C25" t="s">
        <v>4</v>
      </c>
      <c r="D25">
        <v>350</v>
      </c>
      <c r="E25">
        <f t="shared" si="0"/>
        <v>350</v>
      </c>
    </row>
    <row r="26" spans="1:5" x14ac:dyDescent="0.35">
      <c r="A26" t="s">
        <v>17</v>
      </c>
      <c r="B26">
        <v>8904223819468</v>
      </c>
      <c r="C26" t="s">
        <v>4</v>
      </c>
      <c r="D26">
        <v>240</v>
      </c>
      <c r="E26">
        <f t="shared" si="0"/>
        <v>240</v>
      </c>
    </row>
    <row r="27" spans="1:5" x14ac:dyDescent="0.35">
      <c r="A27" t="s">
        <v>18</v>
      </c>
      <c r="B27">
        <v>8904223818430</v>
      </c>
      <c r="C27" t="s">
        <v>4</v>
      </c>
      <c r="D27">
        <v>165</v>
      </c>
      <c r="E27">
        <f t="shared" si="0"/>
        <v>165</v>
      </c>
    </row>
    <row r="28" spans="1:5" x14ac:dyDescent="0.35">
      <c r="A28" t="s">
        <v>19</v>
      </c>
      <c r="B28">
        <v>8904223818980</v>
      </c>
      <c r="C28" t="s">
        <v>4</v>
      </c>
      <c r="D28">
        <v>110</v>
      </c>
      <c r="E28">
        <f t="shared" si="0"/>
        <v>110</v>
      </c>
    </row>
    <row r="29" spans="1:5" x14ac:dyDescent="0.35">
      <c r="A29" t="s">
        <v>19</v>
      </c>
      <c r="B29">
        <v>8904223819031</v>
      </c>
      <c r="C29" t="s">
        <v>6</v>
      </c>
      <c r="D29">
        <v>112</v>
      </c>
      <c r="E29">
        <f t="shared" si="0"/>
        <v>224</v>
      </c>
    </row>
    <row r="30" spans="1:5" x14ac:dyDescent="0.35">
      <c r="A30" t="s">
        <v>19</v>
      </c>
      <c r="B30">
        <v>8904223819024</v>
      </c>
      <c r="C30" t="s">
        <v>6</v>
      </c>
      <c r="D30">
        <v>112</v>
      </c>
      <c r="E30">
        <f t="shared" si="0"/>
        <v>224</v>
      </c>
    </row>
    <row r="31" spans="1:5" x14ac:dyDescent="0.35">
      <c r="A31" t="s">
        <v>20</v>
      </c>
      <c r="B31">
        <v>8904223818614</v>
      </c>
      <c r="C31" t="s">
        <v>4</v>
      </c>
      <c r="D31">
        <v>65</v>
      </c>
      <c r="E31">
        <f t="shared" si="0"/>
        <v>65</v>
      </c>
    </row>
    <row r="32" spans="1:5" x14ac:dyDescent="0.35">
      <c r="A32" t="s">
        <v>20</v>
      </c>
      <c r="B32">
        <v>8904223819024</v>
      </c>
      <c r="C32" t="s">
        <v>4</v>
      </c>
      <c r="D32">
        <v>112</v>
      </c>
      <c r="E32">
        <f t="shared" si="0"/>
        <v>112</v>
      </c>
    </row>
    <row r="33" spans="1:5" x14ac:dyDescent="0.35">
      <c r="A33" t="s">
        <v>21</v>
      </c>
      <c r="B33">
        <v>8904223819321</v>
      </c>
      <c r="C33" t="s">
        <v>4</v>
      </c>
      <c r="D33">
        <v>600</v>
      </c>
      <c r="E33">
        <f t="shared" si="0"/>
        <v>600</v>
      </c>
    </row>
    <row r="34" spans="1:5" x14ac:dyDescent="0.35">
      <c r="A34" t="s">
        <v>21</v>
      </c>
      <c r="B34">
        <v>8904223819338</v>
      </c>
      <c r="C34" t="s">
        <v>4</v>
      </c>
      <c r="D34">
        <v>600</v>
      </c>
      <c r="E34">
        <f t="shared" si="0"/>
        <v>600</v>
      </c>
    </row>
    <row r="35" spans="1:5" x14ac:dyDescent="0.35">
      <c r="A35" t="s">
        <v>22</v>
      </c>
      <c r="B35">
        <v>8904223818942</v>
      </c>
      <c r="C35" t="s">
        <v>6</v>
      </c>
      <c r="D35">
        <v>133</v>
      </c>
      <c r="E35">
        <f t="shared" si="0"/>
        <v>266</v>
      </c>
    </row>
    <row r="36" spans="1:5" x14ac:dyDescent="0.35">
      <c r="A36" t="s">
        <v>22</v>
      </c>
      <c r="B36">
        <v>8904223818683</v>
      </c>
      <c r="C36" t="s">
        <v>6</v>
      </c>
      <c r="D36">
        <v>121</v>
      </c>
      <c r="E36">
        <f t="shared" si="0"/>
        <v>242</v>
      </c>
    </row>
    <row r="37" spans="1:5" x14ac:dyDescent="0.35">
      <c r="A37" t="s">
        <v>22</v>
      </c>
      <c r="B37">
        <v>8904223819239</v>
      </c>
      <c r="C37" t="s">
        <v>4</v>
      </c>
      <c r="D37">
        <v>290</v>
      </c>
      <c r="E37">
        <f t="shared" si="0"/>
        <v>290</v>
      </c>
    </row>
    <row r="38" spans="1:5" x14ac:dyDescent="0.35">
      <c r="A38" t="s">
        <v>22</v>
      </c>
      <c r="B38">
        <v>8904223819246</v>
      </c>
      <c r="C38" t="s">
        <v>4</v>
      </c>
      <c r="D38">
        <v>290</v>
      </c>
      <c r="E38">
        <f t="shared" si="0"/>
        <v>290</v>
      </c>
    </row>
    <row r="39" spans="1:5" x14ac:dyDescent="0.35">
      <c r="A39" t="s">
        <v>22</v>
      </c>
      <c r="B39">
        <v>8904223819253</v>
      </c>
      <c r="C39" t="s">
        <v>4</v>
      </c>
      <c r="D39">
        <v>290</v>
      </c>
      <c r="E39">
        <f t="shared" si="0"/>
        <v>290</v>
      </c>
    </row>
    <row r="40" spans="1:5" x14ac:dyDescent="0.35">
      <c r="A40" t="s">
        <v>22</v>
      </c>
      <c r="B40">
        <v>8904223818669</v>
      </c>
      <c r="C40" t="s">
        <v>4</v>
      </c>
      <c r="D40">
        <v>240</v>
      </c>
      <c r="E40">
        <f t="shared" si="0"/>
        <v>240</v>
      </c>
    </row>
    <row r="41" spans="1:5" x14ac:dyDescent="0.35">
      <c r="A41" t="s">
        <v>22</v>
      </c>
      <c r="B41">
        <v>8904223819147</v>
      </c>
      <c r="C41" t="s">
        <v>4</v>
      </c>
      <c r="D41">
        <v>240</v>
      </c>
      <c r="E41">
        <f t="shared" si="0"/>
        <v>240</v>
      </c>
    </row>
    <row r="42" spans="1:5" x14ac:dyDescent="0.35">
      <c r="A42" t="s">
        <v>22</v>
      </c>
      <c r="B42">
        <v>8904223818850</v>
      </c>
      <c r="C42" t="s">
        <v>4</v>
      </c>
      <c r="D42">
        <v>240</v>
      </c>
      <c r="E42">
        <f t="shared" si="0"/>
        <v>240</v>
      </c>
    </row>
    <row r="43" spans="1:5" x14ac:dyDescent="0.35">
      <c r="A43" t="s">
        <v>23</v>
      </c>
      <c r="B43">
        <v>8904223815859</v>
      </c>
      <c r="C43" t="s">
        <v>4</v>
      </c>
      <c r="D43">
        <v>165</v>
      </c>
      <c r="E43">
        <f t="shared" si="0"/>
        <v>165</v>
      </c>
    </row>
    <row r="44" spans="1:5" x14ac:dyDescent="0.35">
      <c r="A44" t="s">
        <v>23</v>
      </c>
      <c r="B44">
        <v>8904223817501</v>
      </c>
      <c r="C44" t="s">
        <v>4</v>
      </c>
      <c r="D44">
        <v>350</v>
      </c>
      <c r="E44">
        <f t="shared" si="0"/>
        <v>350</v>
      </c>
    </row>
    <row r="45" spans="1:5" x14ac:dyDescent="0.35">
      <c r="A45" t="s">
        <v>24</v>
      </c>
      <c r="B45">
        <v>8904223817273</v>
      </c>
      <c r="C45" t="s">
        <v>4</v>
      </c>
      <c r="D45">
        <v>65</v>
      </c>
      <c r="E45">
        <f t="shared" si="0"/>
        <v>65</v>
      </c>
    </row>
    <row r="46" spans="1:5" x14ac:dyDescent="0.35">
      <c r="A46" t="s">
        <v>25</v>
      </c>
      <c r="B46">
        <v>8904223818942</v>
      </c>
      <c r="C46" t="s">
        <v>4</v>
      </c>
      <c r="D46">
        <v>133</v>
      </c>
      <c r="E46">
        <f t="shared" si="0"/>
        <v>133</v>
      </c>
    </row>
    <row r="47" spans="1:5" x14ac:dyDescent="0.35">
      <c r="A47" t="s">
        <v>25</v>
      </c>
      <c r="B47">
        <v>8904223818706</v>
      </c>
      <c r="C47" t="s">
        <v>4</v>
      </c>
      <c r="D47">
        <v>127</v>
      </c>
      <c r="E47">
        <f t="shared" si="0"/>
        <v>127</v>
      </c>
    </row>
    <row r="48" spans="1:5" x14ac:dyDescent="0.35">
      <c r="A48" t="s">
        <v>25</v>
      </c>
      <c r="B48" t="s">
        <v>7</v>
      </c>
      <c r="C48" t="s">
        <v>4</v>
      </c>
      <c r="D48">
        <v>10</v>
      </c>
      <c r="E48">
        <f t="shared" si="0"/>
        <v>10</v>
      </c>
    </row>
    <row r="49" spans="1:5" x14ac:dyDescent="0.35">
      <c r="A49" t="s">
        <v>26</v>
      </c>
      <c r="B49">
        <v>8904223819147</v>
      </c>
      <c r="C49" t="s">
        <v>4</v>
      </c>
      <c r="D49">
        <v>240</v>
      </c>
      <c r="E49">
        <f t="shared" si="0"/>
        <v>240</v>
      </c>
    </row>
    <row r="50" spans="1:5" x14ac:dyDescent="0.35">
      <c r="A50" t="s">
        <v>26</v>
      </c>
      <c r="B50">
        <v>8904223818935</v>
      </c>
      <c r="C50" t="s">
        <v>9</v>
      </c>
      <c r="D50">
        <v>120</v>
      </c>
      <c r="E50">
        <f t="shared" si="0"/>
        <v>480</v>
      </c>
    </row>
    <row r="51" spans="1:5" x14ac:dyDescent="0.35">
      <c r="A51" t="s">
        <v>26</v>
      </c>
      <c r="B51">
        <v>8904223818683</v>
      </c>
      <c r="C51" t="s">
        <v>4</v>
      </c>
      <c r="D51">
        <v>121</v>
      </c>
      <c r="E51">
        <f t="shared" si="0"/>
        <v>121</v>
      </c>
    </row>
    <row r="52" spans="1:5" x14ac:dyDescent="0.35">
      <c r="A52" t="s">
        <v>27</v>
      </c>
      <c r="B52">
        <v>8904223818478</v>
      </c>
      <c r="C52" t="s">
        <v>4</v>
      </c>
      <c r="D52">
        <v>350</v>
      </c>
      <c r="E52">
        <f t="shared" si="0"/>
        <v>350</v>
      </c>
    </row>
    <row r="53" spans="1:5" x14ac:dyDescent="0.35">
      <c r="A53" t="s">
        <v>27</v>
      </c>
      <c r="B53">
        <v>8904223819284</v>
      </c>
      <c r="C53" t="s">
        <v>4</v>
      </c>
      <c r="D53">
        <v>350</v>
      </c>
      <c r="E53">
        <f t="shared" si="0"/>
        <v>350</v>
      </c>
    </row>
    <row r="54" spans="1:5" x14ac:dyDescent="0.35">
      <c r="A54" t="s">
        <v>28</v>
      </c>
      <c r="B54">
        <v>8904223816214</v>
      </c>
      <c r="C54" t="s">
        <v>4</v>
      </c>
      <c r="D54">
        <v>120</v>
      </c>
      <c r="E54">
        <f t="shared" si="0"/>
        <v>120</v>
      </c>
    </row>
    <row r="55" spans="1:5" x14ac:dyDescent="0.35">
      <c r="A55" t="s">
        <v>28</v>
      </c>
      <c r="B55">
        <v>8904223818874</v>
      </c>
      <c r="C55" t="s">
        <v>4</v>
      </c>
      <c r="D55">
        <v>100</v>
      </c>
      <c r="E55">
        <f t="shared" si="0"/>
        <v>100</v>
      </c>
    </row>
    <row r="56" spans="1:5" x14ac:dyDescent="0.35">
      <c r="A56" t="s">
        <v>28</v>
      </c>
      <c r="B56">
        <v>8904223819512</v>
      </c>
      <c r="C56" t="s">
        <v>4</v>
      </c>
      <c r="D56">
        <v>210</v>
      </c>
      <c r="E56">
        <f t="shared" si="0"/>
        <v>210</v>
      </c>
    </row>
    <row r="57" spans="1:5" x14ac:dyDescent="0.35">
      <c r="A57" t="s">
        <v>28</v>
      </c>
      <c r="B57">
        <v>8904223818881</v>
      </c>
      <c r="C57" t="s">
        <v>4</v>
      </c>
      <c r="D57">
        <v>140</v>
      </c>
      <c r="E57">
        <f t="shared" si="0"/>
        <v>140</v>
      </c>
    </row>
    <row r="58" spans="1:5" x14ac:dyDescent="0.35">
      <c r="A58" t="s">
        <v>28</v>
      </c>
      <c r="B58">
        <v>8904223819291</v>
      </c>
      <c r="C58" t="s">
        <v>6</v>
      </c>
      <c r="D58">
        <v>112</v>
      </c>
      <c r="E58">
        <f t="shared" si="0"/>
        <v>224</v>
      </c>
    </row>
    <row r="59" spans="1:5" x14ac:dyDescent="0.35">
      <c r="A59" t="s">
        <v>28</v>
      </c>
      <c r="B59">
        <v>8904223819031</v>
      </c>
      <c r="C59" t="s">
        <v>6</v>
      </c>
      <c r="D59">
        <v>112</v>
      </c>
      <c r="E59">
        <f t="shared" si="0"/>
        <v>224</v>
      </c>
    </row>
    <row r="60" spans="1:5" x14ac:dyDescent="0.35">
      <c r="A60" t="s">
        <v>28</v>
      </c>
      <c r="B60">
        <v>8904223819024</v>
      </c>
      <c r="C60" t="s">
        <v>6</v>
      </c>
      <c r="D60">
        <v>112</v>
      </c>
      <c r="E60">
        <f t="shared" si="0"/>
        <v>224</v>
      </c>
    </row>
    <row r="61" spans="1:5" x14ac:dyDescent="0.35">
      <c r="A61" t="s">
        <v>28</v>
      </c>
      <c r="B61">
        <v>8904223818553</v>
      </c>
      <c r="C61" t="s">
        <v>4</v>
      </c>
      <c r="D61">
        <v>115</v>
      </c>
      <c r="E61">
        <f t="shared" si="0"/>
        <v>115</v>
      </c>
    </row>
    <row r="62" spans="1:5" x14ac:dyDescent="0.35">
      <c r="A62" t="s">
        <v>29</v>
      </c>
      <c r="B62">
        <v>8904223818706</v>
      </c>
      <c r="C62" t="s">
        <v>4</v>
      </c>
      <c r="D62">
        <v>127</v>
      </c>
      <c r="E62">
        <f t="shared" si="0"/>
        <v>127</v>
      </c>
    </row>
    <row r="63" spans="1:5" x14ac:dyDescent="0.35">
      <c r="A63" t="s">
        <v>29</v>
      </c>
      <c r="B63">
        <v>8904223818942</v>
      </c>
      <c r="C63" t="s">
        <v>4</v>
      </c>
      <c r="D63">
        <v>133</v>
      </c>
      <c r="E63">
        <f t="shared" si="0"/>
        <v>133</v>
      </c>
    </row>
    <row r="64" spans="1:5" x14ac:dyDescent="0.35">
      <c r="A64" t="s">
        <v>29</v>
      </c>
      <c r="B64">
        <v>8904223818850</v>
      </c>
      <c r="C64" t="s">
        <v>4</v>
      </c>
      <c r="D64">
        <v>240</v>
      </c>
      <c r="E64">
        <f t="shared" si="0"/>
        <v>240</v>
      </c>
    </row>
    <row r="65" spans="1:5" x14ac:dyDescent="0.35">
      <c r="A65" t="s">
        <v>30</v>
      </c>
      <c r="B65">
        <v>8904223816214</v>
      </c>
      <c r="C65" t="s">
        <v>6</v>
      </c>
      <c r="D65">
        <v>120</v>
      </c>
      <c r="E65">
        <f t="shared" si="0"/>
        <v>240</v>
      </c>
    </row>
    <row r="66" spans="1:5" x14ac:dyDescent="0.35">
      <c r="A66" t="s">
        <v>30</v>
      </c>
      <c r="B66">
        <v>8904223818874</v>
      </c>
      <c r="C66" t="s">
        <v>6</v>
      </c>
      <c r="D66">
        <v>100</v>
      </c>
      <c r="E66">
        <f t="shared" si="0"/>
        <v>200</v>
      </c>
    </row>
    <row r="67" spans="1:5" x14ac:dyDescent="0.35">
      <c r="A67" t="s">
        <v>30</v>
      </c>
      <c r="B67">
        <v>8904223818935</v>
      </c>
      <c r="C67" t="s">
        <v>9</v>
      </c>
      <c r="D67">
        <v>120</v>
      </c>
      <c r="E67">
        <f t="shared" ref="E67:E130" si="1">C67*D67</f>
        <v>480</v>
      </c>
    </row>
    <row r="68" spans="1:5" x14ac:dyDescent="0.35">
      <c r="A68" t="s">
        <v>31</v>
      </c>
      <c r="B68">
        <v>8904223816665</v>
      </c>
      <c r="C68" t="s">
        <v>6</v>
      </c>
      <c r="D68">
        <v>102</v>
      </c>
      <c r="E68">
        <f t="shared" si="1"/>
        <v>204</v>
      </c>
    </row>
    <row r="69" spans="1:5" x14ac:dyDescent="0.35">
      <c r="A69" t="s">
        <v>31</v>
      </c>
      <c r="B69">
        <v>8904223819277</v>
      </c>
      <c r="C69" t="s">
        <v>4</v>
      </c>
      <c r="D69">
        <v>350</v>
      </c>
      <c r="E69">
        <f t="shared" si="1"/>
        <v>350</v>
      </c>
    </row>
    <row r="70" spans="1:5" x14ac:dyDescent="0.35">
      <c r="A70" t="s">
        <v>32</v>
      </c>
      <c r="B70">
        <v>8904223816214</v>
      </c>
      <c r="C70" t="s">
        <v>4</v>
      </c>
      <c r="D70">
        <v>120</v>
      </c>
      <c r="E70">
        <f t="shared" si="1"/>
        <v>120</v>
      </c>
    </row>
    <row r="71" spans="1:5" x14ac:dyDescent="0.35">
      <c r="A71" t="s">
        <v>32</v>
      </c>
      <c r="B71">
        <v>8904223818874</v>
      </c>
      <c r="C71" t="s">
        <v>4</v>
      </c>
      <c r="D71">
        <v>100</v>
      </c>
      <c r="E71">
        <f t="shared" si="1"/>
        <v>100</v>
      </c>
    </row>
    <row r="72" spans="1:5" x14ac:dyDescent="0.35">
      <c r="A72" t="s">
        <v>33</v>
      </c>
      <c r="B72">
        <v>8904223818706</v>
      </c>
      <c r="C72" t="s">
        <v>4</v>
      </c>
      <c r="D72">
        <v>127</v>
      </c>
      <c r="E72">
        <f t="shared" si="1"/>
        <v>127</v>
      </c>
    </row>
    <row r="73" spans="1:5" x14ac:dyDescent="0.35">
      <c r="A73" t="s">
        <v>34</v>
      </c>
      <c r="B73">
        <v>8904223816214</v>
      </c>
      <c r="C73" t="s">
        <v>4</v>
      </c>
      <c r="D73">
        <v>120</v>
      </c>
      <c r="E73">
        <f t="shared" si="1"/>
        <v>120</v>
      </c>
    </row>
    <row r="74" spans="1:5" x14ac:dyDescent="0.35">
      <c r="A74" t="s">
        <v>34</v>
      </c>
      <c r="B74">
        <v>8904223818874</v>
      </c>
      <c r="C74" t="s">
        <v>4</v>
      </c>
      <c r="D74">
        <v>100</v>
      </c>
      <c r="E74">
        <f t="shared" si="1"/>
        <v>100</v>
      </c>
    </row>
    <row r="75" spans="1:5" x14ac:dyDescent="0.35">
      <c r="A75" t="s">
        <v>34</v>
      </c>
      <c r="B75">
        <v>8904223818706</v>
      </c>
      <c r="C75" t="s">
        <v>4</v>
      </c>
      <c r="D75">
        <v>127</v>
      </c>
      <c r="E75">
        <f t="shared" si="1"/>
        <v>127</v>
      </c>
    </row>
    <row r="76" spans="1:5" x14ac:dyDescent="0.35">
      <c r="A76" t="s">
        <v>34</v>
      </c>
      <c r="B76">
        <v>8904223818942</v>
      </c>
      <c r="C76" t="s">
        <v>4</v>
      </c>
      <c r="D76">
        <v>133</v>
      </c>
      <c r="E76">
        <f t="shared" si="1"/>
        <v>133</v>
      </c>
    </row>
    <row r="77" spans="1:5" x14ac:dyDescent="0.35">
      <c r="A77" t="s">
        <v>34</v>
      </c>
      <c r="B77">
        <v>8904223818850</v>
      </c>
      <c r="C77" t="s">
        <v>4</v>
      </c>
      <c r="D77">
        <v>240</v>
      </c>
      <c r="E77">
        <f t="shared" si="1"/>
        <v>240</v>
      </c>
    </row>
    <row r="78" spans="1:5" x14ac:dyDescent="0.35">
      <c r="A78" t="s">
        <v>35</v>
      </c>
      <c r="B78">
        <v>8904223818706</v>
      </c>
      <c r="C78" t="s">
        <v>4</v>
      </c>
      <c r="D78">
        <v>127</v>
      </c>
      <c r="E78">
        <f t="shared" si="1"/>
        <v>127</v>
      </c>
    </row>
    <row r="79" spans="1:5" x14ac:dyDescent="0.35">
      <c r="A79" t="s">
        <v>35</v>
      </c>
      <c r="B79">
        <v>8904223818942</v>
      </c>
      <c r="C79" t="s">
        <v>4</v>
      </c>
      <c r="D79">
        <v>133</v>
      </c>
      <c r="E79">
        <f t="shared" si="1"/>
        <v>133</v>
      </c>
    </row>
    <row r="80" spans="1:5" x14ac:dyDescent="0.35">
      <c r="A80" t="s">
        <v>35</v>
      </c>
      <c r="B80">
        <v>8904223818850</v>
      </c>
      <c r="C80" t="s">
        <v>4</v>
      </c>
      <c r="D80">
        <v>240</v>
      </c>
      <c r="E80">
        <f t="shared" si="1"/>
        <v>240</v>
      </c>
    </row>
    <row r="81" spans="1:5" x14ac:dyDescent="0.35">
      <c r="A81" t="s">
        <v>36</v>
      </c>
      <c r="B81">
        <v>8904223818478</v>
      </c>
      <c r="C81" t="s">
        <v>4</v>
      </c>
      <c r="D81">
        <v>350</v>
      </c>
      <c r="E81">
        <f t="shared" si="1"/>
        <v>350</v>
      </c>
    </row>
    <row r="82" spans="1:5" x14ac:dyDescent="0.35">
      <c r="A82" t="s">
        <v>36</v>
      </c>
      <c r="B82">
        <v>8904223819130</v>
      </c>
      <c r="C82" t="s">
        <v>4</v>
      </c>
      <c r="D82">
        <v>350</v>
      </c>
      <c r="E82">
        <f t="shared" si="1"/>
        <v>350</v>
      </c>
    </row>
    <row r="83" spans="1:5" x14ac:dyDescent="0.35">
      <c r="A83" t="s">
        <v>36</v>
      </c>
      <c r="B83">
        <v>8904223819277</v>
      </c>
      <c r="C83" t="s">
        <v>4</v>
      </c>
      <c r="D83">
        <v>350</v>
      </c>
      <c r="E83">
        <f t="shared" si="1"/>
        <v>350</v>
      </c>
    </row>
    <row r="84" spans="1:5" x14ac:dyDescent="0.35">
      <c r="A84" t="s">
        <v>36</v>
      </c>
      <c r="B84">
        <v>8904223819284</v>
      </c>
      <c r="C84" t="s">
        <v>4</v>
      </c>
      <c r="D84">
        <v>350</v>
      </c>
      <c r="E84">
        <f t="shared" si="1"/>
        <v>350</v>
      </c>
    </row>
    <row r="85" spans="1:5" x14ac:dyDescent="0.35">
      <c r="A85" t="s">
        <v>36</v>
      </c>
      <c r="B85" t="s">
        <v>37</v>
      </c>
      <c r="C85" t="s">
        <v>4</v>
      </c>
      <c r="D85">
        <v>500</v>
      </c>
      <c r="E85">
        <f t="shared" si="1"/>
        <v>500</v>
      </c>
    </row>
    <row r="86" spans="1:5" x14ac:dyDescent="0.35">
      <c r="A86" t="s">
        <v>36</v>
      </c>
      <c r="B86">
        <v>8904223819291</v>
      </c>
      <c r="C86" t="s">
        <v>6</v>
      </c>
      <c r="D86">
        <v>112</v>
      </c>
      <c r="E86">
        <f t="shared" si="1"/>
        <v>224</v>
      </c>
    </row>
    <row r="87" spans="1:5" x14ac:dyDescent="0.35">
      <c r="A87" t="s">
        <v>36</v>
      </c>
      <c r="B87">
        <v>8904223819031</v>
      </c>
      <c r="C87" t="s">
        <v>6</v>
      </c>
      <c r="D87">
        <v>112</v>
      </c>
      <c r="E87">
        <f t="shared" si="1"/>
        <v>224</v>
      </c>
    </row>
    <row r="88" spans="1:5" x14ac:dyDescent="0.35">
      <c r="A88" t="s">
        <v>36</v>
      </c>
      <c r="B88">
        <v>8904223819024</v>
      </c>
      <c r="C88" t="s">
        <v>6</v>
      </c>
      <c r="D88">
        <v>112</v>
      </c>
      <c r="E88">
        <f t="shared" si="1"/>
        <v>224</v>
      </c>
    </row>
    <row r="89" spans="1:5" x14ac:dyDescent="0.35">
      <c r="A89" t="s">
        <v>38</v>
      </c>
      <c r="B89">
        <v>8904223818980</v>
      </c>
      <c r="C89" t="s">
        <v>4</v>
      </c>
      <c r="D89">
        <v>110</v>
      </c>
      <c r="E89">
        <f t="shared" si="1"/>
        <v>110</v>
      </c>
    </row>
    <row r="90" spans="1:5" x14ac:dyDescent="0.35">
      <c r="A90" t="s">
        <v>38</v>
      </c>
      <c r="B90">
        <v>8904223819031</v>
      </c>
      <c r="C90" t="s">
        <v>9</v>
      </c>
      <c r="D90">
        <v>112</v>
      </c>
      <c r="E90">
        <f t="shared" si="1"/>
        <v>448</v>
      </c>
    </row>
    <row r="91" spans="1:5" x14ac:dyDescent="0.35">
      <c r="A91" t="s">
        <v>39</v>
      </c>
      <c r="B91">
        <v>8904223819031</v>
      </c>
      <c r="C91" t="s">
        <v>9</v>
      </c>
      <c r="D91">
        <v>112</v>
      </c>
      <c r="E91">
        <f t="shared" si="1"/>
        <v>448</v>
      </c>
    </row>
    <row r="92" spans="1:5" x14ac:dyDescent="0.35">
      <c r="A92" t="s">
        <v>39</v>
      </c>
      <c r="B92">
        <v>8904223819017</v>
      </c>
      <c r="C92" t="s">
        <v>4</v>
      </c>
      <c r="D92">
        <v>115</v>
      </c>
      <c r="E92">
        <f t="shared" si="1"/>
        <v>115</v>
      </c>
    </row>
    <row r="93" spans="1:5" x14ac:dyDescent="0.35">
      <c r="A93" t="s">
        <v>40</v>
      </c>
      <c r="B93">
        <v>8904223818706</v>
      </c>
      <c r="C93" t="s">
        <v>4</v>
      </c>
      <c r="D93">
        <v>127</v>
      </c>
      <c r="E93">
        <f t="shared" si="1"/>
        <v>127</v>
      </c>
    </row>
    <row r="94" spans="1:5" x14ac:dyDescent="0.35">
      <c r="A94" t="s">
        <v>40</v>
      </c>
      <c r="B94">
        <v>8904223818942</v>
      </c>
      <c r="C94" t="s">
        <v>4</v>
      </c>
      <c r="D94">
        <v>133</v>
      </c>
      <c r="E94">
        <f t="shared" si="1"/>
        <v>133</v>
      </c>
    </row>
    <row r="95" spans="1:5" x14ac:dyDescent="0.35">
      <c r="A95" t="s">
        <v>40</v>
      </c>
      <c r="B95">
        <v>8904223818850</v>
      </c>
      <c r="C95" t="s">
        <v>4</v>
      </c>
      <c r="D95">
        <v>240</v>
      </c>
      <c r="E95">
        <f t="shared" si="1"/>
        <v>240</v>
      </c>
    </row>
    <row r="96" spans="1:5" x14ac:dyDescent="0.35">
      <c r="A96" t="s">
        <v>41</v>
      </c>
      <c r="B96">
        <v>8904223818706</v>
      </c>
      <c r="C96" t="s">
        <v>4</v>
      </c>
      <c r="D96">
        <v>127</v>
      </c>
      <c r="E96">
        <f t="shared" si="1"/>
        <v>127</v>
      </c>
    </row>
    <row r="97" spans="1:5" x14ac:dyDescent="0.35">
      <c r="A97" t="s">
        <v>41</v>
      </c>
      <c r="B97">
        <v>8904223818942</v>
      </c>
      <c r="C97" t="s">
        <v>4</v>
      </c>
      <c r="D97">
        <v>133</v>
      </c>
      <c r="E97">
        <f t="shared" si="1"/>
        <v>133</v>
      </c>
    </row>
    <row r="98" spans="1:5" x14ac:dyDescent="0.35">
      <c r="A98" t="s">
        <v>41</v>
      </c>
      <c r="B98">
        <v>8904223818850</v>
      </c>
      <c r="C98" t="s">
        <v>4</v>
      </c>
      <c r="D98">
        <v>240</v>
      </c>
      <c r="E98">
        <f t="shared" si="1"/>
        <v>240</v>
      </c>
    </row>
    <row r="99" spans="1:5" x14ac:dyDescent="0.35">
      <c r="A99" t="s">
        <v>42</v>
      </c>
      <c r="B99">
        <v>8904223816214</v>
      </c>
      <c r="C99" t="s">
        <v>4</v>
      </c>
      <c r="D99">
        <v>120</v>
      </c>
      <c r="E99">
        <f t="shared" si="1"/>
        <v>120</v>
      </c>
    </row>
    <row r="100" spans="1:5" x14ac:dyDescent="0.35">
      <c r="A100" t="s">
        <v>42</v>
      </c>
      <c r="B100">
        <v>8904223818669</v>
      </c>
      <c r="C100" t="s">
        <v>6</v>
      </c>
      <c r="D100">
        <v>240</v>
      </c>
      <c r="E100">
        <f t="shared" si="1"/>
        <v>480</v>
      </c>
    </row>
    <row r="101" spans="1:5" x14ac:dyDescent="0.35">
      <c r="A101" t="s">
        <v>42</v>
      </c>
      <c r="B101">
        <v>8904223818683</v>
      </c>
      <c r="C101" t="s">
        <v>4</v>
      </c>
      <c r="D101">
        <v>121</v>
      </c>
      <c r="E101">
        <f t="shared" si="1"/>
        <v>121</v>
      </c>
    </row>
    <row r="102" spans="1:5" x14ac:dyDescent="0.35">
      <c r="A102" t="s">
        <v>43</v>
      </c>
      <c r="B102">
        <v>8904223818706</v>
      </c>
      <c r="C102" t="s">
        <v>4</v>
      </c>
      <c r="D102">
        <v>127</v>
      </c>
      <c r="E102">
        <f t="shared" si="1"/>
        <v>127</v>
      </c>
    </row>
    <row r="103" spans="1:5" x14ac:dyDescent="0.35">
      <c r="A103" t="s">
        <v>43</v>
      </c>
      <c r="B103">
        <v>8904223818669</v>
      </c>
      <c r="C103" t="s">
        <v>4</v>
      </c>
      <c r="D103">
        <v>240</v>
      </c>
      <c r="E103">
        <f t="shared" si="1"/>
        <v>240</v>
      </c>
    </row>
    <row r="104" spans="1:5" x14ac:dyDescent="0.35">
      <c r="A104" t="s">
        <v>43</v>
      </c>
      <c r="B104">
        <v>8904223819499</v>
      </c>
      <c r="C104" t="s">
        <v>4</v>
      </c>
      <c r="D104">
        <v>210</v>
      </c>
      <c r="E104">
        <f t="shared" si="1"/>
        <v>210</v>
      </c>
    </row>
    <row r="105" spans="1:5" x14ac:dyDescent="0.35">
      <c r="A105" t="s">
        <v>43</v>
      </c>
      <c r="B105">
        <v>8904223819031</v>
      </c>
      <c r="C105" t="s">
        <v>4</v>
      </c>
      <c r="D105">
        <v>112</v>
      </c>
      <c r="E105">
        <f t="shared" si="1"/>
        <v>112</v>
      </c>
    </row>
    <row r="106" spans="1:5" x14ac:dyDescent="0.35">
      <c r="A106" t="s">
        <v>44</v>
      </c>
      <c r="B106">
        <v>8904223818706</v>
      </c>
      <c r="C106" t="s">
        <v>4</v>
      </c>
      <c r="D106">
        <v>127</v>
      </c>
      <c r="E106">
        <f t="shared" si="1"/>
        <v>127</v>
      </c>
    </row>
    <row r="107" spans="1:5" x14ac:dyDescent="0.35">
      <c r="A107" t="s">
        <v>44</v>
      </c>
      <c r="B107">
        <v>8904223818850</v>
      </c>
      <c r="C107" t="s">
        <v>4</v>
      </c>
      <c r="D107">
        <v>240</v>
      </c>
      <c r="E107">
        <f t="shared" si="1"/>
        <v>240</v>
      </c>
    </row>
    <row r="108" spans="1:5" x14ac:dyDescent="0.35">
      <c r="A108" t="s">
        <v>44</v>
      </c>
      <c r="B108">
        <v>8904223819468</v>
      </c>
      <c r="C108" t="s">
        <v>4</v>
      </c>
      <c r="D108">
        <v>240</v>
      </c>
      <c r="E108">
        <f t="shared" si="1"/>
        <v>240</v>
      </c>
    </row>
    <row r="109" spans="1:5" x14ac:dyDescent="0.35">
      <c r="A109" t="s">
        <v>45</v>
      </c>
      <c r="B109">
        <v>8904223815859</v>
      </c>
      <c r="C109" t="s">
        <v>4</v>
      </c>
      <c r="D109">
        <v>165</v>
      </c>
      <c r="E109">
        <f t="shared" si="1"/>
        <v>165</v>
      </c>
    </row>
    <row r="110" spans="1:5" x14ac:dyDescent="0.35">
      <c r="A110" t="s">
        <v>45</v>
      </c>
      <c r="B110">
        <v>8904223818751</v>
      </c>
      <c r="C110" t="s">
        <v>4</v>
      </c>
      <c r="D110">
        <v>113</v>
      </c>
      <c r="E110">
        <f t="shared" si="1"/>
        <v>113</v>
      </c>
    </row>
    <row r="111" spans="1:5" x14ac:dyDescent="0.35">
      <c r="A111" t="s">
        <v>45</v>
      </c>
      <c r="B111">
        <v>8904223815873</v>
      </c>
      <c r="C111" t="s">
        <v>4</v>
      </c>
      <c r="D111">
        <v>65</v>
      </c>
      <c r="E111">
        <f t="shared" si="1"/>
        <v>65</v>
      </c>
    </row>
    <row r="112" spans="1:5" x14ac:dyDescent="0.35">
      <c r="A112" t="s">
        <v>45</v>
      </c>
      <c r="B112">
        <v>8904223815859</v>
      </c>
      <c r="C112" t="s">
        <v>4</v>
      </c>
      <c r="D112">
        <v>165</v>
      </c>
      <c r="E112">
        <f t="shared" si="1"/>
        <v>165</v>
      </c>
    </row>
    <row r="113" spans="1:5" x14ac:dyDescent="0.35">
      <c r="A113" t="s">
        <v>46</v>
      </c>
      <c r="B113">
        <v>8904223819352</v>
      </c>
      <c r="C113" t="s">
        <v>4</v>
      </c>
      <c r="D113">
        <v>165</v>
      </c>
      <c r="E113">
        <f t="shared" si="1"/>
        <v>165</v>
      </c>
    </row>
    <row r="114" spans="1:5" x14ac:dyDescent="0.35">
      <c r="A114" t="s">
        <v>46</v>
      </c>
      <c r="B114">
        <v>8904223819543</v>
      </c>
      <c r="C114" t="s">
        <v>4</v>
      </c>
      <c r="D114">
        <v>300</v>
      </c>
      <c r="E114">
        <f t="shared" si="1"/>
        <v>300</v>
      </c>
    </row>
    <row r="115" spans="1:5" x14ac:dyDescent="0.35">
      <c r="A115" t="s">
        <v>46</v>
      </c>
      <c r="B115">
        <v>8904223819147</v>
      </c>
      <c r="C115" t="s">
        <v>4</v>
      </c>
      <c r="D115">
        <v>240</v>
      </c>
      <c r="E115">
        <f t="shared" si="1"/>
        <v>240</v>
      </c>
    </row>
    <row r="116" spans="1:5" x14ac:dyDescent="0.35">
      <c r="A116" t="s">
        <v>46</v>
      </c>
      <c r="B116">
        <v>8904223819468</v>
      </c>
      <c r="C116" t="s">
        <v>4</v>
      </c>
      <c r="D116">
        <v>240</v>
      </c>
      <c r="E116">
        <f t="shared" si="1"/>
        <v>240</v>
      </c>
    </row>
    <row r="117" spans="1:5" x14ac:dyDescent="0.35">
      <c r="A117" t="s">
        <v>47</v>
      </c>
      <c r="B117">
        <v>8904223816214</v>
      </c>
      <c r="C117" t="s">
        <v>4</v>
      </c>
      <c r="D117">
        <v>120</v>
      </c>
      <c r="E117">
        <f t="shared" si="1"/>
        <v>120</v>
      </c>
    </row>
    <row r="118" spans="1:5" x14ac:dyDescent="0.35">
      <c r="A118" t="s">
        <v>47</v>
      </c>
      <c r="B118">
        <v>8904223819499</v>
      </c>
      <c r="C118" t="s">
        <v>4</v>
      </c>
      <c r="D118">
        <v>210</v>
      </c>
      <c r="E118">
        <f t="shared" si="1"/>
        <v>210</v>
      </c>
    </row>
    <row r="119" spans="1:5" x14ac:dyDescent="0.35">
      <c r="A119" t="s">
        <v>47</v>
      </c>
      <c r="B119">
        <v>8904223819505</v>
      </c>
      <c r="C119" t="s">
        <v>4</v>
      </c>
      <c r="D119">
        <v>210</v>
      </c>
      <c r="E119">
        <f t="shared" si="1"/>
        <v>210</v>
      </c>
    </row>
    <row r="120" spans="1:5" x14ac:dyDescent="0.35">
      <c r="A120" t="s">
        <v>47</v>
      </c>
      <c r="B120">
        <v>8904223819512</v>
      </c>
      <c r="C120" t="s">
        <v>4</v>
      </c>
      <c r="D120">
        <v>210</v>
      </c>
      <c r="E120">
        <f t="shared" si="1"/>
        <v>210</v>
      </c>
    </row>
    <row r="121" spans="1:5" x14ac:dyDescent="0.35">
      <c r="A121" t="s">
        <v>48</v>
      </c>
      <c r="B121">
        <v>8904223819468</v>
      </c>
      <c r="C121" t="s">
        <v>4</v>
      </c>
      <c r="D121">
        <v>240</v>
      </c>
      <c r="E121">
        <f t="shared" si="1"/>
        <v>240</v>
      </c>
    </row>
    <row r="122" spans="1:5" x14ac:dyDescent="0.35">
      <c r="A122" t="s">
        <v>48</v>
      </c>
      <c r="B122">
        <v>8904223819345</v>
      </c>
      <c r="C122" t="s">
        <v>4</v>
      </c>
      <c r="D122">
        <v>165</v>
      </c>
      <c r="E122">
        <f t="shared" si="1"/>
        <v>165</v>
      </c>
    </row>
    <row r="123" spans="1:5" x14ac:dyDescent="0.35">
      <c r="A123" t="s">
        <v>48</v>
      </c>
      <c r="B123">
        <v>8904223818874</v>
      </c>
      <c r="C123" t="s">
        <v>4</v>
      </c>
      <c r="D123">
        <v>100</v>
      </c>
      <c r="E123">
        <f t="shared" si="1"/>
        <v>100</v>
      </c>
    </row>
    <row r="124" spans="1:5" x14ac:dyDescent="0.35">
      <c r="A124" t="s">
        <v>49</v>
      </c>
      <c r="B124">
        <v>8904223816214</v>
      </c>
      <c r="C124" t="s">
        <v>4</v>
      </c>
      <c r="D124">
        <v>120</v>
      </c>
      <c r="E124">
        <f t="shared" si="1"/>
        <v>120</v>
      </c>
    </row>
    <row r="125" spans="1:5" x14ac:dyDescent="0.35">
      <c r="A125" t="s">
        <v>49</v>
      </c>
      <c r="B125">
        <v>8904223818874</v>
      </c>
      <c r="C125" t="s">
        <v>4</v>
      </c>
      <c r="D125">
        <v>100</v>
      </c>
      <c r="E125">
        <f t="shared" si="1"/>
        <v>100</v>
      </c>
    </row>
    <row r="126" spans="1:5" x14ac:dyDescent="0.35">
      <c r="A126" t="s">
        <v>49</v>
      </c>
      <c r="B126">
        <v>8904223818881</v>
      </c>
      <c r="C126" t="s">
        <v>4</v>
      </c>
      <c r="D126">
        <v>140</v>
      </c>
      <c r="E126">
        <f t="shared" si="1"/>
        <v>140</v>
      </c>
    </row>
    <row r="127" spans="1:5" x14ac:dyDescent="0.35">
      <c r="A127" t="s">
        <v>49</v>
      </c>
      <c r="B127">
        <v>8904223819291</v>
      </c>
      <c r="C127" t="s">
        <v>6</v>
      </c>
      <c r="D127">
        <v>112</v>
      </c>
      <c r="E127">
        <f t="shared" si="1"/>
        <v>224</v>
      </c>
    </row>
    <row r="128" spans="1:5" x14ac:dyDescent="0.35">
      <c r="A128" t="s">
        <v>49</v>
      </c>
      <c r="B128">
        <v>8904223819031</v>
      </c>
      <c r="C128" t="s">
        <v>6</v>
      </c>
      <c r="D128">
        <v>112</v>
      </c>
      <c r="E128">
        <f t="shared" si="1"/>
        <v>224</v>
      </c>
    </row>
    <row r="129" spans="1:5" x14ac:dyDescent="0.35">
      <c r="A129" t="s">
        <v>49</v>
      </c>
      <c r="B129">
        <v>8904223819024</v>
      </c>
      <c r="C129" t="s">
        <v>6</v>
      </c>
      <c r="D129">
        <v>112</v>
      </c>
      <c r="E129">
        <f t="shared" si="1"/>
        <v>224</v>
      </c>
    </row>
    <row r="130" spans="1:5" x14ac:dyDescent="0.35">
      <c r="A130" t="s">
        <v>50</v>
      </c>
      <c r="B130">
        <v>8904223818706</v>
      </c>
      <c r="C130" t="s">
        <v>4</v>
      </c>
      <c r="D130">
        <v>127</v>
      </c>
      <c r="E130">
        <f t="shared" si="1"/>
        <v>127</v>
      </c>
    </row>
    <row r="131" spans="1:5" x14ac:dyDescent="0.35">
      <c r="A131" t="s">
        <v>50</v>
      </c>
      <c r="B131">
        <v>8904223818850</v>
      </c>
      <c r="C131" t="s">
        <v>4</v>
      </c>
      <c r="D131">
        <v>240</v>
      </c>
      <c r="E131">
        <f t="shared" ref="E131:E194" si="2">C131*D131</f>
        <v>240</v>
      </c>
    </row>
    <row r="132" spans="1:5" x14ac:dyDescent="0.35">
      <c r="A132" t="s">
        <v>50</v>
      </c>
      <c r="B132">
        <v>8904223819468</v>
      </c>
      <c r="C132" t="s">
        <v>4</v>
      </c>
      <c r="D132">
        <v>240</v>
      </c>
      <c r="E132">
        <f t="shared" si="2"/>
        <v>240</v>
      </c>
    </row>
    <row r="133" spans="1:5" x14ac:dyDescent="0.35">
      <c r="A133" t="s">
        <v>51</v>
      </c>
      <c r="B133">
        <v>8904223818706</v>
      </c>
      <c r="C133" t="s">
        <v>4</v>
      </c>
      <c r="D133">
        <v>127</v>
      </c>
      <c r="E133">
        <f t="shared" si="2"/>
        <v>127</v>
      </c>
    </row>
    <row r="134" spans="1:5" x14ac:dyDescent="0.35">
      <c r="A134" t="s">
        <v>51</v>
      </c>
      <c r="B134">
        <v>8904223818942</v>
      </c>
      <c r="C134" t="s">
        <v>4</v>
      </c>
      <c r="D134">
        <v>133</v>
      </c>
      <c r="E134">
        <f t="shared" si="2"/>
        <v>133</v>
      </c>
    </row>
    <row r="135" spans="1:5" x14ac:dyDescent="0.35">
      <c r="A135" t="s">
        <v>51</v>
      </c>
      <c r="B135">
        <v>8904223818850</v>
      </c>
      <c r="C135" t="s">
        <v>4</v>
      </c>
      <c r="D135">
        <v>240</v>
      </c>
      <c r="E135">
        <f t="shared" si="2"/>
        <v>240</v>
      </c>
    </row>
    <row r="136" spans="1:5" x14ac:dyDescent="0.35">
      <c r="A136" t="s">
        <v>52</v>
      </c>
      <c r="B136">
        <v>8904223818706</v>
      </c>
      <c r="C136" t="s">
        <v>4</v>
      </c>
      <c r="D136">
        <v>127</v>
      </c>
      <c r="E136">
        <f t="shared" si="2"/>
        <v>127</v>
      </c>
    </row>
    <row r="137" spans="1:5" x14ac:dyDescent="0.35">
      <c r="A137" t="s">
        <v>52</v>
      </c>
      <c r="B137">
        <v>8904223818683</v>
      </c>
      <c r="C137" t="s">
        <v>4</v>
      </c>
      <c r="D137">
        <v>121</v>
      </c>
      <c r="E137">
        <f t="shared" si="2"/>
        <v>121</v>
      </c>
    </row>
    <row r="138" spans="1:5" x14ac:dyDescent="0.35">
      <c r="A138" t="s">
        <v>52</v>
      </c>
      <c r="B138">
        <v>8904223818850</v>
      </c>
      <c r="C138" t="s">
        <v>4</v>
      </c>
      <c r="D138">
        <v>240</v>
      </c>
      <c r="E138">
        <f t="shared" si="2"/>
        <v>240</v>
      </c>
    </row>
    <row r="139" spans="1:5" x14ac:dyDescent="0.35">
      <c r="A139" t="s">
        <v>53</v>
      </c>
      <c r="B139">
        <v>8904223818706</v>
      </c>
      <c r="C139" t="s">
        <v>4</v>
      </c>
      <c r="D139">
        <v>127</v>
      </c>
      <c r="E139">
        <f t="shared" si="2"/>
        <v>127</v>
      </c>
    </row>
    <row r="140" spans="1:5" x14ac:dyDescent="0.35">
      <c r="A140" t="s">
        <v>53</v>
      </c>
      <c r="B140">
        <v>8904223818850</v>
      </c>
      <c r="C140" t="s">
        <v>4</v>
      </c>
      <c r="D140">
        <v>240</v>
      </c>
      <c r="E140">
        <f t="shared" si="2"/>
        <v>240</v>
      </c>
    </row>
    <row r="141" spans="1:5" x14ac:dyDescent="0.35">
      <c r="A141" t="s">
        <v>53</v>
      </c>
      <c r="B141">
        <v>8904223819468</v>
      </c>
      <c r="C141" t="s">
        <v>4</v>
      </c>
      <c r="D141">
        <v>240</v>
      </c>
      <c r="E141">
        <f t="shared" si="2"/>
        <v>240</v>
      </c>
    </row>
    <row r="142" spans="1:5" x14ac:dyDescent="0.35">
      <c r="A142" t="s">
        <v>54</v>
      </c>
      <c r="B142">
        <v>8904223819468</v>
      </c>
      <c r="C142" t="s">
        <v>4</v>
      </c>
      <c r="D142">
        <v>240</v>
      </c>
      <c r="E142">
        <f t="shared" si="2"/>
        <v>240</v>
      </c>
    </row>
    <row r="143" spans="1:5" x14ac:dyDescent="0.35">
      <c r="A143" t="s">
        <v>54</v>
      </c>
      <c r="B143">
        <v>8904223818454</v>
      </c>
      <c r="C143" t="s">
        <v>4</v>
      </c>
      <c r="D143">
        <v>232</v>
      </c>
      <c r="E143">
        <f t="shared" si="2"/>
        <v>232</v>
      </c>
    </row>
    <row r="144" spans="1:5" x14ac:dyDescent="0.35">
      <c r="A144" t="s">
        <v>54</v>
      </c>
      <c r="B144">
        <v>8904223818669</v>
      </c>
      <c r="C144" t="s">
        <v>4</v>
      </c>
      <c r="D144">
        <v>240</v>
      </c>
      <c r="E144">
        <f t="shared" si="2"/>
        <v>240</v>
      </c>
    </row>
    <row r="145" spans="1:5" x14ac:dyDescent="0.35">
      <c r="A145" t="s">
        <v>54</v>
      </c>
      <c r="B145">
        <v>8904223818638</v>
      </c>
      <c r="C145" t="s">
        <v>6</v>
      </c>
      <c r="D145">
        <v>137</v>
      </c>
      <c r="E145">
        <f t="shared" si="2"/>
        <v>274</v>
      </c>
    </row>
    <row r="146" spans="1:5" x14ac:dyDescent="0.35">
      <c r="A146" t="s">
        <v>55</v>
      </c>
      <c r="B146">
        <v>8904223818706</v>
      </c>
      <c r="C146" t="s">
        <v>4</v>
      </c>
      <c r="D146">
        <v>127</v>
      </c>
      <c r="E146">
        <f t="shared" si="2"/>
        <v>127</v>
      </c>
    </row>
    <row r="147" spans="1:5" x14ac:dyDescent="0.35">
      <c r="A147" t="s">
        <v>55</v>
      </c>
      <c r="B147">
        <v>8904223818942</v>
      </c>
      <c r="C147" t="s">
        <v>4</v>
      </c>
      <c r="D147">
        <v>133</v>
      </c>
      <c r="E147">
        <f t="shared" si="2"/>
        <v>133</v>
      </c>
    </row>
    <row r="148" spans="1:5" x14ac:dyDescent="0.35">
      <c r="A148" t="s">
        <v>55</v>
      </c>
      <c r="B148">
        <v>8904223818850</v>
      </c>
      <c r="C148" t="s">
        <v>4</v>
      </c>
      <c r="D148">
        <v>240</v>
      </c>
      <c r="E148">
        <f t="shared" si="2"/>
        <v>240</v>
      </c>
    </row>
    <row r="149" spans="1:5" x14ac:dyDescent="0.35">
      <c r="A149" t="s">
        <v>56</v>
      </c>
      <c r="B149">
        <v>8904223818706</v>
      </c>
      <c r="C149" t="s">
        <v>4</v>
      </c>
      <c r="D149">
        <v>127</v>
      </c>
      <c r="E149">
        <f t="shared" si="2"/>
        <v>127</v>
      </c>
    </row>
    <row r="150" spans="1:5" x14ac:dyDescent="0.35">
      <c r="A150" t="s">
        <v>56</v>
      </c>
      <c r="B150">
        <v>8904223818942</v>
      </c>
      <c r="C150" t="s">
        <v>4</v>
      </c>
      <c r="D150">
        <v>133</v>
      </c>
      <c r="E150">
        <f t="shared" si="2"/>
        <v>133</v>
      </c>
    </row>
    <row r="151" spans="1:5" x14ac:dyDescent="0.35">
      <c r="A151" t="s">
        <v>56</v>
      </c>
      <c r="B151">
        <v>8904223818850</v>
      </c>
      <c r="C151" t="s">
        <v>4</v>
      </c>
      <c r="D151">
        <v>240</v>
      </c>
      <c r="E151">
        <f t="shared" si="2"/>
        <v>240</v>
      </c>
    </row>
    <row r="152" spans="1:5" x14ac:dyDescent="0.35">
      <c r="A152" t="s">
        <v>57</v>
      </c>
      <c r="B152">
        <v>8904223818850</v>
      </c>
      <c r="C152" t="s">
        <v>4</v>
      </c>
      <c r="D152">
        <v>240</v>
      </c>
      <c r="E152">
        <f t="shared" si="2"/>
        <v>240</v>
      </c>
    </row>
    <row r="153" spans="1:5" x14ac:dyDescent="0.35">
      <c r="A153" t="s">
        <v>57</v>
      </c>
      <c r="B153">
        <v>8904223818683</v>
      </c>
      <c r="C153" t="s">
        <v>4</v>
      </c>
      <c r="D153">
        <v>121</v>
      </c>
      <c r="E153">
        <f t="shared" si="2"/>
        <v>121</v>
      </c>
    </row>
    <row r="154" spans="1:5" x14ac:dyDescent="0.35">
      <c r="A154" t="s">
        <v>57</v>
      </c>
      <c r="B154">
        <v>8904223819468</v>
      </c>
      <c r="C154" t="s">
        <v>4</v>
      </c>
      <c r="D154">
        <v>240</v>
      </c>
      <c r="E154">
        <f t="shared" si="2"/>
        <v>240</v>
      </c>
    </row>
    <row r="155" spans="1:5" x14ac:dyDescent="0.35">
      <c r="A155" t="s">
        <v>58</v>
      </c>
      <c r="B155">
        <v>8904223818850</v>
      </c>
      <c r="C155" t="s">
        <v>4</v>
      </c>
      <c r="D155">
        <v>240</v>
      </c>
      <c r="E155">
        <f t="shared" si="2"/>
        <v>240</v>
      </c>
    </row>
    <row r="156" spans="1:5" x14ac:dyDescent="0.35">
      <c r="A156" t="s">
        <v>58</v>
      </c>
      <c r="B156">
        <v>8904223818683</v>
      </c>
      <c r="C156" t="s">
        <v>4</v>
      </c>
      <c r="D156">
        <v>121</v>
      </c>
      <c r="E156">
        <f t="shared" si="2"/>
        <v>121</v>
      </c>
    </row>
    <row r="157" spans="1:5" x14ac:dyDescent="0.35">
      <c r="A157" t="s">
        <v>59</v>
      </c>
      <c r="B157">
        <v>8904223819499</v>
      </c>
      <c r="C157" t="s">
        <v>4</v>
      </c>
      <c r="D157">
        <v>210</v>
      </c>
      <c r="E157">
        <f t="shared" si="2"/>
        <v>210</v>
      </c>
    </row>
    <row r="158" spans="1:5" x14ac:dyDescent="0.35">
      <c r="A158" t="s">
        <v>59</v>
      </c>
      <c r="B158">
        <v>8904223819505</v>
      </c>
      <c r="C158" t="s">
        <v>4</v>
      </c>
      <c r="D158">
        <v>210</v>
      </c>
      <c r="E158">
        <f t="shared" si="2"/>
        <v>210</v>
      </c>
    </row>
    <row r="159" spans="1:5" x14ac:dyDescent="0.35">
      <c r="A159" t="s">
        <v>59</v>
      </c>
      <c r="B159">
        <v>8904223819512</v>
      </c>
      <c r="C159" t="s">
        <v>4</v>
      </c>
      <c r="D159">
        <v>210</v>
      </c>
      <c r="E159">
        <f t="shared" si="2"/>
        <v>210</v>
      </c>
    </row>
    <row r="160" spans="1:5" x14ac:dyDescent="0.35">
      <c r="A160" t="s">
        <v>60</v>
      </c>
      <c r="B160">
        <v>8904223819277</v>
      </c>
      <c r="C160" t="s">
        <v>4</v>
      </c>
      <c r="D160">
        <v>350</v>
      </c>
      <c r="E160">
        <f t="shared" si="2"/>
        <v>350</v>
      </c>
    </row>
    <row r="161" spans="1:5" x14ac:dyDescent="0.35">
      <c r="A161" t="s">
        <v>60</v>
      </c>
      <c r="B161">
        <v>8904223818478</v>
      </c>
      <c r="C161" t="s">
        <v>4</v>
      </c>
      <c r="D161">
        <v>350</v>
      </c>
      <c r="E161">
        <f t="shared" si="2"/>
        <v>350</v>
      </c>
    </row>
    <row r="162" spans="1:5" x14ac:dyDescent="0.35">
      <c r="A162" t="s">
        <v>60</v>
      </c>
      <c r="B162">
        <v>8904223819284</v>
      </c>
      <c r="C162" t="s">
        <v>4</v>
      </c>
      <c r="D162">
        <v>350</v>
      </c>
      <c r="E162">
        <f t="shared" si="2"/>
        <v>350</v>
      </c>
    </row>
    <row r="163" spans="1:5" x14ac:dyDescent="0.35">
      <c r="A163" t="s">
        <v>60</v>
      </c>
      <c r="B163">
        <v>8904223819130</v>
      </c>
      <c r="C163" t="s">
        <v>4</v>
      </c>
      <c r="D163">
        <v>350</v>
      </c>
      <c r="E163">
        <f t="shared" si="2"/>
        <v>350</v>
      </c>
    </row>
    <row r="164" spans="1:5" x14ac:dyDescent="0.35">
      <c r="A164" t="s">
        <v>60</v>
      </c>
      <c r="B164">
        <v>8904223819031</v>
      </c>
      <c r="C164" t="s">
        <v>6</v>
      </c>
      <c r="D164">
        <v>112</v>
      </c>
      <c r="E164">
        <f t="shared" si="2"/>
        <v>224</v>
      </c>
    </row>
    <row r="165" spans="1:5" x14ac:dyDescent="0.35">
      <c r="A165" t="s">
        <v>60</v>
      </c>
      <c r="B165">
        <v>8904223819024</v>
      </c>
      <c r="C165" t="s">
        <v>6</v>
      </c>
      <c r="D165">
        <v>112</v>
      </c>
      <c r="E165">
        <f t="shared" si="2"/>
        <v>224</v>
      </c>
    </row>
    <row r="166" spans="1:5" x14ac:dyDescent="0.35">
      <c r="A166" t="s">
        <v>60</v>
      </c>
      <c r="B166">
        <v>8904223816214</v>
      </c>
      <c r="C166" t="s">
        <v>4</v>
      </c>
      <c r="D166">
        <v>120</v>
      </c>
      <c r="E166">
        <f t="shared" si="2"/>
        <v>120</v>
      </c>
    </row>
    <row r="167" spans="1:5" x14ac:dyDescent="0.35">
      <c r="A167" t="s">
        <v>60</v>
      </c>
      <c r="B167">
        <v>8904223818874</v>
      </c>
      <c r="C167" t="s">
        <v>4</v>
      </c>
      <c r="D167">
        <v>100</v>
      </c>
      <c r="E167">
        <f t="shared" si="2"/>
        <v>100</v>
      </c>
    </row>
    <row r="168" spans="1:5" x14ac:dyDescent="0.35">
      <c r="A168" t="s">
        <v>60</v>
      </c>
      <c r="B168">
        <v>8904223818881</v>
      </c>
      <c r="C168" t="s">
        <v>4</v>
      </c>
      <c r="D168">
        <v>140</v>
      </c>
      <c r="E168">
        <f t="shared" si="2"/>
        <v>140</v>
      </c>
    </row>
    <row r="169" spans="1:5" x14ac:dyDescent="0.35">
      <c r="A169" t="s">
        <v>60</v>
      </c>
      <c r="B169">
        <v>8904223818898</v>
      </c>
      <c r="C169" t="s">
        <v>4</v>
      </c>
      <c r="D169">
        <v>140</v>
      </c>
      <c r="E169">
        <f t="shared" si="2"/>
        <v>140</v>
      </c>
    </row>
    <row r="170" spans="1:5" x14ac:dyDescent="0.35">
      <c r="A170" t="s">
        <v>60</v>
      </c>
      <c r="B170">
        <v>8904223818706</v>
      </c>
      <c r="C170" t="s">
        <v>4</v>
      </c>
      <c r="D170">
        <v>127</v>
      </c>
      <c r="E170">
        <f t="shared" si="2"/>
        <v>127</v>
      </c>
    </row>
    <row r="171" spans="1:5" x14ac:dyDescent="0.35">
      <c r="A171" t="s">
        <v>60</v>
      </c>
      <c r="B171">
        <v>8904223818942</v>
      </c>
      <c r="C171" t="s">
        <v>4</v>
      </c>
      <c r="D171">
        <v>133</v>
      </c>
      <c r="E171">
        <f t="shared" si="2"/>
        <v>133</v>
      </c>
    </row>
    <row r="172" spans="1:5" x14ac:dyDescent="0.35">
      <c r="A172" t="s">
        <v>60</v>
      </c>
      <c r="B172">
        <v>8904223818850</v>
      </c>
      <c r="C172" t="s">
        <v>4</v>
      </c>
      <c r="D172">
        <v>240</v>
      </c>
      <c r="E172">
        <f t="shared" si="2"/>
        <v>240</v>
      </c>
    </row>
    <row r="173" spans="1:5" x14ac:dyDescent="0.35">
      <c r="A173" t="s">
        <v>60</v>
      </c>
      <c r="B173">
        <v>8904223818454</v>
      </c>
      <c r="C173" t="s">
        <v>4</v>
      </c>
      <c r="D173">
        <v>232</v>
      </c>
      <c r="E173">
        <f t="shared" si="2"/>
        <v>232</v>
      </c>
    </row>
    <row r="174" spans="1:5" x14ac:dyDescent="0.35">
      <c r="A174" t="s">
        <v>61</v>
      </c>
      <c r="B174">
        <v>8904223819284</v>
      </c>
      <c r="C174" t="s">
        <v>4</v>
      </c>
      <c r="D174">
        <v>350</v>
      </c>
      <c r="E174">
        <f t="shared" si="2"/>
        <v>350</v>
      </c>
    </row>
    <row r="175" spans="1:5" x14ac:dyDescent="0.35">
      <c r="A175" t="s">
        <v>61</v>
      </c>
      <c r="B175">
        <v>8904223819352</v>
      </c>
      <c r="C175" t="s">
        <v>4</v>
      </c>
      <c r="D175">
        <v>165</v>
      </c>
      <c r="E175">
        <f t="shared" si="2"/>
        <v>165</v>
      </c>
    </row>
    <row r="176" spans="1:5" x14ac:dyDescent="0.35">
      <c r="A176" t="s">
        <v>61</v>
      </c>
      <c r="B176">
        <v>8904223818935</v>
      </c>
      <c r="C176" t="s">
        <v>4</v>
      </c>
      <c r="D176">
        <v>120</v>
      </c>
      <c r="E176">
        <f t="shared" si="2"/>
        <v>120</v>
      </c>
    </row>
    <row r="177" spans="1:5" x14ac:dyDescent="0.35">
      <c r="A177" t="s">
        <v>61</v>
      </c>
      <c r="B177">
        <v>8904223816214</v>
      </c>
      <c r="C177" t="s">
        <v>4</v>
      </c>
      <c r="D177">
        <v>120</v>
      </c>
      <c r="E177">
        <f t="shared" si="2"/>
        <v>120</v>
      </c>
    </row>
    <row r="178" spans="1:5" x14ac:dyDescent="0.35">
      <c r="A178" t="s">
        <v>61</v>
      </c>
      <c r="B178">
        <v>8904223818454</v>
      </c>
      <c r="C178" t="s">
        <v>4</v>
      </c>
      <c r="D178">
        <v>232</v>
      </c>
      <c r="E178">
        <f t="shared" si="2"/>
        <v>232</v>
      </c>
    </row>
    <row r="179" spans="1:5" x14ac:dyDescent="0.35">
      <c r="A179" t="s">
        <v>61</v>
      </c>
      <c r="B179" t="s">
        <v>62</v>
      </c>
      <c r="C179" t="s">
        <v>4</v>
      </c>
      <c r="D179">
        <v>500</v>
      </c>
      <c r="E179">
        <f t="shared" si="2"/>
        <v>500</v>
      </c>
    </row>
    <row r="180" spans="1:5" x14ac:dyDescent="0.35">
      <c r="A180" t="s">
        <v>61</v>
      </c>
      <c r="B180">
        <v>8904223819116</v>
      </c>
      <c r="C180" t="s">
        <v>4</v>
      </c>
      <c r="D180">
        <v>30</v>
      </c>
      <c r="E180">
        <f t="shared" si="2"/>
        <v>30</v>
      </c>
    </row>
    <row r="181" spans="1:5" x14ac:dyDescent="0.35">
      <c r="A181" t="s">
        <v>63</v>
      </c>
      <c r="B181">
        <v>8904223818706</v>
      </c>
      <c r="C181" t="s">
        <v>4</v>
      </c>
      <c r="D181">
        <v>127</v>
      </c>
      <c r="E181">
        <f t="shared" si="2"/>
        <v>127</v>
      </c>
    </row>
    <row r="182" spans="1:5" x14ac:dyDescent="0.35">
      <c r="A182" t="s">
        <v>63</v>
      </c>
      <c r="B182">
        <v>8904223819024</v>
      </c>
      <c r="C182" t="s">
        <v>13</v>
      </c>
      <c r="D182">
        <v>112</v>
      </c>
      <c r="E182">
        <f t="shared" si="2"/>
        <v>896</v>
      </c>
    </row>
    <row r="183" spans="1:5" x14ac:dyDescent="0.35">
      <c r="A183" t="s">
        <v>63</v>
      </c>
      <c r="B183">
        <v>8904223818683</v>
      </c>
      <c r="C183" t="s">
        <v>6</v>
      </c>
      <c r="D183">
        <v>121</v>
      </c>
      <c r="E183">
        <f t="shared" si="2"/>
        <v>242</v>
      </c>
    </row>
    <row r="184" spans="1:5" x14ac:dyDescent="0.35">
      <c r="A184" t="s">
        <v>63</v>
      </c>
      <c r="B184">
        <v>8904223818850</v>
      </c>
      <c r="C184" t="s">
        <v>4</v>
      </c>
      <c r="D184">
        <v>240</v>
      </c>
      <c r="E184">
        <f t="shared" si="2"/>
        <v>240</v>
      </c>
    </row>
    <row r="185" spans="1:5" x14ac:dyDescent="0.35">
      <c r="A185" t="s">
        <v>64</v>
      </c>
      <c r="B185">
        <v>8904223818706</v>
      </c>
      <c r="C185" t="s">
        <v>4</v>
      </c>
      <c r="D185">
        <v>127</v>
      </c>
      <c r="E185">
        <f t="shared" si="2"/>
        <v>127</v>
      </c>
    </row>
    <row r="186" spans="1:5" x14ac:dyDescent="0.35">
      <c r="A186" t="s">
        <v>64</v>
      </c>
      <c r="B186">
        <v>8904223818850</v>
      </c>
      <c r="C186" t="s">
        <v>4</v>
      </c>
      <c r="D186">
        <v>240</v>
      </c>
      <c r="E186">
        <f t="shared" si="2"/>
        <v>240</v>
      </c>
    </row>
    <row r="187" spans="1:5" x14ac:dyDescent="0.35">
      <c r="A187" t="s">
        <v>64</v>
      </c>
      <c r="B187">
        <v>8904223819468</v>
      </c>
      <c r="C187" t="s">
        <v>4</v>
      </c>
      <c r="D187">
        <v>240</v>
      </c>
      <c r="E187">
        <f t="shared" si="2"/>
        <v>240</v>
      </c>
    </row>
    <row r="188" spans="1:5" x14ac:dyDescent="0.35">
      <c r="A188" t="s">
        <v>65</v>
      </c>
      <c r="B188">
        <v>8904223818706</v>
      </c>
      <c r="C188" t="s">
        <v>4</v>
      </c>
      <c r="D188">
        <v>127</v>
      </c>
      <c r="E188">
        <f t="shared" si="2"/>
        <v>127</v>
      </c>
    </row>
    <row r="189" spans="1:5" x14ac:dyDescent="0.35">
      <c r="A189" t="s">
        <v>65</v>
      </c>
      <c r="B189">
        <v>8904223818942</v>
      </c>
      <c r="C189" t="s">
        <v>4</v>
      </c>
      <c r="D189">
        <v>133</v>
      </c>
      <c r="E189">
        <f t="shared" si="2"/>
        <v>133</v>
      </c>
    </row>
    <row r="190" spans="1:5" x14ac:dyDescent="0.35">
      <c r="A190" t="s">
        <v>65</v>
      </c>
      <c r="B190">
        <v>8904223818850</v>
      </c>
      <c r="C190" t="s">
        <v>4</v>
      </c>
      <c r="D190">
        <v>240</v>
      </c>
      <c r="E190">
        <f t="shared" si="2"/>
        <v>240</v>
      </c>
    </row>
    <row r="191" spans="1:5" x14ac:dyDescent="0.35">
      <c r="A191" t="s">
        <v>66</v>
      </c>
      <c r="B191">
        <v>8904223818706</v>
      </c>
      <c r="C191" t="s">
        <v>4</v>
      </c>
      <c r="D191">
        <v>127</v>
      </c>
      <c r="E191">
        <f t="shared" si="2"/>
        <v>127</v>
      </c>
    </row>
    <row r="192" spans="1:5" x14ac:dyDescent="0.35">
      <c r="A192" t="s">
        <v>66</v>
      </c>
      <c r="B192">
        <v>8904223818942</v>
      </c>
      <c r="C192" t="s">
        <v>4</v>
      </c>
      <c r="D192">
        <v>133</v>
      </c>
      <c r="E192">
        <f t="shared" si="2"/>
        <v>133</v>
      </c>
    </row>
    <row r="193" spans="1:5" x14ac:dyDescent="0.35">
      <c r="A193" t="s">
        <v>66</v>
      </c>
      <c r="B193">
        <v>8904223818850</v>
      </c>
      <c r="C193" t="s">
        <v>4</v>
      </c>
      <c r="D193">
        <v>240</v>
      </c>
      <c r="E193">
        <f t="shared" si="2"/>
        <v>240</v>
      </c>
    </row>
    <row r="194" spans="1:5" x14ac:dyDescent="0.35">
      <c r="A194" t="s">
        <v>67</v>
      </c>
      <c r="B194">
        <v>8904223818706</v>
      </c>
      <c r="C194" t="s">
        <v>4</v>
      </c>
      <c r="D194">
        <v>127</v>
      </c>
      <c r="E194">
        <f t="shared" si="2"/>
        <v>127</v>
      </c>
    </row>
    <row r="195" spans="1:5" x14ac:dyDescent="0.35">
      <c r="A195" t="s">
        <v>67</v>
      </c>
      <c r="B195">
        <v>8904223818942</v>
      </c>
      <c r="C195" t="s">
        <v>4</v>
      </c>
      <c r="D195">
        <v>133</v>
      </c>
      <c r="E195">
        <f t="shared" ref="E195:E258" si="3">C195*D195</f>
        <v>133</v>
      </c>
    </row>
    <row r="196" spans="1:5" x14ac:dyDescent="0.35">
      <c r="A196" t="s">
        <v>67</v>
      </c>
      <c r="B196">
        <v>8904223818850</v>
      </c>
      <c r="C196" t="s">
        <v>4</v>
      </c>
      <c r="D196">
        <v>240</v>
      </c>
      <c r="E196">
        <f t="shared" si="3"/>
        <v>240</v>
      </c>
    </row>
    <row r="197" spans="1:5" x14ac:dyDescent="0.35">
      <c r="A197" t="s">
        <v>68</v>
      </c>
      <c r="B197">
        <v>8904223818706</v>
      </c>
      <c r="C197" t="s">
        <v>4</v>
      </c>
      <c r="D197">
        <v>127</v>
      </c>
      <c r="E197">
        <f t="shared" si="3"/>
        <v>127</v>
      </c>
    </row>
    <row r="198" spans="1:5" x14ac:dyDescent="0.35">
      <c r="A198" t="s">
        <v>68</v>
      </c>
      <c r="B198">
        <v>8904223818942</v>
      </c>
      <c r="C198" t="s">
        <v>4</v>
      </c>
      <c r="D198">
        <v>133</v>
      </c>
      <c r="E198">
        <f t="shared" si="3"/>
        <v>133</v>
      </c>
    </row>
    <row r="199" spans="1:5" x14ac:dyDescent="0.35">
      <c r="A199" t="s">
        <v>68</v>
      </c>
      <c r="B199">
        <v>8904223818850</v>
      </c>
      <c r="C199" t="s">
        <v>4</v>
      </c>
      <c r="D199">
        <v>240</v>
      </c>
      <c r="E199">
        <f t="shared" si="3"/>
        <v>240</v>
      </c>
    </row>
    <row r="200" spans="1:5" x14ac:dyDescent="0.35">
      <c r="A200" t="s">
        <v>69</v>
      </c>
      <c r="B200">
        <v>8904223819338</v>
      </c>
      <c r="C200" t="s">
        <v>4</v>
      </c>
      <c r="D200">
        <v>600</v>
      </c>
      <c r="E200">
        <f t="shared" si="3"/>
        <v>600</v>
      </c>
    </row>
    <row r="201" spans="1:5" x14ac:dyDescent="0.35">
      <c r="A201" t="s">
        <v>70</v>
      </c>
      <c r="B201">
        <v>8904223817273</v>
      </c>
      <c r="C201" t="s">
        <v>6</v>
      </c>
      <c r="D201">
        <v>65</v>
      </c>
      <c r="E201">
        <f t="shared" si="3"/>
        <v>130</v>
      </c>
    </row>
    <row r="202" spans="1:5" x14ac:dyDescent="0.35">
      <c r="A202" t="s">
        <v>70</v>
      </c>
      <c r="B202">
        <v>8904223815866</v>
      </c>
      <c r="C202" t="s">
        <v>6</v>
      </c>
      <c r="D202">
        <v>113</v>
      </c>
      <c r="E202">
        <f t="shared" si="3"/>
        <v>226</v>
      </c>
    </row>
    <row r="203" spans="1:5" x14ac:dyDescent="0.35">
      <c r="A203" t="s">
        <v>70</v>
      </c>
      <c r="B203">
        <v>8904223815859</v>
      </c>
      <c r="C203" t="s">
        <v>4</v>
      </c>
      <c r="D203">
        <v>165</v>
      </c>
      <c r="E203">
        <f t="shared" si="3"/>
        <v>165</v>
      </c>
    </row>
    <row r="204" spans="1:5" x14ac:dyDescent="0.35">
      <c r="A204" t="s">
        <v>70</v>
      </c>
      <c r="B204">
        <v>8904223815682</v>
      </c>
      <c r="C204" t="s">
        <v>4</v>
      </c>
      <c r="D204">
        <v>210</v>
      </c>
      <c r="E204">
        <f t="shared" si="3"/>
        <v>210</v>
      </c>
    </row>
    <row r="205" spans="1:5" x14ac:dyDescent="0.35">
      <c r="A205" t="s">
        <v>71</v>
      </c>
      <c r="B205">
        <v>8904223816214</v>
      </c>
      <c r="C205" t="s">
        <v>4</v>
      </c>
      <c r="D205">
        <v>120</v>
      </c>
      <c r="E205">
        <f t="shared" si="3"/>
        <v>120</v>
      </c>
    </row>
    <row r="206" spans="1:5" x14ac:dyDescent="0.35">
      <c r="A206" t="s">
        <v>71</v>
      </c>
      <c r="B206">
        <v>8904223818874</v>
      </c>
      <c r="C206" t="s">
        <v>4</v>
      </c>
      <c r="D206">
        <v>100</v>
      </c>
      <c r="E206">
        <f t="shared" si="3"/>
        <v>100</v>
      </c>
    </row>
    <row r="207" spans="1:5" x14ac:dyDescent="0.35">
      <c r="A207" t="s">
        <v>72</v>
      </c>
      <c r="B207">
        <v>8904223818706</v>
      </c>
      <c r="C207" t="s">
        <v>4</v>
      </c>
      <c r="D207">
        <v>127</v>
      </c>
      <c r="E207">
        <f t="shared" si="3"/>
        <v>127</v>
      </c>
    </row>
    <row r="208" spans="1:5" x14ac:dyDescent="0.35">
      <c r="A208" t="s">
        <v>72</v>
      </c>
      <c r="B208">
        <v>8904223818942</v>
      </c>
      <c r="C208" t="s">
        <v>4</v>
      </c>
      <c r="D208">
        <v>133</v>
      </c>
      <c r="E208">
        <f t="shared" si="3"/>
        <v>133</v>
      </c>
    </row>
    <row r="209" spans="1:5" x14ac:dyDescent="0.35">
      <c r="A209" t="s">
        <v>72</v>
      </c>
      <c r="B209">
        <v>8904223818850</v>
      </c>
      <c r="C209" t="s">
        <v>4</v>
      </c>
      <c r="D209">
        <v>240</v>
      </c>
      <c r="E209">
        <f t="shared" si="3"/>
        <v>240</v>
      </c>
    </row>
    <row r="210" spans="1:5" x14ac:dyDescent="0.35">
      <c r="A210" t="s">
        <v>73</v>
      </c>
      <c r="B210">
        <v>8904223818614</v>
      </c>
      <c r="C210" t="s">
        <v>4</v>
      </c>
      <c r="D210">
        <v>65</v>
      </c>
      <c r="E210">
        <f t="shared" si="3"/>
        <v>65</v>
      </c>
    </row>
    <row r="211" spans="1:5" x14ac:dyDescent="0.35">
      <c r="A211" t="s">
        <v>73</v>
      </c>
      <c r="B211">
        <v>8904223815866</v>
      </c>
      <c r="C211" t="s">
        <v>4</v>
      </c>
      <c r="D211">
        <v>113</v>
      </c>
      <c r="E211">
        <f t="shared" si="3"/>
        <v>113</v>
      </c>
    </row>
    <row r="212" spans="1:5" x14ac:dyDescent="0.35">
      <c r="A212" t="s">
        <v>73</v>
      </c>
      <c r="B212">
        <v>8904223815859</v>
      </c>
      <c r="C212" t="s">
        <v>4</v>
      </c>
      <c r="D212">
        <v>165</v>
      </c>
      <c r="E212">
        <f t="shared" si="3"/>
        <v>165</v>
      </c>
    </row>
    <row r="213" spans="1:5" x14ac:dyDescent="0.35">
      <c r="A213" t="s">
        <v>73</v>
      </c>
      <c r="B213">
        <v>8904223817334</v>
      </c>
      <c r="C213" t="s">
        <v>4</v>
      </c>
      <c r="D213">
        <v>170</v>
      </c>
      <c r="E213">
        <f t="shared" si="3"/>
        <v>170</v>
      </c>
    </row>
    <row r="214" spans="1:5" x14ac:dyDescent="0.35">
      <c r="A214" t="s">
        <v>73</v>
      </c>
      <c r="B214" t="s">
        <v>74</v>
      </c>
      <c r="C214" t="s">
        <v>4</v>
      </c>
      <c r="D214">
        <v>500</v>
      </c>
      <c r="E214">
        <f t="shared" si="3"/>
        <v>500</v>
      </c>
    </row>
    <row r="215" spans="1:5" x14ac:dyDescent="0.35">
      <c r="A215" t="s">
        <v>73</v>
      </c>
      <c r="B215">
        <v>8904223819369</v>
      </c>
      <c r="C215" t="s">
        <v>4</v>
      </c>
      <c r="D215">
        <v>170</v>
      </c>
      <c r="E215">
        <f t="shared" si="3"/>
        <v>170</v>
      </c>
    </row>
    <row r="216" spans="1:5" x14ac:dyDescent="0.35">
      <c r="A216" t="s">
        <v>75</v>
      </c>
      <c r="B216">
        <v>8904223818706</v>
      </c>
      <c r="C216" t="s">
        <v>4</v>
      </c>
      <c r="D216">
        <v>127</v>
      </c>
      <c r="E216">
        <f t="shared" si="3"/>
        <v>127</v>
      </c>
    </row>
    <row r="217" spans="1:5" x14ac:dyDescent="0.35">
      <c r="A217" t="s">
        <v>75</v>
      </c>
      <c r="B217">
        <v>8904223818942</v>
      </c>
      <c r="C217" t="s">
        <v>4</v>
      </c>
      <c r="D217">
        <v>133</v>
      </c>
      <c r="E217">
        <f t="shared" si="3"/>
        <v>133</v>
      </c>
    </row>
    <row r="218" spans="1:5" x14ac:dyDescent="0.35">
      <c r="A218" t="s">
        <v>75</v>
      </c>
      <c r="B218">
        <v>8904223818850</v>
      </c>
      <c r="C218" t="s">
        <v>4</v>
      </c>
      <c r="D218">
        <v>240</v>
      </c>
      <c r="E218">
        <f t="shared" si="3"/>
        <v>240</v>
      </c>
    </row>
    <row r="219" spans="1:5" x14ac:dyDescent="0.35">
      <c r="A219" t="s">
        <v>76</v>
      </c>
      <c r="B219">
        <v>8904223819468</v>
      </c>
      <c r="C219" t="s">
        <v>6</v>
      </c>
      <c r="D219">
        <v>240</v>
      </c>
      <c r="E219">
        <f t="shared" si="3"/>
        <v>480</v>
      </c>
    </row>
    <row r="220" spans="1:5" x14ac:dyDescent="0.35">
      <c r="A220" t="s">
        <v>76</v>
      </c>
      <c r="B220">
        <v>8904223818706</v>
      </c>
      <c r="C220" t="s">
        <v>6</v>
      </c>
      <c r="D220">
        <v>127</v>
      </c>
      <c r="E220">
        <f t="shared" si="3"/>
        <v>254</v>
      </c>
    </row>
    <row r="221" spans="1:5" x14ac:dyDescent="0.35">
      <c r="A221" t="s">
        <v>77</v>
      </c>
      <c r="B221">
        <v>8904223818706</v>
      </c>
      <c r="C221" t="s">
        <v>4</v>
      </c>
      <c r="D221">
        <v>127</v>
      </c>
      <c r="E221">
        <f t="shared" si="3"/>
        <v>127</v>
      </c>
    </row>
    <row r="222" spans="1:5" x14ac:dyDescent="0.35">
      <c r="A222" t="s">
        <v>77</v>
      </c>
      <c r="B222">
        <v>8904223818850</v>
      </c>
      <c r="C222" t="s">
        <v>4</v>
      </c>
      <c r="D222">
        <v>240</v>
      </c>
      <c r="E222">
        <f t="shared" si="3"/>
        <v>240</v>
      </c>
    </row>
    <row r="223" spans="1:5" x14ac:dyDescent="0.35">
      <c r="A223" t="s">
        <v>77</v>
      </c>
      <c r="B223">
        <v>8904223819468</v>
      </c>
      <c r="C223" t="s">
        <v>4</v>
      </c>
      <c r="D223">
        <v>240</v>
      </c>
      <c r="E223">
        <f t="shared" si="3"/>
        <v>240</v>
      </c>
    </row>
    <row r="224" spans="1:5" x14ac:dyDescent="0.35">
      <c r="A224" t="s">
        <v>78</v>
      </c>
      <c r="B224">
        <v>8904223818706</v>
      </c>
      <c r="C224" t="s">
        <v>4</v>
      </c>
      <c r="D224">
        <v>127</v>
      </c>
      <c r="E224">
        <f t="shared" si="3"/>
        <v>127</v>
      </c>
    </row>
    <row r="225" spans="1:5" x14ac:dyDescent="0.35">
      <c r="A225" t="s">
        <v>78</v>
      </c>
      <c r="B225">
        <v>8904223818942</v>
      </c>
      <c r="C225" t="s">
        <v>4</v>
      </c>
      <c r="D225">
        <v>133</v>
      </c>
      <c r="E225">
        <f t="shared" si="3"/>
        <v>133</v>
      </c>
    </row>
    <row r="226" spans="1:5" x14ac:dyDescent="0.35">
      <c r="A226" t="s">
        <v>78</v>
      </c>
      <c r="B226">
        <v>8904223818850</v>
      </c>
      <c r="C226" t="s">
        <v>4</v>
      </c>
      <c r="D226">
        <v>240</v>
      </c>
      <c r="E226">
        <f t="shared" si="3"/>
        <v>240</v>
      </c>
    </row>
    <row r="227" spans="1:5" x14ac:dyDescent="0.35">
      <c r="A227" t="s">
        <v>79</v>
      </c>
      <c r="B227">
        <v>8904223819161</v>
      </c>
      <c r="C227" t="s">
        <v>4</v>
      </c>
      <c r="D227">
        <v>115</v>
      </c>
      <c r="E227">
        <f t="shared" si="3"/>
        <v>115</v>
      </c>
    </row>
    <row r="228" spans="1:5" x14ac:dyDescent="0.35">
      <c r="A228" t="s">
        <v>79</v>
      </c>
      <c r="B228">
        <v>8904223819260</v>
      </c>
      <c r="C228" t="s">
        <v>4</v>
      </c>
      <c r="D228">
        <v>130</v>
      </c>
      <c r="E228">
        <f t="shared" si="3"/>
        <v>130</v>
      </c>
    </row>
    <row r="229" spans="1:5" x14ac:dyDescent="0.35">
      <c r="A229" t="s">
        <v>80</v>
      </c>
      <c r="B229">
        <v>8904223818683</v>
      </c>
      <c r="C229" t="s">
        <v>4</v>
      </c>
      <c r="D229">
        <v>121</v>
      </c>
      <c r="E229">
        <f t="shared" si="3"/>
        <v>121</v>
      </c>
    </row>
    <row r="230" spans="1:5" x14ac:dyDescent="0.35">
      <c r="A230" t="s">
        <v>80</v>
      </c>
      <c r="B230">
        <v>8904223819468</v>
      </c>
      <c r="C230" t="s">
        <v>4</v>
      </c>
      <c r="D230">
        <v>240</v>
      </c>
      <c r="E230">
        <f t="shared" si="3"/>
        <v>240</v>
      </c>
    </row>
    <row r="231" spans="1:5" x14ac:dyDescent="0.35">
      <c r="A231" t="s">
        <v>80</v>
      </c>
      <c r="B231">
        <v>8904223818850</v>
      </c>
      <c r="C231" t="s">
        <v>4</v>
      </c>
      <c r="D231">
        <v>240</v>
      </c>
      <c r="E231">
        <f t="shared" si="3"/>
        <v>240</v>
      </c>
    </row>
    <row r="232" spans="1:5" x14ac:dyDescent="0.35">
      <c r="A232" t="s">
        <v>81</v>
      </c>
      <c r="B232">
        <v>8904223818706</v>
      </c>
      <c r="C232" t="s">
        <v>4</v>
      </c>
      <c r="D232">
        <v>127</v>
      </c>
      <c r="E232">
        <f t="shared" si="3"/>
        <v>127</v>
      </c>
    </row>
    <row r="233" spans="1:5" x14ac:dyDescent="0.35">
      <c r="A233" t="s">
        <v>81</v>
      </c>
      <c r="B233">
        <v>8904223818850</v>
      </c>
      <c r="C233" t="s">
        <v>4</v>
      </c>
      <c r="D233">
        <v>240</v>
      </c>
      <c r="E233">
        <f t="shared" si="3"/>
        <v>240</v>
      </c>
    </row>
    <row r="234" spans="1:5" x14ac:dyDescent="0.35">
      <c r="A234" t="s">
        <v>81</v>
      </c>
      <c r="B234">
        <v>8904223819468</v>
      </c>
      <c r="C234" t="s">
        <v>4</v>
      </c>
      <c r="D234">
        <v>240</v>
      </c>
      <c r="E234">
        <f t="shared" si="3"/>
        <v>240</v>
      </c>
    </row>
    <row r="235" spans="1:5" x14ac:dyDescent="0.35">
      <c r="A235" t="s">
        <v>82</v>
      </c>
      <c r="B235">
        <v>8904223815859</v>
      </c>
      <c r="C235" t="s">
        <v>4</v>
      </c>
      <c r="D235">
        <v>165</v>
      </c>
      <c r="E235">
        <f t="shared" si="3"/>
        <v>165</v>
      </c>
    </row>
    <row r="236" spans="1:5" x14ac:dyDescent="0.35">
      <c r="A236" t="s">
        <v>82</v>
      </c>
      <c r="B236">
        <v>8904223817273</v>
      </c>
      <c r="C236" t="s">
        <v>4</v>
      </c>
      <c r="D236">
        <v>65</v>
      </c>
      <c r="E236">
        <f t="shared" si="3"/>
        <v>65</v>
      </c>
    </row>
    <row r="237" spans="1:5" x14ac:dyDescent="0.35">
      <c r="A237" t="s">
        <v>82</v>
      </c>
      <c r="B237">
        <v>8904223818751</v>
      </c>
      <c r="C237" t="s">
        <v>4</v>
      </c>
      <c r="D237">
        <v>113</v>
      </c>
      <c r="E237">
        <f t="shared" si="3"/>
        <v>113</v>
      </c>
    </row>
    <row r="238" spans="1:5" x14ac:dyDescent="0.35">
      <c r="A238" t="s">
        <v>83</v>
      </c>
      <c r="B238">
        <v>8904223819291</v>
      </c>
      <c r="C238" t="s">
        <v>6</v>
      </c>
      <c r="D238">
        <v>112</v>
      </c>
      <c r="E238">
        <f t="shared" si="3"/>
        <v>224</v>
      </c>
    </row>
    <row r="239" spans="1:5" x14ac:dyDescent="0.35">
      <c r="A239" t="s">
        <v>83</v>
      </c>
      <c r="B239">
        <v>8904223819031</v>
      </c>
      <c r="C239" t="s">
        <v>6</v>
      </c>
      <c r="D239">
        <v>112</v>
      </c>
      <c r="E239">
        <f t="shared" si="3"/>
        <v>224</v>
      </c>
    </row>
    <row r="240" spans="1:5" x14ac:dyDescent="0.35">
      <c r="A240" t="s">
        <v>83</v>
      </c>
      <c r="B240">
        <v>8904223819024</v>
      </c>
      <c r="C240" t="s">
        <v>6</v>
      </c>
      <c r="D240">
        <v>112</v>
      </c>
      <c r="E240">
        <f t="shared" si="3"/>
        <v>224</v>
      </c>
    </row>
    <row r="241" spans="1:5" x14ac:dyDescent="0.35">
      <c r="A241" t="s">
        <v>83</v>
      </c>
      <c r="B241">
        <v>8904223819161</v>
      </c>
      <c r="C241" t="s">
        <v>4</v>
      </c>
      <c r="D241">
        <v>115</v>
      </c>
      <c r="E241">
        <f t="shared" si="3"/>
        <v>115</v>
      </c>
    </row>
    <row r="242" spans="1:5" x14ac:dyDescent="0.35">
      <c r="A242" t="s">
        <v>83</v>
      </c>
      <c r="B242">
        <v>8904223819260</v>
      </c>
      <c r="C242" t="s">
        <v>4</v>
      </c>
      <c r="D242">
        <v>130</v>
      </c>
      <c r="E242">
        <f t="shared" si="3"/>
        <v>130</v>
      </c>
    </row>
    <row r="243" spans="1:5" x14ac:dyDescent="0.35">
      <c r="A243" t="s">
        <v>83</v>
      </c>
      <c r="B243">
        <v>8904223819468</v>
      </c>
      <c r="C243" t="s">
        <v>4</v>
      </c>
      <c r="D243">
        <v>240</v>
      </c>
      <c r="E243">
        <f t="shared" si="3"/>
        <v>240</v>
      </c>
    </row>
    <row r="244" spans="1:5" x14ac:dyDescent="0.35">
      <c r="A244" t="s">
        <v>84</v>
      </c>
      <c r="B244">
        <v>8904223818706</v>
      </c>
      <c r="C244" t="s">
        <v>4</v>
      </c>
      <c r="D244">
        <v>127</v>
      </c>
      <c r="E244">
        <f t="shared" si="3"/>
        <v>127</v>
      </c>
    </row>
    <row r="245" spans="1:5" x14ac:dyDescent="0.35">
      <c r="A245" t="s">
        <v>84</v>
      </c>
      <c r="B245">
        <v>8904223818942</v>
      </c>
      <c r="C245" t="s">
        <v>4</v>
      </c>
      <c r="D245">
        <v>133</v>
      </c>
      <c r="E245">
        <f t="shared" si="3"/>
        <v>133</v>
      </c>
    </row>
    <row r="246" spans="1:5" x14ac:dyDescent="0.35">
      <c r="A246" t="s">
        <v>84</v>
      </c>
      <c r="B246">
        <v>8904223818850</v>
      </c>
      <c r="C246" t="s">
        <v>4</v>
      </c>
      <c r="D246">
        <v>240</v>
      </c>
      <c r="E246">
        <f t="shared" si="3"/>
        <v>240</v>
      </c>
    </row>
    <row r="247" spans="1:5" x14ac:dyDescent="0.35">
      <c r="A247" t="s">
        <v>85</v>
      </c>
      <c r="B247">
        <v>8904223819468</v>
      </c>
      <c r="C247" t="s">
        <v>4</v>
      </c>
      <c r="D247">
        <v>240</v>
      </c>
      <c r="E247">
        <f t="shared" si="3"/>
        <v>240</v>
      </c>
    </row>
    <row r="248" spans="1:5" x14ac:dyDescent="0.35">
      <c r="A248" t="s">
        <v>85</v>
      </c>
      <c r="B248">
        <v>8904223818669</v>
      </c>
      <c r="C248" t="s">
        <v>4</v>
      </c>
      <c r="D248">
        <v>240</v>
      </c>
      <c r="E248">
        <f t="shared" si="3"/>
        <v>240</v>
      </c>
    </row>
    <row r="249" spans="1:5" x14ac:dyDescent="0.35">
      <c r="A249" t="s">
        <v>85</v>
      </c>
      <c r="B249">
        <v>8904223818683</v>
      </c>
      <c r="C249" t="s">
        <v>4</v>
      </c>
      <c r="D249">
        <v>121</v>
      </c>
      <c r="E249">
        <f t="shared" si="3"/>
        <v>121</v>
      </c>
    </row>
    <row r="250" spans="1:5" x14ac:dyDescent="0.35">
      <c r="A250" t="s">
        <v>85</v>
      </c>
      <c r="B250">
        <v>8904223818713</v>
      </c>
      <c r="C250" t="s">
        <v>4</v>
      </c>
      <c r="D250">
        <v>120</v>
      </c>
      <c r="E250">
        <f t="shared" si="3"/>
        <v>120</v>
      </c>
    </row>
    <row r="251" spans="1:5" x14ac:dyDescent="0.35">
      <c r="A251" t="s">
        <v>86</v>
      </c>
      <c r="B251">
        <v>8904223819321</v>
      </c>
      <c r="C251" t="s">
        <v>4</v>
      </c>
      <c r="D251">
        <v>600</v>
      </c>
      <c r="E251">
        <f t="shared" si="3"/>
        <v>600</v>
      </c>
    </row>
    <row r="252" spans="1:5" x14ac:dyDescent="0.35">
      <c r="A252" t="s">
        <v>86</v>
      </c>
      <c r="B252">
        <v>8904223818430</v>
      </c>
      <c r="C252" t="s">
        <v>4</v>
      </c>
      <c r="D252">
        <v>165</v>
      </c>
      <c r="E252">
        <f t="shared" si="3"/>
        <v>165</v>
      </c>
    </row>
    <row r="253" spans="1:5" x14ac:dyDescent="0.35">
      <c r="A253" t="s">
        <v>87</v>
      </c>
      <c r="B253">
        <v>8904223818669</v>
      </c>
      <c r="C253" t="s">
        <v>4</v>
      </c>
      <c r="D253">
        <v>240</v>
      </c>
      <c r="E253">
        <f t="shared" si="3"/>
        <v>240</v>
      </c>
    </row>
    <row r="254" spans="1:5" x14ac:dyDescent="0.35">
      <c r="A254" t="s">
        <v>87</v>
      </c>
      <c r="B254">
        <v>8904223819147</v>
      </c>
      <c r="C254" t="s">
        <v>4</v>
      </c>
      <c r="D254">
        <v>240</v>
      </c>
      <c r="E254">
        <f t="shared" si="3"/>
        <v>240</v>
      </c>
    </row>
    <row r="255" spans="1:5" x14ac:dyDescent="0.35">
      <c r="A255" t="s">
        <v>87</v>
      </c>
      <c r="B255">
        <v>8904223818850</v>
      </c>
      <c r="C255" t="s">
        <v>4</v>
      </c>
      <c r="D255">
        <v>240</v>
      </c>
      <c r="E255">
        <f t="shared" si="3"/>
        <v>240</v>
      </c>
    </row>
    <row r="256" spans="1:5" x14ac:dyDescent="0.35">
      <c r="A256" t="s">
        <v>87</v>
      </c>
      <c r="B256">
        <v>8904223819505</v>
      </c>
      <c r="C256" t="s">
        <v>4</v>
      </c>
      <c r="D256">
        <v>210</v>
      </c>
      <c r="E256">
        <f t="shared" si="3"/>
        <v>210</v>
      </c>
    </row>
    <row r="257" spans="1:5" x14ac:dyDescent="0.35">
      <c r="A257" t="s">
        <v>88</v>
      </c>
      <c r="B257">
        <v>8904223818706</v>
      </c>
      <c r="C257" t="s">
        <v>4</v>
      </c>
      <c r="D257">
        <v>127</v>
      </c>
      <c r="E257">
        <f t="shared" si="3"/>
        <v>127</v>
      </c>
    </row>
    <row r="258" spans="1:5" x14ac:dyDescent="0.35">
      <c r="A258" t="s">
        <v>88</v>
      </c>
      <c r="B258">
        <v>8904223818942</v>
      </c>
      <c r="C258" t="s">
        <v>4</v>
      </c>
      <c r="D258">
        <v>133</v>
      </c>
      <c r="E258">
        <f t="shared" si="3"/>
        <v>133</v>
      </c>
    </row>
    <row r="259" spans="1:5" x14ac:dyDescent="0.35">
      <c r="A259" t="s">
        <v>88</v>
      </c>
      <c r="B259">
        <v>8904223818850</v>
      </c>
      <c r="C259" t="s">
        <v>4</v>
      </c>
      <c r="D259">
        <v>240</v>
      </c>
      <c r="E259">
        <f t="shared" ref="E259:E322" si="4">C259*D259</f>
        <v>240</v>
      </c>
    </row>
    <row r="260" spans="1:5" x14ac:dyDescent="0.35">
      <c r="A260" t="s">
        <v>88</v>
      </c>
      <c r="B260">
        <v>8904223819246</v>
      </c>
      <c r="C260" t="s">
        <v>6</v>
      </c>
      <c r="D260">
        <v>290</v>
      </c>
      <c r="E260">
        <f t="shared" si="4"/>
        <v>580</v>
      </c>
    </row>
    <row r="261" spans="1:5" x14ac:dyDescent="0.35">
      <c r="A261" t="s">
        <v>89</v>
      </c>
      <c r="B261">
        <v>8904223818706</v>
      </c>
      <c r="C261" t="s">
        <v>4</v>
      </c>
      <c r="D261">
        <v>127</v>
      </c>
      <c r="E261">
        <f t="shared" si="4"/>
        <v>127</v>
      </c>
    </row>
    <row r="262" spans="1:5" x14ac:dyDescent="0.35">
      <c r="A262" t="s">
        <v>89</v>
      </c>
      <c r="B262">
        <v>8904223818850</v>
      </c>
      <c r="C262" t="s">
        <v>4</v>
      </c>
      <c r="D262">
        <v>240</v>
      </c>
      <c r="E262">
        <f t="shared" si="4"/>
        <v>240</v>
      </c>
    </row>
    <row r="263" spans="1:5" x14ac:dyDescent="0.35">
      <c r="A263" t="s">
        <v>89</v>
      </c>
      <c r="B263">
        <v>8904223819468</v>
      </c>
      <c r="C263" t="s">
        <v>4</v>
      </c>
      <c r="D263">
        <v>240</v>
      </c>
      <c r="E263">
        <f t="shared" si="4"/>
        <v>240</v>
      </c>
    </row>
    <row r="264" spans="1:5" x14ac:dyDescent="0.35">
      <c r="A264" t="s">
        <v>90</v>
      </c>
      <c r="B264">
        <v>8904223819468</v>
      </c>
      <c r="C264" t="s">
        <v>4</v>
      </c>
      <c r="D264">
        <v>240</v>
      </c>
      <c r="E264">
        <f t="shared" si="4"/>
        <v>240</v>
      </c>
    </row>
    <row r="265" spans="1:5" x14ac:dyDescent="0.35">
      <c r="A265" t="s">
        <v>91</v>
      </c>
      <c r="B265">
        <v>8904223818706</v>
      </c>
      <c r="C265" t="s">
        <v>4</v>
      </c>
      <c r="D265">
        <v>127</v>
      </c>
      <c r="E265">
        <f t="shared" si="4"/>
        <v>127</v>
      </c>
    </row>
    <row r="266" spans="1:5" x14ac:dyDescent="0.35">
      <c r="A266" t="s">
        <v>91</v>
      </c>
      <c r="B266">
        <v>8904223818942</v>
      </c>
      <c r="C266" t="s">
        <v>4</v>
      </c>
      <c r="D266">
        <v>133</v>
      </c>
      <c r="E266">
        <f t="shared" si="4"/>
        <v>133</v>
      </c>
    </row>
    <row r="267" spans="1:5" x14ac:dyDescent="0.35">
      <c r="A267" t="s">
        <v>91</v>
      </c>
      <c r="B267">
        <v>8904223818850</v>
      </c>
      <c r="C267" t="s">
        <v>4</v>
      </c>
      <c r="D267">
        <v>240</v>
      </c>
      <c r="E267">
        <f t="shared" si="4"/>
        <v>240</v>
      </c>
    </row>
    <row r="268" spans="1:5" x14ac:dyDescent="0.35">
      <c r="A268" t="s">
        <v>92</v>
      </c>
      <c r="B268">
        <v>8904223818706</v>
      </c>
      <c r="C268" t="s">
        <v>4</v>
      </c>
      <c r="D268">
        <v>127</v>
      </c>
      <c r="E268">
        <f t="shared" si="4"/>
        <v>127</v>
      </c>
    </row>
    <row r="269" spans="1:5" x14ac:dyDescent="0.35">
      <c r="A269" t="s">
        <v>92</v>
      </c>
      <c r="B269">
        <v>8904223818850</v>
      </c>
      <c r="C269" t="s">
        <v>4</v>
      </c>
      <c r="D269">
        <v>240</v>
      </c>
      <c r="E269">
        <f t="shared" si="4"/>
        <v>240</v>
      </c>
    </row>
    <row r="270" spans="1:5" x14ac:dyDescent="0.35">
      <c r="A270" t="s">
        <v>92</v>
      </c>
      <c r="B270">
        <v>8904223819468</v>
      </c>
      <c r="C270" t="s">
        <v>4</v>
      </c>
      <c r="D270">
        <v>240</v>
      </c>
      <c r="E270">
        <f t="shared" si="4"/>
        <v>240</v>
      </c>
    </row>
    <row r="271" spans="1:5" x14ac:dyDescent="0.35">
      <c r="A271" t="s">
        <v>93</v>
      </c>
      <c r="B271">
        <v>8904223818706</v>
      </c>
      <c r="C271" t="s">
        <v>4</v>
      </c>
      <c r="D271">
        <v>127</v>
      </c>
      <c r="E271">
        <f t="shared" si="4"/>
        <v>127</v>
      </c>
    </row>
    <row r="272" spans="1:5" x14ac:dyDescent="0.35">
      <c r="A272" t="s">
        <v>93</v>
      </c>
      <c r="B272">
        <v>8904223818942</v>
      </c>
      <c r="C272" t="s">
        <v>4</v>
      </c>
      <c r="D272">
        <v>133</v>
      </c>
      <c r="E272">
        <f t="shared" si="4"/>
        <v>133</v>
      </c>
    </row>
    <row r="273" spans="1:5" x14ac:dyDescent="0.35">
      <c r="A273" t="s">
        <v>93</v>
      </c>
      <c r="B273">
        <v>8904223818850</v>
      </c>
      <c r="C273" t="s">
        <v>4</v>
      </c>
      <c r="D273">
        <v>240</v>
      </c>
      <c r="E273">
        <f t="shared" si="4"/>
        <v>240</v>
      </c>
    </row>
    <row r="274" spans="1:5" x14ac:dyDescent="0.35">
      <c r="A274" t="s">
        <v>94</v>
      </c>
      <c r="B274">
        <v>8904223819147</v>
      </c>
      <c r="C274" t="s">
        <v>4</v>
      </c>
      <c r="D274">
        <v>240</v>
      </c>
      <c r="E274">
        <f t="shared" si="4"/>
        <v>240</v>
      </c>
    </row>
    <row r="275" spans="1:5" x14ac:dyDescent="0.35">
      <c r="A275" t="s">
        <v>94</v>
      </c>
      <c r="B275">
        <v>8904223819468</v>
      </c>
      <c r="C275" t="s">
        <v>4</v>
      </c>
      <c r="D275">
        <v>240</v>
      </c>
      <c r="E275">
        <f t="shared" si="4"/>
        <v>240</v>
      </c>
    </row>
    <row r="276" spans="1:5" x14ac:dyDescent="0.35">
      <c r="A276" t="s">
        <v>94</v>
      </c>
      <c r="B276">
        <v>8904223819277</v>
      </c>
      <c r="C276" t="s">
        <v>4</v>
      </c>
      <c r="D276">
        <v>350</v>
      </c>
      <c r="E276">
        <f t="shared" si="4"/>
        <v>350</v>
      </c>
    </row>
    <row r="277" spans="1:5" x14ac:dyDescent="0.35">
      <c r="A277" t="s">
        <v>95</v>
      </c>
      <c r="B277">
        <v>8904223818850</v>
      </c>
      <c r="C277" t="s">
        <v>6</v>
      </c>
      <c r="D277">
        <v>240</v>
      </c>
      <c r="E277">
        <f t="shared" si="4"/>
        <v>480</v>
      </c>
    </row>
    <row r="278" spans="1:5" x14ac:dyDescent="0.35">
      <c r="A278" t="s">
        <v>95</v>
      </c>
      <c r="B278">
        <v>8904223818713</v>
      </c>
      <c r="C278" t="s">
        <v>4</v>
      </c>
      <c r="D278">
        <v>120</v>
      </c>
      <c r="E278">
        <f t="shared" si="4"/>
        <v>120</v>
      </c>
    </row>
    <row r="279" spans="1:5" x14ac:dyDescent="0.35">
      <c r="A279" t="s">
        <v>95</v>
      </c>
      <c r="B279">
        <v>8904223819024</v>
      </c>
      <c r="C279" t="s">
        <v>9</v>
      </c>
      <c r="D279">
        <v>112</v>
      </c>
      <c r="E279">
        <f t="shared" si="4"/>
        <v>448</v>
      </c>
    </row>
    <row r="280" spans="1:5" x14ac:dyDescent="0.35">
      <c r="A280" t="s">
        <v>96</v>
      </c>
      <c r="B280">
        <v>8904223819031</v>
      </c>
      <c r="C280" t="s">
        <v>97</v>
      </c>
      <c r="D280">
        <v>112</v>
      </c>
      <c r="E280">
        <f t="shared" si="4"/>
        <v>672</v>
      </c>
    </row>
    <row r="281" spans="1:5" x14ac:dyDescent="0.35">
      <c r="A281" t="s">
        <v>96</v>
      </c>
      <c r="B281">
        <v>8904223819024</v>
      </c>
      <c r="C281" t="s">
        <v>97</v>
      </c>
      <c r="D281">
        <v>112</v>
      </c>
      <c r="E281">
        <f t="shared" si="4"/>
        <v>672</v>
      </c>
    </row>
    <row r="282" spans="1:5" x14ac:dyDescent="0.35">
      <c r="A282" t="s">
        <v>96</v>
      </c>
      <c r="B282">
        <v>8904223819291</v>
      </c>
      <c r="C282" t="s">
        <v>6</v>
      </c>
      <c r="D282">
        <v>112</v>
      </c>
      <c r="E282">
        <f t="shared" si="4"/>
        <v>224</v>
      </c>
    </row>
    <row r="283" spans="1:5" x14ac:dyDescent="0.35">
      <c r="A283" t="s">
        <v>96</v>
      </c>
      <c r="B283">
        <v>8904223819031</v>
      </c>
      <c r="C283" t="s">
        <v>6</v>
      </c>
      <c r="D283">
        <v>112</v>
      </c>
      <c r="E283">
        <f t="shared" si="4"/>
        <v>224</v>
      </c>
    </row>
    <row r="284" spans="1:5" x14ac:dyDescent="0.35">
      <c r="A284" t="s">
        <v>96</v>
      </c>
      <c r="B284">
        <v>8904223819024</v>
      </c>
      <c r="C284" t="s">
        <v>6</v>
      </c>
      <c r="D284">
        <v>112</v>
      </c>
      <c r="E284">
        <f t="shared" si="4"/>
        <v>224</v>
      </c>
    </row>
    <row r="285" spans="1:5" x14ac:dyDescent="0.35">
      <c r="A285" t="s">
        <v>98</v>
      </c>
      <c r="B285">
        <v>8904223818706</v>
      </c>
      <c r="C285" t="s">
        <v>4</v>
      </c>
      <c r="D285">
        <v>127</v>
      </c>
      <c r="E285">
        <f t="shared" si="4"/>
        <v>127</v>
      </c>
    </row>
    <row r="286" spans="1:5" x14ac:dyDescent="0.35">
      <c r="A286" t="s">
        <v>98</v>
      </c>
      <c r="B286">
        <v>8904223818942</v>
      </c>
      <c r="C286" t="s">
        <v>4</v>
      </c>
      <c r="D286">
        <v>133</v>
      </c>
      <c r="E286">
        <f t="shared" si="4"/>
        <v>133</v>
      </c>
    </row>
    <row r="287" spans="1:5" x14ac:dyDescent="0.35">
      <c r="A287" t="s">
        <v>98</v>
      </c>
      <c r="B287">
        <v>8904223818850</v>
      </c>
      <c r="C287" t="s">
        <v>4</v>
      </c>
      <c r="D287">
        <v>240</v>
      </c>
      <c r="E287">
        <f t="shared" si="4"/>
        <v>240</v>
      </c>
    </row>
    <row r="288" spans="1:5" x14ac:dyDescent="0.35">
      <c r="A288" t="s">
        <v>99</v>
      </c>
      <c r="B288">
        <v>8904223818997</v>
      </c>
      <c r="C288" t="s">
        <v>4</v>
      </c>
      <c r="D288">
        <v>490</v>
      </c>
      <c r="E288">
        <f t="shared" si="4"/>
        <v>490</v>
      </c>
    </row>
    <row r="289" spans="1:5" x14ac:dyDescent="0.35">
      <c r="A289" t="s">
        <v>100</v>
      </c>
      <c r="B289">
        <v>8904223818706</v>
      </c>
      <c r="C289" t="s">
        <v>4</v>
      </c>
      <c r="D289">
        <v>127</v>
      </c>
      <c r="E289">
        <f t="shared" si="4"/>
        <v>127</v>
      </c>
    </row>
    <row r="290" spans="1:5" x14ac:dyDescent="0.35">
      <c r="A290" t="s">
        <v>100</v>
      </c>
      <c r="B290">
        <v>8904223818942</v>
      </c>
      <c r="C290" t="s">
        <v>4</v>
      </c>
      <c r="D290">
        <v>133</v>
      </c>
      <c r="E290">
        <f t="shared" si="4"/>
        <v>133</v>
      </c>
    </row>
    <row r="291" spans="1:5" x14ac:dyDescent="0.35">
      <c r="A291" t="s">
        <v>100</v>
      </c>
      <c r="B291">
        <v>8904223818850</v>
      </c>
      <c r="C291" t="s">
        <v>4</v>
      </c>
      <c r="D291">
        <v>240</v>
      </c>
      <c r="E291">
        <f t="shared" si="4"/>
        <v>240</v>
      </c>
    </row>
    <row r="292" spans="1:5" x14ac:dyDescent="0.35">
      <c r="A292" t="s">
        <v>101</v>
      </c>
      <c r="B292">
        <v>8904223818706</v>
      </c>
      <c r="C292" t="s">
        <v>4</v>
      </c>
      <c r="D292">
        <v>127</v>
      </c>
      <c r="E292">
        <f t="shared" si="4"/>
        <v>127</v>
      </c>
    </row>
    <row r="293" spans="1:5" x14ac:dyDescent="0.35">
      <c r="A293" t="s">
        <v>101</v>
      </c>
      <c r="B293">
        <v>8904223818850</v>
      </c>
      <c r="C293" t="s">
        <v>4</v>
      </c>
      <c r="D293">
        <v>240</v>
      </c>
      <c r="E293">
        <f t="shared" si="4"/>
        <v>240</v>
      </c>
    </row>
    <row r="294" spans="1:5" x14ac:dyDescent="0.35">
      <c r="A294" t="s">
        <v>101</v>
      </c>
      <c r="B294">
        <v>8904223819468</v>
      </c>
      <c r="C294" t="s">
        <v>4</v>
      </c>
      <c r="D294">
        <v>240</v>
      </c>
      <c r="E294">
        <f t="shared" si="4"/>
        <v>240</v>
      </c>
    </row>
    <row r="295" spans="1:5" x14ac:dyDescent="0.35">
      <c r="A295" t="s">
        <v>102</v>
      </c>
      <c r="B295">
        <v>8904223818706</v>
      </c>
      <c r="C295" t="s">
        <v>4</v>
      </c>
      <c r="D295">
        <v>127</v>
      </c>
      <c r="E295">
        <f t="shared" si="4"/>
        <v>127</v>
      </c>
    </row>
    <row r="296" spans="1:5" x14ac:dyDescent="0.35">
      <c r="A296" t="s">
        <v>102</v>
      </c>
      <c r="B296">
        <v>8904223818942</v>
      </c>
      <c r="C296" t="s">
        <v>4</v>
      </c>
      <c r="D296">
        <v>133</v>
      </c>
      <c r="E296">
        <f t="shared" si="4"/>
        <v>133</v>
      </c>
    </row>
    <row r="297" spans="1:5" x14ac:dyDescent="0.35">
      <c r="A297" t="s">
        <v>102</v>
      </c>
      <c r="B297">
        <v>8904223818850</v>
      </c>
      <c r="C297" t="s">
        <v>4</v>
      </c>
      <c r="D297">
        <v>240</v>
      </c>
      <c r="E297">
        <f t="shared" si="4"/>
        <v>240</v>
      </c>
    </row>
    <row r="298" spans="1:5" x14ac:dyDescent="0.35">
      <c r="A298" t="s">
        <v>103</v>
      </c>
      <c r="B298">
        <v>8904223818706</v>
      </c>
      <c r="C298" t="s">
        <v>4</v>
      </c>
      <c r="D298">
        <v>127</v>
      </c>
      <c r="E298">
        <f t="shared" si="4"/>
        <v>127</v>
      </c>
    </row>
    <row r="299" spans="1:5" x14ac:dyDescent="0.35">
      <c r="A299" t="s">
        <v>103</v>
      </c>
      <c r="B299">
        <v>8904223818942</v>
      </c>
      <c r="C299" t="s">
        <v>4</v>
      </c>
      <c r="D299">
        <v>133</v>
      </c>
      <c r="E299">
        <f t="shared" si="4"/>
        <v>133</v>
      </c>
    </row>
    <row r="300" spans="1:5" x14ac:dyDescent="0.35">
      <c r="A300" t="s">
        <v>103</v>
      </c>
      <c r="B300">
        <v>8904223818850</v>
      </c>
      <c r="C300" t="s">
        <v>4</v>
      </c>
      <c r="D300">
        <v>240</v>
      </c>
      <c r="E300">
        <f t="shared" si="4"/>
        <v>240</v>
      </c>
    </row>
    <row r="301" spans="1:5" x14ac:dyDescent="0.35">
      <c r="A301" t="s">
        <v>104</v>
      </c>
      <c r="B301">
        <v>8904223819239</v>
      </c>
      <c r="C301" t="s">
        <v>4</v>
      </c>
      <c r="D301">
        <v>290</v>
      </c>
      <c r="E301">
        <f t="shared" si="4"/>
        <v>290</v>
      </c>
    </row>
    <row r="302" spans="1:5" x14ac:dyDescent="0.35">
      <c r="A302" t="s">
        <v>104</v>
      </c>
      <c r="B302">
        <v>8904223819246</v>
      </c>
      <c r="C302" t="s">
        <v>4</v>
      </c>
      <c r="D302">
        <v>290</v>
      </c>
      <c r="E302">
        <f t="shared" si="4"/>
        <v>290</v>
      </c>
    </row>
    <row r="303" spans="1:5" x14ac:dyDescent="0.35">
      <c r="A303" t="s">
        <v>104</v>
      </c>
      <c r="B303">
        <v>8904223819253</v>
      </c>
      <c r="C303" t="s">
        <v>4</v>
      </c>
      <c r="D303">
        <v>290</v>
      </c>
      <c r="E303">
        <f t="shared" si="4"/>
        <v>290</v>
      </c>
    </row>
    <row r="304" spans="1:5" x14ac:dyDescent="0.35">
      <c r="A304" t="s">
        <v>104</v>
      </c>
      <c r="B304">
        <v>8904223818713</v>
      </c>
      <c r="C304" t="s">
        <v>4</v>
      </c>
      <c r="D304">
        <v>120</v>
      </c>
      <c r="E304">
        <f t="shared" si="4"/>
        <v>120</v>
      </c>
    </row>
    <row r="305" spans="1:5" x14ac:dyDescent="0.35">
      <c r="A305" t="s">
        <v>104</v>
      </c>
      <c r="B305">
        <v>8904223817273</v>
      </c>
      <c r="C305" t="s">
        <v>4</v>
      </c>
      <c r="D305">
        <v>65</v>
      </c>
      <c r="E305">
        <f t="shared" si="4"/>
        <v>65</v>
      </c>
    </row>
    <row r="306" spans="1:5" x14ac:dyDescent="0.35">
      <c r="A306" t="s">
        <v>104</v>
      </c>
      <c r="B306">
        <v>8904223818751</v>
      </c>
      <c r="C306" t="s">
        <v>4</v>
      </c>
      <c r="D306">
        <v>113</v>
      </c>
      <c r="E306">
        <f t="shared" si="4"/>
        <v>113</v>
      </c>
    </row>
    <row r="307" spans="1:5" x14ac:dyDescent="0.35">
      <c r="A307" t="s">
        <v>105</v>
      </c>
      <c r="B307">
        <v>8904223819291</v>
      </c>
      <c r="C307" t="s">
        <v>9</v>
      </c>
      <c r="D307">
        <v>112</v>
      </c>
      <c r="E307">
        <f t="shared" si="4"/>
        <v>448</v>
      </c>
    </row>
    <row r="308" spans="1:5" x14ac:dyDescent="0.35">
      <c r="A308" t="s">
        <v>105</v>
      </c>
      <c r="B308">
        <v>8904223819031</v>
      </c>
      <c r="C308" t="s">
        <v>9</v>
      </c>
      <c r="D308">
        <v>112</v>
      </c>
      <c r="E308">
        <f t="shared" si="4"/>
        <v>448</v>
      </c>
    </row>
    <row r="309" spans="1:5" x14ac:dyDescent="0.35">
      <c r="A309" t="s">
        <v>105</v>
      </c>
      <c r="B309">
        <v>8904223819024</v>
      </c>
      <c r="C309" t="s">
        <v>9</v>
      </c>
      <c r="D309">
        <v>112</v>
      </c>
      <c r="E309">
        <f t="shared" si="4"/>
        <v>448</v>
      </c>
    </row>
    <row r="310" spans="1:5" x14ac:dyDescent="0.35">
      <c r="A310" t="s">
        <v>105</v>
      </c>
      <c r="B310">
        <v>8904223819017</v>
      </c>
      <c r="C310" t="s">
        <v>4</v>
      </c>
      <c r="D310">
        <v>115</v>
      </c>
      <c r="E310">
        <f t="shared" si="4"/>
        <v>115</v>
      </c>
    </row>
    <row r="311" spans="1:5" x14ac:dyDescent="0.35">
      <c r="A311" t="s">
        <v>106</v>
      </c>
      <c r="B311">
        <v>8904223819468</v>
      </c>
      <c r="C311" t="s">
        <v>4</v>
      </c>
      <c r="D311">
        <v>240</v>
      </c>
      <c r="E311">
        <f t="shared" si="4"/>
        <v>240</v>
      </c>
    </row>
    <row r="312" spans="1:5" x14ac:dyDescent="0.35">
      <c r="A312" t="s">
        <v>107</v>
      </c>
      <c r="B312">
        <v>8904223818706</v>
      </c>
      <c r="C312" t="s">
        <v>4</v>
      </c>
      <c r="D312">
        <v>127</v>
      </c>
      <c r="E312">
        <f t="shared" si="4"/>
        <v>127</v>
      </c>
    </row>
    <row r="313" spans="1:5" x14ac:dyDescent="0.35">
      <c r="A313" t="s">
        <v>107</v>
      </c>
      <c r="B313">
        <v>8904223818942</v>
      </c>
      <c r="C313" t="s">
        <v>4</v>
      </c>
      <c r="D313">
        <v>133</v>
      </c>
      <c r="E313">
        <f t="shared" si="4"/>
        <v>133</v>
      </c>
    </row>
    <row r="314" spans="1:5" x14ac:dyDescent="0.35">
      <c r="A314" t="s">
        <v>107</v>
      </c>
      <c r="B314">
        <v>8904223818850</v>
      </c>
      <c r="C314" t="s">
        <v>4</v>
      </c>
      <c r="D314">
        <v>240</v>
      </c>
      <c r="E314">
        <f t="shared" si="4"/>
        <v>240</v>
      </c>
    </row>
    <row r="315" spans="1:5" x14ac:dyDescent="0.35">
      <c r="A315" t="s">
        <v>108</v>
      </c>
      <c r="B315">
        <v>8904223818706</v>
      </c>
      <c r="C315" t="s">
        <v>4</v>
      </c>
      <c r="D315">
        <v>127</v>
      </c>
      <c r="E315">
        <f t="shared" si="4"/>
        <v>127</v>
      </c>
    </row>
    <row r="316" spans="1:5" x14ac:dyDescent="0.35">
      <c r="A316" t="s">
        <v>108</v>
      </c>
      <c r="B316">
        <v>8904223818942</v>
      </c>
      <c r="C316" t="s">
        <v>4</v>
      </c>
      <c r="D316">
        <v>133</v>
      </c>
      <c r="E316">
        <f t="shared" si="4"/>
        <v>133</v>
      </c>
    </row>
    <row r="317" spans="1:5" x14ac:dyDescent="0.35">
      <c r="A317" t="s">
        <v>108</v>
      </c>
      <c r="B317">
        <v>8904223818850</v>
      </c>
      <c r="C317" t="s">
        <v>4</v>
      </c>
      <c r="D317">
        <v>240</v>
      </c>
      <c r="E317">
        <f t="shared" si="4"/>
        <v>240</v>
      </c>
    </row>
    <row r="318" spans="1:5" x14ac:dyDescent="0.35">
      <c r="A318" t="s">
        <v>109</v>
      </c>
      <c r="B318">
        <v>8904223819499</v>
      </c>
      <c r="C318" t="s">
        <v>6</v>
      </c>
      <c r="D318">
        <v>210</v>
      </c>
      <c r="E318">
        <f t="shared" si="4"/>
        <v>420</v>
      </c>
    </row>
    <row r="319" spans="1:5" x14ac:dyDescent="0.35">
      <c r="A319" t="s">
        <v>109</v>
      </c>
      <c r="B319">
        <v>8904223819499</v>
      </c>
      <c r="C319" t="s">
        <v>6</v>
      </c>
      <c r="D319">
        <v>210</v>
      </c>
      <c r="E319">
        <f t="shared" si="4"/>
        <v>420</v>
      </c>
    </row>
    <row r="320" spans="1:5" x14ac:dyDescent="0.35">
      <c r="A320" t="s">
        <v>110</v>
      </c>
      <c r="B320">
        <v>8904223818706</v>
      </c>
      <c r="C320" t="s">
        <v>4</v>
      </c>
      <c r="D320">
        <v>127</v>
      </c>
      <c r="E320">
        <f t="shared" si="4"/>
        <v>127</v>
      </c>
    </row>
    <row r="321" spans="1:5" x14ac:dyDescent="0.35">
      <c r="A321" t="s">
        <v>110</v>
      </c>
      <c r="B321">
        <v>8904223818942</v>
      </c>
      <c r="C321" t="s">
        <v>4</v>
      </c>
      <c r="D321">
        <v>133</v>
      </c>
      <c r="E321">
        <f t="shared" si="4"/>
        <v>133</v>
      </c>
    </row>
    <row r="322" spans="1:5" x14ac:dyDescent="0.35">
      <c r="A322" t="s">
        <v>110</v>
      </c>
      <c r="B322">
        <v>8904223818850</v>
      </c>
      <c r="C322" t="s">
        <v>4</v>
      </c>
      <c r="D322">
        <v>240</v>
      </c>
      <c r="E322">
        <f t="shared" si="4"/>
        <v>240</v>
      </c>
    </row>
    <row r="323" spans="1:5" x14ac:dyDescent="0.35">
      <c r="A323" t="s">
        <v>111</v>
      </c>
      <c r="B323">
        <v>8904223818706</v>
      </c>
      <c r="C323" t="s">
        <v>4</v>
      </c>
      <c r="D323">
        <v>127</v>
      </c>
      <c r="E323">
        <f t="shared" ref="E323:E386" si="5">C323*D323</f>
        <v>127</v>
      </c>
    </row>
    <row r="324" spans="1:5" x14ac:dyDescent="0.35">
      <c r="A324" t="s">
        <v>112</v>
      </c>
      <c r="B324">
        <v>8904223818850</v>
      </c>
      <c r="C324" t="s">
        <v>4</v>
      </c>
      <c r="D324">
        <v>240</v>
      </c>
      <c r="E324">
        <f t="shared" si="5"/>
        <v>240</v>
      </c>
    </row>
    <row r="325" spans="1:5" x14ac:dyDescent="0.35">
      <c r="A325" t="s">
        <v>112</v>
      </c>
      <c r="B325">
        <v>8904223818683</v>
      </c>
      <c r="C325" t="s">
        <v>4</v>
      </c>
      <c r="D325">
        <v>121</v>
      </c>
      <c r="E325">
        <f t="shared" si="5"/>
        <v>121</v>
      </c>
    </row>
    <row r="326" spans="1:5" x14ac:dyDescent="0.35">
      <c r="A326" t="s">
        <v>113</v>
      </c>
      <c r="B326">
        <v>8904223818706</v>
      </c>
      <c r="C326" t="s">
        <v>4</v>
      </c>
      <c r="D326">
        <v>127</v>
      </c>
      <c r="E326">
        <f t="shared" si="5"/>
        <v>127</v>
      </c>
    </row>
    <row r="327" spans="1:5" x14ac:dyDescent="0.35">
      <c r="A327" t="s">
        <v>113</v>
      </c>
      <c r="B327">
        <v>8904223818638</v>
      </c>
      <c r="C327" t="s">
        <v>6</v>
      </c>
      <c r="D327">
        <v>137</v>
      </c>
      <c r="E327">
        <f t="shared" si="5"/>
        <v>274</v>
      </c>
    </row>
    <row r="328" spans="1:5" x14ac:dyDescent="0.35">
      <c r="A328" t="s">
        <v>113</v>
      </c>
      <c r="B328">
        <v>8904223819505</v>
      </c>
      <c r="C328" t="s">
        <v>4</v>
      </c>
      <c r="D328">
        <v>210</v>
      </c>
      <c r="E328">
        <f t="shared" si="5"/>
        <v>210</v>
      </c>
    </row>
    <row r="329" spans="1:5" x14ac:dyDescent="0.35">
      <c r="A329" t="s">
        <v>114</v>
      </c>
      <c r="B329">
        <v>8904223819512</v>
      </c>
      <c r="C329" t="s">
        <v>9</v>
      </c>
      <c r="D329">
        <v>210</v>
      </c>
      <c r="E329">
        <f t="shared" si="5"/>
        <v>840</v>
      </c>
    </row>
    <row r="330" spans="1:5" x14ac:dyDescent="0.35">
      <c r="A330" t="s">
        <v>115</v>
      </c>
      <c r="B330">
        <v>8904223818706</v>
      </c>
      <c r="C330" t="s">
        <v>4</v>
      </c>
      <c r="D330">
        <v>127</v>
      </c>
      <c r="E330">
        <f t="shared" si="5"/>
        <v>127</v>
      </c>
    </row>
    <row r="331" spans="1:5" x14ac:dyDescent="0.35">
      <c r="A331" t="s">
        <v>115</v>
      </c>
      <c r="B331">
        <v>8904223818942</v>
      </c>
      <c r="C331" t="s">
        <v>4</v>
      </c>
      <c r="D331">
        <v>133</v>
      </c>
      <c r="E331">
        <f t="shared" si="5"/>
        <v>133</v>
      </c>
    </row>
    <row r="332" spans="1:5" x14ac:dyDescent="0.35">
      <c r="A332" t="s">
        <v>115</v>
      </c>
      <c r="B332">
        <v>8904223818850</v>
      </c>
      <c r="C332" t="s">
        <v>4</v>
      </c>
      <c r="D332">
        <v>240</v>
      </c>
      <c r="E332">
        <f t="shared" si="5"/>
        <v>240</v>
      </c>
    </row>
    <row r="333" spans="1:5" x14ac:dyDescent="0.35">
      <c r="A333" t="s">
        <v>116</v>
      </c>
      <c r="B333">
        <v>8904223819031</v>
      </c>
      <c r="C333" t="s">
        <v>4</v>
      </c>
      <c r="D333">
        <v>112</v>
      </c>
      <c r="E333">
        <f t="shared" si="5"/>
        <v>112</v>
      </c>
    </row>
    <row r="334" spans="1:5" x14ac:dyDescent="0.35">
      <c r="A334" t="s">
        <v>116</v>
      </c>
      <c r="B334">
        <v>8904223818430</v>
      </c>
      <c r="C334" t="s">
        <v>4</v>
      </c>
      <c r="D334">
        <v>165</v>
      </c>
      <c r="E334">
        <f t="shared" si="5"/>
        <v>165</v>
      </c>
    </row>
    <row r="335" spans="1:5" x14ac:dyDescent="0.35">
      <c r="A335" t="s">
        <v>116</v>
      </c>
      <c r="B335">
        <v>8904223818850</v>
      </c>
      <c r="C335" t="s">
        <v>4</v>
      </c>
      <c r="D335">
        <v>240</v>
      </c>
      <c r="E335">
        <f t="shared" si="5"/>
        <v>240</v>
      </c>
    </row>
    <row r="336" spans="1:5" x14ac:dyDescent="0.35">
      <c r="A336" t="s">
        <v>116</v>
      </c>
      <c r="B336">
        <v>8904223819512</v>
      </c>
      <c r="C336" t="s">
        <v>4</v>
      </c>
      <c r="D336">
        <v>210</v>
      </c>
      <c r="E336">
        <f t="shared" si="5"/>
        <v>210</v>
      </c>
    </row>
    <row r="337" spans="1:5" x14ac:dyDescent="0.35">
      <c r="A337" t="s">
        <v>116</v>
      </c>
      <c r="B337">
        <v>8904223819468</v>
      </c>
      <c r="C337" t="s">
        <v>4</v>
      </c>
      <c r="D337">
        <v>240</v>
      </c>
      <c r="E337">
        <f t="shared" si="5"/>
        <v>240</v>
      </c>
    </row>
    <row r="338" spans="1:5" x14ac:dyDescent="0.35">
      <c r="A338" t="s">
        <v>117</v>
      </c>
      <c r="B338">
        <v>8904223818706</v>
      </c>
      <c r="C338" t="s">
        <v>4</v>
      </c>
      <c r="D338">
        <v>127</v>
      </c>
      <c r="E338">
        <f t="shared" si="5"/>
        <v>127</v>
      </c>
    </row>
    <row r="339" spans="1:5" x14ac:dyDescent="0.35">
      <c r="A339" t="s">
        <v>117</v>
      </c>
      <c r="B339">
        <v>8904223818942</v>
      </c>
      <c r="C339" t="s">
        <v>4</v>
      </c>
      <c r="D339">
        <v>133</v>
      </c>
      <c r="E339">
        <f t="shared" si="5"/>
        <v>133</v>
      </c>
    </row>
    <row r="340" spans="1:5" x14ac:dyDescent="0.35">
      <c r="A340" t="s">
        <v>117</v>
      </c>
      <c r="B340">
        <v>8904223818850</v>
      </c>
      <c r="C340" t="s">
        <v>4</v>
      </c>
      <c r="D340">
        <v>240</v>
      </c>
      <c r="E340">
        <f t="shared" si="5"/>
        <v>240</v>
      </c>
    </row>
    <row r="341" spans="1:5" x14ac:dyDescent="0.35">
      <c r="A341" t="s">
        <v>118</v>
      </c>
      <c r="B341">
        <v>8904223819468</v>
      </c>
      <c r="C341" t="s">
        <v>4</v>
      </c>
      <c r="D341">
        <v>240</v>
      </c>
      <c r="E341">
        <f t="shared" si="5"/>
        <v>240</v>
      </c>
    </row>
    <row r="342" spans="1:5" x14ac:dyDescent="0.35">
      <c r="A342" t="s">
        <v>119</v>
      </c>
      <c r="B342">
        <v>8904223818706</v>
      </c>
      <c r="C342" t="s">
        <v>4</v>
      </c>
      <c r="D342">
        <v>127</v>
      </c>
      <c r="E342">
        <f t="shared" si="5"/>
        <v>127</v>
      </c>
    </row>
    <row r="343" spans="1:5" x14ac:dyDescent="0.35">
      <c r="A343" t="s">
        <v>119</v>
      </c>
      <c r="B343">
        <v>8904223818942</v>
      </c>
      <c r="C343" t="s">
        <v>4</v>
      </c>
      <c r="D343">
        <v>133</v>
      </c>
      <c r="E343">
        <f t="shared" si="5"/>
        <v>133</v>
      </c>
    </row>
    <row r="344" spans="1:5" x14ac:dyDescent="0.35">
      <c r="A344" t="s">
        <v>119</v>
      </c>
      <c r="B344">
        <v>8904223818850</v>
      </c>
      <c r="C344" t="s">
        <v>4</v>
      </c>
      <c r="D344">
        <v>240</v>
      </c>
      <c r="E344">
        <f t="shared" si="5"/>
        <v>240</v>
      </c>
    </row>
    <row r="345" spans="1:5" x14ac:dyDescent="0.35">
      <c r="A345" t="s">
        <v>120</v>
      </c>
      <c r="B345">
        <v>8904223818669</v>
      </c>
      <c r="C345" t="s">
        <v>4</v>
      </c>
      <c r="D345">
        <v>240</v>
      </c>
      <c r="E345">
        <f t="shared" si="5"/>
        <v>240</v>
      </c>
    </row>
    <row r="346" spans="1:5" x14ac:dyDescent="0.35">
      <c r="A346" t="s">
        <v>120</v>
      </c>
      <c r="B346">
        <v>8904223818683</v>
      </c>
      <c r="C346" t="s">
        <v>4</v>
      </c>
      <c r="D346">
        <v>121</v>
      </c>
      <c r="E346">
        <f t="shared" si="5"/>
        <v>121</v>
      </c>
    </row>
    <row r="347" spans="1:5" x14ac:dyDescent="0.35">
      <c r="A347" t="s">
        <v>120</v>
      </c>
      <c r="B347">
        <v>8904223818935</v>
      </c>
      <c r="C347" t="s">
        <v>4</v>
      </c>
      <c r="D347">
        <v>120</v>
      </c>
      <c r="E347">
        <f t="shared" si="5"/>
        <v>120</v>
      </c>
    </row>
    <row r="348" spans="1:5" x14ac:dyDescent="0.35">
      <c r="A348" t="s">
        <v>120</v>
      </c>
      <c r="B348">
        <v>8904223818713</v>
      </c>
      <c r="C348" t="s">
        <v>4</v>
      </c>
      <c r="D348">
        <v>120</v>
      </c>
      <c r="E348">
        <f t="shared" si="5"/>
        <v>120</v>
      </c>
    </row>
    <row r="349" spans="1:5" x14ac:dyDescent="0.35">
      <c r="A349" t="s">
        <v>120</v>
      </c>
      <c r="B349">
        <v>8904223819024</v>
      </c>
      <c r="C349" t="s">
        <v>4</v>
      </c>
      <c r="D349">
        <v>112</v>
      </c>
      <c r="E349">
        <f t="shared" si="5"/>
        <v>112</v>
      </c>
    </row>
    <row r="350" spans="1:5" x14ac:dyDescent="0.35">
      <c r="A350" t="s">
        <v>120</v>
      </c>
      <c r="B350">
        <v>8904223819123</v>
      </c>
      <c r="C350" t="s">
        <v>4</v>
      </c>
      <c r="D350">
        <v>250</v>
      </c>
      <c r="E350">
        <f t="shared" si="5"/>
        <v>250</v>
      </c>
    </row>
    <row r="351" spans="1:5" x14ac:dyDescent="0.35">
      <c r="A351" t="s">
        <v>121</v>
      </c>
      <c r="B351">
        <v>8904223818706</v>
      </c>
      <c r="C351" t="s">
        <v>4</v>
      </c>
      <c r="D351">
        <v>127</v>
      </c>
      <c r="E351">
        <f t="shared" si="5"/>
        <v>127</v>
      </c>
    </row>
    <row r="352" spans="1:5" x14ac:dyDescent="0.35">
      <c r="A352" t="s">
        <v>121</v>
      </c>
      <c r="B352">
        <v>8904223818942</v>
      </c>
      <c r="C352" t="s">
        <v>4</v>
      </c>
      <c r="D352">
        <v>133</v>
      </c>
      <c r="E352">
        <f t="shared" si="5"/>
        <v>133</v>
      </c>
    </row>
    <row r="353" spans="1:5" x14ac:dyDescent="0.35">
      <c r="A353" t="s">
        <v>121</v>
      </c>
      <c r="B353">
        <v>8904223818850</v>
      </c>
      <c r="C353" t="s">
        <v>4</v>
      </c>
      <c r="D353">
        <v>240</v>
      </c>
      <c r="E353">
        <f t="shared" si="5"/>
        <v>240</v>
      </c>
    </row>
    <row r="354" spans="1:5" x14ac:dyDescent="0.35">
      <c r="A354" t="s">
        <v>122</v>
      </c>
      <c r="B354">
        <v>8904223818591</v>
      </c>
      <c r="C354" t="s">
        <v>4</v>
      </c>
      <c r="D354">
        <v>120</v>
      </c>
      <c r="E354">
        <f t="shared" si="5"/>
        <v>120</v>
      </c>
    </row>
    <row r="355" spans="1:5" x14ac:dyDescent="0.35">
      <c r="A355" t="s">
        <v>122</v>
      </c>
      <c r="B355">
        <v>8904223816214</v>
      </c>
      <c r="C355" t="s">
        <v>4</v>
      </c>
      <c r="D355">
        <v>120</v>
      </c>
      <c r="E355">
        <f t="shared" si="5"/>
        <v>120</v>
      </c>
    </row>
    <row r="356" spans="1:5" x14ac:dyDescent="0.35">
      <c r="A356" t="s">
        <v>122</v>
      </c>
      <c r="B356">
        <v>8904223819024</v>
      </c>
      <c r="C356" t="s">
        <v>4</v>
      </c>
      <c r="D356">
        <v>112</v>
      </c>
      <c r="E356">
        <f t="shared" si="5"/>
        <v>112</v>
      </c>
    </row>
    <row r="357" spans="1:5" x14ac:dyDescent="0.35">
      <c r="A357" t="s">
        <v>122</v>
      </c>
      <c r="B357">
        <v>8904223819253</v>
      </c>
      <c r="C357" t="s">
        <v>4</v>
      </c>
      <c r="D357">
        <v>290</v>
      </c>
      <c r="E357">
        <f t="shared" si="5"/>
        <v>290</v>
      </c>
    </row>
    <row r="358" spans="1:5" x14ac:dyDescent="0.35">
      <c r="A358" t="s">
        <v>122</v>
      </c>
      <c r="B358">
        <v>8904223815804</v>
      </c>
      <c r="C358" t="s">
        <v>4</v>
      </c>
      <c r="D358">
        <v>160</v>
      </c>
      <c r="E358">
        <f t="shared" si="5"/>
        <v>160</v>
      </c>
    </row>
    <row r="359" spans="1:5" x14ac:dyDescent="0.35">
      <c r="A359" t="s">
        <v>122</v>
      </c>
      <c r="B359">
        <v>8904223818577</v>
      </c>
      <c r="C359" t="s">
        <v>4</v>
      </c>
      <c r="D359">
        <v>150</v>
      </c>
      <c r="E359">
        <f t="shared" si="5"/>
        <v>150</v>
      </c>
    </row>
    <row r="360" spans="1:5" x14ac:dyDescent="0.35">
      <c r="A360" t="s">
        <v>123</v>
      </c>
      <c r="B360">
        <v>8904223818706</v>
      </c>
      <c r="C360" t="s">
        <v>4</v>
      </c>
      <c r="D360">
        <v>127</v>
      </c>
      <c r="E360">
        <f t="shared" si="5"/>
        <v>127</v>
      </c>
    </row>
    <row r="361" spans="1:5" x14ac:dyDescent="0.35">
      <c r="A361" t="s">
        <v>124</v>
      </c>
      <c r="B361">
        <v>8904223818706</v>
      </c>
      <c r="C361" t="s">
        <v>4</v>
      </c>
      <c r="D361">
        <v>127</v>
      </c>
      <c r="E361">
        <f t="shared" si="5"/>
        <v>127</v>
      </c>
    </row>
    <row r="362" spans="1:5" x14ac:dyDescent="0.35">
      <c r="A362" t="s">
        <v>124</v>
      </c>
      <c r="B362">
        <v>8904223818942</v>
      </c>
      <c r="C362" t="s">
        <v>4</v>
      </c>
      <c r="D362">
        <v>133</v>
      </c>
      <c r="E362">
        <f t="shared" si="5"/>
        <v>133</v>
      </c>
    </row>
    <row r="363" spans="1:5" x14ac:dyDescent="0.35">
      <c r="A363" t="s">
        <v>124</v>
      </c>
      <c r="B363">
        <v>8904223818850</v>
      </c>
      <c r="C363" t="s">
        <v>4</v>
      </c>
      <c r="D363">
        <v>240</v>
      </c>
      <c r="E363">
        <f t="shared" si="5"/>
        <v>240</v>
      </c>
    </row>
    <row r="364" spans="1:5" x14ac:dyDescent="0.35">
      <c r="A364" t="s">
        <v>125</v>
      </c>
      <c r="B364">
        <v>8904223818706</v>
      </c>
      <c r="C364" t="s">
        <v>6</v>
      </c>
      <c r="D364">
        <v>127</v>
      </c>
      <c r="E364">
        <f t="shared" si="5"/>
        <v>254</v>
      </c>
    </row>
    <row r="365" spans="1:5" x14ac:dyDescent="0.35">
      <c r="A365" t="s">
        <v>125</v>
      </c>
      <c r="B365">
        <v>8904223818942</v>
      </c>
      <c r="C365" t="s">
        <v>6</v>
      </c>
      <c r="D365">
        <v>133</v>
      </c>
      <c r="E365">
        <f t="shared" si="5"/>
        <v>266</v>
      </c>
    </row>
    <row r="366" spans="1:5" x14ac:dyDescent="0.35">
      <c r="A366" t="s">
        <v>125</v>
      </c>
      <c r="B366">
        <v>8904223818850</v>
      </c>
      <c r="C366" t="s">
        <v>6</v>
      </c>
      <c r="D366">
        <v>240</v>
      </c>
      <c r="E366">
        <f t="shared" si="5"/>
        <v>480</v>
      </c>
    </row>
    <row r="367" spans="1:5" x14ac:dyDescent="0.35">
      <c r="A367" t="s">
        <v>125</v>
      </c>
      <c r="B367">
        <v>8904223818706</v>
      </c>
      <c r="C367" t="s">
        <v>4</v>
      </c>
      <c r="D367">
        <v>127</v>
      </c>
      <c r="E367">
        <f t="shared" si="5"/>
        <v>127</v>
      </c>
    </row>
    <row r="368" spans="1:5" x14ac:dyDescent="0.35">
      <c r="A368" t="s">
        <v>125</v>
      </c>
      <c r="B368">
        <v>8904223818942</v>
      </c>
      <c r="C368" t="s">
        <v>4</v>
      </c>
      <c r="D368">
        <v>133</v>
      </c>
      <c r="E368">
        <f t="shared" si="5"/>
        <v>133</v>
      </c>
    </row>
    <row r="369" spans="1:5" x14ac:dyDescent="0.35">
      <c r="A369" t="s">
        <v>125</v>
      </c>
      <c r="B369">
        <v>8904223818850</v>
      </c>
      <c r="C369" t="s">
        <v>4</v>
      </c>
      <c r="D369">
        <v>240</v>
      </c>
      <c r="E369">
        <f t="shared" si="5"/>
        <v>240</v>
      </c>
    </row>
    <row r="370" spans="1:5" x14ac:dyDescent="0.35">
      <c r="A370" t="s">
        <v>125</v>
      </c>
      <c r="B370">
        <v>8904223818683</v>
      </c>
      <c r="C370" t="s">
        <v>4</v>
      </c>
      <c r="D370">
        <v>121</v>
      </c>
      <c r="E370">
        <f t="shared" si="5"/>
        <v>121</v>
      </c>
    </row>
    <row r="371" spans="1:5" x14ac:dyDescent="0.35">
      <c r="A371" t="s">
        <v>126</v>
      </c>
      <c r="B371">
        <v>8904223819284</v>
      </c>
      <c r="C371" t="s">
        <v>4</v>
      </c>
      <c r="D371">
        <v>350</v>
      </c>
      <c r="E371">
        <f t="shared" si="5"/>
        <v>350</v>
      </c>
    </row>
    <row r="372" spans="1:5" x14ac:dyDescent="0.35">
      <c r="A372" t="s">
        <v>126</v>
      </c>
      <c r="B372">
        <v>8904223818478</v>
      </c>
      <c r="C372" t="s">
        <v>4</v>
      </c>
      <c r="D372">
        <v>350</v>
      </c>
      <c r="E372">
        <f t="shared" si="5"/>
        <v>350</v>
      </c>
    </row>
    <row r="373" spans="1:5" x14ac:dyDescent="0.35">
      <c r="A373" t="s">
        <v>127</v>
      </c>
      <c r="B373">
        <v>8904223818706</v>
      </c>
      <c r="C373" t="s">
        <v>4</v>
      </c>
      <c r="D373">
        <v>127</v>
      </c>
      <c r="E373">
        <f t="shared" si="5"/>
        <v>127</v>
      </c>
    </row>
    <row r="374" spans="1:5" x14ac:dyDescent="0.35">
      <c r="A374" t="s">
        <v>127</v>
      </c>
      <c r="B374">
        <v>8904223818942</v>
      </c>
      <c r="C374" t="s">
        <v>4</v>
      </c>
      <c r="D374">
        <v>133</v>
      </c>
      <c r="E374">
        <f t="shared" si="5"/>
        <v>133</v>
      </c>
    </row>
    <row r="375" spans="1:5" x14ac:dyDescent="0.35">
      <c r="A375" t="s">
        <v>127</v>
      </c>
      <c r="B375">
        <v>8904223818850</v>
      </c>
      <c r="C375" t="s">
        <v>4</v>
      </c>
      <c r="D375">
        <v>240</v>
      </c>
      <c r="E375">
        <f t="shared" si="5"/>
        <v>240</v>
      </c>
    </row>
    <row r="376" spans="1:5" x14ac:dyDescent="0.35">
      <c r="A376" t="s">
        <v>128</v>
      </c>
      <c r="B376">
        <v>8904223819437</v>
      </c>
      <c r="C376" t="s">
        <v>6</v>
      </c>
      <c r="D376">
        <v>552</v>
      </c>
      <c r="E376">
        <f t="shared" si="5"/>
        <v>1104</v>
      </c>
    </row>
    <row r="377" spans="1:5" x14ac:dyDescent="0.35">
      <c r="A377" t="s">
        <v>128</v>
      </c>
      <c r="B377">
        <v>8904223819352</v>
      </c>
      <c r="C377" t="s">
        <v>4</v>
      </c>
      <c r="D377">
        <v>165</v>
      </c>
      <c r="E377">
        <f t="shared" si="5"/>
        <v>165</v>
      </c>
    </row>
    <row r="378" spans="1:5" x14ac:dyDescent="0.35">
      <c r="A378" t="s">
        <v>128</v>
      </c>
      <c r="B378">
        <v>8904223819024</v>
      </c>
      <c r="C378" t="s">
        <v>13</v>
      </c>
      <c r="D378">
        <v>112</v>
      </c>
      <c r="E378">
        <f t="shared" si="5"/>
        <v>896</v>
      </c>
    </row>
    <row r="379" spans="1:5" x14ac:dyDescent="0.35">
      <c r="A379" t="s">
        <v>128</v>
      </c>
      <c r="B379">
        <v>8904223818874</v>
      </c>
      <c r="C379" t="s">
        <v>4</v>
      </c>
      <c r="D379">
        <v>100</v>
      </c>
      <c r="E379">
        <f t="shared" si="5"/>
        <v>100</v>
      </c>
    </row>
    <row r="380" spans="1:5" x14ac:dyDescent="0.35">
      <c r="A380" t="s">
        <v>129</v>
      </c>
      <c r="B380">
        <v>8904223818706</v>
      </c>
      <c r="C380" t="s">
        <v>4</v>
      </c>
      <c r="D380">
        <v>127</v>
      </c>
      <c r="E380">
        <f t="shared" si="5"/>
        <v>127</v>
      </c>
    </row>
    <row r="381" spans="1:5" x14ac:dyDescent="0.35">
      <c r="A381" t="s">
        <v>129</v>
      </c>
      <c r="B381">
        <v>8904223818942</v>
      </c>
      <c r="C381" t="s">
        <v>4</v>
      </c>
      <c r="D381">
        <v>133</v>
      </c>
      <c r="E381">
        <f t="shared" si="5"/>
        <v>133</v>
      </c>
    </row>
    <row r="382" spans="1:5" x14ac:dyDescent="0.35">
      <c r="A382" t="s">
        <v>129</v>
      </c>
      <c r="B382">
        <v>8904223818850</v>
      </c>
      <c r="C382" t="s">
        <v>4</v>
      </c>
      <c r="D382">
        <v>240</v>
      </c>
      <c r="E382">
        <f t="shared" si="5"/>
        <v>240</v>
      </c>
    </row>
    <row r="383" spans="1:5" x14ac:dyDescent="0.35">
      <c r="A383" t="s">
        <v>130</v>
      </c>
      <c r="B383">
        <v>8904223818706</v>
      </c>
      <c r="C383" t="s">
        <v>4</v>
      </c>
      <c r="D383">
        <v>127</v>
      </c>
      <c r="E383">
        <f t="shared" si="5"/>
        <v>127</v>
      </c>
    </row>
    <row r="384" spans="1:5" x14ac:dyDescent="0.35">
      <c r="A384" t="s">
        <v>130</v>
      </c>
      <c r="B384">
        <v>8904223818942</v>
      </c>
      <c r="C384" t="s">
        <v>4</v>
      </c>
      <c r="D384">
        <v>133</v>
      </c>
      <c r="E384">
        <f t="shared" si="5"/>
        <v>133</v>
      </c>
    </row>
    <row r="385" spans="1:5" x14ac:dyDescent="0.35">
      <c r="A385" t="s">
        <v>130</v>
      </c>
      <c r="B385">
        <v>8904223818850</v>
      </c>
      <c r="C385" t="s">
        <v>4</v>
      </c>
      <c r="D385">
        <v>240</v>
      </c>
      <c r="E385">
        <f t="shared" si="5"/>
        <v>240</v>
      </c>
    </row>
    <row r="386" spans="1:5" x14ac:dyDescent="0.35">
      <c r="A386" t="s">
        <v>131</v>
      </c>
      <c r="B386">
        <v>8904223819017</v>
      </c>
      <c r="C386" t="s">
        <v>4</v>
      </c>
      <c r="D386">
        <v>115</v>
      </c>
      <c r="E386">
        <f t="shared" si="5"/>
        <v>115</v>
      </c>
    </row>
    <row r="387" spans="1:5" x14ac:dyDescent="0.35">
      <c r="A387" t="s">
        <v>131</v>
      </c>
      <c r="B387">
        <v>8904223818706</v>
      </c>
      <c r="C387" t="s">
        <v>4</v>
      </c>
      <c r="D387">
        <v>127</v>
      </c>
      <c r="E387">
        <f t="shared" ref="E387:E401" si="6">C387*D387</f>
        <v>127</v>
      </c>
    </row>
    <row r="388" spans="1:5" x14ac:dyDescent="0.35">
      <c r="A388" t="s">
        <v>131</v>
      </c>
      <c r="B388">
        <v>8904223818942</v>
      </c>
      <c r="C388" t="s">
        <v>4</v>
      </c>
      <c r="D388">
        <v>133</v>
      </c>
      <c r="E388">
        <f t="shared" si="6"/>
        <v>133</v>
      </c>
    </row>
    <row r="389" spans="1:5" x14ac:dyDescent="0.35">
      <c r="A389" t="s">
        <v>131</v>
      </c>
      <c r="B389">
        <v>8904223818850</v>
      </c>
      <c r="C389" t="s">
        <v>4</v>
      </c>
      <c r="D389">
        <v>240</v>
      </c>
      <c r="E389">
        <f t="shared" si="6"/>
        <v>240</v>
      </c>
    </row>
    <row r="390" spans="1:5" x14ac:dyDescent="0.35">
      <c r="A390" t="s">
        <v>132</v>
      </c>
      <c r="B390">
        <v>8904223819161</v>
      </c>
      <c r="C390" t="s">
        <v>4</v>
      </c>
      <c r="D390">
        <v>115</v>
      </c>
      <c r="E390">
        <f t="shared" si="6"/>
        <v>115</v>
      </c>
    </row>
    <row r="391" spans="1:5" x14ac:dyDescent="0.35">
      <c r="A391" t="s">
        <v>132</v>
      </c>
      <c r="B391">
        <v>8904223819260</v>
      </c>
      <c r="C391" t="s">
        <v>4</v>
      </c>
      <c r="D391">
        <v>130</v>
      </c>
      <c r="E391">
        <f t="shared" si="6"/>
        <v>130</v>
      </c>
    </row>
    <row r="392" spans="1:5" x14ac:dyDescent="0.35">
      <c r="A392" t="s">
        <v>133</v>
      </c>
      <c r="B392">
        <v>8904223819161</v>
      </c>
      <c r="C392" t="s">
        <v>4</v>
      </c>
      <c r="D392">
        <v>115</v>
      </c>
      <c r="E392">
        <f t="shared" si="6"/>
        <v>115</v>
      </c>
    </row>
    <row r="393" spans="1:5" x14ac:dyDescent="0.35">
      <c r="A393" t="s">
        <v>133</v>
      </c>
      <c r="B393">
        <v>8904223819260</v>
      </c>
      <c r="C393" t="s">
        <v>4</v>
      </c>
      <c r="D393">
        <v>130</v>
      </c>
      <c r="E393">
        <f t="shared" si="6"/>
        <v>130</v>
      </c>
    </row>
    <row r="394" spans="1:5" x14ac:dyDescent="0.35">
      <c r="A394" t="s">
        <v>134</v>
      </c>
      <c r="B394">
        <v>8904223818645</v>
      </c>
      <c r="C394" t="s">
        <v>97</v>
      </c>
      <c r="D394">
        <v>137</v>
      </c>
      <c r="E394">
        <f t="shared" si="6"/>
        <v>822</v>
      </c>
    </row>
    <row r="395" spans="1:5" x14ac:dyDescent="0.35">
      <c r="A395" t="s">
        <v>134</v>
      </c>
      <c r="B395">
        <v>8904223819147</v>
      </c>
      <c r="C395" t="s">
        <v>6</v>
      </c>
      <c r="D395">
        <v>240</v>
      </c>
      <c r="E395">
        <f t="shared" si="6"/>
        <v>480</v>
      </c>
    </row>
    <row r="396" spans="1:5" x14ac:dyDescent="0.35">
      <c r="A396" t="s">
        <v>135</v>
      </c>
      <c r="B396">
        <v>8904223818706</v>
      </c>
      <c r="C396" t="s">
        <v>4</v>
      </c>
      <c r="D396">
        <v>127</v>
      </c>
      <c r="E396">
        <f t="shared" si="6"/>
        <v>127</v>
      </c>
    </row>
    <row r="397" spans="1:5" x14ac:dyDescent="0.35">
      <c r="A397" t="s">
        <v>135</v>
      </c>
      <c r="B397">
        <v>8904223818942</v>
      </c>
      <c r="C397" t="s">
        <v>4</v>
      </c>
      <c r="D397">
        <v>133</v>
      </c>
      <c r="E397">
        <f t="shared" si="6"/>
        <v>133</v>
      </c>
    </row>
    <row r="398" spans="1:5" x14ac:dyDescent="0.35">
      <c r="A398" t="s">
        <v>135</v>
      </c>
      <c r="B398">
        <v>8904223818850</v>
      </c>
      <c r="C398" t="s">
        <v>4</v>
      </c>
      <c r="D398">
        <v>240</v>
      </c>
      <c r="E398">
        <f t="shared" si="6"/>
        <v>240</v>
      </c>
    </row>
    <row r="399" spans="1:5" x14ac:dyDescent="0.35">
      <c r="A399" t="s">
        <v>136</v>
      </c>
      <c r="B399">
        <v>8904223818850</v>
      </c>
      <c r="C399" t="s">
        <v>6</v>
      </c>
      <c r="D399">
        <v>240</v>
      </c>
      <c r="E399">
        <f t="shared" si="6"/>
        <v>480</v>
      </c>
    </row>
    <row r="400" spans="1:5" x14ac:dyDescent="0.35">
      <c r="A400" t="s">
        <v>137</v>
      </c>
      <c r="B400">
        <v>8904223816214</v>
      </c>
      <c r="C400" t="s">
        <v>4</v>
      </c>
      <c r="D400">
        <v>120</v>
      </c>
      <c r="E400">
        <f t="shared" si="6"/>
        <v>120</v>
      </c>
    </row>
    <row r="401" spans="1:5" x14ac:dyDescent="0.35">
      <c r="A401" t="s">
        <v>137</v>
      </c>
      <c r="B401">
        <v>8904223818874</v>
      </c>
      <c r="C401" t="s">
        <v>4</v>
      </c>
      <c r="D401">
        <v>100</v>
      </c>
      <c r="E401">
        <f t="shared" si="6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D42D-DC3A-4380-9E24-CE10DFD82E90}">
  <dimension ref="A1:C125"/>
  <sheetViews>
    <sheetView topLeftCell="A109" workbookViewId="0">
      <selection activeCell="E7" sqref="E7"/>
    </sheetView>
  </sheetViews>
  <sheetFormatPr defaultRowHeight="14.5" x14ac:dyDescent="0.35"/>
  <cols>
    <col min="1" max="1" width="17.6328125" bestFit="1" customWidth="1"/>
    <col min="2" max="2" width="16" bestFit="1" customWidth="1"/>
    <col min="3" max="3" width="4.90625" bestFit="1" customWidth="1"/>
  </cols>
  <sheetData>
    <row r="1" spans="1:3" x14ac:dyDescent="0.35">
      <c r="A1" t="s">
        <v>138</v>
      </c>
      <c r="B1" t="s">
        <v>139</v>
      </c>
      <c r="C1" t="s">
        <v>140</v>
      </c>
    </row>
    <row r="2" spans="1:3" x14ac:dyDescent="0.35">
      <c r="A2">
        <v>121003</v>
      </c>
      <c r="B2">
        <v>507101</v>
      </c>
      <c r="C2" t="s">
        <v>141</v>
      </c>
    </row>
    <row r="3" spans="1:3" x14ac:dyDescent="0.35">
      <c r="A3">
        <v>121003</v>
      </c>
      <c r="B3">
        <v>486886</v>
      </c>
      <c r="C3" t="s">
        <v>141</v>
      </c>
    </row>
    <row r="4" spans="1:3" x14ac:dyDescent="0.35">
      <c r="A4">
        <v>121003</v>
      </c>
      <c r="B4">
        <v>532484</v>
      </c>
      <c r="C4" t="s">
        <v>141</v>
      </c>
    </row>
    <row r="5" spans="1:3" x14ac:dyDescent="0.35">
      <c r="A5">
        <v>121003</v>
      </c>
      <c r="B5">
        <v>143001</v>
      </c>
      <c r="C5" t="s">
        <v>142</v>
      </c>
    </row>
    <row r="6" spans="1:3" x14ac:dyDescent="0.35">
      <c r="A6">
        <v>121003</v>
      </c>
      <c r="B6">
        <v>515591</v>
      </c>
      <c r="C6" t="s">
        <v>141</v>
      </c>
    </row>
    <row r="7" spans="1:3" x14ac:dyDescent="0.35">
      <c r="A7">
        <v>121003</v>
      </c>
      <c r="B7">
        <v>326502</v>
      </c>
      <c r="C7" t="s">
        <v>141</v>
      </c>
    </row>
    <row r="8" spans="1:3" x14ac:dyDescent="0.35">
      <c r="A8">
        <v>121003</v>
      </c>
      <c r="B8">
        <v>208019</v>
      </c>
      <c r="C8" t="s">
        <v>142</v>
      </c>
    </row>
    <row r="9" spans="1:3" x14ac:dyDescent="0.35">
      <c r="A9">
        <v>121003</v>
      </c>
      <c r="B9">
        <v>140301</v>
      </c>
      <c r="C9" t="s">
        <v>142</v>
      </c>
    </row>
    <row r="10" spans="1:3" x14ac:dyDescent="0.35">
      <c r="A10">
        <v>121003</v>
      </c>
      <c r="B10">
        <v>396001</v>
      </c>
      <c r="C10" t="s">
        <v>141</v>
      </c>
    </row>
    <row r="11" spans="1:3" x14ac:dyDescent="0.35">
      <c r="A11">
        <v>121003</v>
      </c>
      <c r="B11">
        <v>711106</v>
      </c>
      <c r="C11" t="s">
        <v>141</v>
      </c>
    </row>
    <row r="12" spans="1:3" x14ac:dyDescent="0.35">
      <c r="A12">
        <v>121003</v>
      </c>
      <c r="B12">
        <v>284001</v>
      </c>
      <c r="C12" t="s">
        <v>142</v>
      </c>
    </row>
    <row r="13" spans="1:3" x14ac:dyDescent="0.35">
      <c r="A13">
        <v>121003</v>
      </c>
      <c r="B13">
        <v>441601</v>
      </c>
      <c r="C13" t="s">
        <v>141</v>
      </c>
    </row>
    <row r="14" spans="1:3" x14ac:dyDescent="0.35">
      <c r="A14">
        <v>121003</v>
      </c>
      <c r="B14">
        <v>248006</v>
      </c>
      <c r="C14" t="s">
        <v>142</v>
      </c>
    </row>
    <row r="15" spans="1:3" x14ac:dyDescent="0.35">
      <c r="A15">
        <v>121003</v>
      </c>
      <c r="B15">
        <v>485001</v>
      </c>
      <c r="C15" t="s">
        <v>141</v>
      </c>
    </row>
    <row r="16" spans="1:3" x14ac:dyDescent="0.35">
      <c r="A16">
        <v>121003</v>
      </c>
      <c r="B16">
        <v>845438</v>
      </c>
      <c r="C16" t="s">
        <v>141</v>
      </c>
    </row>
    <row r="17" spans="1:3" x14ac:dyDescent="0.35">
      <c r="A17">
        <v>121003</v>
      </c>
      <c r="B17">
        <v>463106</v>
      </c>
      <c r="C17" t="s">
        <v>141</v>
      </c>
    </row>
    <row r="18" spans="1:3" x14ac:dyDescent="0.35">
      <c r="A18">
        <v>121003</v>
      </c>
      <c r="B18">
        <v>140301</v>
      </c>
      <c r="C18" t="s">
        <v>142</v>
      </c>
    </row>
    <row r="19" spans="1:3" x14ac:dyDescent="0.35">
      <c r="A19">
        <v>121003</v>
      </c>
      <c r="B19">
        <v>495671</v>
      </c>
      <c r="C19" t="s">
        <v>141</v>
      </c>
    </row>
    <row r="20" spans="1:3" x14ac:dyDescent="0.35">
      <c r="A20">
        <v>121003</v>
      </c>
      <c r="B20">
        <v>673002</v>
      </c>
      <c r="C20" t="s">
        <v>143</v>
      </c>
    </row>
    <row r="21" spans="1:3" x14ac:dyDescent="0.35">
      <c r="A21">
        <v>121003</v>
      </c>
      <c r="B21">
        <v>208002</v>
      </c>
      <c r="C21" t="s">
        <v>142</v>
      </c>
    </row>
    <row r="22" spans="1:3" x14ac:dyDescent="0.35">
      <c r="A22">
        <v>121003</v>
      </c>
      <c r="B22">
        <v>416010</v>
      </c>
      <c r="C22" t="s">
        <v>141</v>
      </c>
    </row>
    <row r="23" spans="1:3" x14ac:dyDescent="0.35">
      <c r="A23">
        <v>121003</v>
      </c>
      <c r="B23">
        <v>226010</v>
      </c>
      <c r="C23" t="s">
        <v>142</v>
      </c>
    </row>
    <row r="24" spans="1:3" x14ac:dyDescent="0.35">
      <c r="A24">
        <v>121003</v>
      </c>
      <c r="B24">
        <v>400705</v>
      </c>
      <c r="C24" t="s">
        <v>141</v>
      </c>
    </row>
    <row r="25" spans="1:3" x14ac:dyDescent="0.35">
      <c r="A25">
        <v>121003</v>
      </c>
      <c r="B25">
        <v>262405</v>
      </c>
      <c r="C25" t="s">
        <v>142</v>
      </c>
    </row>
    <row r="26" spans="1:3" x14ac:dyDescent="0.35">
      <c r="A26">
        <v>121003</v>
      </c>
      <c r="B26">
        <v>394210</v>
      </c>
      <c r="C26" t="s">
        <v>141</v>
      </c>
    </row>
    <row r="27" spans="1:3" x14ac:dyDescent="0.35">
      <c r="A27">
        <v>121003</v>
      </c>
      <c r="B27">
        <v>411014</v>
      </c>
      <c r="C27" t="s">
        <v>141</v>
      </c>
    </row>
    <row r="28" spans="1:3" x14ac:dyDescent="0.35">
      <c r="A28">
        <v>121003</v>
      </c>
      <c r="B28">
        <v>783301</v>
      </c>
      <c r="C28" t="s">
        <v>143</v>
      </c>
    </row>
    <row r="29" spans="1:3" x14ac:dyDescent="0.35">
      <c r="A29">
        <v>121003</v>
      </c>
      <c r="B29">
        <v>486661</v>
      </c>
      <c r="C29" t="s">
        <v>141</v>
      </c>
    </row>
    <row r="30" spans="1:3" x14ac:dyDescent="0.35">
      <c r="A30">
        <v>121003</v>
      </c>
      <c r="B30">
        <v>244001</v>
      </c>
      <c r="C30" t="s">
        <v>142</v>
      </c>
    </row>
    <row r="31" spans="1:3" x14ac:dyDescent="0.35">
      <c r="A31">
        <v>121003</v>
      </c>
      <c r="B31">
        <v>492001</v>
      </c>
      <c r="C31" t="s">
        <v>141</v>
      </c>
    </row>
    <row r="32" spans="1:3" x14ac:dyDescent="0.35">
      <c r="A32">
        <v>121003</v>
      </c>
      <c r="B32">
        <v>517128</v>
      </c>
      <c r="C32" t="s">
        <v>141</v>
      </c>
    </row>
    <row r="33" spans="1:3" x14ac:dyDescent="0.35">
      <c r="A33">
        <v>121003</v>
      </c>
      <c r="B33">
        <v>562110</v>
      </c>
      <c r="C33" t="s">
        <v>141</v>
      </c>
    </row>
    <row r="34" spans="1:3" x14ac:dyDescent="0.35">
      <c r="A34">
        <v>121003</v>
      </c>
      <c r="B34">
        <v>831006</v>
      </c>
      <c r="C34" t="s">
        <v>141</v>
      </c>
    </row>
    <row r="35" spans="1:3" x14ac:dyDescent="0.35">
      <c r="A35">
        <v>121003</v>
      </c>
      <c r="B35">
        <v>140604</v>
      </c>
      <c r="C35" t="s">
        <v>142</v>
      </c>
    </row>
    <row r="36" spans="1:3" x14ac:dyDescent="0.35">
      <c r="A36">
        <v>121003</v>
      </c>
      <c r="B36">
        <v>723146</v>
      </c>
      <c r="C36" t="s">
        <v>141</v>
      </c>
    </row>
    <row r="37" spans="1:3" x14ac:dyDescent="0.35">
      <c r="A37">
        <v>121003</v>
      </c>
      <c r="B37">
        <v>421204</v>
      </c>
      <c r="C37" t="s">
        <v>141</v>
      </c>
    </row>
    <row r="38" spans="1:3" x14ac:dyDescent="0.35">
      <c r="A38">
        <v>121003</v>
      </c>
      <c r="B38">
        <v>263139</v>
      </c>
      <c r="C38" t="s">
        <v>142</v>
      </c>
    </row>
    <row r="39" spans="1:3" x14ac:dyDescent="0.35">
      <c r="A39">
        <v>121003</v>
      </c>
      <c r="B39">
        <v>743263</v>
      </c>
      <c r="C39" t="s">
        <v>141</v>
      </c>
    </row>
    <row r="40" spans="1:3" x14ac:dyDescent="0.35">
      <c r="A40">
        <v>121003</v>
      </c>
      <c r="B40">
        <v>392150</v>
      </c>
      <c r="C40" t="s">
        <v>141</v>
      </c>
    </row>
    <row r="41" spans="1:3" x14ac:dyDescent="0.35">
      <c r="A41">
        <v>121003</v>
      </c>
      <c r="B41">
        <v>382830</v>
      </c>
      <c r="C41" t="s">
        <v>141</v>
      </c>
    </row>
    <row r="42" spans="1:3" x14ac:dyDescent="0.35">
      <c r="A42">
        <v>121003</v>
      </c>
      <c r="B42">
        <v>711303</v>
      </c>
      <c r="C42" t="s">
        <v>141</v>
      </c>
    </row>
    <row r="43" spans="1:3" x14ac:dyDescent="0.35">
      <c r="A43">
        <v>121003</v>
      </c>
      <c r="B43">
        <v>283102</v>
      </c>
      <c r="C43" t="s">
        <v>142</v>
      </c>
    </row>
    <row r="44" spans="1:3" x14ac:dyDescent="0.35">
      <c r="A44">
        <v>121003</v>
      </c>
      <c r="B44">
        <v>370201</v>
      </c>
      <c r="C44" t="s">
        <v>141</v>
      </c>
    </row>
    <row r="45" spans="1:3" x14ac:dyDescent="0.35">
      <c r="A45">
        <v>121003</v>
      </c>
      <c r="B45">
        <v>248001</v>
      </c>
      <c r="C45" t="s">
        <v>142</v>
      </c>
    </row>
    <row r="46" spans="1:3" x14ac:dyDescent="0.35">
      <c r="A46">
        <v>121003</v>
      </c>
      <c r="B46">
        <v>144001</v>
      </c>
      <c r="C46" t="s">
        <v>142</v>
      </c>
    </row>
    <row r="47" spans="1:3" x14ac:dyDescent="0.35">
      <c r="A47">
        <v>121003</v>
      </c>
      <c r="B47">
        <v>403401</v>
      </c>
      <c r="C47" t="s">
        <v>141</v>
      </c>
    </row>
    <row r="48" spans="1:3" x14ac:dyDescent="0.35">
      <c r="A48">
        <v>121003</v>
      </c>
      <c r="B48">
        <v>452001</v>
      </c>
      <c r="C48" t="s">
        <v>141</v>
      </c>
    </row>
    <row r="49" spans="1:3" x14ac:dyDescent="0.35">
      <c r="A49">
        <v>121003</v>
      </c>
      <c r="B49">
        <v>721636</v>
      </c>
      <c r="C49" t="s">
        <v>141</v>
      </c>
    </row>
    <row r="50" spans="1:3" x14ac:dyDescent="0.35">
      <c r="A50">
        <v>121003</v>
      </c>
      <c r="B50">
        <v>831002</v>
      </c>
      <c r="C50" t="s">
        <v>141</v>
      </c>
    </row>
    <row r="51" spans="1:3" x14ac:dyDescent="0.35">
      <c r="A51">
        <v>121003</v>
      </c>
      <c r="B51">
        <v>226004</v>
      </c>
      <c r="C51" t="s">
        <v>142</v>
      </c>
    </row>
    <row r="52" spans="1:3" x14ac:dyDescent="0.35">
      <c r="A52">
        <v>121003</v>
      </c>
      <c r="B52">
        <v>248001</v>
      </c>
      <c r="C52" t="s">
        <v>142</v>
      </c>
    </row>
    <row r="53" spans="1:3" x14ac:dyDescent="0.35">
      <c r="A53">
        <v>121003</v>
      </c>
      <c r="B53">
        <v>410206</v>
      </c>
      <c r="C53" t="s">
        <v>141</v>
      </c>
    </row>
    <row r="54" spans="1:3" x14ac:dyDescent="0.35">
      <c r="A54">
        <v>121003</v>
      </c>
      <c r="B54">
        <v>516503</v>
      </c>
      <c r="C54" t="s">
        <v>141</v>
      </c>
    </row>
    <row r="55" spans="1:3" x14ac:dyDescent="0.35">
      <c r="A55">
        <v>121003</v>
      </c>
      <c r="B55">
        <v>742103</v>
      </c>
      <c r="C55" t="s">
        <v>141</v>
      </c>
    </row>
    <row r="56" spans="1:3" x14ac:dyDescent="0.35">
      <c r="A56">
        <v>121003</v>
      </c>
      <c r="B56">
        <v>452018</v>
      </c>
      <c r="C56" t="s">
        <v>141</v>
      </c>
    </row>
    <row r="57" spans="1:3" x14ac:dyDescent="0.35">
      <c r="A57">
        <v>121003</v>
      </c>
      <c r="B57">
        <v>208001</v>
      </c>
      <c r="C57" t="s">
        <v>142</v>
      </c>
    </row>
    <row r="58" spans="1:3" x14ac:dyDescent="0.35">
      <c r="A58">
        <v>121003</v>
      </c>
      <c r="B58">
        <v>244713</v>
      </c>
      <c r="C58" t="s">
        <v>142</v>
      </c>
    </row>
    <row r="59" spans="1:3" x14ac:dyDescent="0.35">
      <c r="A59">
        <v>121003</v>
      </c>
      <c r="B59">
        <v>580007</v>
      </c>
      <c r="C59" t="s">
        <v>141</v>
      </c>
    </row>
    <row r="60" spans="1:3" x14ac:dyDescent="0.35">
      <c r="A60">
        <v>121003</v>
      </c>
      <c r="B60">
        <v>360005</v>
      </c>
      <c r="C60" t="s">
        <v>141</v>
      </c>
    </row>
    <row r="61" spans="1:3" x14ac:dyDescent="0.35">
      <c r="A61">
        <v>121003</v>
      </c>
      <c r="B61">
        <v>313027</v>
      </c>
      <c r="C61" t="s">
        <v>142</v>
      </c>
    </row>
    <row r="62" spans="1:3" x14ac:dyDescent="0.35">
      <c r="A62">
        <v>121003</v>
      </c>
      <c r="B62">
        <v>341001</v>
      </c>
      <c r="C62" t="s">
        <v>142</v>
      </c>
    </row>
    <row r="63" spans="1:3" x14ac:dyDescent="0.35">
      <c r="A63">
        <v>121003</v>
      </c>
      <c r="B63">
        <v>332715</v>
      </c>
      <c r="C63" t="s">
        <v>142</v>
      </c>
    </row>
    <row r="64" spans="1:3" x14ac:dyDescent="0.35">
      <c r="A64">
        <v>121003</v>
      </c>
      <c r="B64">
        <v>302031</v>
      </c>
      <c r="C64" t="s">
        <v>142</v>
      </c>
    </row>
    <row r="65" spans="1:3" x14ac:dyDescent="0.35">
      <c r="A65">
        <v>121003</v>
      </c>
      <c r="B65">
        <v>335001</v>
      </c>
      <c r="C65" t="s">
        <v>142</v>
      </c>
    </row>
    <row r="66" spans="1:3" x14ac:dyDescent="0.35">
      <c r="A66">
        <v>121003</v>
      </c>
      <c r="B66">
        <v>334004</v>
      </c>
      <c r="C66" t="s">
        <v>142</v>
      </c>
    </row>
    <row r="67" spans="1:3" x14ac:dyDescent="0.35">
      <c r="A67">
        <v>121003</v>
      </c>
      <c r="B67">
        <v>321001</v>
      </c>
      <c r="C67" t="s">
        <v>142</v>
      </c>
    </row>
    <row r="68" spans="1:3" x14ac:dyDescent="0.35">
      <c r="A68">
        <v>121003</v>
      </c>
      <c r="B68">
        <v>324001</v>
      </c>
      <c r="C68" t="s">
        <v>142</v>
      </c>
    </row>
    <row r="69" spans="1:3" x14ac:dyDescent="0.35">
      <c r="A69">
        <v>121003</v>
      </c>
      <c r="B69">
        <v>321608</v>
      </c>
      <c r="C69" t="s">
        <v>142</v>
      </c>
    </row>
    <row r="70" spans="1:3" x14ac:dyDescent="0.35">
      <c r="A70">
        <v>121003</v>
      </c>
      <c r="B70">
        <v>302002</v>
      </c>
      <c r="C70" t="s">
        <v>142</v>
      </c>
    </row>
    <row r="71" spans="1:3" x14ac:dyDescent="0.35">
      <c r="A71">
        <v>121003</v>
      </c>
      <c r="B71">
        <v>311011</v>
      </c>
      <c r="C71" t="s">
        <v>142</v>
      </c>
    </row>
    <row r="72" spans="1:3" x14ac:dyDescent="0.35">
      <c r="A72">
        <v>121003</v>
      </c>
      <c r="B72">
        <v>306302</v>
      </c>
      <c r="C72" t="s">
        <v>142</v>
      </c>
    </row>
    <row r="73" spans="1:3" x14ac:dyDescent="0.35">
      <c r="A73">
        <v>121003</v>
      </c>
      <c r="B73">
        <v>313001</v>
      </c>
      <c r="C73" t="s">
        <v>142</v>
      </c>
    </row>
    <row r="74" spans="1:3" x14ac:dyDescent="0.35">
      <c r="A74">
        <v>121003</v>
      </c>
      <c r="B74">
        <v>302002</v>
      </c>
      <c r="C74" t="s">
        <v>142</v>
      </c>
    </row>
    <row r="75" spans="1:3" x14ac:dyDescent="0.35">
      <c r="A75">
        <v>121003</v>
      </c>
      <c r="B75">
        <v>322255</v>
      </c>
      <c r="C75" t="s">
        <v>142</v>
      </c>
    </row>
    <row r="76" spans="1:3" x14ac:dyDescent="0.35">
      <c r="A76">
        <v>121003</v>
      </c>
      <c r="B76">
        <v>302017</v>
      </c>
      <c r="C76" t="s">
        <v>142</v>
      </c>
    </row>
    <row r="77" spans="1:3" x14ac:dyDescent="0.35">
      <c r="A77">
        <v>121003</v>
      </c>
      <c r="B77">
        <v>302017</v>
      </c>
      <c r="C77" t="s">
        <v>142</v>
      </c>
    </row>
    <row r="78" spans="1:3" x14ac:dyDescent="0.35">
      <c r="A78">
        <v>121003</v>
      </c>
      <c r="B78">
        <v>335512</v>
      </c>
      <c r="C78" t="s">
        <v>142</v>
      </c>
    </row>
    <row r="79" spans="1:3" x14ac:dyDescent="0.35">
      <c r="A79">
        <v>121003</v>
      </c>
      <c r="B79">
        <v>313001</v>
      </c>
      <c r="C79" t="s">
        <v>142</v>
      </c>
    </row>
    <row r="80" spans="1:3" x14ac:dyDescent="0.35">
      <c r="A80">
        <v>121003</v>
      </c>
      <c r="B80">
        <v>313001</v>
      </c>
      <c r="C80" t="s">
        <v>142</v>
      </c>
    </row>
    <row r="81" spans="1:3" x14ac:dyDescent="0.35">
      <c r="A81">
        <v>121003</v>
      </c>
      <c r="B81">
        <v>307026</v>
      </c>
      <c r="C81" t="s">
        <v>142</v>
      </c>
    </row>
    <row r="82" spans="1:3" x14ac:dyDescent="0.35">
      <c r="A82">
        <v>121003</v>
      </c>
      <c r="B82">
        <v>327025</v>
      </c>
      <c r="C82" t="s">
        <v>142</v>
      </c>
    </row>
    <row r="83" spans="1:3" x14ac:dyDescent="0.35">
      <c r="A83">
        <v>121003</v>
      </c>
      <c r="B83">
        <v>313333</v>
      </c>
      <c r="C83" t="s">
        <v>142</v>
      </c>
    </row>
    <row r="84" spans="1:3" x14ac:dyDescent="0.35">
      <c r="A84">
        <v>121003</v>
      </c>
      <c r="B84">
        <v>313001</v>
      </c>
      <c r="C84" t="s">
        <v>142</v>
      </c>
    </row>
    <row r="85" spans="1:3" x14ac:dyDescent="0.35">
      <c r="A85">
        <v>121003</v>
      </c>
      <c r="B85">
        <v>342008</v>
      </c>
      <c r="C85" t="s">
        <v>142</v>
      </c>
    </row>
    <row r="86" spans="1:3" x14ac:dyDescent="0.35">
      <c r="A86">
        <v>121003</v>
      </c>
      <c r="B86">
        <v>314401</v>
      </c>
      <c r="C86" t="s">
        <v>142</v>
      </c>
    </row>
    <row r="87" spans="1:3" x14ac:dyDescent="0.35">
      <c r="A87">
        <v>121003</v>
      </c>
      <c r="B87">
        <v>342301</v>
      </c>
      <c r="C87" t="s">
        <v>142</v>
      </c>
    </row>
    <row r="88" spans="1:3" x14ac:dyDescent="0.35">
      <c r="A88">
        <v>121003</v>
      </c>
      <c r="B88">
        <v>313003</v>
      </c>
      <c r="C88" t="s">
        <v>142</v>
      </c>
    </row>
    <row r="89" spans="1:3" x14ac:dyDescent="0.35">
      <c r="A89">
        <v>121003</v>
      </c>
      <c r="B89">
        <v>173212</v>
      </c>
      <c r="C89" t="s">
        <v>143</v>
      </c>
    </row>
    <row r="90" spans="1:3" x14ac:dyDescent="0.35">
      <c r="A90">
        <v>121003</v>
      </c>
      <c r="B90">
        <v>174101</v>
      </c>
      <c r="C90" t="s">
        <v>143</v>
      </c>
    </row>
    <row r="91" spans="1:3" x14ac:dyDescent="0.35">
      <c r="A91">
        <v>121003</v>
      </c>
      <c r="B91">
        <v>173213</v>
      </c>
      <c r="C91" t="s">
        <v>143</v>
      </c>
    </row>
    <row r="92" spans="1:3" x14ac:dyDescent="0.35">
      <c r="A92">
        <v>121003</v>
      </c>
      <c r="B92">
        <v>302017</v>
      </c>
      <c r="C92" t="s">
        <v>142</v>
      </c>
    </row>
    <row r="93" spans="1:3" x14ac:dyDescent="0.35">
      <c r="A93">
        <v>121003</v>
      </c>
      <c r="B93">
        <v>322201</v>
      </c>
      <c r="C93" t="s">
        <v>142</v>
      </c>
    </row>
    <row r="94" spans="1:3" x14ac:dyDescent="0.35">
      <c r="A94">
        <v>121003</v>
      </c>
      <c r="B94">
        <v>314001</v>
      </c>
      <c r="C94" t="s">
        <v>142</v>
      </c>
    </row>
    <row r="95" spans="1:3" x14ac:dyDescent="0.35">
      <c r="A95">
        <v>121003</v>
      </c>
      <c r="B95">
        <v>331022</v>
      </c>
      <c r="C95" t="s">
        <v>142</v>
      </c>
    </row>
    <row r="96" spans="1:3" x14ac:dyDescent="0.35">
      <c r="A96">
        <v>121003</v>
      </c>
      <c r="B96">
        <v>305801</v>
      </c>
      <c r="C96" t="s">
        <v>142</v>
      </c>
    </row>
    <row r="97" spans="1:3" x14ac:dyDescent="0.35">
      <c r="A97">
        <v>121003</v>
      </c>
      <c r="B97">
        <v>335502</v>
      </c>
      <c r="C97" t="s">
        <v>142</v>
      </c>
    </row>
    <row r="98" spans="1:3" x14ac:dyDescent="0.35">
      <c r="A98">
        <v>121003</v>
      </c>
      <c r="B98">
        <v>306116</v>
      </c>
      <c r="C98" t="s">
        <v>142</v>
      </c>
    </row>
    <row r="99" spans="1:3" x14ac:dyDescent="0.35">
      <c r="A99">
        <v>121003</v>
      </c>
      <c r="B99">
        <v>311001</v>
      </c>
      <c r="C99" t="s">
        <v>142</v>
      </c>
    </row>
    <row r="100" spans="1:3" x14ac:dyDescent="0.35">
      <c r="A100">
        <v>121003</v>
      </c>
      <c r="B100">
        <v>302019</v>
      </c>
      <c r="C100" t="s">
        <v>142</v>
      </c>
    </row>
    <row r="101" spans="1:3" x14ac:dyDescent="0.35">
      <c r="A101">
        <v>121003</v>
      </c>
      <c r="B101">
        <v>302039</v>
      </c>
      <c r="C101" t="s">
        <v>142</v>
      </c>
    </row>
    <row r="102" spans="1:3" x14ac:dyDescent="0.35">
      <c r="A102">
        <v>121003</v>
      </c>
      <c r="B102">
        <v>335803</v>
      </c>
      <c r="C102" t="s">
        <v>142</v>
      </c>
    </row>
    <row r="103" spans="1:3" x14ac:dyDescent="0.35">
      <c r="A103">
        <v>121003</v>
      </c>
      <c r="B103">
        <v>335001</v>
      </c>
      <c r="C103" t="s">
        <v>142</v>
      </c>
    </row>
    <row r="104" spans="1:3" x14ac:dyDescent="0.35">
      <c r="A104">
        <v>121003</v>
      </c>
      <c r="B104">
        <v>175101</v>
      </c>
      <c r="C104" t="s">
        <v>143</v>
      </c>
    </row>
    <row r="105" spans="1:3" x14ac:dyDescent="0.35">
      <c r="A105">
        <v>121003</v>
      </c>
      <c r="B105">
        <v>303903</v>
      </c>
      <c r="C105" t="s">
        <v>142</v>
      </c>
    </row>
    <row r="106" spans="1:3" x14ac:dyDescent="0.35">
      <c r="A106">
        <v>121003</v>
      </c>
      <c r="B106">
        <v>342012</v>
      </c>
      <c r="C106" t="s">
        <v>142</v>
      </c>
    </row>
    <row r="107" spans="1:3" x14ac:dyDescent="0.35">
      <c r="A107">
        <v>121003</v>
      </c>
      <c r="B107">
        <v>334001</v>
      </c>
      <c r="C107" t="s">
        <v>142</v>
      </c>
    </row>
    <row r="108" spans="1:3" x14ac:dyDescent="0.35">
      <c r="A108">
        <v>121003</v>
      </c>
      <c r="B108">
        <v>302031</v>
      </c>
      <c r="C108" t="s">
        <v>142</v>
      </c>
    </row>
    <row r="109" spans="1:3" x14ac:dyDescent="0.35">
      <c r="A109">
        <v>121003</v>
      </c>
      <c r="B109">
        <v>302012</v>
      </c>
      <c r="C109" t="s">
        <v>142</v>
      </c>
    </row>
    <row r="110" spans="1:3" x14ac:dyDescent="0.35">
      <c r="A110">
        <v>121003</v>
      </c>
      <c r="B110">
        <v>342014</v>
      </c>
      <c r="C110" t="s">
        <v>142</v>
      </c>
    </row>
    <row r="111" spans="1:3" x14ac:dyDescent="0.35">
      <c r="A111">
        <v>121003</v>
      </c>
      <c r="B111">
        <v>324005</v>
      </c>
      <c r="C111" t="s">
        <v>142</v>
      </c>
    </row>
    <row r="112" spans="1:3" x14ac:dyDescent="0.35">
      <c r="A112">
        <v>121003</v>
      </c>
      <c r="B112">
        <v>302001</v>
      </c>
      <c r="C112" t="s">
        <v>142</v>
      </c>
    </row>
    <row r="113" spans="1:3" x14ac:dyDescent="0.35">
      <c r="A113">
        <v>121003</v>
      </c>
      <c r="B113">
        <v>302004</v>
      </c>
      <c r="C113" t="s">
        <v>142</v>
      </c>
    </row>
    <row r="114" spans="1:3" x14ac:dyDescent="0.35">
      <c r="A114">
        <v>121003</v>
      </c>
      <c r="B114">
        <v>302018</v>
      </c>
      <c r="C114" t="s">
        <v>142</v>
      </c>
    </row>
    <row r="115" spans="1:3" x14ac:dyDescent="0.35">
      <c r="A115">
        <v>121003</v>
      </c>
      <c r="B115">
        <v>302017</v>
      </c>
      <c r="C115" t="s">
        <v>142</v>
      </c>
    </row>
    <row r="116" spans="1:3" x14ac:dyDescent="0.35">
      <c r="A116">
        <v>121003</v>
      </c>
      <c r="B116">
        <v>324008</v>
      </c>
      <c r="C116" t="s">
        <v>142</v>
      </c>
    </row>
    <row r="117" spans="1:3" x14ac:dyDescent="0.35">
      <c r="A117">
        <v>121003</v>
      </c>
      <c r="B117">
        <v>302020</v>
      </c>
      <c r="C117" t="s">
        <v>142</v>
      </c>
    </row>
    <row r="118" spans="1:3" x14ac:dyDescent="0.35">
      <c r="A118">
        <v>121003</v>
      </c>
      <c r="B118">
        <v>302018</v>
      </c>
      <c r="C118" t="s">
        <v>142</v>
      </c>
    </row>
    <row r="119" spans="1:3" x14ac:dyDescent="0.35">
      <c r="A119">
        <v>121003</v>
      </c>
      <c r="B119">
        <v>302017</v>
      </c>
      <c r="C119" t="s">
        <v>142</v>
      </c>
    </row>
    <row r="120" spans="1:3" x14ac:dyDescent="0.35">
      <c r="A120">
        <v>121003</v>
      </c>
      <c r="B120">
        <v>302012</v>
      </c>
      <c r="C120" t="s">
        <v>142</v>
      </c>
    </row>
    <row r="121" spans="1:3" x14ac:dyDescent="0.35">
      <c r="A121">
        <v>121003</v>
      </c>
      <c r="B121">
        <v>325207</v>
      </c>
      <c r="C121" t="s">
        <v>142</v>
      </c>
    </row>
    <row r="122" spans="1:3" x14ac:dyDescent="0.35">
      <c r="A122">
        <v>121003</v>
      </c>
      <c r="B122">
        <v>303702</v>
      </c>
      <c r="C122" t="s">
        <v>142</v>
      </c>
    </row>
    <row r="123" spans="1:3" x14ac:dyDescent="0.35">
      <c r="A123">
        <v>121003</v>
      </c>
      <c r="B123">
        <v>313301</v>
      </c>
      <c r="C123" t="s">
        <v>142</v>
      </c>
    </row>
    <row r="124" spans="1:3" x14ac:dyDescent="0.35">
      <c r="A124">
        <v>121003</v>
      </c>
      <c r="B124">
        <v>173212</v>
      </c>
      <c r="C124" t="s">
        <v>143</v>
      </c>
    </row>
    <row r="125" spans="1:3" x14ac:dyDescent="0.35">
      <c r="A125">
        <v>121003</v>
      </c>
      <c r="B125">
        <v>302020</v>
      </c>
      <c r="C125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7DC5-F5EC-4BBA-8E4B-4F78A4C90184}">
  <dimension ref="A1:B67"/>
  <sheetViews>
    <sheetView workbookViewId="0">
      <selection activeCell="D2" sqref="D2"/>
    </sheetView>
  </sheetViews>
  <sheetFormatPr defaultRowHeight="14.5" x14ac:dyDescent="0.35"/>
  <cols>
    <col min="1" max="1" width="14.08984375" bestFit="1" customWidth="1"/>
    <col min="2" max="2" width="9.36328125" bestFit="1" customWidth="1"/>
  </cols>
  <sheetData>
    <row r="1" spans="1:2" x14ac:dyDescent="0.35">
      <c r="A1" t="s">
        <v>1</v>
      </c>
      <c r="B1" t="s">
        <v>144</v>
      </c>
    </row>
    <row r="2" spans="1:2" x14ac:dyDescent="0.35">
      <c r="A2">
        <v>8904223815682</v>
      </c>
      <c r="B2">
        <v>210</v>
      </c>
    </row>
    <row r="3" spans="1:2" x14ac:dyDescent="0.35">
      <c r="A3">
        <v>8904223815859</v>
      </c>
      <c r="B3">
        <v>165</v>
      </c>
    </row>
    <row r="4" spans="1:2" x14ac:dyDescent="0.35">
      <c r="A4">
        <v>8904223815866</v>
      </c>
      <c r="B4">
        <v>113</v>
      </c>
    </row>
    <row r="5" spans="1:2" x14ac:dyDescent="0.35">
      <c r="A5">
        <v>8904223815873</v>
      </c>
      <c r="B5">
        <v>65</v>
      </c>
    </row>
    <row r="6" spans="1:2" x14ac:dyDescent="0.35">
      <c r="A6">
        <v>8904223816214</v>
      </c>
      <c r="B6">
        <v>120</v>
      </c>
    </row>
    <row r="7" spans="1:2" x14ac:dyDescent="0.35">
      <c r="A7">
        <v>8904223816665</v>
      </c>
      <c r="B7">
        <v>102</v>
      </c>
    </row>
    <row r="8" spans="1:2" x14ac:dyDescent="0.35">
      <c r="A8">
        <v>8904223817273</v>
      </c>
      <c r="B8">
        <v>65</v>
      </c>
    </row>
    <row r="9" spans="1:2" x14ac:dyDescent="0.35">
      <c r="A9">
        <v>8904223817334</v>
      </c>
      <c r="B9">
        <v>170</v>
      </c>
    </row>
    <row r="10" spans="1:2" x14ac:dyDescent="0.35">
      <c r="A10">
        <v>8904223817501</v>
      </c>
      <c r="B10">
        <v>350</v>
      </c>
    </row>
    <row r="11" spans="1:2" x14ac:dyDescent="0.35">
      <c r="A11">
        <v>8904223818430</v>
      </c>
      <c r="B11">
        <v>165</v>
      </c>
    </row>
    <row r="12" spans="1:2" x14ac:dyDescent="0.35">
      <c r="A12">
        <v>8904223818478</v>
      </c>
      <c r="B12">
        <v>350</v>
      </c>
    </row>
    <row r="13" spans="1:2" x14ac:dyDescent="0.35">
      <c r="A13">
        <v>8904223818553</v>
      </c>
      <c r="B13">
        <v>115</v>
      </c>
    </row>
    <row r="14" spans="1:2" x14ac:dyDescent="0.35">
      <c r="A14">
        <v>8904223818577</v>
      </c>
      <c r="B14">
        <v>150</v>
      </c>
    </row>
    <row r="15" spans="1:2" x14ac:dyDescent="0.35">
      <c r="A15">
        <v>8904223818591</v>
      </c>
      <c r="B15">
        <v>120</v>
      </c>
    </row>
    <row r="16" spans="1:2" x14ac:dyDescent="0.35">
      <c r="A16">
        <v>8904223818614</v>
      </c>
      <c r="B16">
        <v>65</v>
      </c>
    </row>
    <row r="17" spans="1:2" x14ac:dyDescent="0.35">
      <c r="A17">
        <v>8904223818638</v>
      </c>
      <c r="B17">
        <v>137</v>
      </c>
    </row>
    <row r="18" spans="1:2" x14ac:dyDescent="0.35">
      <c r="A18">
        <v>8904223818645</v>
      </c>
      <c r="B18">
        <v>137</v>
      </c>
    </row>
    <row r="19" spans="1:2" x14ac:dyDescent="0.35">
      <c r="A19">
        <v>8904223818669</v>
      </c>
      <c r="B19">
        <v>240</v>
      </c>
    </row>
    <row r="20" spans="1:2" x14ac:dyDescent="0.35">
      <c r="A20">
        <v>8904223818683</v>
      </c>
      <c r="B20">
        <v>121</v>
      </c>
    </row>
    <row r="21" spans="1:2" x14ac:dyDescent="0.35">
      <c r="A21">
        <v>8904223818706</v>
      </c>
      <c r="B21">
        <v>127</v>
      </c>
    </row>
    <row r="22" spans="1:2" x14ac:dyDescent="0.35">
      <c r="A22">
        <v>8904223818713</v>
      </c>
      <c r="B22">
        <v>120</v>
      </c>
    </row>
    <row r="23" spans="1:2" x14ac:dyDescent="0.35">
      <c r="A23">
        <v>8904223815804</v>
      </c>
      <c r="B23">
        <v>160</v>
      </c>
    </row>
    <row r="24" spans="1:2" x14ac:dyDescent="0.35">
      <c r="A24">
        <v>8904223818454</v>
      </c>
      <c r="B24">
        <v>232</v>
      </c>
    </row>
    <row r="25" spans="1:2" x14ac:dyDescent="0.35">
      <c r="A25">
        <v>8904223818751</v>
      </c>
      <c r="B25">
        <v>113</v>
      </c>
    </row>
    <row r="26" spans="1:2" x14ac:dyDescent="0.35">
      <c r="A26">
        <v>8904223818850</v>
      </c>
      <c r="B26">
        <v>240</v>
      </c>
    </row>
    <row r="27" spans="1:2" x14ac:dyDescent="0.35">
      <c r="A27">
        <v>8904223818935</v>
      </c>
      <c r="B27">
        <v>120</v>
      </c>
    </row>
    <row r="28" spans="1:2" x14ac:dyDescent="0.35">
      <c r="A28">
        <v>8904223818874</v>
      </c>
      <c r="B28">
        <v>100</v>
      </c>
    </row>
    <row r="29" spans="1:2" x14ac:dyDescent="0.35">
      <c r="A29">
        <v>8904223818997</v>
      </c>
      <c r="B29">
        <v>490</v>
      </c>
    </row>
    <row r="30" spans="1:2" x14ac:dyDescent="0.35">
      <c r="A30">
        <v>8904223818942</v>
      </c>
      <c r="B30">
        <v>133</v>
      </c>
    </row>
    <row r="31" spans="1:2" x14ac:dyDescent="0.35">
      <c r="A31">
        <v>8904223819024</v>
      </c>
      <c r="B31">
        <v>112</v>
      </c>
    </row>
    <row r="32" spans="1:2" x14ac:dyDescent="0.35">
      <c r="A32">
        <v>8904223819031</v>
      </c>
      <c r="B32">
        <v>112</v>
      </c>
    </row>
    <row r="33" spans="1:2" x14ac:dyDescent="0.35">
      <c r="A33">
        <v>8904223818980</v>
      </c>
      <c r="B33">
        <v>110</v>
      </c>
    </row>
    <row r="34" spans="1:2" x14ac:dyDescent="0.35">
      <c r="A34">
        <v>8904223819017</v>
      </c>
      <c r="B34">
        <v>115</v>
      </c>
    </row>
    <row r="35" spans="1:2" x14ac:dyDescent="0.35">
      <c r="A35">
        <v>8904223819093</v>
      </c>
      <c r="B35">
        <v>150</v>
      </c>
    </row>
    <row r="36" spans="1:2" x14ac:dyDescent="0.35">
      <c r="A36">
        <v>8904223819109</v>
      </c>
      <c r="B36">
        <v>100</v>
      </c>
    </row>
    <row r="37" spans="1:2" x14ac:dyDescent="0.35">
      <c r="A37">
        <v>8904223819116</v>
      </c>
      <c r="B37">
        <v>30</v>
      </c>
    </row>
    <row r="38" spans="1:2" x14ac:dyDescent="0.35">
      <c r="A38">
        <v>8904223819161</v>
      </c>
      <c r="B38">
        <v>115</v>
      </c>
    </row>
    <row r="39" spans="1:2" x14ac:dyDescent="0.35">
      <c r="A39">
        <v>8904223819147</v>
      </c>
      <c r="B39">
        <v>240</v>
      </c>
    </row>
    <row r="40" spans="1:2" x14ac:dyDescent="0.35">
      <c r="A40">
        <v>8904223819130</v>
      </c>
      <c r="B40">
        <v>350</v>
      </c>
    </row>
    <row r="41" spans="1:2" x14ac:dyDescent="0.35">
      <c r="A41">
        <v>8904223818881</v>
      </c>
      <c r="B41">
        <v>140</v>
      </c>
    </row>
    <row r="42" spans="1:2" x14ac:dyDescent="0.35">
      <c r="A42">
        <v>8904223818898</v>
      </c>
      <c r="B42">
        <v>140</v>
      </c>
    </row>
    <row r="43" spans="1:2" x14ac:dyDescent="0.35">
      <c r="A43">
        <v>8904223819277</v>
      </c>
      <c r="B43">
        <v>350</v>
      </c>
    </row>
    <row r="44" spans="1:2" x14ac:dyDescent="0.35">
      <c r="A44">
        <v>8904223819284</v>
      </c>
      <c r="B44">
        <v>350</v>
      </c>
    </row>
    <row r="45" spans="1:2" x14ac:dyDescent="0.35">
      <c r="A45">
        <v>8904223819345</v>
      </c>
      <c r="B45">
        <v>165</v>
      </c>
    </row>
    <row r="46" spans="1:2" x14ac:dyDescent="0.35">
      <c r="A46">
        <v>8904223819352</v>
      </c>
      <c r="B46">
        <v>165</v>
      </c>
    </row>
    <row r="47" spans="1:2" x14ac:dyDescent="0.35">
      <c r="A47">
        <v>8904223819239</v>
      </c>
      <c r="B47">
        <v>290</v>
      </c>
    </row>
    <row r="48" spans="1:2" x14ac:dyDescent="0.35">
      <c r="A48">
        <v>8904223819246</v>
      </c>
      <c r="B48">
        <v>290</v>
      </c>
    </row>
    <row r="49" spans="1:2" x14ac:dyDescent="0.35">
      <c r="A49">
        <v>8904223819253</v>
      </c>
      <c r="B49">
        <v>290</v>
      </c>
    </row>
    <row r="50" spans="1:2" x14ac:dyDescent="0.35">
      <c r="A50">
        <v>8904223819291</v>
      </c>
      <c r="B50">
        <v>112</v>
      </c>
    </row>
    <row r="51" spans="1:2" x14ac:dyDescent="0.35">
      <c r="A51">
        <v>8904223819437</v>
      </c>
      <c r="B51">
        <v>552</v>
      </c>
    </row>
    <row r="52" spans="1:2" x14ac:dyDescent="0.35">
      <c r="A52" t="s">
        <v>74</v>
      </c>
      <c r="B52">
        <v>500</v>
      </c>
    </row>
    <row r="53" spans="1:2" x14ac:dyDescent="0.35">
      <c r="A53" t="s">
        <v>62</v>
      </c>
      <c r="B53">
        <v>500</v>
      </c>
    </row>
    <row r="54" spans="1:2" x14ac:dyDescent="0.35">
      <c r="A54" t="s">
        <v>5</v>
      </c>
      <c r="B54">
        <v>500</v>
      </c>
    </row>
    <row r="55" spans="1:2" x14ac:dyDescent="0.35">
      <c r="A55">
        <v>8904223819369</v>
      </c>
      <c r="B55">
        <v>170</v>
      </c>
    </row>
    <row r="56" spans="1:2" x14ac:dyDescent="0.35">
      <c r="A56" t="s">
        <v>37</v>
      </c>
      <c r="B56">
        <v>500</v>
      </c>
    </row>
    <row r="57" spans="1:2" x14ac:dyDescent="0.35">
      <c r="A57">
        <v>8904223819123</v>
      </c>
      <c r="B57">
        <v>250</v>
      </c>
    </row>
    <row r="58" spans="1:2" x14ac:dyDescent="0.35">
      <c r="A58" t="s">
        <v>5</v>
      </c>
      <c r="B58">
        <v>500</v>
      </c>
    </row>
    <row r="59" spans="1:2" x14ac:dyDescent="0.35">
      <c r="A59">
        <v>8904223819468</v>
      </c>
      <c r="B59">
        <v>240</v>
      </c>
    </row>
    <row r="60" spans="1:2" x14ac:dyDescent="0.35">
      <c r="A60">
        <v>8904223819260</v>
      </c>
      <c r="B60">
        <v>130</v>
      </c>
    </row>
    <row r="61" spans="1:2" x14ac:dyDescent="0.35">
      <c r="A61">
        <v>8904223819321</v>
      </c>
      <c r="B61">
        <v>600</v>
      </c>
    </row>
    <row r="62" spans="1:2" x14ac:dyDescent="0.35">
      <c r="A62">
        <v>8904223819338</v>
      </c>
      <c r="B62">
        <v>600</v>
      </c>
    </row>
    <row r="63" spans="1:2" x14ac:dyDescent="0.35">
      <c r="A63">
        <v>8904223819505</v>
      </c>
      <c r="B63">
        <v>210</v>
      </c>
    </row>
    <row r="64" spans="1:2" x14ac:dyDescent="0.35">
      <c r="A64">
        <v>8904223819499</v>
      </c>
      <c r="B64">
        <v>210</v>
      </c>
    </row>
    <row r="65" spans="1:2" x14ac:dyDescent="0.35">
      <c r="A65">
        <v>8904223819512</v>
      </c>
      <c r="B65">
        <v>210</v>
      </c>
    </row>
    <row r="66" spans="1:2" x14ac:dyDescent="0.35">
      <c r="A66">
        <v>8904223819543</v>
      </c>
      <c r="B66">
        <v>300</v>
      </c>
    </row>
    <row r="67" spans="1:2" x14ac:dyDescent="0.35">
      <c r="A67" t="s">
        <v>7</v>
      </c>
      <c r="B6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CC0D-F7AE-4F29-8725-0D83C947BAD8}">
  <dimension ref="A1:I125"/>
  <sheetViews>
    <sheetView workbookViewId="0">
      <selection activeCell="H2" sqref="H2:H125"/>
    </sheetView>
  </sheetViews>
  <sheetFormatPr defaultRowHeight="14.5" x14ac:dyDescent="0.35"/>
  <cols>
    <col min="1" max="1" width="13.90625" style="2" bestFit="1" customWidth="1"/>
    <col min="2" max="2" width="10.81640625" bestFit="1" customWidth="1"/>
    <col min="3" max="3" width="14.1796875" bestFit="1" customWidth="1"/>
    <col min="4" max="4" width="17.6328125" bestFit="1" customWidth="1"/>
    <col min="5" max="5" width="16" bestFit="1" customWidth="1"/>
    <col min="6" max="6" width="4.90625" bestFit="1" customWidth="1"/>
    <col min="7" max="7" width="22.453125" bestFit="1" customWidth="1"/>
    <col min="8" max="8" width="17.26953125" bestFit="1" customWidth="1"/>
    <col min="9" max="9" width="9.6328125" bestFit="1" customWidth="1"/>
    <col min="10" max="10" width="11.36328125" bestFit="1" customWidth="1"/>
  </cols>
  <sheetData>
    <row r="1" spans="1:9" x14ac:dyDescent="0.35">
      <c r="A1" s="2" t="s">
        <v>145</v>
      </c>
      <c r="B1" t="s">
        <v>146</v>
      </c>
      <c r="C1" t="s">
        <v>147</v>
      </c>
      <c r="D1" t="s">
        <v>138</v>
      </c>
      <c r="E1" t="s">
        <v>139</v>
      </c>
      <c r="F1" t="s">
        <v>140</v>
      </c>
      <c r="G1" t="s">
        <v>148</v>
      </c>
      <c r="H1" t="s">
        <v>149</v>
      </c>
      <c r="I1" t="s">
        <v>355</v>
      </c>
    </row>
    <row r="2" spans="1:9" x14ac:dyDescent="0.35">
      <c r="A2" s="2" t="s">
        <v>150</v>
      </c>
      <c r="B2" t="s">
        <v>134</v>
      </c>
      <c r="C2" t="s">
        <v>151</v>
      </c>
      <c r="D2">
        <v>121003</v>
      </c>
      <c r="E2" s="2">
        <v>507101</v>
      </c>
      <c r="F2" t="s">
        <v>141</v>
      </c>
      <c r="G2" t="s">
        <v>152</v>
      </c>
      <c r="H2" s="2">
        <v>135</v>
      </c>
      <c r="I2" t="str">
        <f>VLOOKUP(E2,'Company X - Pincode Zones'!$B$2:$C$125,2,FALSE)</f>
        <v>d</v>
      </c>
    </row>
    <row r="3" spans="1:9" x14ac:dyDescent="0.35">
      <c r="A3" s="2" t="s">
        <v>153</v>
      </c>
      <c r="B3" t="s">
        <v>131</v>
      </c>
      <c r="C3" t="s">
        <v>154</v>
      </c>
      <c r="D3">
        <v>121003</v>
      </c>
      <c r="E3" s="2">
        <v>486886</v>
      </c>
      <c r="F3" t="s">
        <v>141</v>
      </c>
      <c r="G3" t="s">
        <v>152</v>
      </c>
      <c r="H3" s="2">
        <v>90.2</v>
      </c>
      <c r="I3" t="str">
        <f>VLOOKUP(E3,'Company X - Pincode Zones'!$B$2:$C$125,2,FALSE)</f>
        <v>d</v>
      </c>
    </row>
    <row r="4" spans="1:9" x14ac:dyDescent="0.35">
      <c r="A4" s="2" t="s">
        <v>155</v>
      </c>
      <c r="B4" t="s">
        <v>128</v>
      </c>
      <c r="C4" t="s">
        <v>156</v>
      </c>
      <c r="D4">
        <v>121003</v>
      </c>
      <c r="E4" s="2">
        <v>532484</v>
      </c>
      <c r="F4" t="s">
        <v>141</v>
      </c>
      <c r="G4" t="s">
        <v>152</v>
      </c>
      <c r="H4" s="2">
        <v>224.6</v>
      </c>
      <c r="I4" t="str">
        <f>VLOOKUP(E4,'Company X - Pincode Zones'!$B$2:$C$125,2,FALSE)</f>
        <v>d</v>
      </c>
    </row>
    <row r="5" spans="1:9" x14ac:dyDescent="0.35">
      <c r="A5" s="2" t="s">
        <v>157</v>
      </c>
      <c r="B5" t="s">
        <v>126</v>
      </c>
      <c r="C5" t="s">
        <v>154</v>
      </c>
      <c r="D5">
        <v>121003</v>
      </c>
      <c r="E5" s="2">
        <v>143001</v>
      </c>
      <c r="F5" t="s">
        <v>142</v>
      </c>
      <c r="G5" t="s">
        <v>152</v>
      </c>
      <c r="H5" s="2">
        <v>61.3</v>
      </c>
      <c r="I5" t="str">
        <f>VLOOKUP(E5,'Company X - Pincode Zones'!$B$2:$C$125,2,FALSE)</f>
        <v>b</v>
      </c>
    </row>
    <row r="6" spans="1:9" x14ac:dyDescent="0.35">
      <c r="A6" s="2" t="s">
        <v>158</v>
      </c>
      <c r="B6" t="s">
        <v>106</v>
      </c>
      <c r="C6" t="s">
        <v>159</v>
      </c>
      <c r="D6">
        <v>121003</v>
      </c>
      <c r="E6" s="2">
        <v>515591</v>
      </c>
      <c r="F6" t="s">
        <v>141</v>
      </c>
      <c r="G6" t="s">
        <v>152</v>
      </c>
      <c r="H6" s="2">
        <v>45.4</v>
      </c>
      <c r="I6" t="str">
        <f>VLOOKUP(E6,'Company X - Pincode Zones'!$B$2:$C$125,2,FALSE)</f>
        <v>d</v>
      </c>
    </row>
    <row r="7" spans="1:9" x14ac:dyDescent="0.35">
      <c r="A7" s="2" t="s">
        <v>160</v>
      </c>
      <c r="B7" t="s">
        <v>118</v>
      </c>
      <c r="C7" t="s">
        <v>159</v>
      </c>
      <c r="D7">
        <v>121003</v>
      </c>
      <c r="E7" s="2">
        <v>326502</v>
      </c>
      <c r="F7" t="s">
        <v>141</v>
      </c>
      <c r="G7" t="s">
        <v>152</v>
      </c>
      <c r="H7" s="2">
        <v>45.4</v>
      </c>
      <c r="I7" t="str">
        <f>VLOOKUP(E7,'Company X - Pincode Zones'!$B$2:$C$125,2,FALSE)</f>
        <v>d</v>
      </c>
    </row>
    <row r="8" spans="1:9" x14ac:dyDescent="0.35">
      <c r="A8" s="2" t="s">
        <v>161</v>
      </c>
      <c r="B8" t="s">
        <v>109</v>
      </c>
      <c r="C8" t="s">
        <v>154</v>
      </c>
      <c r="D8">
        <v>121003</v>
      </c>
      <c r="E8" s="2">
        <v>208019</v>
      </c>
      <c r="F8" t="s">
        <v>142</v>
      </c>
      <c r="G8" t="s">
        <v>152</v>
      </c>
      <c r="H8" s="2">
        <v>61.3</v>
      </c>
      <c r="I8" t="str">
        <f>VLOOKUP(E8,'Company X - Pincode Zones'!$B$2:$C$125,2,FALSE)</f>
        <v>b</v>
      </c>
    </row>
    <row r="9" spans="1:9" x14ac:dyDescent="0.35">
      <c r="A9" s="2" t="s">
        <v>162</v>
      </c>
      <c r="B9" t="s">
        <v>104</v>
      </c>
      <c r="C9" t="s">
        <v>163</v>
      </c>
      <c r="D9">
        <v>121003</v>
      </c>
      <c r="E9" s="2">
        <v>140301</v>
      </c>
      <c r="F9" t="s">
        <v>142</v>
      </c>
      <c r="G9" t="s">
        <v>152</v>
      </c>
      <c r="H9" s="2">
        <v>89.6</v>
      </c>
      <c r="I9" t="str">
        <f>VLOOKUP(E9,'Company X - Pincode Zones'!$B$2:$C$125,2,FALSE)</f>
        <v>b</v>
      </c>
    </row>
    <row r="10" spans="1:9" x14ac:dyDescent="0.35">
      <c r="A10" s="2" t="s">
        <v>164</v>
      </c>
      <c r="B10" t="s">
        <v>102</v>
      </c>
      <c r="C10" t="s">
        <v>165</v>
      </c>
      <c r="D10">
        <v>121003</v>
      </c>
      <c r="E10" s="2">
        <v>396001</v>
      </c>
      <c r="F10" t="s">
        <v>141</v>
      </c>
      <c r="G10" t="s">
        <v>152</v>
      </c>
      <c r="H10" s="2">
        <v>45.4</v>
      </c>
      <c r="I10" t="str">
        <f>VLOOKUP(E10,'Company X - Pincode Zones'!$B$2:$C$125,2,FALSE)</f>
        <v>d</v>
      </c>
    </row>
    <row r="11" spans="1:9" x14ac:dyDescent="0.35">
      <c r="A11" s="2" t="s">
        <v>166</v>
      </c>
      <c r="B11" t="s">
        <v>100</v>
      </c>
      <c r="C11" t="s">
        <v>165</v>
      </c>
      <c r="D11">
        <v>121003</v>
      </c>
      <c r="E11" s="2">
        <v>711106</v>
      </c>
      <c r="F11" t="s">
        <v>141</v>
      </c>
      <c r="G11" t="s">
        <v>152</v>
      </c>
      <c r="H11" s="2">
        <v>45.4</v>
      </c>
      <c r="I11" t="str">
        <f>VLOOKUP(E11,'Company X - Pincode Zones'!$B$2:$C$125,2,FALSE)</f>
        <v>d</v>
      </c>
    </row>
    <row r="12" spans="1:9" x14ac:dyDescent="0.35">
      <c r="A12" s="2" t="s">
        <v>167</v>
      </c>
      <c r="B12" t="s">
        <v>92</v>
      </c>
      <c r="C12" t="s">
        <v>168</v>
      </c>
      <c r="D12">
        <v>121003</v>
      </c>
      <c r="E12" s="2">
        <v>284001</v>
      </c>
      <c r="F12" t="s">
        <v>142</v>
      </c>
      <c r="G12" t="s">
        <v>152</v>
      </c>
      <c r="H12" s="2">
        <v>61.3</v>
      </c>
      <c r="I12" t="str">
        <f>VLOOKUP(E12,'Company X - Pincode Zones'!$B$2:$C$125,2,FALSE)</f>
        <v>b</v>
      </c>
    </row>
    <row r="13" spans="1:9" x14ac:dyDescent="0.35">
      <c r="A13" s="2" t="s">
        <v>169</v>
      </c>
      <c r="B13" t="s">
        <v>89</v>
      </c>
      <c r="C13" t="s">
        <v>170</v>
      </c>
      <c r="D13">
        <v>121003</v>
      </c>
      <c r="E13" s="2">
        <v>441601</v>
      </c>
      <c r="F13" t="s">
        <v>141</v>
      </c>
      <c r="G13" t="s">
        <v>152</v>
      </c>
      <c r="H13" s="2">
        <v>90.2</v>
      </c>
      <c r="I13" t="str">
        <f>VLOOKUP(E13,'Company X - Pincode Zones'!$B$2:$C$125,2,FALSE)</f>
        <v>d</v>
      </c>
    </row>
    <row r="14" spans="1:9" x14ac:dyDescent="0.35">
      <c r="A14" s="2" t="s">
        <v>171</v>
      </c>
      <c r="B14" t="s">
        <v>88</v>
      </c>
      <c r="C14" t="s">
        <v>172</v>
      </c>
      <c r="D14">
        <v>121003</v>
      </c>
      <c r="E14" s="2">
        <v>248006</v>
      </c>
      <c r="F14" t="s">
        <v>142</v>
      </c>
      <c r="G14" t="s">
        <v>152</v>
      </c>
      <c r="H14" s="2">
        <v>89.6</v>
      </c>
      <c r="I14" t="str">
        <f>VLOOKUP(E14,'Company X - Pincode Zones'!$B$2:$C$125,2,FALSE)</f>
        <v>b</v>
      </c>
    </row>
    <row r="15" spans="1:9" x14ac:dyDescent="0.35">
      <c r="A15" s="2" t="s">
        <v>173</v>
      </c>
      <c r="B15" t="s">
        <v>87</v>
      </c>
      <c r="C15" t="s">
        <v>154</v>
      </c>
      <c r="D15">
        <v>121003</v>
      </c>
      <c r="E15" s="2">
        <v>485001</v>
      </c>
      <c r="F15" t="s">
        <v>141</v>
      </c>
      <c r="G15" t="s">
        <v>152</v>
      </c>
      <c r="H15" s="2">
        <v>90.2</v>
      </c>
      <c r="I15" t="str">
        <f>VLOOKUP(E15,'Company X - Pincode Zones'!$B$2:$C$125,2,FALSE)</f>
        <v>d</v>
      </c>
    </row>
    <row r="16" spans="1:9" x14ac:dyDescent="0.35">
      <c r="A16" s="2" t="s">
        <v>174</v>
      </c>
      <c r="B16" t="s">
        <v>90</v>
      </c>
      <c r="C16" t="s">
        <v>159</v>
      </c>
      <c r="D16">
        <v>121003</v>
      </c>
      <c r="E16" s="2">
        <v>845438</v>
      </c>
      <c r="F16" t="s">
        <v>141</v>
      </c>
      <c r="G16" t="s">
        <v>152</v>
      </c>
      <c r="H16" s="2">
        <v>45.4</v>
      </c>
      <c r="I16" t="str">
        <f>VLOOKUP(E16,'Company X - Pincode Zones'!$B$2:$C$125,2,FALSE)</f>
        <v>d</v>
      </c>
    </row>
    <row r="17" spans="1:9" x14ac:dyDescent="0.35">
      <c r="A17" s="2" t="s">
        <v>175</v>
      </c>
      <c r="B17" t="s">
        <v>83</v>
      </c>
      <c r="C17" t="s">
        <v>176</v>
      </c>
      <c r="D17">
        <v>121003</v>
      </c>
      <c r="E17" s="2">
        <v>463106</v>
      </c>
      <c r="F17" t="s">
        <v>141</v>
      </c>
      <c r="G17" t="s">
        <v>152</v>
      </c>
      <c r="H17" s="2">
        <v>135</v>
      </c>
      <c r="I17" t="str">
        <f>VLOOKUP(E17,'Company X - Pincode Zones'!$B$2:$C$125,2,FALSE)</f>
        <v>d</v>
      </c>
    </row>
    <row r="18" spans="1:9" x14ac:dyDescent="0.35">
      <c r="A18" s="2" t="s">
        <v>177</v>
      </c>
      <c r="B18" t="s">
        <v>82</v>
      </c>
      <c r="C18" t="s">
        <v>165</v>
      </c>
      <c r="D18">
        <v>121003</v>
      </c>
      <c r="E18" s="2">
        <v>140301</v>
      </c>
      <c r="F18" t="s">
        <v>142</v>
      </c>
      <c r="G18" t="s">
        <v>152</v>
      </c>
      <c r="H18" s="2">
        <v>33</v>
      </c>
      <c r="I18" t="str">
        <f>VLOOKUP(E18,'Company X - Pincode Zones'!$B$2:$C$125,2,FALSE)</f>
        <v>b</v>
      </c>
    </row>
    <row r="19" spans="1:9" x14ac:dyDescent="0.35">
      <c r="A19" s="2" t="s">
        <v>178</v>
      </c>
      <c r="B19" t="s">
        <v>81</v>
      </c>
      <c r="C19" t="s">
        <v>168</v>
      </c>
      <c r="D19">
        <v>121003</v>
      </c>
      <c r="E19" s="2">
        <v>495671</v>
      </c>
      <c r="F19" t="s">
        <v>141</v>
      </c>
      <c r="G19" t="s">
        <v>152</v>
      </c>
      <c r="H19" s="2">
        <v>90.2</v>
      </c>
      <c r="I19" t="str">
        <f>VLOOKUP(E19,'Company X - Pincode Zones'!$B$2:$C$125,2,FALSE)</f>
        <v>d</v>
      </c>
    </row>
    <row r="20" spans="1:9" x14ac:dyDescent="0.35">
      <c r="A20" s="2" t="s">
        <v>179</v>
      </c>
      <c r="B20" t="s">
        <v>79</v>
      </c>
      <c r="C20" t="s">
        <v>180</v>
      </c>
      <c r="D20">
        <v>121003</v>
      </c>
      <c r="E20" s="2">
        <v>673002</v>
      </c>
      <c r="F20" t="s">
        <v>143</v>
      </c>
      <c r="G20" t="s">
        <v>181</v>
      </c>
      <c r="H20" s="2">
        <v>107.3</v>
      </c>
      <c r="I20" t="str">
        <f>VLOOKUP(E20,'Company X - Pincode Zones'!$B$2:$C$125,2,FALSE)</f>
        <v>e</v>
      </c>
    </row>
    <row r="21" spans="1:9" x14ac:dyDescent="0.35">
      <c r="A21" s="2" t="s">
        <v>182</v>
      </c>
      <c r="B21" t="s">
        <v>77</v>
      </c>
      <c r="C21" t="s">
        <v>168</v>
      </c>
      <c r="D21">
        <v>121003</v>
      </c>
      <c r="E21" s="2">
        <v>208002</v>
      </c>
      <c r="F21" t="s">
        <v>142</v>
      </c>
      <c r="G21" t="s">
        <v>152</v>
      </c>
      <c r="H21" s="2">
        <v>61.3</v>
      </c>
      <c r="I21" t="str">
        <f>VLOOKUP(E21,'Company X - Pincode Zones'!$B$2:$C$125,2,FALSE)</f>
        <v>b</v>
      </c>
    </row>
    <row r="22" spans="1:9" x14ac:dyDescent="0.35">
      <c r="A22" s="2" t="s">
        <v>183</v>
      </c>
      <c r="B22" t="s">
        <v>76</v>
      </c>
      <c r="C22" t="s">
        <v>184</v>
      </c>
      <c r="D22">
        <v>121003</v>
      </c>
      <c r="E22" s="2">
        <v>416010</v>
      </c>
      <c r="F22" t="s">
        <v>141</v>
      </c>
      <c r="G22" t="s">
        <v>152</v>
      </c>
      <c r="H22" s="2">
        <v>90.2</v>
      </c>
      <c r="I22" t="str">
        <f>VLOOKUP(E22,'Company X - Pincode Zones'!$B$2:$C$125,2,FALSE)</f>
        <v>d</v>
      </c>
    </row>
    <row r="23" spans="1:9" x14ac:dyDescent="0.35">
      <c r="A23" s="2" t="s">
        <v>185</v>
      </c>
      <c r="B23" t="s">
        <v>73</v>
      </c>
      <c r="C23" t="s">
        <v>186</v>
      </c>
      <c r="D23">
        <v>121003</v>
      </c>
      <c r="E23" s="2">
        <v>226010</v>
      </c>
      <c r="F23" t="s">
        <v>142</v>
      </c>
      <c r="G23" t="s">
        <v>152</v>
      </c>
      <c r="H23" s="2">
        <v>89.6</v>
      </c>
      <c r="I23" t="str">
        <f>VLOOKUP(E23,'Company X - Pincode Zones'!$B$2:$C$125,2,FALSE)</f>
        <v>b</v>
      </c>
    </row>
    <row r="24" spans="1:9" x14ac:dyDescent="0.35">
      <c r="A24" s="2" t="s">
        <v>187</v>
      </c>
      <c r="B24" t="s">
        <v>85</v>
      </c>
      <c r="C24" t="s">
        <v>188</v>
      </c>
      <c r="D24">
        <v>121003</v>
      </c>
      <c r="E24" s="2">
        <v>400705</v>
      </c>
      <c r="F24" t="s">
        <v>141</v>
      </c>
      <c r="G24" t="s">
        <v>181</v>
      </c>
      <c r="H24" s="2">
        <v>172.8</v>
      </c>
      <c r="I24" t="str">
        <f>VLOOKUP(E24,'Company X - Pincode Zones'!$B$2:$C$125,2,FALSE)</f>
        <v>d</v>
      </c>
    </row>
    <row r="25" spans="1:9" x14ac:dyDescent="0.35">
      <c r="A25" s="2" t="s">
        <v>189</v>
      </c>
      <c r="B25" t="s">
        <v>38</v>
      </c>
      <c r="C25" t="s">
        <v>190</v>
      </c>
      <c r="D25">
        <v>121003</v>
      </c>
      <c r="E25" s="2">
        <v>262405</v>
      </c>
      <c r="F25" t="s">
        <v>142</v>
      </c>
      <c r="G25" t="s">
        <v>181</v>
      </c>
      <c r="H25" s="2">
        <v>102.3</v>
      </c>
      <c r="I25" t="str">
        <f>VLOOKUP(E25,'Company X - Pincode Zones'!$B$2:$C$125,2,FALSE)</f>
        <v>b</v>
      </c>
    </row>
    <row r="26" spans="1:9" x14ac:dyDescent="0.35">
      <c r="A26" s="2" t="s">
        <v>191</v>
      </c>
      <c r="B26" t="s">
        <v>30</v>
      </c>
      <c r="C26" t="s">
        <v>192</v>
      </c>
      <c r="D26">
        <v>121003</v>
      </c>
      <c r="E26" s="2">
        <v>394210</v>
      </c>
      <c r="F26" t="s">
        <v>141</v>
      </c>
      <c r="G26" t="s">
        <v>181</v>
      </c>
      <c r="H26" s="2">
        <v>172.8</v>
      </c>
      <c r="I26" t="str">
        <f>VLOOKUP(E26,'Company X - Pincode Zones'!$B$2:$C$125,2,FALSE)</f>
        <v>d</v>
      </c>
    </row>
    <row r="27" spans="1:9" x14ac:dyDescent="0.35">
      <c r="A27" s="2" t="s">
        <v>193</v>
      </c>
      <c r="B27" t="s">
        <v>27</v>
      </c>
      <c r="C27" t="s">
        <v>188</v>
      </c>
      <c r="D27">
        <v>121003</v>
      </c>
      <c r="E27" s="2">
        <v>411014</v>
      </c>
      <c r="F27" t="s">
        <v>141</v>
      </c>
      <c r="G27" t="s">
        <v>181</v>
      </c>
      <c r="H27" s="2">
        <v>172.8</v>
      </c>
      <c r="I27" t="str">
        <f>VLOOKUP(E27,'Company X - Pincode Zones'!$B$2:$C$125,2,FALSE)</f>
        <v>d</v>
      </c>
    </row>
    <row r="28" spans="1:9" x14ac:dyDescent="0.35">
      <c r="A28" s="2" t="s">
        <v>194</v>
      </c>
      <c r="B28" t="s">
        <v>26</v>
      </c>
      <c r="C28" t="s">
        <v>195</v>
      </c>
      <c r="D28">
        <v>121003</v>
      </c>
      <c r="E28" s="2">
        <v>783301</v>
      </c>
      <c r="F28" t="s">
        <v>143</v>
      </c>
      <c r="G28" t="s">
        <v>181</v>
      </c>
      <c r="H28" s="2">
        <v>213.5</v>
      </c>
      <c r="I28" t="str">
        <f>VLOOKUP(E28,'Company X - Pincode Zones'!$B$2:$C$125,2,FALSE)</f>
        <v>e</v>
      </c>
    </row>
    <row r="29" spans="1:9" x14ac:dyDescent="0.35">
      <c r="A29" s="2" t="s">
        <v>196</v>
      </c>
      <c r="B29" t="s">
        <v>21</v>
      </c>
      <c r="C29" t="s">
        <v>186</v>
      </c>
      <c r="D29">
        <v>121003</v>
      </c>
      <c r="E29" s="2">
        <v>486661</v>
      </c>
      <c r="F29" t="s">
        <v>141</v>
      </c>
      <c r="G29" t="s">
        <v>181</v>
      </c>
      <c r="H29" s="2">
        <v>258.89999999999998</v>
      </c>
      <c r="I29" t="str">
        <f>VLOOKUP(E29,'Company X - Pincode Zones'!$B$2:$C$125,2,FALSE)</f>
        <v>d</v>
      </c>
    </row>
    <row r="30" spans="1:9" x14ac:dyDescent="0.35">
      <c r="A30" s="2" t="s">
        <v>197</v>
      </c>
      <c r="B30" t="s">
        <v>28</v>
      </c>
      <c r="C30" t="s">
        <v>151</v>
      </c>
      <c r="D30">
        <v>121003</v>
      </c>
      <c r="E30" s="2">
        <v>244001</v>
      </c>
      <c r="F30" t="s">
        <v>142</v>
      </c>
      <c r="G30" t="s">
        <v>181</v>
      </c>
      <c r="H30" s="2">
        <v>151.1</v>
      </c>
      <c r="I30" t="str">
        <f>VLOOKUP(E30,'Company X - Pincode Zones'!$B$2:$C$125,2,FALSE)</f>
        <v>b</v>
      </c>
    </row>
    <row r="31" spans="1:9" x14ac:dyDescent="0.35">
      <c r="A31" s="2" t="s">
        <v>198</v>
      </c>
      <c r="B31" t="s">
        <v>11</v>
      </c>
      <c r="C31" t="s">
        <v>188</v>
      </c>
      <c r="D31">
        <v>121003</v>
      </c>
      <c r="E31" s="2">
        <v>492001</v>
      </c>
      <c r="F31" t="s">
        <v>141</v>
      </c>
      <c r="G31" t="s">
        <v>181</v>
      </c>
      <c r="H31" s="2">
        <v>172.8</v>
      </c>
      <c r="I31" t="str">
        <f>VLOOKUP(E31,'Company X - Pincode Zones'!$B$2:$C$125,2,FALSE)</f>
        <v>d</v>
      </c>
    </row>
    <row r="32" spans="1:9" x14ac:dyDescent="0.35">
      <c r="A32" s="2" t="s">
        <v>199</v>
      </c>
      <c r="B32" t="s">
        <v>8</v>
      </c>
      <c r="C32" t="s">
        <v>200</v>
      </c>
      <c r="D32">
        <v>121003</v>
      </c>
      <c r="E32" s="2">
        <v>517128</v>
      </c>
      <c r="F32" t="s">
        <v>141</v>
      </c>
      <c r="G32" t="s">
        <v>181</v>
      </c>
      <c r="H32" s="2">
        <v>345</v>
      </c>
      <c r="I32" t="str">
        <f>VLOOKUP(E32,'Company X - Pincode Zones'!$B$2:$C$125,2,FALSE)</f>
        <v>d</v>
      </c>
    </row>
    <row r="33" spans="1:9" x14ac:dyDescent="0.35">
      <c r="A33" s="2" t="s">
        <v>201</v>
      </c>
      <c r="B33" t="s">
        <v>49</v>
      </c>
      <c r="C33" t="s">
        <v>202</v>
      </c>
      <c r="D33">
        <v>121003</v>
      </c>
      <c r="E33" s="2">
        <v>562110</v>
      </c>
      <c r="F33" t="s">
        <v>141</v>
      </c>
      <c r="G33" t="s">
        <v>181</v>
      </c>
      <c r="H33" s="2">
        <v>258.89999999999998</v>
      </c>
      <c r="I33" t="str">
        <f>VLOOKUP(E33,'Company X - Pincode Zones'!$B$2:$C$125,2,FALSE)</f>
        <v>d</v>
      </c>
    </row>
    <row r="34" spans="1:9" x14ac:dyDescent="0.35">
      <c r="A34" s="2" t="s">
        <v>203</v>
      </c>
      <c r="B34" t="s">
        <v>59</v>
      </c>
      <c r="C34" t="s">
        <v>190</v>
      </c>
      <c r="D34">
        <v>121003</v>
      </c>
      <c r="E34" s="2">
        <v>831006</v>
      </c>
      <c r="F34" t="s">
        <v>141</v>
      </c>
      <c r="G34" t="s">
        <v>181</v>
      </c>
      <c r="H34" s="2">
        <v>172.8</v>
      </c>
      <c r="I34" t="str">
        <f>VLOOKUP(E34,'Company X - Pincode Zones'!$B$2:$C$125,2,FALSE)</f>
        <v>d</v>
      </c>
    </row>
    <row r="35" spans="1:9" x14ac:dyDescent="0.35">
      <c r="A35" s="2" t="s">
        <v>204</v>
      </c>
      <c r="B35" t="s">
        <v>137</v>
      </c>
      <c r="C35" t="s">
        <v>205</v>
      </c>
      <c r="D35">
        <v>121003</v>
      </c>
      <c r="E35" s="2">
        <v>140604</v>
      </c>
      <c r="F35" t="s">
        <v>142</v>
      </c>
      <c r="G35" t="s">
        <v>152</v>
      </c>
      <c r="H35" s="2">
        <v>174.5</v>
      </c>
      <c r="I35" t="str">
        <f>VLOOKUP(E35,'Company X - Pincode Zones'!$B$2:$C$125,2,FALSE)</f>
        <v>b</v>
      </c>
    </row>
    <row r="36" spans="1:9" x14ac:dyDescent="0.35">
      <c r="A36" s="2" t="s">
        <v>206</v>
      </c>
      <c r="B36" t="s">
        <v>136</v>
      </c>
      <c r="C36" t="s">
        <v>207</v>
      </c>
      <c r="D36">
        <v>121003</v>
      </c>
      <c r="E36" s="2">
        <v>723146</v>
      </c>
      <c r="F36" t="s">
        <v>141</v>
      </c>
      <c r="G36" t="s">
        <v>152</v>
      </c>
      <c r="H36" s="2">
        <v>90.2</v>
      </c>
      <c r="I36" t="str">
        <f>VLOOKUP(E36,'Company X - Pincode Zones'!$B$2:$C$125,2,FALSE)</f>
        <v>d</v>
      </c>
    </row>
    <row r="37" spans="1:9" x14ac:dyDescent="0.35">
      <c r="A37" s="2" t="s">
        <v>208</v>
      </c>
      <c r="B37" t="s">
        <v>135</v>
      </c>
      <c r="C37" t="s">
        <v>209</v>
      </c>
      <c r="D37">
        <v>121003</v>
      </c>
      <c r="E37" s="2">
        <v>421204</v>
      </c>
      <c r="F37" t="s">
        <v>141</v>
      </c>
      <c r="G37" t="s">
        <v>152</v>
      </c>
      <c r="H37" s="2">
        <v>90.2</v>
      </c>
      <c r="I37" t="str">
        <f>VLOOKUP(E37,'Company X - Pincode Zones'!$B$2:$C$125,2,FALSE)</f>
        <v>d</v>
      </c>
    </row>
    <row r="38" spans="1:9" x14ac:dyDescent="0.35">
      <c r="A38" s="2" t="s">
        <v>210</v>
      </c>
      <c r="B38" t="s">
        <v>133</v>
      </c>
      <c r="C38" t="s">
        <v>211</v>
      </c>
      <c r="D38">
        <v>121003</v>
      </c>
      <c r="E38" s="2">
        <v>263139</v>
      </c>
      <c r="F38" t="s">
        <v>142</v>
      </c>
      <c r="G38" t="s">
        <v>152</v>
      </c>
      <c r="H38" s="2">
        <v>61.3</v>
      </c>
      <c r="I38" t="str">
        <f>VLOOKUP(E38,'Company X - Pincode Zones'!$B$2:$C$125,2,FALSE)</f>
        <v>b</v>
      </c>
    </row>
    <row r="39" spans="1:9" x14ac:dyDescent="0.35">
      <c r="A39" s="2" t="s">
        <v>212</v>
      </c>
      <c r="B39" t="s">
        <v>132</v>
      </c>
      <c r="C39" t="s">
        <v>213</v>
      </c>
      <c r="D39">
        <v>121003</v>
      </c>
      <c r="E39" s="2">
        <v>743263</v>
      </c>
      <c r="F39" t="s">
        <v>141</v>
      </c>
      <c r="G39" t="s">
        <v>152</v>
      </c>
      <c r="H39" s="2">
        <v>135</v>
      </c>
      <c r="I39" t="str">
        <f>VLOOKUP(E39,'Company X - Pincode Zones'!$B$2:$C$125,2,FALSE)</f>
        <v>d</v>
      </c>
    </row>
    <row r="40" spans="1:9" x14ac:dyDescent="0.35">
      <c r="A40" s="2" t="s">
        <v>214</v>
      </c>
      <c r="B40" t="s">
        <v>129</v>
      </c>
      <c r="C40" t="s">
        <v>188</v>
      </c>
      <c r="D40">
        <v>121003</v>
      </c>
      <c r="E40" s="2">
        <v>392150</v>
      </c>
      <c r="F40" t="s">
        <v>141</v>
      </c>
      <c r="G40" t="s">
        <v>152</v>
      </c>
      <c r="H40" s="2">
        <v>90.2</v>
      </c>
      <c r="I40" t="str">
        <f>VLOOKUP(E40,'Company X - Pincode Zones'!$B$2:$C$125,2,FALSE)</f>
        <v>d</v>
      </c>
    </row>
    <row r="41" spans="1:9" x14ac:dyDescent="0.35">
      <c r="A41" s="2" t="s">
        <v>215</v>
      </c>
      <c r="B41" t="s">
        <v>127</v>
      </c>
      <c r="C41" t="s">
        <v>216</v>
      </c>
      <c r="D41">
        <v>121003</v>
      </c>
      <c r="E41" s="2">
        <v>382830</v>
      </c>
      <c r="F41" t="s">
        <v>141</v>
      </c>
      <c r="G41" t="s">
        <v>152</v>
      </c>
      <c r="H41" s="2">
        <v>90.2</v>
      </c>
      <c r="I41" t="str">
        <f>VLOOKUP(E41,'Company X - Pincode Zones'!$B$2:$C$125,2,FALSE)</f>
        <v>d</v>
      </c>
    </row>
    <row r="42" spans="1:9" x14ac:dyDescent="0.35">
      <c r="A42" s="2" t="s">
        <v>217</v>
      </c>
      <c r="B42" t="s">
        <v>124</v>
      </c>
      <c r="C42" t="s">
        <v>207</v>
      </c>
      <c r="D42">
        <v>121003</v>
      </c>
      <c r="E42" s="2">
        <v>711303</v>
      </c>
      <c r="F42" t="s">
        <v>141</v>
      </c>
      <c r="G42" t="s">
        <v>152</v>
      </c>
      <c r="H42" s="2">
        <v>90.2</v>
      </c>
      <c r="I42" t="str">
        <f>VLOOKUP(E42,'Company X - Pincode Zones'!$B$2:$C$125,2,FALSE)</f>
        <v>d</v>
      </c>
    </row>
    <row r="43" spans="1:9" x14ac:dyDescent="0.35">
      <c r="A43" s="2" t="s">
        <v>218</v>
      </c>
      <c r="B43" t="s">
        <v>123</v>
      </c>
      <c r="C43" t="s">
        <v>154</v>
      </c>
      <c r="D43">
        <v>121003</v>
      </c>
      <c r="E43" s="2">
        <v>283102</v>
      </c>
      <c r="F43" t="s">
        <v>142</v>
      </c>
      <c r="G43" t="s">
        <v>152</v>
      </c>
      <c r="H43" s="2">
        <v>61.3</v>
      </c>
      <c r="I43" t="str">
        <f>VLOOKUP(E43,'Company X - Pincode Zones'!$B$2:$C$125,2,FALSE)</f>
        <v>b</v>
      </c>
    </row>
    <row r="44" spans="1:9" x14ac:dyDescent="0.35">
      <c r="A44" s="2" t="s">
        <v>219</v>
      </c>
      <c r="B44" t="s">
        <v>122</v>
      </c>
      <c r="C44" t="s">
        <v>220</v>
      </c>
      <c r="D44">
        <v>121003</v>
      </c>
      <c r="E44" s="2">
        <v>370201</v>
      </c>
      <c r="F44" t="s">
        <v>141</v>
      </c>
      <c r="G44" t="s">
        <v>152</v>
      </c>
      <c r="H44" s="2">
        <v>135</v>
      </c>
      <c r="I44" t="str">
        <f>VLOOKUP(E44,'Company X - Pincode Zones'!$B$2:$C$125,2,FALSE)</f>
        <v>d</v>
      </c>
    </row>
    <row r="45" spans="1:9" x14ac:dyDescent="0.35">
      <c r="A45" s="2" t="s">
        <v>221</v>
      </c>
      <c r="B45" t="s">
        <v>121</v>
      </c>
      <c r="C45" t="s">
        <v>207</v>
      </c>
      <c r="D45">
        <v>121003</v>
      </c>
      <c r="E45" s="2">
        <v>248001</v>
      </c>
      <c r="F45" t="s">
        <v>142</v>
      </c>
      <c r="G45" t="s">
        <v>152</v>
      </c>
      <c r="H45" s="2">
        <v>61.3</v>
      </c>
      <c r="I45" t="str">
        <f>VLOOKUP(E45,'Company X - Pincode Zones'!$B$2:$C$125,2,FALSE)</f>
        <v>b</v>
      </c>
    </row>
    <row r="46" spans="1:9" x14ac:dyDescent="0.35">
      <c r="A46" s="2" t="s">
        <v>222</v>
      </c>
      <c r="B46" t="s">
        <v>120</v>
      </c>
      <c r="C46" t="s">
        <v>172</v>
      </c>
      <c r="D46">
        <v>121003</v>
      </c>
      <c r="E46" s="2">
        <v>144001</v>
      </c>
      <c r="F46" t="s">
        <v>142</v>
      </c>
      <c r="G46" t="s">
        <v>152</v>
      </c>
      <c r="H46" s="2">
        <v>89.6</v>
      </c>
      <c r="I46" t="str">
        <f>VLOOKUP(E46,'Company X - Pincode Zones'!$B$2:$C$125,2,FALSE)</f>
        <v>b</v>
      </c>
    </row>
    <row r="47" spans="1:9" x14ac:dyDescent="0.35">
      <c r="A47" s="2" t="s">
        <v>223</v>
      </c>
      <c r="B47" t="s">
        <v>119</v>
      </c>
      <c r="C47" t="s">
        <v>216</v>
      </c>
      <c r="D47">
        <v>121003</v>
      </c>
      <c r="E47" s="2">
        <v>403401</v>
      </c>
      <c r="F47" t="s">
        <v>141</v>
      </c>
      <c r="G47" t="s">
        <v>152</v>
      </c>
      <c r="H47" s="2">
        <v>90.2</v>
      </c>
      <c r="I47" t="str">
        <f>VLOOKUP(E47,'Company X - Pincode Zones'!$B$2:$C$125,2,FALSE)</f>
        <v>d</v>
      </c>
    </row>
    <row r="48" spans="1:9" x14ac:dyDescent="0.35">
      <c r="A48" s="2" t="s">
        <v>224</v>
      </c>
      <c r="B48" t="s">
        <v>116</v>
      </c>
      <c r="C48" t="s">
        <v>202</v>
      </c>
      <c r="D48">
        <v>121003</v>
      </c>
      <c r="E48" s="2">
        <v>452001</v>
      </c>
      <c r="F48" t="s">
        <v>141</v>
      </c>
      <c r="G48" t="s">
        <v>152</v>
      </c>
      <c r="H48" s="2">
        <v>135</v>
      </c>
      <c r="I48" t="str">
        <f>VLOOKUP(E48,'Company X - Pincode Zones'!$B$2:$C$125,2,FALSE)</f>
        <v>d</v>
      </c>
    </row>
    <row r="49" spans="1:9" x14ac:dyDescent="0.35">
      <c r="A49" s="2" t="s">
        <v>225</v>
      </c>
      <c r="B49" t="s">
        <v>115</v>
      </c>
      <c r="C49" t="s">
        <v>216</v>
      </c>
      <c r="D49">
        <v>121003</v>
      </c>
      <c r="E49" s="2">
        <v>721636</v>
      </c>
      <c r="F49" t="s">
        <v>141</v>
      </c>
      <c r="G49" t="s">
        <v>152</v>
      </c>
      <c r="H49" s="2">
        <v>90.2</v>
      </c>
      <c r="I49" t="str">
        <f>VLOOKUP(E49,'Company X - Pincode Zones'!$B$2:$C$125,2,FALSE)</f>
        <v>d</v>
      </c>
    </row>
    <row r="50" spans="1:9" x14ac:dyDescent="0.35">
      <c r="A50" s="2" t="s">
        <v>226</v>
      </c>
      <c r="B50" t="s">
        <v>117</v>
      </c>
      <c r="C50" t="s">
        <v>207</v>
      </c>
      <c r="D50">
        <v>121003</v>
      </c>
      <c r="E50" s="2">
        <v>831002</v>
      </c>
      <c r="F50" t="s">
        <v>141</v>
      </c>
      <c r="G50" t="s">
        <v>152</v>
      </c>
      <c r="H50" s="2">
        <v>90.2</v>
      </c>
      <c r="I50" t="str">
        <f>VLOOKUP(E50,'Company X - Pincode Zones'!$B$2:$C$125,2,FALSE)</f>
        <v>d</v>
      </c>
    </row>
    <row r="51" spans="1:9" x14ac:dyDescent="0.35">
      <c r="A51" s="2" t="s">
        <v>227</v>
      </c>
      <c r="B51" t="s">
        <v>113</v>
      </c>
      <c r="C51" t="s">
        <v>228</v>
      </c>
      <c r="D51">
        <v>121003</v>
      </c>
      <c r="E51" s="2">
        <v>226004</v>
      </c>
      <c r="F51" t="s">
        <v>142</v>
      </c>
      <c r="G51" t="s">
        <v>152</v>
      </c>
      <c r="H51" s="2">
        <v>174.5</v>
      </c>
      <c r="I51" t="str">
        <f>VLOOKUP(E51,'Company X - Pincode Zones'!$B$2:$C$125,2,FALSE)</f>
        <v>b</v>
      </c>
    </row>
    <row r="52" spans="1:9" x14ac:dyDescent="0.35">
      <c r="A52" s="2" t="s">
        <v>229</v>
      </c>
      <c r="B52" t="s">
        <v>112</v>
      </c>
      <c r="C52" t="s">
        <v>230</v>
      </c>
      <c r="D52">
        <v>121003</v>
      </c>
      <c r="E52" s="2">
        <v>248001</v>
      </c>
      <c r="F52" t="s">
        <v>142</v>
      </c>
      <c r="G52" t="s">
        <v>152</v>
      </c>
      <c r="H52" s="2">
        <v>89.6</v>
      </c>
      <c r="I52" t="str">
        <f>VLOOKUP(E52,'Company X - Pincode Zones'!$B$2:$C$125,2,FALSE)</f>
        <v>b</v>
      </c>
    </row>
    <row r="53" spans="1:9" x14ac:dyDescent="0.35">
      <c r="A53" s="2" t="s">
        <v>231</v>
      </c>
      <c r="B53" t="s">
        <v>107</v>
      </c>
      <c r="C53" t="s">
        <v>207</v>
      </c>
      <c r="D53">
        <v>121003</v>
      </c>
      <c r="E53" s="2">
        <v>410206</v>
      </c>
      <c r="F53" t="s">
        <v>141</v>
      </c>
      <c r="G53" t="s">
        <v>152</v>
      </c>
      <c r="H53" s="2">
        <v>90.2</v>
      </c>
      <c r="I53" t="str">
        <f>VLOOKUP(E53,'Company X - Pincode Zones'!$B$2:$C$125,2,FALSE)</f>
        <v>d</v>
      </c>
    </row>
    <row r="54" spans="1:9" x14ac:dyDescent="0.35">
      <c r="A54" s="2" t="s">
        <v>232</v>
      </c>
      <c r="B54" t="s">
        <v>105</v>
      </c>
      <c r="C54" t="s">
        <v>233</v>
      </c>
      <c r="D54">
        <v>121003</v>
      </c>
      <c r="E54" s="2">
        <v>516503</v>
      </c>
      <c r="F54" t="s">
        <v>141</v>
      </c>
      <c r="G54" t="s">
        <v>152</v>
      </c>
      <c r="H54" s="2">
        <v>179.8</v>
      </c>
      <c r="I54" t="str">
        <f>VLOOKUP(E54,'Company X - Pincode Zones'!$B$2:$C$125,2,FALSE)</f>
        <v>d</v>
      </c>
    </row>
    <row r="55" spans="1:9" x14ac:dyDescent="0.35">
      <c r="A55" s="2" t="s">
        <v>234</v>
      </c>
      <c r="B55" t="s">
        <v>103</v>
      </c>
      <c r="C55" t="s">
        <v>235</v>
      </c>
      <c r="D55">
        <v>121003</v>
      </c>
      <c r="E55" s="2">
        <v>742103</v>
      </c>
      <c r="F55" t="s">
        <v>141</v>
      </c>
      <c r="G55" t="s">
        <v>152</v>
      </c>
      <c r="H55" s="2">
        <v>90.2</v>
      </c>
      <c r="I55" t="str">
        <f>VLOOKUP(E55,'Company X - Pincode Zones'!$B$2:$C$125,2,FALSE)</f>
        <v>d</v>
      </c>
    </row>
    <row r="56" spans="1:9" x14ac:dyDescent="0.35">
      <c r="A56" s="2" t="s">
        <v>236</v>
      </c>
      <c r="B56" t="s">
        <v>96</v>
      </c>
      <c r="C56" t="s">
        <v>237</v>
      </c>
      <c r="D56">
        <v>121003</v>
      </c>
      <c r="E56" s="2">
        <v>452018</v>
      </c>
      <c r="F56" t="s">
        <v>141</v>
      </c>
      <c r="G56" t="s">
        <v>152</v>
      </c>
      <c r="H56" s="2">
        <v>179.8</v>
      </c>
      <c r="I56" t="str">
        <f>VLOOKUP(E56,'Company X - Pincode Zones'!$B$2:$C$125,2,FALSE)</f>
        <v>d</v>
      </c>
    </row>
    <row r="57" spans="1:9" x14ac:dyDescent="0.35">
      <c r="A57" s="2" t="s">
        <v>238</v>
      </c>
      <c r="B57" t="s">
        <v>95</v>
      </c>
      <c r="C57" t="s">
        <v>154</v>
      </c>
      <c r="D57">
        <v>121003</v>
      </c>
      <c r="E57" s="2">
        <v>208001</v>
      </c>
      <c r="F57" t="s">
        <v>142</v>
      </c>
      <c r="G57" t="s">
        <v>152</v>
      </c>
      <c r="H57" s="2">
        <v>61.3</v>
      </c>
      <c r="I57" t="str">
        <f>VLOOKUP(E57,'Company X - Pincode Zones'!$B$2:$C$125,2,FALSE)</f>
        <v>b</v>
      </c>
    </row>
    <row r="58" spans="1:9" x14ac:dyDescent="0.35">
      <c r="A58" s="2" t="s">
        <v>239</v>
      </c>
      <c r="B58" t="s">
        <v>63</v>
      </c>
      <c r="C58" t="s">
        <v>240</v>
      </c>
      <c r="D58">
        <v>121003</v>
      </c>
      <c r="E58" s="2">
        <v>244713</v>
      </c>
      <c r="F58" t="s">
        <v>142</v>
      </c>
      <c r="G58" t="s">
        <v>152</v>
      </c>
      <c r="H58" s="2">
        <v>89.6</v>
      </c>
      <c r="I58" t="str">
        <f>VLOOKUP(E58,'Company X - Pincode Zones'!$B$2:$C$125,2,FALSE)</f>
        <v>b</v>
      </c>
    </row>
    <row r="59" spans="1:9" x14ac:dyDescent="0.35">
      <c r="A59" s="2" t="s">
        <v>241</v>
      </c>
      <c r="B59" t="s">
        <v>61</v>
      </c>
      <c r="C59" t="s">
        <v>240</v>
      </c>
      <c r="D59">
        <v>121003</v>
      </c>
      <c r="E59" s="2">
        <v>580007</v>
      </c>
      <c r="F59" t="s">
        <v>141</v>
      </c>
      <c r="G59" t="s">
        <v>152</v>
      </c>
      <c r="H59" s="2">
        <v>135</v>
      </c>
      <c r="I59" t="str">
        <f>VLOOKUP(E59,'Company X - Pincode Zones'!$B$2:$C$125,2,FALSE)</f>
        <v>d</v>
      </c>
    </row>
    <row r="60" spans="1:9" x14ac:dyDescent="0.35">
      <c r="A60" s="2" t="s">
        <v>242</v>
      </c>
      <c r="B60" t="s">
        <v>60</v>
      </c>
      <c r="C60" t="s">
        <v>243</v>
      </c>
      <c r="D60">
        <v>121003</v>
      </c>
      <c r="E60" s="2">
        <v>360005</v>
      </c>
      <c r="F60" t="s">
        <v>141</v>
      </c>
      <c r="G60" t="s">
        <v>152</v>
      </c>
      <c r="H60" s="2">
        <v>269.39999999999998</v>
      </c>
      <c r="I60" t="str">
        <f>VLOOKUP(E60,'Company X - Pincode Zones'!$B$2:$C$125,2,FALSE)</f>
        <v>d</v>
      </c>
    </row>
    <row r="61" spans="1:9" x14ac:dyDescent="0.35">
      <c r="A61" s="2" t="s">
        <v>244</v>
      </c>
      <c r="B61" t="s">
        <v>125</v>
      </c>
      <c r="C61" t="s">
        <v>245</v>
      </c>
      <c r="D61">
        <v>121003</v>
      </c>
      <c r="E61" s="2">
        <v>313027</v>
      </c>
      <c r="F61" t="s">
        <v>141</v>
      </c>
      <c r="G61" t="s">
        <v>152</v>
      </c>
      <c r="H61" s="2">
        <v>179.8</v>
      </c>
      <c r="I61" t="str">
        <f>VLOOKUP(E61,'Company X - Pincode Zones'!$B$2:$C$125,2,FALSE)</f>
        <v>b</v>
      </c>
    </row>
    <row r="62" spans="1:9" x14ac:dyDescent="0.35">
      <c r="A62" s="2" t="s">
        <v>246</v>
      </c>
      <c r="B62" t="s">
        <v>101</v>
      </c>
      <c r="C62" t="s">
        <v>168</v>
      </c>
      <c r="D62">
        <v>121003</v>
      </c>
      <c r="E62" s="2">
        <v>341001</v>
      </c>
      <c r="F62" t="s">
        <v>141</v>
      </c>
      <c r="G62" t="s">
        <v>152</v>
      </c>
      <c r="H62" s="2">
        <v>90.2</v>
      </c>
      <c r="I62" t="str">
        <f>VLOOKUP(E62,'Company X - Pincode Zones'!$B$2:$C$125,2,FALSE)</f>
        <v>b</v>
      </c>
    </row>
    <row r="63" spans="1:9" x14ac:dyDescent="0.35">
      <c r="A63" s="2" t="s">
        <v>247</v>
      </c>
      <c r="B63" t="s">
        <v>84</v>
      </c>
      <c r="C63" t="s">
        <v>165</v>
      </c>
      <c r="D63">
        <v>121003</v>
      </c>
      <c r="E63" s="2">
        <v>332715</v>
      </c>
      <c r="F63" t="s">
        <v>141</v>
      </c>
      <c r="G63" t="s">
        <v>152</v>
      </c>
      <c r="H63" s="2">
        <v>45.4</v>
      </c>
      <c r="I63" t="str">
        <f>VLOOKUP(E63,'Company X - Pincode Zones'!$B$2:$C$125,2,FALSE)</f>
        <v>b</v>
      </c>
    </row>
    <row r="64" spans="1:9" x14ac:dyDescent="0.35">
      <c r="A64" s="2" t="s">
        <v>248</v>
      </c>
      <c r="B64" t="s">
        <v>80</v>
      </c>
      <c r="C64" t="s">
        <v>249</v>
      </c>
      <c r="D64">
        <v>121003</v>
      </c>
      <c r="E64" s="2">
        <v>302031</v>
      </c>
      <c r="F64" t="s">
        <v>141</v>
      </c>
      <c r="G64" t="s">
        <v>152</v>
      </c>
      <c r="H64" s="2">
        <v>90.2</v>
      </c>
      <c r="I64" t="str">
        <f>VLOOKUP(E64,'Company X - Pincode Zones'!$B$2:$C$125,2,FALSE)</f>
        <v>b</v>
      </c>
    </row>
    <row r="65" spans="1:9" x14ac:dyDescent="0.35">
      <c r="A65" s="2" t="s">
        <v>250</v>
      </c>
      <c r="B65" t="s">
        <v>70</v>
      </c>
      <c r="C65" t="s">
        <v>195</v>
      </c>
      <c r="D65">
        <v>121003</v>
      </c>
      <c r="E65" s="2">
        <v>335001</v>
      </c>
      <c r="F65" t="s">
        <v>141</v>
      </c>
      <c r="G65" t="s">
        <v>152</v>
      </c>
      <c r="H65" s="2">
        <v>90.2</v>
      </c>
      <c r="I65" t="str">
        <f>VLOOKUP(E65,'Company X - Pincode Zones'!$B$2:$C$125,2,FALSE)</f>
        <v>b</v>
      </c>
    </row>
    <row r="66" spans="1:9" x14ac:dyDescent="0.35">
      <c r="A66" s="2" t="s">
        <v>251</v>
      </c>
      <c r="B66" t="s">
        <v>57</v>
      </c>
      <c r="C66" t="s">
        <v>252</v>
      </c>
      <c r="D66">
        <v>121003</v>
      </c>
      <c r="E66" s="2">
        <v>334004</v>
      </c>
      <c r="F66" t="s">
        <v>141</v>
      </c>
      <c r="G66" t="s">
        <v>152</v>
      </c>
      <c r="H66" s="2">
        <v>90.2</v>
      </c>
      <c r="I66" t="str">
        <f>VLOOKUP(E66,'Company X - Pincode Zones'!$B$2:$C$125,2,FALSE)</f>
        <v>b</v>
      </c>
    </row>
    <row r="67" spans="1:9" x14ac:dyDescent="0.35">
      <c r="A67" s="2" t="s">
        <v>253</v>
      </c>
      <c r="B67" t="s">
        <v>50</v>
      </c>
      <c r="C67" t="s">
        <v>252</v>
      </c>
      <c r="D67">
        <v>121003</v>
      </c>
      <c r="E67" s="2">
        <v>321001</v>
      </c>
      <c r="F67" t="s">
        <v>141</v>
      </c>
      <c r="G67" t="s">
        <v>152</v>
      </c>
      <c r="H67" s="2">
        <v>90.2</v>
      </c>
      <c r="I67" t="str">
        <f>VLOOKUP(E67,'Company X - Pincode Zones'!$B$2:$C$125,2,FALSE)</f>
        <v>b</v>
      </c>
    </row>
    <row r="68" spans="1:9" x14ac:dyDescent="0.35">
      <c r="A68" s="2" t="s">
        <v>254</v>
      </c>
      <c r="B68" t="s">
        <v>48</v>
      </c>
      <c r="C68" t="s">
        <v>190</v>
      </c>
      <c r="D68">
        <v>121003</v>
      </c>
      <c r="E68" s="2">
        <v>324001</v>
      </c>
      <c r="F68" t="s">
        <v>141</v>
      </c>
      <c r="G68" t="s">
        <v>152</v>
      </c>
      <c r="H68" s="2">
        <v>90.2</v>
      </c>
      <c r="I68" t="str">
        <f>VLOOKUP(E68,'Company X - Pincode Zones'!$B$2:$C$125,2,FALSE)</f>
        <v>b</v>
      </c>
    </row>
    <row r="69" spans="1:9" x14ac:dyDescent="0.35">
      <c r="A69" s="2" t="s">
        <v>255</v>
      </c>
      <c r="B69" t="s">
        <v>45</v>
      </c>
      <c r="C69" t="s">
        <v>256</v>
      </c>
      <c r="D69">
        <v>121003</v>
      </c>
      <c r="E69" s="2">
        <v>321608</v>
      </c>
      <c r="F69" t="s">
        <v>141</v>
      </c>
      <c r="G69" t="s">
        <v>152</v>
      </c>
      <c r="H69" s="2">
        <v>90.2</v>
      </c>
      <c r="I69" t="str">
        <f>VLOOKUP(E69,'Company X - Pincode Zones'!$B$2:$C$125,2,FALSE)</f>
        <v>b</v>
      </c>
    </row>
    <row r="70" spans="1:9" x14ac:dyDescent="0.35">
      <c r="A70" s="2" t="s">
        <v>257</v>
      </c>
      <c r="B70" t="s">
        <v>44</v>
      </c>
      <c r="C70" t="s">
        <v>195</v>
      </c>
      <c r="D70">
        <v>121003</v>
      </c>
      <c r="E70" s="2">
        <v>302002</v>
      </c>
      <c r="F70" t="s">
        <v>141</v>
      </c>
      <c r="G70" t="s">
        <v>152</v>
      </c>
      <c r="H70" s="2">
        <v>90.2</v>
      </c>
      <c r="I70" t="str">
        <f>VLOOKUP(E70,'Company X - Pincode Zones'!$B$2:$C$125,2,FALSE)</f>
        <v>b</v>
      </c>
    </row>
    <row r="71" spans="1:9" x14ac:dyDescent="0.35">
      <c r="A71" s="2" t="s">
        <v>258</v>
      </c>
      <c r="B71" t="s">
        <v>41</v>
      </c>
      <c r="C71" t="s">
        <v>165</v>
      </c>
      <c r="D71">
        <v>121003</v>
      </c>
      <c r="E71" s="2">
        <v>311011</v>
      </c>
      <c r="F71" t="s">
        <v>141</v>
      </c>
      <c r="G71" t="s">
        <v>181</v>
      </c>
      <c r="H71" s="2">
        <v>86.7</v>
      </c>
      <c r="I71" t="str">
        <f>VLOOKUP(E71,'Company X - Pincode Zones'!$B$2:$C$125,2,FALSE)</f>
        <v>b</v>
      </c>
    </row>
    <row r="72" spans="1:9" x14ac:dyDescent="0.35">
      <c r="A72" s="2" t="s">
        <v>259</v>
      </c>
      <c r="B72" t="s">
        <v>36</v>
      </c>
      <c r="C72" t="s">
        <v>260</v>
      </c>
      <c r="D72">
        <v>121003</v>
      </c>
      <c r="E72" s="2">
        <v>306302</v>
      </c>
      <c r="F72" t="s">
        <v>141</v>
      </c>
      <c r="G72" t="s">
        <v>152</v>
      </c>
      <c r="H72" s="2">
        <v>269.39999999999998</v>
      </c>
      <c r="I72" t="str">
        <f>VLOOKUP(E72,'Company X - Pincode Zones'!$B$2:$C$125,2,FALSE)</f>
        <v>b</v>
      </c>
    </row>
    <row r="73" spans="1:9" x14ac:dyDescent="0.35">
      <c r="A73" s="2" t="s">
        <v>261</v>
      </c>
      <c r="B73" t="s">
        <v>34</v>
      </c>
      <c r="C73" t="s">
        <v>154</v>
      </c>
      <c r="D73">
        <v>121003</v>
      </c>
      <c r="E73" s="2">
        <v>313001</v>
      </c>
      <c r="F73" t="s">
        <v>141</v>
      </c>
      <c r="G73" t="s">
        <v>152</v>
      </c>
      <c r="H73" s="2">
        <v>90.2</v>
      </c>
      <c r="I73" t="str">
        <f>VLOOKUP(E73,'Company X - Pincode Zones'!$B$2:$C$125,2,FALSE)</f>
        <v>b</v>
      </c>
    </row>
    <row r="74" spans="1:9" x14ac:dyDescent="0.35">
      <c r="A74" s="2" t="s">
        <v>262</v>
      </c>
      <c r="B74" t="s">
        <v>39</v>
      </c>
      <c r="C74" t="s">
        <v>263</v>
      </c>
      <c r="D74">
        <v>121003</v>
      </c>
      <c r="E74" s="2">
        <v>302002</v>
      </c>
      <c r="F74" t="s">
        <v>141</v>
      </c>
      <c r="G74" t="s">
        <v>152</v>
      </c>
      <c r="H74" s="2">
        <v>90.2</v>
      </c>
      <c r="I74" t="str">
        <f>VLOOKUP(E74,'Company X - Pincode Zones'!$B$2:$C$125,2,FALSE)</f>
        <v>b</v>
      </c>
    </row>
    <row r="75" spans="1:9" x14ac:dyDescent="0.35">
      <c r="A75" s="2" t="s">
        <v>264</v>
      </c>
      <c r="B75" t="s">
        <v>33</v>
      </c>
      <c r="C75" t="s">
        <v>159</v>
      </c>
      <c r="D75">
        <v>121003</v>
      </c>
      <c r="E75" s="2">
        <v>322255</v>
      </c>
      <c r="F75" t="s">
        <v>141</v>
      </c>
      <c r="G75" t="s">
        <v>181</v>
      </c>
      <c r="H75" s="2">
        <v>86.7</v>
      </c>
      <c r="I75" t="str">
        <f>VLOOKUP(E75,'Company X - Pincode Zones'!$B$2:$C$125,2,FALSE)</f>
        <v>b</v>
      </c>
    </row>
    <row r="76" spans="1:9" x14ac:dyDescent="0.35">
      <c r="A76" s="2" t="s">
        <v>265</v>
      </c>
      <c r="B76" t="s">
        <v>32</v>
      </c>
      <c r="C76" t="s">
        <v>180</v>
      </c>
      <c r="D76">
        <v>121003</v>
      </c>
      <c r="E76" s="2">
        <v>302017</v>
      </c>
      <c r="F76" t="s">
        <v>141</v>
      </c>
      <c r="G76" t="s">
        <v>152</v>
      </c>
      <c r="H76" s="2">
        <v>45.4</v>
      </c>
      <c r="I76" t="str">
        <f>VLOOKUP(E76,'Company X - Pincode Zones'!$B$2:$C$125,2,FALSE)</f>
        <v>b</v>
      </c>
    </row>
    <row r="77" spans="1:9" x14ac:dyDescent="0.35">
      <c r="A77" s="2" t="s">
        <v>266</v>
      </c>
      <c r="B77" t="s">
        <v>31</v>
      </c>
      <c r="C77" t="s">
        <v>188</v>
      </c>
      <c r="D77">
        <v>121003</v>
      </c>
      <c r="E77" s="2">
        <v>302017</v>
      </c>
      <c r="F77" t="s">
        <v>141</v>
      </c>
      <c r="G77" t="s">
        <v>152</v>
      </c>
      <c r="H77" s="2">
        <v>90.2</v>
      </c>
      <c r="I77" t="str">
        <f>VLOOKUP(E77,'Company X - Pincode Zones'!$B$2:$C$125,2,FALSE)</f>
        <v>b</v>
      </c>
    </row>
    <row r="78" spans="1:9" x14ac:dyDescent="0.35">
      <c r="A78" s="2" t="s">
        <v>267</v>
      </c>
      <c r="B78" t="s">
        <v>29</v>
      </c>
      <c r="C78" t="s">
        <v>165</v>
      </c>
      <c r="D78">
        <v>121003</v>
      </c>
      <c r="E78" s="2">
        <v>335512</v>
      </c>
      <c r="F78" t="s">
        <v>141</v>
      </c>
      <c r="G78" t="s">
        <v>152</v>
      </c>
      <c r="H78" s="2">
        <v>45.4</v>
      </c>
      <c r="I78" t="str">
        <f>VLOOKUP(E78,'Company X - Pincode Zones'!$B$2:$C$125,2,FALSE)</f>
        <v>b</v>
      </c>
    </row>
    <row r="79" spans="1:9" x14ac:dyDescent="0.35">
      <c r="A79" s="2" t="s">
        <v>268</v>
      </c>
      <c r="B79" t="s">
        <v>22</v>
      </c>
      <c r="C79" t="s">
        <v>269</v>
      </c>
      <c r="D79">
        <v>121003</v>
      </c>
      <c r="E79" s="2">
        <v>313001</v>
      </c>
      <c r="F79" t="s">
        <v>141</v>
      </c>
      <c r="G79" t="s">
        <v>152</v>
      </c>
      <c r="H79" s="2">
        <v>224.6</v>
      </c>
      <c r="I79" t="str">
        <f>VLOOKUP(E79,'Company X - Pincode Zones'!$B$2:$C$125,2,FALSE)</f>
        <v>b</v>
      </c>
    </row>
    <row r="80" spans="1:9" x14ac:dyDescent="0.35">
      <c r="A80" s="2" t="s">
        <v>270</v>
      </c>
      <c r="B80" t="s">
        <v>20</v>
      </c>
      <c r="C80" t="s">
        <v>180</v>
      </c>
      <c r="D80">
        <v>121003</v>
      </c>
      <c r="E80" s="2">
        <v>313001</v>
      </c>
      <c r="F80" t="s">
        <v>141</v>
      </c>
      <c r="G80" t="s">
        <v>152</v>
      </c>
      <c r="H80" s="2">
        <v>45.4</v>
      </c>
      <c r="I80" t="str">
        <f>VLOOKUP(E80,'Company X - Pincode Zones'!$B$2:$C$125,2,FALSE)</f>
        <v>b</v>
      </c>
    </row>
    <row r="81" spans="1:9" x14ac:dyDescent="0.35">
      <c r="A81" s="2" t="s">
        <v>271</v>
      </c>
      <c r="B81" t="s">
        <v>18</v>
      </c>
      <c r="C81" t="s">
        <v>180</v>
      </c>
      <c r="D81">
        <v>121003</v>
      </c>
      <c r="E81" s="2">
        <v>307026</v>
      </c>
      <c r="F81" t="s">
        <v>141</v>
      </c>
      <c r="G81" t="s">
        <v>152</v>
      </c>
      <c r="H81" s="2">
        <v>45.4</v>
      </c>
      <c r="I81" t="str">
        <f>VLOOKUP(E81,'Company X - Pincode Zones'!$B$2:$C$125,2,FALSE)</f>
        <v>b</v>
      </c>
    </row>
    <row r="82" spans="1:9" x14ac:dyDescent="0.35">
      <c r="A82" s="2" t="s">
        <v>272</v>
      </c>
      <c r="B82" t="s">
        <v>17</v>
      </c>
      <c r="C82" t="s">
        <v>159</v>
      </c>
      <c r="D82">
        <v>121003</v>
      </c>
      <c r="E82" s="2">
        <v>327025</v>
      </c>
      <c r="F82" t="s">
        <v>141</v>
      </c>
      <c r="G82" t="s">
        <v>152</v>
      </c>
      <c r="H82" s="2">
        <v>45.4</v>
      </c>
      <c r="I82" t="str">
        <f>VLOOKUP(E82,'Company X - Pincode Zones'!$B$2:$C$125,2,FALSE)</f>
        <v>b</v>
      </c>
    </row>
    <row r="83" spans="1:9" x14ac:dyDescent="0.35">
      <c r="A83" s="2" t="s">
        <v>273</v>
      </c>
      <c r="B83" t="s">
        <v>16</v>
      </c>
      <c r="C83" t="s">
        <v>195</v>
      </c>
      <c r="D83">
        <v>121003</v>
      </c>
      <c r="E83" s="2">
        <v>313333</v>
      </c>
      <c r="F83" t="s">
        <v>141</v>
      </c>
      <c r="G83" t="s">
        <v>152</v>
      </c>
      <c r="H83" s="2">
        <v>90.2</v>
      </c>
      <c r="I83" t="str">
        <f>VLOOKUP(E83,'Company X - Pincode Zones'!$B$2:$C$125,2,FALSE)</f>
        <v>b</v>
      </c>
    </row>
    <row r="84" spans="1:9" x14ac:dyDescent="0.35">
      <c r="A84" s="2" t="s">
        <v>274</v>
      </c>
      <c r="B84" t="s">
        <v>15</v>
      </c>
      <c r="C84" t="s">
        <v>180</v>
      </c>
      <c r="D84">
        <v>121003</v>
      </c>
      <c r="E84" s="2">
        <v>313001</v>
      </c>
      <c r="F84" t="s">
        <v>141</v>
      </c>
      <c r="G84" t="s">
        <v>152</v>
      </c>
      <c r="H84" s="2">
        <v>45.4</v>
      </c>
      <c r="I84" t="str">
        <f>VLOOKUP(E84,'Company X - Pincode Zones'!$B$2:$C$125,2,FALSE)</f>
        <v>b</v>
      </c>
    </row>
    <row r="85" spans="1:9" x14ac:dyDescent="0.35">
      <c r="A85" s="2" t="s">
        <v>275</v>
      </c>
      <c r="B85" t="s">
        <v>14</v>
      </c>
      <c r="C85" t="s">
        <v>165</v>
      </c>
      <c r="D85">
        <v>121003</v>
      </c>
      <c r="E85" s="2">
        <v>342008</v>
      </c>
      <c r="F85" t="s">
        <v>141</v>
      </c>
      <c r="G85" t="s">
        <v>152</v>
      </c>
      <c r="H85" s="2">
        <v>45.4</v>
      </c>
      <c r="I85" t="str">
        <f>VLOOKUP(E85,'Company X - Pincode Zones'!$B$2:$C$125,2,FALSE)</f>
        <v>b</v>
      </c>
    </row>
    <row r="86" spans="1:9" x14ac:dyDescent="0.35">
      <c r="A86" s="2" t="s">
        <v>276</v>
      </c>
      <c r="B86" t="s">
        <v>19</v>
      </c>
      <c r="C86" t="s">
        <v>190</v>
      </c>
      <c r="D86">
        <v>121003</v>
      </c>
      <c r="E86" s="2">
        <v>314401</v>
      </c>
      <c r="F86" t="s">
        <v>141</v>
      </c>
      <c r="G86" t="s">
        <v>152</v>
      </c>
      <c r="H86" s="2">
        <v>90.2</v>
      </c>
      <c r="I86" t="str">
        <f>VLOOKUP(E86,'Company X - Pincode Zones'!$B$2:$C$125,2,FALSE)</f>
        <v>b</v>
      </c>
    </row>
    <row r="87" spans="1:9" x14ac:dyDescent="0.35">
      <c r="A87" s="2" t="s">
        <v>277</v>
      </c>
      <c r="B87" t="s">
        <v>12</v>
      </c>
      <c r="C87" t="s">
        <v>278</v>
      </c>
      <c r="D87">
        <v>121003</v>
      </c>
      <c r="E87" s="2">
        <v>342301</v>
      </c>
      <c r="F87" t="s">
        <v>141</v>
      </c>
      <c r="G87" t="s">
        <v>152</v>
      </c>
      <c r="H87" s="2">
        <v>135</v>
      </c>
      <c r="I87" t="str">
        <f>VLOOKUP(E87,'Company X - Pincode Zones'!$B$2:$C$125,2,FALSE)</f>
        <v>b</v>
      </c>
    </row>
    <row r="88" spans="1:9" x14ac:dyDescent="0.35">
      <c r="A88" s="2" t="s">
        <v>279</v>
      </c>
      <c r="B88" t="s">
        <v>24</v>
      </c>
      <c r="C88" t="s">
        <v>159</v>
      </c>
      <c r="D88">
        <v>121003</v>
      </c>
      <c r="E88" s="2">
        <v>313003</v>
      </c>
      <c r="F88" t="s">
        <v>141</v>
      </c>
      <c r="G88" t="s">
        <v>152</v>
      </c>
      <c r="H88" s="2">
        <v>45.4</v>
      </c>
      <c r="I88" t="str">
        <f>VLOOKUP(E88,'Company X - Pincode Zones'!$B$2:$C$125,2,FALSE)</f>
        <v>b</v>
      </c>
    </row>
    <row r="89" spans="1:9" x14ac:dyDescent="0.35">
      <c r="A89" s="2" t="s">
        <v>280</v>
      </c>
      <c r="B89" t="s">
        <v>42</v>
      </c>
      <c r="C89" t="s">
        <v>195</v>
      </c>
      <c r="D89">
        <v>121003</v>
      </c>
      <c r="E89" s="2">
        <v>173212</v>
      </c>
      <c r="F89" t="s">
        <v>142</v>
      </c>
      <c r="G89" t="s">
        <v>152</v>
      </c>
      <c r="H89" s="2">
        <v>61.3</v>
      </c>
      <c r="I89" t="str">
        <f>VLOOKUP(E89,'Company X - Pincode Zones'!$B$2:$C$125,2,FALSE)</f>
        <v>e</v>
      </c>
    </row>
    <row r="90" spans="1:9" x14ac:dyDescent="0.35">
      <c r="A90" s="2" t="s">
        <v>281</v>
      </c>
      <c r="B90" t="s">
        <v>25</v>
      </c>
      <c r="C90" t="s">
        <v>282</v>
      </c>
      <c r="D90">
        <v>121003</v>
      </c>
      <c r="E90" s="2">
        <v>174101</v>
      </c>
      <c r="F90" t="s">
        <v>142</v>
      </c>
      <c r="G90" t="s">
        <v>152</v>
      </c>
      <c r="H90" s="2">
        <v>33</v>
      </c>
      <c r="I90" t="str">
        <f>VLOOKUP(E90,'Company X - Pincode Zones'!$B$2:$C$125,2,FALSE)</f>
        <v>e</v>
      </c>
    </row>
    <row r="91" spans="1:9" x14ac:dyDescent="0.35">
      <c r="A91" s="2" t="s">
        <v>283</v>
      </c>
      <c r="B91" t="s">
        <v>3</v>
      </c>
      <c r="C91" t="s">
        <v>200</v>
      </c>
      <c r="D91">
        <v>121003</v>
      </c>
      <c r="E91" s="2">
        <v>173213</v>
      </c>
      <c r="F91" t="s">
        <v>142</v>
      </c>
      <c r="G91" t="s">
        <v>152</v>
      </c>
      <c r="H91" s="2">
        <v>117.9</v>
      </c>
      <c r="I91" t="str">
        <f>VLOOKUP(E91,'Company X - Pincode Zones'!$B$2:$C$125,2,FALSE)</f>
        <v>e</v>
      </c>
    </row>
    <row r="92" spans="1:9" x14ac:dyDescent="0.35">
      <c r="A92" s="2" t="s">
        <v>284</v>
      </c>
      <c r="B92" t="s">
        <v>130</v>
      </c>
      <c r="C92" t="s">
        <v>209</v>
      </c>
      <c r="D92">
        <v>121003</v>
      </c>
      <c r="E92" s="2">
        <v>302017</v>
      </c>
      <c r="F92" t="s">
        <v>141</v>
      </c>
      <c r="G92" t="s">
        <v>152</v>
      </c>
      <c r="H92" s="2">
        <v>90.2</v>
      </c>
      <c r="I92" t="str">
        <f>VLOOKUP(E92,'Company X - Pincode Zones'!$B$2:$C$125,2,FALSE)</f>
        <v>b</v>
      </c>
    </row>
    <row r="93" spans="1:9" x14ac:dyDescent="0.35">
      <c r="A93" s="2" t="s">
        <v>285</v>
      </c>
      <c r="B93" t="s">
        <v>114</v>
      </c>
      <c r="C93" t="s">
        <v>286</v>
      </c>
      <c r="D93">
        <v>121003</v>
      </c>
      <c r="E93" s="2">
        <v>322201</v>
      </c>
      <c r="F93" t="s">
        <v>141</v>
      </c>
      <c r="G93" t="s">
        <v>152</v>
      </c>
      <c r="H93" s="2">
        <v>135</v>
      </c>
      <c r="I93" t="str">
        <f>VLOOKUP(E93,'Company X - Pincode Zones'!$B$2:$C$125,2,FALSE)</f>
        <v>b</v>
      </c>
    </row>
    <row r="94" spans="1:9" x14ac:dyDescent="0.35">
      <c r="A94" s="2" t="s">
        <v>287</v>
      </c>
      <c r="B94" t="s">
        <v>111</v>
      </c>
      <c r="C94" t="s">
        <v>256</v>
      </c>
      <c r="D94">
        <v>121003</v>
      </c>
      <c r="E94" s="2">
        <v>314001</v>
      </c>
      <c r="F94" t="s">
        <v>141</v>
      </c>
      <c r="G94" t="s">
        <v>152</v>
      </c>
      <c r="H94" s="2">
        <v>90.2</v>
      </c>
      <c r="I94" t="str">
        <f>VLOOKUP(E94,'Company X - Pincode Zones'!$B$2:$C$125,2,FALSE)</f>
        <v>b</v>
      </c>
    </row>
    <row r="95" spans="1:9" x14ac:dyDescent="0.35">
      <c r="A95" s="2" t="s">
        <v>288</v>
      </c>
      <c r="B95" t="s">
        <v>110</v>
      </c>
      <c r="C95" t="s">
        <v>216</v>
      </c>
      <c r="D95">
        <v>121003</v>
      </c>
      <c r="E95" s="2">
        <v>331022</v>
      </c>
      <c r="F95" t="s">
        <v>141</v>
      </c>
      <c r="G95" t="s">
        <v>152</v>
      </c>
      <c r="H95" s="2">
        <v>90.2</v>
      </c>
      <c r="I95" t="str">
        <f>VLOOKUP(E95,'Company X - Pincode Zones'!$B$2:$C$125,2,FALSE)</f>
        <v>b</v>
      </c>
    </row>
    <row r="96" spans="1:9" x14ac:dyDescent="0.35">
      <c r="A96" s="2" t="s">
        <v>289</v>
      </c>
      <c r="B96" t="s">
        <v>108</v>
      </c>
      <c r="C96" t="s">
        <v>207</v>
      </c>
      <c r="D96">
        <v>121003</v>
      </c>
      <c r="E96" s="2">
        <v>305801</v>
      </c>
      <c r="F96" t="s">
        <v>141</v>
      </c>
      <c r="G96" t="s">
        <v>152</v>
      </c>
      <c r="H96" s="2">
        <v>90.2</v>
      </c>
      <c r="I96" t="str">
        <f>VLOOKUP(E96,'Company X - Pincode Zones'!$B$2:$C$125,2,FALSE)</f>
        <v>b</v>
      </c>
    </row>
    <row r="97" spans="1:9" x14ac:dyDescent="0.35">
      <c r="A97" s="2" t="s">
        <v>290</v>
      </c>
      <c r="B97" t="s">
        <v>99</v>
      </c>
      <c r="C97" t="s">
        <v>291</v>
      </c>
      <c r="D97">
        <v>121003</v>
      </c>
      <c r="E97" s="2">
        <v>335502</v>
      </c>
      <c r="F97" t="s">
        <v>141</v>
      </c>
      <c r="G97" t="s">
        <v>152</v>
      </c>
      <c r="H97" s="2">
        <v>224.6</v>
      </c>
      <c r="I97" t="str">
        <f>VLOOKUP(E97,'Company X - Pincode Zones'!$B$2:$C$125,2,FALSE)</f>
        <v>b</v>
      </c>
    </row>
    <row r="98" spans="1:9" x14ac:dyDescent="0.35">
      <c r="A98" s="2" t="s">
        <v>292</v>
      </c>
      <c r="B98" t="s">
        <v>93</v>
      </c>
      <c r="C98" t="s">
        <v>207</v>
      </c>
      <c r="D98">
        <v>121003</v>
      </c>
      <c r="E98" s="2">
        <v>306116</v>
      </c>
      <c r="F98" t="s">
        <v>141</v>
      </c>
      <c r="G98" t="s">
        <v>152</v>
      </c>
      <c r="H98" s="2">
        <v>90.2</v>
      </c>
      <c r="I98" t="str">
        <f>VLOOKUP(E98,'Company X - Pincode Zones'!$B$2:$C$125,2,FALSE)</f>
        <v>b</v>
      </c>
    </row>
    <row r="99" spans="1:9" x14ac:dyDescent="0.35">
      <c r="A99" s="2" t="s">
        <v>293</v>
      </c>
      <c r="B99" t="s">
        <v>91</v>
      </c>
      <c r="C99" t="s">
        <v>294</v>
      </c>
      <c r="D99">
        <v>121003</v>
      </c>
      <c r="E99" s="2">
        <v>311001</v>
      </c>
      <c r="F99" t="s">
        <v>141</v>
      </c>
      <c r="G99" t="s">
        <v>152</v>
      </c>
      <c r="H99" s="2">
        <v>90.2</v>
      </c>
      <c r="I99" t="str">
        <f>VLOOKUP(E99,'Company X - Pincode Zones'!$B$2:$C$125,2,FALSE)</f>
        <v>b</v>
      </c>
    </row>
    <row r="100" spans="1:9" x14ac:dyDescent="0.35">
      <c r="A100" s="2" t="s">
        <v>295</v>
      </c>
      <c r="B100" t="s">
        <v>86</v>
      </c>
      <c r="C100" t="s">
        <v>296</v>
      </c>
      <c r="D100">
        <v>121003</v>
      </c>
      <c r="E100" s="2">
        <v>302019</v>
      </c>
      <c r="F100" t="s">
        <v>141</v>
      </c>
      <c r="G100" t="s">
        <v>152</v>
      </c>
      <c r="H100" s="2">
        <v>403.8</v>
      </c>
      <c r="I100" t="str">
        <f>VLOOKUP(E100,'Company X - Pincode Zones'!$B$2:$C$125,2,FALSE)</f>
        <v>b</v>
      </c>
    </row>
    <row r="101" spans="1:9" x14ac:dyDescent="0.35">
      <c r="A101" s="2" t="s">
        <v>297</v>
      </c>
      <c r="B101" t="s">
        <v>98</v>
      </c>
      <c r="C101" t="s">
        <v>298</v>
      </c>
      <c r="D101">
        <v>121003</v>
      </c>
      <c r="E101" s="2">
        <v>302039</v>
      </c>
      <c r="F101" t="s">
        <v>141</v>
      </c>
      <c r="G101" t="s">
        <v>152</v>
      </c>
      <c r="H101" s="2">
        <v>90.2</v>
      </c>
      <c r="I101" t="str">
        <f>VLOOKUP(E101,'Company X - Pincode Zones'!$B$2:$C$125,2,FALSE)</f>
        <v>b</v>
      </c>
    </row>
    <row r="102" spans="1:9" x14ac:dyDescent="0.35">
      <c r="A102" s="2" t="s">
        <v>299</v>
      </c>
      <c r="B102" t="s">
        <v>94</v>
      </c>
      <c r="C102" t="s">
        <v>300</v>
      </c>
      <c r="D102">
        <v>121003</v>
      </c>
      <c r="E102" s="2">
        <v>335803</v>
      </c>
      <c r="F102" t="s">
        <v>141</v>
      </c>
      <c r="G102" t="s">
        <v>152</v>
      </c>
      <c r="H102" s="2">
        <v>135</v>
      </c>
      <c r="I102" t="str">
        <f>VLOOKUP(E102,'Company X - Pincode Zones'!$B$2:$C$125,2,FALSE)</f>
        <v>b</v>
      </c>
    </row>
    <row r="103" spans="1:9" x14ac:dyDescent="0.35">
      <c r="A103" s="2" t="s">
        <v>301</v>
      </c>
      <c r="B103" t="s">
        <v>78</v>
      </c>
      <c r="C103" t="s">
        <v>188</v>
      </c>
      <c r="D103">
        <v>121003</v>
      </c>
      <c r="E103" s="2">
        <v>335001</v>
      </c>
      <c r="F103" t="s">
        <v>141</v>
      </c>
      <c r="G103" t="s">
        <v>152</v>
      </c>
      <c r="H103" s="2">
        <v>90.2</v>
      </c>
      <c r="I103" t="str">
        <f>VLOOKUP(E103,'Company X - Pincode Zones'!$B$2:$C$125,2,FALSE)</f>
        <v>b</v>
      </c>
    </row>
    <row r="104" spans="1:9" x14ac:dyDescent="0.35">
      <c r="A104" s="2" t="s">
        <v>302</v>
      </c>
      <c r="B104" t="s">
        <v>75</v>
      </c>
      <c r="C104" t="s">
        <v>170</v>
      </c>
      <c r="D104">
        <v>121003</v>
      </c>
      <c r="E104" s="2">
        <v>175101</v>
      </c>
      <c r="F104" t="s">
        <v>142</v>
      </c>
      <c r="G104" t="s">
        <v>152</v>
      </c>
      <c r="H104" s="2">
        <v>61.3</v>
      </c>
      <c r="I104" t="str">
        <f>VLOOKUP(E104,'Company X - Pincode Zones'!$B$2:$C$125,2,FALSE)</f>
        <v>e</v>
      </c>
    </row>
    <row r="105" spans="1:9" x14ac:dyDescent="0.35">
      <c r="A105" s="2" t="s">
        <v>303</v>
      </c>
      <c r="B105" t="s">
        <v>72</v>
      </c>
      <c r="C105" t="s">
        <v>170</v>
      </c>
      <c r="D105">
        <v>121003</v>
      </c>
      <c r="E105" s="2">
        <v>303903</v>
      </c>
      <c r="F105" t="s">
        <v>141</v>
      </c>
      <c r="G105" t="s">
        <v>152</v>
      </c>
      <c r="H105" s="2">
        <v>90.2</v>
      </c>
      <c r="I105" t="str">
        <f>VLOOKUP(E105,'Company X - Pincode Zones'!$B$2:$C$125,2,FALSE)</f>
        <v>b</v>
      </c>
    </row>
    <row r="106" spans="1:9" x14ac:dyDescent="0.35">
      <c r="A106" s="2" t="s">
        <v>304</v>
      </c>
      <c r="B106" t="s">
        <v>71</v>
      </c>
      <c r="C106" t="s">
        <v>305</v>
      </c>
      <c r="D106">
        <v>121003</v>
      </c>
      <c r="E106" s="2">
        <v>342012</v>
      </c>
      <c r="F106" t="s">
        <v>141</v>
      </c>
      <c r="G106" t="s">
        <v>152</v>
      </c>
      <c r="H106" s="2">
        <v>179.8</v>
      </c>
      <c r="I106" t="str">
        <f>VLOOKUP(E106,'Company X - Pincode Zones'!$B$2:$C$125,2,FALSE)</f>
        <v>b</v>
      </c>
    </row>
    <row r="107" spans="1:9" x14ac:dyDescent="0.35">
      <c r="A107" s="2" t="s">
        <v>306</v>
      </c>
      <c r="B107" t="s">
        <v>69</v>
      </c>
      <c r="C107" t="s">
        <v>307</v>
      </c>
      <c r="D107">
        <v>121003</v>
      </c>
      <c r="E107" s="2">
        <v>334001</v>
      </c>
      <c r="F107" t="s">
        <v>141</v>
      </c>
      <c r="G107" t="s">
        <v>152</v>
      </c>
      <c r="H107" s="2">
        <v>224.6</v>
      </c>
      <c r="I107" t="str">
        <f>VLOOKUP(E107,'Company X - Pincode Zones'!$B$2:$C$125,2,FALSE)</f>
        <v>b</v>
      </c>
    </row>
    <row r="108" spans="1:9" x14ac:dyDescent="0.35">
      <c r="A108" s="2" t="s">
        <v>308</v>
      </c>
      <c r="B108" t="s">
        <v>68</v>
      </c>
      <c r="C108" t="s">
        <v>235</v>
      </c>
      <c r="D108">
        <v>121003</v>
      </c>
      <c r="E108" s="2">
        <v>302031</v>
      </c>
      <c r="F108" t="s">
        <v>141</v>
      </c>
      <c r="G108" t="s">
        <v>152</v>
      </c>
      <c r="H108" s="2">
        <v>90.2</v>
      </c>
      <c r="I108" t="str">
        <f>VLOOKUP(E108,'Company X - Pincode Zones'!$B$2:$C$125,2,FALSE)</f>
        <v>b</v>
      </c>
    </row>
    <row r="109" spans="1:9" x14ac:dyDescent="0.35">
      <c r="A109" s="2" t="s">
        <v>309</v>
      </c>
      <c r="B109" t="s">
        <v>67</v>
      </c>
      <c r="C109" t="s">
        <v>170</v>
      </c>
      <c r="D109">
        <v>121003</v>
      </c>
      <c r="E109" s="2">
        <v>302012</v>
      </c>
      <c r="F109" t="s">
        <v>141</v>
      </c>
      <c r="G109" t="s">
        <v>152</v>
      </c>
      <c r="H109" s="2">
        <v>90.2</v>
      </c>
      <c r="I109" t="str">
        <f>VLOOKUP(E109,'Company X - Pincode Zones'!$B$2:$C$125,2,FALSE)</f>
        <v>b</v>
      </c>
    </row>
    <row r="110" spans="1:9" x14ac:dyDescent="0.35">
      <c r="A110" s="2" t="s">
        <v>310</v>
      </c>
      <c r="B110" t="s">
        <v>66</v>
      </c>
      <c r="C110" t="s">
        <v>170</v>
      </c>
      <c r="D110">
        <v>121003</v>
      </c>
      <c r="E110" s="2">
        <v>342014</v>
      </c>
      <c r="F110" t="s">
        <v>141</v>
      </c>
      <c r="G110" t="s">
        <v>152</v>
      </c>
      <c r="H110" s="2">
        <v>90.2</v>
      </c>
      <c r="I110" t="str">
        <f>VLOOKUP(E110,'Company X - Pincode Zones'!$B$2:$C$125,2,FALSE)</f>
        <v>b</v>
      </c>
    </row>
    <row r="111" spans="1:9" x14ac:dyDescent="0.35">
      <c r="A111" s="2" t="s">
        <v>311</v>
      </c>
      <c r="B111" t="s">
        <v>65</v>
      </c>
      <c r="C111" t="s">
        <v>207</v>
      </c>
      <c r="D111">
        <v>121003</v>
      </c>
      <c r="E111" s="2">
        <v>324005</v>
      </c>
      <c r="F111" t="s">
        <v>141</v>
      </c>
      <c r="G111" t="s">
        <v>152</v>
      </c>
      <c r="H111" s="2">
        <v>90.2</v>
      </c>
      <c r="I111" t="str">
        <f>VLOOKUP(E111,'Company X - Pincode Zones'!$B$2:$C$125,2,FALSE)</f>
        <v>b</v>
      </c>
    </row>
    <row r="112" spans="1:9" x14ac:dyDescent="0.35">
      <c r="A112" s="2" t="s">
        <v>312</v>
      </c>
      <c r="B112" t="s">
        <v>58</v>
      </c>
      <c r="C112" t="s">
        <v>313</v>
      </c>
      <c r="D112">
        <v>121003</v>
      </c>
      <c r="E112" s="2">
        <v>302001</v>
      </c>
      <c r="F112" t="s">
        <v>141</v>
      </c>
      <c r="G112" t="s">
        <v>152</v>
      </c>
      <c r="H112" s="2">
        <v>90.2</v>
      </c>
      <c r="I112" t="str">
        <f>VLOOKUP(E112,'Company X - Pincode Zones'!$B$2:$C$125,2,FALSE)</f>
        <v>b</v>
      </c>
    </row>
    <row r="113" spans="1:9" x14ac:dyDescent="0.35">
      <c r="A113" s="2" t="s">
        <v>314</v>
      </c>
      <c r="B113" t="s">
        <v>56</v>
      </c>
      <c r="C113" t="s">
        <v>315</v>
      </c>
      <c r="D113">
        <v>121003</v>
      </c>
      <c r="E113" s="2">
        <v>302004</v>
      </c>
      <c r="F113" t="s">
        <v>141</v>
      </c>
      <c r="G113" t="s">
        <v>152</v>
      </c>
      <c r="H113" s="2">
        <v>90.2</v>
      </c>
      <c r="I113" t="str">
        <f>VLOOKUP(E113,'Company X - Pincode Zones'!$B$2:$C$125,2,FALSE)</f>
        <v>b</v>
      </c>
    </row>
    <row r="114" spans="1:9" x14ac:dyDescent="0.35">
      <c r="A114" s="2" t="s">
        <v>316</v>
      </c>
      <c r="B114" t="s">
        <v>55</v>
      </c>
      <c r="C114" t="s">
        <v>207</v>
      </c>
      <c r="D114">
        <v>121003</v>
      </c>
      <c r="E114" s="2">
        <v>302018</v>
      </c>
      <c r="F114" t="s">
        <v>141</v>
      </c>
      <c r="G114" t="s">
        <v>152</v>
      </c>
      <c r="H114" s="2">
        <v>90.2</v>
      </c>
      <c r="I114" t="str">
        <f>VLOOKUP(E114,'Company X - Pincode Zones'!$B$2:$C$125,2,FALSE)</f>
        <v>b</v>
      </c>
    </row>
    <row r="115" spans="1:9" x14ac:dyDescent="0.35">
      <c r="A115" s="2" t="s">
        <v>317</v>
      </c>
      <c r="B115" t="s">
        <v>54</v>
      </c>
      <c r="C115" t="s">
        <v>318</v>
      </c>
      <c r="D115">
        <v>121003</v>
      </c>
      <c r="E115" s="2">
        <v>302017</v>
      </c>
      <c r="F115" t="s">
        <v>141</v>
      </c>
      <c r="G115" t="s">
        <v>152</v>
      </c>
      <c r="H115" s="2">
        <v>179.8</v>
      </c>
      <c r="I115" t="str">
        <f>VLOOKUP(E115,'Company X - Pincode Zones'!$B$2:$C$125,2,FALSE)</f>
        <v>b</v>
      </c>
    </row>
    <row r="116" spans="1:9" x14ac:dyDescent="0.35">
      <c r="A116" s="2" t="s">
        <v>319</v>
      </c>
      <c r="B116" t="s">
        <v>53</v>
      </c>
      <c r="C116" t="s">
        <v>320</v>
      </c>
      <c r="D116">
        <v>121003</v>
      </c>
      <c r="E116" s="2">
        <v>324008</v>
      </c>
      <c r="F116" t="s">
        <v>141</v>
      </c>
      <c r="G116" t="s">
        <v>152</v>
      </c>
      <c r="H116" s="2">
        <v>224.6</v>
      </c>
      <c r="I116" t="str">
        <f>VLOOKUP(E116,'Company X - Pincode Zones'!$B$2:$C$125,2,FALSE)</f>
        <v>b</v>
      </c>
    </row>
    <row r="117" spans="1:9" x14ac:dyDescent="0.35">
      <c r="A117" s="2" t="s">
        <v>321</v>
      </c>
      <c r="B117" t="s">
        <v>52</v>
      </c>
      <c r="C117" t="s">
        <v>207</v>
      </c>
      <c r="D117">
        <v>121003</v>
      </c>
      <c r="E117" s="2">
        <v>302020</v>
      </c>
      <c r="F117" t="s">
        <v>141</v>
      </c>
      <c r="G117" t="s">
        <v>152</v>
      </c>
      <c r="H117" s="2">
        <v>90.2</v>
      </c>
      <c r="I117" t="str">
        <f>VLOOKUP(E117,'Company X - Pincode Zones'!$B$2:$C$125,2,FALSE)</f>
        <v>b</v>
      </c>
    </row>
    <row r="118" spans="1:9" x14ac:dyDescent="0.35">
      <c r="A118" s="2" t="s">
        <v>322</v>
      </c>
      <c r="B118" t="s">
        <v>51</v>
      </c>
      <c r="C118" t="s">
        <v>170</v>
      </c>
      <c r="D118">
        <v>121003</v>
      </c>
      <c r="E118" s="2">
        <v>302018</v>
      </c>
      <c r="F118" t="s">
        <v>141</v>
      </c>
      <c r="G118" t="s">
        <v>152</v>
      </c>
      <c r="H118" s="2">
        <v>90.2</v>
      </c>
      <c r="I118" t="str">
        <f>VLOOKUP(E118,'Company X - Pincode Zones'!$B$2:$C$125,2,FALSE)</f>
        <v>b</v>
      </c>
    </row>
    <row r="119" spans="1:9" x14ac:dyDescent="0.35">
      <c r="A119" s="2" t="s">
        <v>323</v>
      </c>
      <c r="B119" t="s">
        <v>46</v>
      </c>
      <c r="C119" t="s">
        <v>278</v>
      </c>
      <c r="D119">
        <v>121003</v>
      </c>
      <c r="E119" s="2">
        <v>302017</v>
      </c>
      <c r="F119" t="s">
        <v>141</v>
      </c>
      <c r="G119" t="s">
        <v>152</v>
      </c>
      <c r="H119" s="2">
        <v>135</v>
      </c>
      <c r="I119" t="str">
        <f>VLOOKUP(E119,'Company X - Pincode Zones'!$B$2:$C$125,2,FALSE)</f>
        <v>b</v>
      </c>
    </row>
    <row r="120" spans="1:9" x14ac:dyDescent="0.35">
      <c r="A120" s="2" t="s">
        <v>324</v>
      </c>
      <c r="B120" t="s">
        <v>40</v>
      </c>
      <c r="C120" t="s">
        <v>235</v>
      </c>
      <c r="D120">
        <v>121003</v>
      </c>
      <c r="E120" s="2">
        <v>302012</v>
      </c>
      <c r="F120" t="s">
        <v>141</v>
      </c>
      <c r="G120" t="s">
        <v>152</v>
      </c>
      <c r="H120" s="2">
        <v>90.2</v>
      </c>
      <c r="I120" t="str">
        <f>VLOOKUP(E120,'Company X - Pincode Zones'!$B$2:$C$125,2,FALSE)</f>
        <v>b</v>
      </c>
    </row>
    <row r="121" spans="1:9" x14ac:dyDescent="0.35">
      <c r="A121" s="2" t="s">
        <v>325</v>
      </c>
      <c r="B121" t="s">
        <v>35</v>
      </c>
      <c r="C121" t="s">
        <v>298</v>
      </c>
      <c r="D121">
        <v>121003</v>
      </c>
      <c r="E121" s="2">
        <v>325207</v>
      </c>
      <c r="F121" t="s">
        <v>141</v>
      </c>
      <c r="G121" t="s">
        <v>152</v>
      </c>
      <c r="H121" s="2">
        <v>90.2</v>
      </c>
      <c r="I121" t="str">
        <f>VLOOKUP(E121,'Company X - Pincode Zones'!$B$2:$C$125,2,FALSE)</f>
        <v>b</v>
      </c>
    </row>
    <row r="122" spans="1:9" x14ac:dyDescent="0.35">
      <c r="A122" s="2" t="s">
        <v>326</v>
      </c>
      <c r="B122" t="s">
        <v>64</v>
      </c>
      <c r="C122" t="s">
        <v>165</v>
      </c>
      <c r="D122">
        <v>121003</v>
      </c>
      <c r="E122" s="2">
        <v>303702</v>
      </c>
      <c r="F122" t="s">
        <v>141</v>
      </c>
      <c r="G122" t="s">
        <v>181</v>
      </c>
      <c r="H122" s="2">
        <v>86.7</v>
      </c>
      <c r="I122" t="str">
        <f>VLOOKUP(E122,'Company X - Pincode Zones'!$B$2:$C$125,2,FALSE)</f>
        <v>b</v>
      </c>
    </row>
    <row r="123" spans="1:9" x14ac:dyDescent="0.35">
      <c r="A123" s="2" t="s">
        <v>327</v>
      </c>
      <c r="B123" t="s">
        <v>23</v>
      </c>
      <c r="C123" t="s">
        <v>165</v>
      </c>
      <c r="D123">
        <v>121003</v>
      </c>
      <c r="E123" s="2">
        <v>313301</v>
      </c>
      <c r="F123" t="s">
        <v>141</v>
      </c>
      <c r="G123" t="s">
        <v>152</v>
      </c>
      <c r="H123" s="2">
        <v>45.4</v>
      </c>
      <c r="I123" t="str">
        <f>VLOOKUP(E123,'Company X - Pincode Zones'!$B$2:$C$125,2,FALSE)</f>
        <v>b</v>
      </c>
    </row>
    <row r="124" spans="1:9" x14ac:dyDescent="0.35">
      <c r="A124" s="2" t="s">
        <v>328</v>
      </c>
      <c r="B124" t="s">
        <v>43</v>
      </c>
      <c r="C124" t="s">
        <v>165</v>
      </c>
      <c r="D124">
        <v>121003</v>
      </c>
      <c r="E124" s="2">
        <v>173212</v>
      </c>
      <c r="F124" t="s">
        <v>142</v>
      </c>
      <c r="G124" t="s">
        <v>152</v>
      </c>
      <c r="H124" s="2">
        <v>33</v>
      </c>
      <c r="I124" t="str">
        <f>VLOOKUP(E124,'Company X - Pincode Zones'!$B$2:$C$125,2,FALSE)</f>
        <v>e</v>
      </c>
    </row>
    <row r="125" spans="1:9" x14ac:dyDescent="0.35">
      <c r="A125" s="2" t="s">
        <v>329</v>
      </c>
      <c r="B125" t="s">
        <v>47</v>
      </c>
      <c r="C125" t="s">
        <v>165</v>
      </c>
      <c r="D125">
        <v>121003</v>
      </c>
      <c r="E125" s="2">
        <v>302020</v>
      </c>
      <c r="F125" t="s">
        <v>141</v>
      </c>
      <c r="G125" t="s">
        <v>152</v>
      </c>
      <c r="H125" s="2">
        <v>45.4</v>
      </c>
      <c r="I125" t="str">
        <f>VLOOKUP(E125,'Company X - Pincode Zones'!$B$2:$C$125,2,FALSE)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1C04-B954-4EB0-87A2-D8580D6B2D87}">
  <dimension ref="A1:E20"/>
  <sheetViews>
    <sheetView workbookViewId="0">
      <selection activeCell="F7" sqref="F7"/>
    </sheetView>
  </sheetViews>
  <sheetFormatPr defaultRowHeight="14.5" x14ac:dyDescent="0.35"/>
  <cols>
    <col min="1" max="1" width="15.54296875" bestFit="1" customWidth="1"/>
    <col min="4" max="4" width="9.1796875" bestFit="1" customWidth="1"/>
  </cols>
  <sheetData>
    <row r="1" spans="1:5" x14ac:dyDescent="0.35">
      <c r="A1" t="s">
        <v>330</v>
      </c>
      <c r="B1" t="str">
        <f>LEFT(A1,FIND("_",A1)-1)</f>
        <v>fwd</v>
      </c>
      <c r="C1" t="str">
        <f>LEFT(MID(A1, FIND("_",A1)+1,1))</f>
        <v>a</v>
      </c>
      <c r="D1" t="str">
        <f>RIGHT(A1, LEN(A1) - FIND("_",A1,FIND("_",A1)+1))</f>
        <v>fixed</v>
      </c>
      <c r="E1" s="3">
        <v>29.5</v>
      </c>
    </row>
    <row r="2" spans="1:5" x14ac:dyDescent="0.35">
      <c r="A2" t="s">
        <v>331</v>
      </c>
      <c r="B2" t="str">
        <f t="shared" ref="B2:B20" si="0">LEFT(A2,FIND("_",A2)-1)</f>
        <v>fwd</v>
      </c>
      <c r="C2" t="str">
        <f t="shared" ref="C2:C20" si="1">LEFT(MID(A2, FIND("_",A2)+1,1))</f>
        <v>a</v>
      </c>
      <c r="D2" t="str">
        <f t="shared" ref="D2:D20" si="2">RIGHT(A2, LEN(A2) - FIND("_",A2,FIND("_",A2)+1))</f>
        <v>additional</v>
      </c>
      <c r="E2" s="3">
        <v>23.6</v>
      </c>
    </row>
    <row r="3" spans="1:5" x14ac:dyDescent="0.35">
      <c r="A3" t="s">
        <v>332</v>
      </c>
      <c r="B3" t="str">
        <f t="shared" si="0"/>
        <v>fwd</v>
      </c>
      <c r="C3" t="str">
        <f t="shared" si="1"/>
        <v>b</v>
      </c>
      <c r="D3" t="str">
        <f t="shared" si="2"/>
        <v>fixed</v>
      </c>
      <c r="E3" s="3">
        <v>33</v>
      </c>
    </row>
    <row r="4" spans="1:5" x14ac:dyDescent="0.35">
      <c r="A4" t="s">
        <v>333</v>
      </c>
      <c r="B4" t="str">
        <f t="shared" si="0"/>
        <v>fwd</v>
      </c>
      <c r="C4" t="str">
        <f t="shared" si="1"/>
        <v>b</v>
      </c>
      <c r="D4" t="str">
        <f t="shared" si="2"/>
        <v>additional</v>
      </c>
      <c r="E4" s="3">
        <v>28.3</v>
      </c>
    </row>
    <row r="5" spans="1:5" x14ac:dyDescent="0.35">
      <c r="A5" t="s">
        <v>334</v>
      </c>
      <c r="B5" t="str">
        <f t="shared" si="0"/>
        <v>fwd</v>
      </c>
      <c r="C5" t="str">
        <f t="shared" si="1"/>
        <v>c</v>
      </c>
      <c r="D5" t="str">
        <f t="shared" si="2"/>
        <v>fixed</v>
      </c>
      <c r="E5" s="3">
        <v>40.1</v>
      </c>
    </row>
    <row r="6" spans="1:5" x14ac:dyDescent="0.35">
      <c r="A6" t="s">
        <v>335</v>
      </c>
      <c r="B6" t="str">
        <f t="shared" si="0"/>
        <v>fwd</v>
      </c>
      <c r="C6" t="str">
        <f t="shared" si="1"/>
        <v>c</v>
      </c>
      <c r="D6" t="str">
        <f t="shared" si="2"/>
        <v>additional</v>
      </c>
      <c r="E6" s="3">
        <v>38.9</v>
      </c>
    </row>
    <row r="7" spans="1:5" x14ac:dyDescent="0.35">
      <c r="A7" t="s">
        <v>336</v>
      </c>
      <c r="B7" t="str">
        <f t="shared" si="0"/>
        <v>fwd</v>
      </c>
      <c r="C7" t="str">
        <f t="shared" si="1"/>
        <v>d</v>
      </c>
      <c r="D7" t="str">
        <f t="shared" si="2"/>
        <v>fixed</v>
      </c>
      <c r="E7" s="3">
        <v>45.4</v>
      </c>
    </row>
    <row r="8" spans="1:5" x14ac:dyDescent="0.35">
      <c r="A8" t="s">
        <v>337</v>
      </c>
      <c r="B8" t="str">
        <f t="shared" si="0"/>
        <v>fwd</v>
      </c>
      <c r="C8" t="str">
        <f t="shared" si="1"/>
        <v>d</v>
      </c>
      <c r="D8" t="str">
        <f t="shared" si="2"/>
        <v>additional</v>
      </c>
      <c r="E8" s="3">
        <v>44.8</v>
      </c>
    </row>
    <row r="9" spans="1:5" x14ac:dyDescent="0.35">
      <c r="A9" t="s">
        <v>338</v>
      </c>
      <c r="B9" t="str">
        <f t="shared" si="0"/>
        <v>fwd</v>
      </c>
      <c r="C9" t="str">
        <f t="shared" si="1"/>
        <v>e</v>
      </c>
      <c r="D9" t="str">
        <f t="shared" si="2"/>
        <v>fixed</v>
      </c>
      <c r="E9" s="3">
        <v>56.6</v>
      </c>
    </row>
    <row r="10" spans="1:5" x14ac:dyDescent="0.35">
      <c r="A10" t="s">
        <v>339</v>
      </c>
      <c r="B10" t="str">
        <f t="shared" si="0"/>
        <v>fwd</v>
      </c>
      <c r="C10" t="str">
        <f t="shared" si="1"/>
        <v>e</v>
      </c>
      <c r="D10" t="str">
        <f t="shared" si="2"/>
        <v>additional</v>
      </c>
      <c r="E10" s="3">
        <v>55.5</v>
      </c>
    </row>
    <row r="11" spans="1:5" x14ac:dyDescent="0.35">
      <c r="A11" t="s">
        <v>340</v>
      </c>
      <c r="B11" t="str">
        <f t="shared" si="0"/>
        <v>rto</v>
      </c>
      <c r="C11" t="str">
        <f t="shared" si="1"/>
        <v>a</v>
      </c>
      <c r="D11" t="str">
        <f t="shared" si="2"/>
        <v>fixed</v>
      </c>
      <c r="E11" s="3">
        <v>13.6</v>
      </c>
    </row>
    <row r="12" spans="1:5" x14ac:dyDescent="0.35">
      <c r="A12" t="s">
        <v>341</v>
      </c>
      <c r="B12" t="str">
        <f t="shared" si="0"/>
        <v>rto</v>
      </c>
      <c r="C12" t="str">
        <f t="shared" si="1"/>
        <v>a</v>
      </c>
      <c r="D12" t="str">
        <f t="shared" si="2"/>
        <v>additional</v>
      </c>
      <c r="E12" s="3">
        <v>23.6</v>
      </c>
    </row>
    <row r="13" spans="1:5" x14ac:dyDescent="0.35">
      <c r="A13" t="s">
        <v>342</v>
      </c>
      <c r="B13" t="str">
        <f t="shared" si="0"/>
        <v>rto</v>
      </c>
      <c r="C13" t="str">
        <f t="shared" si="1"/>
        <v>b</v>
      </c>
      <c r="D13" t="str">
        <f t="shared" si="2"/>
        <v>fixed</v>
      </c>
      <c r="E13" s="3">
        <v>20.5</v>
      </c>
    </row>
    <row r="14" spans="1:5" x14ac:dyDescent="0.35">
      <c r="A14" t="s">
        <v>343</v>
      </c>
      <c r="B14" t="str">
        <f t="shared" si="0"/>
        <v>rto</v>
      </c>
      <c r="C14" t="str">
        <f t="shared" si="1"/>
        <v>b</v>
      </c>
      <c r="D14" t="str">
        <f t="shared" si="2"/>
        <v>additional</v>
      </c>
      <c r="E14" s="3">
        <v>28.3</v>
      </c>
    </row>
    <row r="15" spans="1:5" x14ac:dyDescent="0.35">
      <c r="A15" t="s">
        <v>344</v>
      </c>
      <c r="B15" t="str">
        <f t="shared" si="0"/>
        <v>rto</v>
      </c>
      <c r="C15" t="str">
        <f t="shared" si="1"/>
        <v>c</v>
      </c>
      <c r="D15" t="str">
        <f t="shared" si="2"/>
        <v>fixed</v>
      </c>
      <c r="E15" s="3">
        <v>31.9</v>
      </c>
    </row>
    <row r="16" spans="1:5" x14ac:dyDescent="0.35">
      <c r="A16" t="s">
        <v>345</v>
      </c>
      <c r="B16" t="str">
        <f t="shared" si="0"/>
        <v>rto</v>
      </c>
      <c r="C16" t="str">
        <f t="shared" si="1"/>
        <v>c</v>
      </c>
      <c r="D16" t="str">
        <f t="shared" si="2"/>
        <v>additional</v>
      </c>
      <c r="E16" s="3">
        <v>38.9</v>
      </c>
    </row>
    <row r="17" spans="1:5" x14ac:dyDescent="0.35">
      <c r="A17" t="s">
        <v>346</v>
      </c>
      <c r="B17" t="str">
        <f t="shared" si="0"/>
        <v>rto</v>
      </c>
      <c r="C17" t="str">
        <f t="shared" si="1"/>
        <v>d</v>
      </c>
      <c r="D17" t="str">
        <f t="shared" si="2"/>
        <v>fixed</v>
      </c>
      <c r="E17" s="3">
        <v>41.3</v>
      </c>
    </row>
    <row r="18" spans="1:5" x14ac:dyDescent="0.35">
      <c r="A18" t="s">
        <v>347</v>
      </c>
      <c r="B18" t="str">
        <f t="shared" si="0"/>
        <v>rto</v>
      </c>
      <c r="C18" t="str">
        <f t="shared" si="1"/>
        <v>d</v>
      </c>
      <c r="D18" t="str">
        <f t="shared" si="2"/>
        <v>additional</v>
      </c>
      <c r="E18" s="3">
        <v>44.8</v>
      </c>
    </row>
    <row r="19" spans="1:5" x14ac:dyDescent="0.35">
      <c r="A19" t="s">
        <v>348</v>
      </c>
      <c r="B19" t="str">
        <f t="shared" si="0"/>
        <v>rto</v>
      </c>
      <c r="C19" t="str">
        <f t="shared" si="1"/>
        <v>e</v>
      </c>
      <c r="D19" t="str">
        <f t="shared" si="2"/>
        <v>fixed</v>
      </c>
      <c r="E19" s="3">
        <v>50.7</v>
      </c>
    </row>
    <row r="20" spans="1:5" x14ac:dyDescent="0.35">
      <c r="A20" t="s">
        <v>349</v>
      </c>
      <c r="B20" t="str">
        <f t="shared" si="0"/>
        <v>rto</v>
      </c>
      <c r="C20" t="str">
        <f t="shared" si="1"/>
        <v>e</v>
      </c>
      <c r="D20" t="str">
        <f t="shared" si="2"/>
        <v>additional</v>
      </c>
      <c r="E20" s="3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Expected Result</vt:lpstr>
      <vt:lpstr>Summary Table</vt:lpstr>
      <vt:lpstr>Company X - Order Report</vt:lpstr>
      <vt:lpstr>Company X - Pincode Zones</vt:lpstr>
      <vt:lpstr>Company X - SKU Master</vt:lpstr>
      <vt:lpstr>Courier Company - Invoice</vt:lpstr>
      <vt:lpstr>Courier Company -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Sarbartha Ray</dc:creator>
  <cp:lastModifiedBy>Sarbartha Ray</cp:lastModifiedBy>
  <dcterms:created xsi:type="dcterms:W3CDTF">2023-10-07T19:36:33Z</dcterms:created>
  <dcterms:modified xsi:type="dcterms:W3CDTF">2023-10-08T18:51:32Z</dcterms:modified>
</cp:coreProperties>
</file>