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a\OneDrive\Desktop\Charting Crowdfunding\"/>
    </mc:Choice>
  </mc:AlternateContent>
  <xr:revisionPtr revIDLastSave="0" documentId="13_ncr:1_{F12D91EE-97A2-424A-9E3D-E2E1AAD1BFB7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rowdfunding_Original" sheetId="1" r:id="rId1"/>
    <sheet name="Crowdfunding" sheetId="2" r:id="rId2"/>
    <sheet name="CampaignsByParentCategory" sheetId="3" r:id="rId3"/>
    <sheet name="CampaignsBySubCategory" sheetId="4" r:id="rId4"/>
    <sheet name="LaunchDateOutcomes" sheetId="7" r:id="rId5"/>
    <sheet name="Bonus" sheetId="10" r:id="rId6"/>
    <sheet name="Bonus2" sheetId="11" r:id="rId7"/>
  </sheets>
  <definedNames>
    <definedName name="_xlnm._FilterDatabase" localSheetId="1" hidden="1">'Crowdfunding'!$A$1:$T$1001</definedName>
    <definedName name="_xlchart.v1.0" hidden="1">Bonus2!$E$2:$E$365</definedName>
    <definedName name="_xlchart.v1.1" hidden="1">Bonus2!$B$2:$B$566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1" l="1"/>
  <c r="H8" i="11"/>
  <c r="I7" i="11"/>
  <c r="H7" i="11"/>
  <c r="I6" i="11"/>
  <c r="H6" i="11"/>
  <c r="I5" i="11"/>
  <c r="H5" i="11"/>
  <c r="I4" i="11"/>
  <c r="H4" i="11"/>
  <c r="I3" i="11" l="1"/>
  <c r="H3" i="11" l="1"/>
  <c r="E14" i="10"/>
  <c r="F14" i="10"/>
  <c r="D14" i="10"/>
  <c r="F5" i="10"/>
  <c r="F6" i="10"/>
  <c r="F7" i="10"/>
  <c r="F8" i="10"/>
  <c r="F9" i="10"/>
  <c r="F10" i="10"/>
  <c r="F11" i="10"/>
  <c r="F12" i="10"/>
  <c r="F13" i="10"/>
  <c r="E5" i="10"/>
  <c r="E6" i="10"/>
  <c r="E7" i="10"/>
  <c r="E8" i="10"/>
  <c r="E9" i="10"/>
  <c r="E10" i="10"/>
  <c r="E11" i="10"/>
  <c r="E12" i="10"/>
  <c r="E13" i="10"/>
  <c r="F4" i="10"/>
  <c r="E4" i="10"/>
  <c r="E3" i="10"/>
  <c r="F3" i="10"/>
  <c r="D5" i="10"/>
  <c r="D6" i="10"/>
  <c r="D7" i="10"/>
  <c r="D8" i="10"/>
  <c r="D9" i="10"/>
  <c r="D10" i="10"/>
  <c r="D11" i="10"/>
  <c r="D12" i="10"/>
  <c r="D13" i="10"/>
  <c r="D4" i="10"/>
  <c r="D3" i="10"/>
  <c r="G3" i="10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G9" i="10" l="1"/>
  <c r="J9" i="10" s="1"/>
  <c r="G10" i="10"/>
  <c r="I10" i="10" s="1"/>
  <c r="G11" i="10"/>
  <c r="I11" i="10" s="1"/>
  <c r="G4" i="10"/>
  <c r="H4" i="10" s="1"/>
  <c r="G12" i="10"/>
  <c r="I12" i="10" s="1"/>
  <c r="G8" i="10"/>
  <c r="I8" i="10" s="1"/>
  <c r="J3" i="10"/>
  <c r="G7" i="10"/>
  <c r="J7" i="10" s="1"/>
  <c r="G14" i="10"/>
  <c r="H14" i="10" s="1"/>
  <c r="G6" i="10"/>
  <c r="J6" i="10" s="1"/>
  <c r="G13" i="10"/>
  <c r="I13" i="10" s="1"/>
  <c r="G5" i="10"/>
  <c r="I5" i="10" s="1"/>
  <c r="I9" i="10" l="1"/>
  <c r="H9" i="10"/>
  <c r="J10" i="10"/>
  <c r="H10" i="10"/>
  <c r="J4" i="10"/>
  <c r="J11" i="10"/>
  <c r="H11" i="10"/>
  <c r="H5" i="10"/>
  <c r="I4" i="10"/>
  <c r="H12" i="10"/>
  <c r="J8" i="10"/>
  <c r="H8" i="10"/>
  <c r="J12" i="10"/>
  <c r="I14" i="10"/>
  <c r="H7" i="10"/>
  <c r="I7" i="10"/>
  <c r="J14" i="10"/>
  <c r="H13" i="10"/>
  <c r="H3" i="10"/>
  <c r="I6" i="10"/>
  <c r="H6" i="10"/>
  <c r="J13" i="10"/>
  <c r="I3" i="10"/>
  <c r="J5" i="10"/>
</calcChain>
</file>

<file path=xl/sharedStrings.xml><?xml version="1.0" encoding="utf-8"?>
<sst xmlns="http://schemas.openxmlformats.org/spreadsheetml/2006/main" count="15080" uniqueCount="2113">
  <si>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</si>
  <si>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</si>
  <si>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</si>
  <si>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</si>
  <si>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</si>
  <si>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</si>
  <si>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</si>
  <si>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</si>
  <si>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</si>
  <si>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</si>
  <si>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</si>
  <si>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</si>
  <si>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</si>
  <si>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</si>
  <si>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</si>
  <si>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</si>
  <si>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</si>
  <si>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</si>
  <si>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</si>
  <si>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</si>
  <si>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</si>
  <si>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</si>
  <si>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</si>
  <si>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</si>
  <si>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</si>
  <si>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</si>
  <si>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</si>
  <si>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</si>
  <si>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</si>
  <si>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</si>
  <si>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</si>
  <si>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</si>
  <si>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</si>
  <si>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</si>
  <si>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</si>
  <si>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</si>
  <si>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</si>
  <si>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</si>
  <si>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</si>
  <si>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</si>
  <si>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</si>
  <si>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</si>
  <si>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</si>
  <si>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</si>
  <si>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</si>
  <si>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</si>
  <si>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</si>
  <si>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</si>
  <si>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</si>
  <si>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</si>
  <si>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</si>
  <si>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</si>
  <si>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</si>
  <si>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</si>
  <si>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</si>
  <si>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</si>
  <si>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</si>
  <si>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</si>
  <si>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</si>
  <si>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</si>
  <si>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</si>
  <si>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</si>
  <si>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</si>
  <si>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</si>
  <si>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</si>
  <si>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</si>
  <si>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</si>
  <si>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</si>
  <si>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</si>
  <si>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</si>
  <si>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</si>
  <si>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</si>
  <si>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</si>
  <si>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</si>
  <si>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</si>
  <si>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</si>
  <si>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</si>
  <si>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</si>
  <si>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</si>
  <si>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</si>
  <si>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</si>
  <si>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</si>
  <si>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</si>
  <si>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</si>
  <si>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</si>
  <si>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</si>
  <si>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</si>
  <si>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</si>
  <si>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</si>
  <si>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</si>
  <si>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</si>
  <si>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</si>
  <si>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</si>
  <si>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</si>
  <si>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</si>
  <si>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</si>
  <si>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</si>
  <si>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</si>
  <si>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</si>
  <si>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</si>
  <si>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</si>
  <si>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</si>
  <si>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</si>
  <si>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</si>
  <si>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</si>
  <si>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</si>
  <si>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</si>
  <si>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</si>
  <si>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</si>
  <si>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</si>
  <si>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</si>
  <si>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</si>
  <si>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</si>
  <si>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</si>
  <si>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</si>
  <si>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</si>
  <si>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</si>
  <si>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</si>
  <si>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</si>
  <si>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</si>
  <si>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</si>
  <si>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</si>
  <si>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</si>
  <si>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</si>
  <si>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</si>
  <si>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</si>
  <si>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</si>
  <si>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</si>
  <si>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</si>
  <si>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</si>
  <si>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</si>
  <si>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</si>
  <si>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</si>
  <si>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</si>
  <si>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</si>
  <si>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</si>
  <si>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</si>
  <si>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</si>
  <si>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</si>
  <si>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</si>
  <si>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</si>
  <si>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</si>
  <si>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</si>
  <si>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</si>
  <si>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</si>
  <si>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</si>
  <si>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</si>
  <si>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</si>
  <si>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</si>
  <si>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</si>
  <si>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</si>
  <si>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</si>
  <si>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</si>
  <si>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</si>
  <si>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</si>
  <si>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</si>
  <si>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</si>
  <si>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</si>
  <si>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</si>
  <si>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</si>
  <si>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</si>
  <si>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</si>
  <si>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</si>
  <si>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</si>
  <si>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</si>
  <si>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</si>
  <si>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</si>
  <si>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</si>
  <si>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</si>
  <si>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</si>
  <si>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</si>
  <si>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</si>
  <si>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</si>
  <si>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</si>
  <si>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</si>
  <si>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</si>
  <si>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</si>
  <si>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</si>
  <si>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</si>
  <si>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</si>
  <si>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</si>
  <si>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</si>
  <si>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</si>
  <si>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</si>
  <si>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</si>
  <si>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</si>
  <si>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</si>
  <si>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</si>
  <si>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</si>
  <si>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</si>
  <si>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</si>
  <si>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</si>
  <si>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</si>
  <si>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</si>
  <si>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</si>
  <si>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</si>
  <si>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</si>
  <si>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</si>
  <si>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</si>
  <si>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</si>
  <si>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</si>
  <si>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</si>
  <si>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</si>
  <si>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</si>
  <si>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</si>
  <si>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</si>
  <si>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</si>
  <si>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</si>
  <si>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</si>
  <si>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</si>
  <si>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</si>
  <si>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</si>
  <si>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</si>
  <si>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</si>
  <si>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</si>
  <si>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</si>
  <si>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</si>
  <si>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</si>
  <si>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</si>
  <si>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</si>
  <si>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</si>
  <si>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</si>
  <si>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</si>
  <si>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</si>
  <si>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</si>
  <si>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</si>
  <si>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</si>
  <si>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</si>
  <si>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</si>
  <si>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</si>
  <si>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</si>
  <si>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</si>
  <si>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</si>
  <si>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</si>
  <si>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</si>
  <si>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</si>
  <si>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</si>
  <si>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</si>
  <si>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</si>
  <si>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</si>
  <si>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</si>
  <si>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</si>
  <si>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</si>
  <si>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</si>
  <si>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</si>
  <si>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</si>
  <si>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</si>
  <si>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</si>
  <si>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</si>
  <si>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</si>
  <si>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</si>
  <si>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</si>
  <si>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</si>
  <si>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</si>
  <si>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</si>
  <si>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</si>
  <si>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</si>
  <si>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</si>
  <si>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</si>
  <si>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</si>
  <si>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</si>
  <si>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</si>
  <si>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</si>
  <si>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</si>
  <si>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</si>
  <si>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</si>
  <si>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</si>
  <si>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</si>
  <si>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</si>
  <si>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</si>
  <si>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</si>
  <si>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</si>
  <si>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</si>
  <si>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</si>
  <si>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</si>
  <si>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</si>
  <si>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</si>
  <si>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</si>
  <si>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</si>
  <si>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</si>
  <si>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</si>
  <si>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</si>
  <si>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</si>
  <si>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</si>
  <si>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</si>
  <si>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</si>
  <si>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</si>
  <si>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</si>
  <si>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</si>
  <si>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</si>
  <si>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</si>
  <si>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</si>
  <si>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</si>
  <si>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</si>
  <si>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</si>
  <si>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</si>
  <si>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</si>
  <si>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</si>
  <si>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</si>
  <si>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</si>
  <si>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</si>
  <si>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</si>
  <si>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</si>
  <si>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</si>
  <si>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</si>
  <si>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</si>
  <si>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</si>
  <si>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</si>
  <si>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</si>
  <si>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</si>
  <si>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</si>
  <si>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</si>
  <si>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</si>
  <si>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</si>
  <si>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</si>
  <si>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</si>
  <si>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</si>
  <si>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</si>
  <si>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</si>
  <si>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</si>
  <si>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</si>
  <si>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</si>
  <si>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</si>
  <si>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</si>
  <si>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</si>
  <si>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</si>
  <si>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</si>
  <si>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</si>
  <si>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</si>
  <si>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</si>
  <si>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</si>
  <si>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</si>
  <si>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</si>
  <si>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</si>
  <si>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</si>
  <si>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</si>
  <si>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</si>
  <si>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</si>
  <si>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</si>
  <si>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</si>
  <si>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</si>
  <si>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</si>
  <si>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</si>
  <si>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</si>
  <si>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</si>
  <si>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</si>
  <si>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</si>
  <si>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</si>
  <si>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</si>
  <si>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</si>
  <si>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</si>
  <si>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</si>
  <si>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</si>
  <si>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</si>
  <si>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</si>
  <si>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</si>
  <si>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</si>
  <si>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</si>
  <si>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</si>
  <si>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</si>
  <si>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</si>
  <si>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</si>
  <si>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</si>
  <si>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</si>
  <si>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</si>
  <si>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</si>
  <si>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</si>
  <si>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</si>
  <si>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</si>
  <si>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</si>
  <si>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</si>
  <si>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</si>
  <si>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</si>
  <si>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</si>
  <si>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</si>
  <si>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</si>
  <si>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</si>
  <si>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</si>
  <si>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</si>
  <si>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</si>
  <si>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</si>
  <si>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</si>
  <si>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</si>
  <si>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</si>
  <si>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</si>
  <si>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</si>
  <si>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</si>
  <si>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</si>
  <si>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</si>
  <si>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</si>
  <si>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</si>
  <si>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</si>
  <si>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</si>
  <si>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</si>
  <si>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</si>
  <si>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</si>
  <si>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</si>
  <si>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</si>
  <si>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</si>
  <si>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</si>
  <si>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</si>
  <si>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</si>
  <si>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</si>
  <si>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</si>
  <si>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</si>
  <si>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</si>
  <si>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</si>
  <si>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</si>
  <si>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</si>
  <si>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</si>
  <si>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</si>
  <si>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</si>
  <si>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</si>
  <si>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</si>
  <si>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</si>
  <si>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</si>
  <si>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</si>
  <si>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</si>
  <si>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</si>
  <si>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</si>
  <si>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</si>
  <si>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</si>
  <si>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</si>
  <si>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</si>
  <si>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</si>
  <si>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</si>
  <si>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</si>
  <si>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</si>
  <si>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</si>
  <si>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</si>
  <si>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</si>
  <si>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</si>
  <si>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</si>
  <si>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</si>
  <si>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</si>
  <si>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</si>
  <si>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</si>
  <si>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</si>
  <si>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</si>
  <si>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</si>
  <si>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</si>
  <si>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</si>
  <si>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</si>
  <si>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</si>
  <si>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</si>
  <si>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</si>
  <si>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</si>
  <si>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</si>
  <si>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</si>
  <si>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</si>
  <si>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</si>
  <si>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</si>
  <si>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</si>
  <si>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</si>
  <si>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</si>
  <si>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</si>
  <si>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</si>
  <si>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</si>
  <si>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</si>
  <si>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</si>
  <si>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</si>
  <si>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</si>
  <si>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</si>
  <si>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</si>
  <si>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</si>
  <si>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</si>
  <si>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</si>
  <si>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</si>
  <si>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</si>
  <si>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</si>
  <si>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</si>
  <si>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</si>
  <si>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</si>
  <si>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</si>
  <si>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</si>
  <si>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</si>
  <si>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</si>
  <si>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</si>
  <si>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</si>
  <si>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</si>
  <si>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</si>
  <si>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</si>
  <si>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</si>
  <si>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</si>
  <si>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</si>
  <si>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</si>
  <si>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</si>
  <si>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</si>
  <si>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</si>
  <si>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</si>
  <si>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</si>
  <si>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</si>
  <si>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</si>
  <si>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</si>
  <si>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</si>
  <si>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</si>
  <si>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</si>
  <si>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</si>
  <si>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</si>
  <si>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</si>
  <si>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</si>
  <si>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</si>
  <si>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</si>
  <si>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</si>
  <si>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</si>
  <si>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</si>
  <si>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</si>
  <si>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</si>
  <si>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</si>
  <si>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</si>
  <si>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</si>
  <si>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</si>
  <si>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</si>
  <si>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</si>
  <si>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</si>
  <si>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</si>
  <si>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</si>
  <si>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</si>
  <si>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</si>
  <si>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</si>
  <si>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</si>
  <si>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</si>
  <si>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</si>
  <si>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</si>
  <si>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</si>
  <si>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</si>
  <si>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</si>
  <si>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</si>
  <si>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</si>
  <si>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</si>
  <si>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</si>
  <si>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</si>
  <si>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</si>
  <si>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</si>
  <si>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</si>
  <si>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</si>
  <si>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</si>
  <si>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</si>
  <si>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</si>
  <si>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</si>
  <si>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</si>
  <si>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</si>
  <si>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</si>
  <si>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</si>
  <si>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</si>
  <si>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</si>
  <si>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</si>
  <si>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</si>
  <si>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</si>
  <si>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</si>
  <si>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</si>
  <si>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</si>
  <si>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</si>
  <si>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</si>
  <si>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</si>
  <si>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</si>
  <si>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</si>
  <si>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</si>
  <si>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</si>
  <si>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</si>
  <si>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</si>
  <si>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</si>
  <si>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</si>
  <si>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</si>
  <si>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</si>
  <si>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</si>
  <si>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</si>
  <si>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</si>
  <si>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</si>
  <si>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</si>
  <si>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</si>
  <si>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</si>
  <si>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</si>
  <si>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</si>
  <si>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</si>
  <si>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</si>
  <si>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</si>
  <si>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</si>
  <si>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</si>
  <si>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</si>
  <si>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</si>
  <si>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</si>
  <si>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</si>
  <si>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</si>
  <si>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</si>
  <si>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</si>
  <si>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</si>
  <si>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</si>
  <si>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</si>
  <si>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</si>
  <si>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</si>
  <si>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</si>
  <si>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</si>
  <si>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</si>
  <si>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</si>
  <si>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</si>
  <si>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</si>
  <si>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</si>
  <si>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</si>
  <si>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</si>
  <si>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</si>
  <si>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</si>
  <si>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</si>
  <si>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</si>
  <si>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</si>
  <si>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</si>
  <si>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</si>
  <si>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</si>
  <si>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</si>
  <si>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</si>
  <si>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</si>
  <si>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</si>
  <si>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</si>
  <si>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</si>
  <si>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</si>
  <si>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</si>
  <si>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</si>
  <si>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</si>
  <si>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</si>
  <si>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</si>
  <si>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</si>
  <si>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</si>
  <si>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</si>
  <si>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</si>
  <si>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</si>
  <si>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</si>
  <si>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</si>
  <si>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</si>
  <si>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</si>
  <si>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</si>
  <si>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</si>
  <si>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</si>
  <si>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</si>
  <si>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</si>
  <si>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</si>
  <si>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</si>
  <si>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</si>
  <si>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</si>
  <si>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</si>
  <si>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</si>
  <si>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</si>
  <si>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</si>
  <si>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</si>
  <si>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</si>
  <si>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</si>
  <si>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</si>
  <si>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</si>
  <si>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</si>
  <si>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</si>
  <si>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</si>
  <si>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</si>
  <si>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</si>
  <si>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</si>
  <si>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</si>
  <si>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</si>
  <si>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</si>
  <si>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</si>
  <si>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</si>
  <si>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</si>
  <si>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</si>
  <si>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</si>
  <si>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</si>
  <si>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</si>
  <si>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</si>
  <si>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</si>
  <si>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</si>
  <si>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</si>
  <si>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</si>
  <si>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</si>
  <si>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</si>
  <si>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</si>
  <si>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</si>
  <si>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</si>
  <si>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</si>
  <si>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</si>
  <si>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</si>
  <si>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</si>
  <si>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</si>
  <si>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</si>
  <si>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</si>
  <si>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</si>
  <si>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</si>
  <si>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</si>
  <si>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</si>
  <si>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</si>
  <si>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</si>
  <si>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</si>
  <si>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</si>
  <si>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</si>
  <si>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</si>
  <si>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</si>
  <si>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</si>
  <si>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</si>
  <si>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</si>
  <si>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</si>
  <si>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</si>
  <si>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</si>
  <si>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</si>
  <si>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</si>
  <si>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</si>
  <si>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</si>
  <si>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</si>
  <si>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</si>
  <si>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</si>
  <si>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</si>
  <si>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</si>
  <si>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</si>
  <si>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</si>
  <si>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</si>
  <si>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</si>
  <si>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</si>
  <si>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</si>
  <si>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</si>
  <si>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</si>
  <si>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</si>
  <si>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</si>
  <si>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</si>
  <si>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</si>
  <si>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</si>
  <si>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</si>
  <si>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</si>
  <si>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</si>
  <si>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</si>
  <si>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</si>
  <si>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</si>
  <si>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</si>
  <si>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</si>
  <si>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</si>
  <si>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</si>
  <si>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</si>
  <si>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</si>
  <si>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</si>
  <si>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</si>
  <si>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</si>
  <si>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</si>
  <si>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</si>
  <si>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</si>
  <si>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</si>
  <si>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</si>
  <si>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</si>
  <si>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</si>
  <si>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</si>
  <si>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</si>
  <si>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</si>
  <si>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</si>
  <si>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</si>
  <si>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</si>
  <si>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</si>
  <si>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</si>
  <si>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</si>
  <si>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</si>
  <si>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</si>
  <si>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</si>
  <si>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</si>
  <si>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</si>
  <si>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</si>
  <si>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</si>
  <si>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</si>
  <si>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</si>
  <si>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</si>
  <si>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</si>
  <si>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</si>
  <si>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</si>
  <si>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</si>
  <si>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</si>
  <si>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</si>
  <si>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</si>
  <si>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</si>
  <si>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</si>
  <si>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</si>
  <si>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</si>
  <si>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</si>
  <si>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</si>
  <si>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</si>
  <si>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</si>
  <si>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</si>
  <si>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</si>
  <si>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</si>
  <si>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</si>
  <si>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</si>
  <si>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</si>
  <si>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</si>
  <si>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</si>
  <si>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</si>
  <si>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</si>
  <si>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</si>
  <si>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</si>
  <si>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</si>
  <si>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</si>
  <si>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</si>
  <si>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</si>
  <si>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</si>
  <si>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</si>
  <si>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</si>
  <si>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</si>
  <si>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</si>
  <si>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</si>
  <si>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</si>
  <si>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</si>
  <si>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</si>
  <si>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</si>
  <si>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</si>
  <si>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</si>
  <si>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</si>
  <si>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</si>
  <si>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</si>
  <si>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</si>
  <si>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</si>
  <si>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</si>
  <si>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</si>
  <si>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</si>
  <si>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</si>
  <si>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</si>
  <si>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</si>
  <si>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</si>
  <si>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</si>
  <si>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</si>
  <si>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</si>
  <si>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</si>
  <si>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</si>
  <si>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</si>
  <si>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</si>
  <si>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</si>
  <si>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</si>
  <si>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</si>
  <si>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</si>
  <si>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</si>
  <si>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</si>
  <si>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</si>
  <si>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</si>
  <si>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</si>
  <si>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</si>
  <si>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</si>
  <si>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</si>
  <si>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</si>
  <si>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</si>
  <si>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</si>
  <si>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</si>
  <si>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</si>
  <si>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</si>
  <si>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</si>
  <si>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</si>
  <si>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</si>
  <si>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</si>
  <si>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</si>
  <si>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</si>
  <si>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</si>
  <si>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</si>
  <si>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</si>
  <si>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</si>
  <si>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</si>
  <si>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</si>
  <si>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</si>
  <si>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</si>
  <si>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</si>
  <si>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</si>
  <si>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</si>
  <si>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</si>
  <si>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</si>
  <si>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</si>
  <si>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</si>
  <si>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</si>
  <si>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</si>
  <si>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</si>
  <si>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</si>
  <si>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</si>
  <si>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</si>
  <si>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</si>
  <si>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</si>
  <si>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</si>
  <si>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</si>
  <si>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</si>
  <si>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</si>
  <si>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</si>
  <si>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</si>
  <si>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</si>
  <si>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</si>
  <si>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</si>
  <si>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</si>
  <si>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</si>
  <si>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</si>
  <si>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</si>
  <si>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</si>
  <si>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</si>
  <si>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</si>
  <si>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</si>
  <si>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</si>
  <si>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</si>
  <si>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</si>
  <si>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</si>
  <si>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</si>
  <si>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</si>
  <si>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</si>
  <si>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</si>
  <si>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</si>
  <si>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</si>
  <si>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</si>
  <si>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</si>
  <si>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</si>
  <si>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</si>
  <si>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</si>
  <si>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</si>
  <si>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</si>
  <si>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</si>
  <si>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</si>
  <si>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</si>
  <si>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</si>
  <si>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</si>
  <si>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</si>
  <si>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</si>
  <si>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</si>
  <si>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</si>
  <si>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</si>
  <si>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</si>
  <si>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</si>
  <si>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</si>
  <si>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</si>
  <si>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</si>
  <si>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</si>
  <si>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</si>
  <si>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</si>
  <si>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</si>
  <si>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</si>
  <si>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</si>
  <si>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</si>
  <si>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</si>
  <si>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</si>
  <si>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</si>
  <si>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</si>
  <si>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</si>
  <si>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</si>
  <si>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</si>
  <si>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</si>
  <si>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</si>
  <si>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</si>
  <si>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</si>
  <si>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</si>
  <si>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</si>
  <si>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</si>
  <si>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</si>
  <si>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</si>
  <si>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</si>
  <si>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</si>
  <si>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</si>
  <si>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</si>
  <si>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</si>
  <si>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</si>
  <si>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</si>
  <si>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</si>
  <si>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</si>
  <si>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</si>
  <si>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</si>
  <si>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</si>
  <si>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</si>
  <si>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</si>
  <si>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</si>
  <si>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</si>
  <si>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</si>
  <si>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</si>
  <si>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</si>
  <si>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</si>
  <si>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</si>
  <si>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</si>
  <si>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</si>
  <si>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</si>
  <si>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</si>
  <si>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</si>
  <si>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</si>
  <si>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</si>
  <si>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</si>
  <si>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</si>
  <si>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</si>
  <si>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</si>
  <si>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</si>
  <si>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</si>
  <si>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</si>
  <si>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</si>
  <si>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</si>
  <si>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</si>
  <si>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</si>
  <si>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</si>
  <si>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</si>
  <si>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</si>
  <si>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</si>
  <si>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</si>
  <si>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</si>
  <si>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</si>
  <si>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</si>
  <si>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</si>
  <si>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</si>
  <si>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</si>
  <si>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</si>
  <si>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</si>
  <si>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</si>
  <si>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</si>
  <si>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</si>
  <si>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</si>
  <si>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</si>
  <si>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</si>
  <si>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</si>
  <si>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</si>
  <si>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</si>
  <si>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</si>
  <si>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</si>
  <si>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</si>
  <si>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</si>
  <si>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</si>
  <si>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</si>
  <si>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</si>
  <si>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</si>
  <si>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</si>
  <si>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</si>
  <si>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</si>
  <si>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</si>
  <si>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</si>
  <si>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</si>
  <si>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</si>
  <si>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</si>
  <si>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</si>
  <si>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</si>
  <si>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</si>
  <si>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</si>
  <si>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</si>
  <si>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</si>
  <si>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</si>
  <si>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</si>
  <si>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</si>
  <si>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</si>
  <si>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</si>
  <si>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</si>
  <si>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</si>
  <si>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</si>
  <si>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</si>
  <si>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</si>
  <si>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</si>
  <si>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</si>
  <si>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</si>
  <si>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</si>
  <si>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</si>
  <si>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</si>
  <si>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</si>
  <si>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</si>
  <si>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</si>
  <si>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</si>
  <si>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</si>
  <si>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</si>
  <si>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</si>
  <si>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</si>
  <si>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</si>
  <si>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</si>
  <si>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</si>
  <si>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</si>
  <si>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</si>
  <si>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</si>
  <si>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</si>
  <si>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</si>
  <si>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</si>
  <si>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</si>
  <si>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</si>
  <si>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</si>
  <si>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</si>
  <si>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</si>
  <si>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</si>
  <si>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</si>
  <si>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</si>
  <si>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</si>
  <si>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</si>
  <si>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</si>
  <si>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</si>
  <si>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</si>
  <si>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</si>
  <si>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</si>
  <si>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</si>
  <si>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</si>
  <si>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</si>
  <si>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</si>
  <si>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</si>
  <si>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</si>
  <si>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</si>
  <si>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</si>
  <si>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</si>
  <si>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</si>
  <si>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</si>
  <si>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</si>
  <si>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</si>
  <si>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</si>
  <si>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</si>
  <si>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</si>
  <si>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</si>
  <si>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</si>
  <si>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</si>
  <si>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</si>
  <si>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</si>
  <si>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</si>
  <si>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</si>
  <si>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</si>
  <si>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</si>
  <si>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</si>
  <si>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</si>
  <si>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</si>
  <si>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</si>
  <si>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</si>
  <si>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</si>
  <si>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</si>
  <si>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</si>
  <si>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</si>
  <si>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</si>
  <si>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</si>
  <si>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</si>
  <si>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</si>
  <si>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</si>
  <si>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</si>
  <si>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</si>
  <si>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</si>
  <si>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</si>
  <si>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</si>
  <si>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</si>
  <si>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</si>
  <si>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</si>
  <si>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</si>
  <si>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</si>
  <si>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</si>
  <si>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</si>
  <si>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</si>
  <si>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</si>
  <si>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</si>
  <si>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</si>
  <si>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</si>
  <si>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</si>
  <si>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</si>
  <si>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</si>
  <si>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</si>
  <si>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</si>
  <si>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</si>
  <si>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</si>
  <si>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</si>
  <si>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</si>
  <si>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</si>
  <si>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</si>
  <si>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</si>
  <si>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</si>
  <si>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</si>
  <si>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</si>
  <si>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</si>
  <si>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</si>
  <si>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</si>
  <si>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</si>
  <si>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</si>
  <si>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</si>
  <si>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</si>
  <si>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</si>
  <si>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</si>
  <si>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</si>
  <si>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</si>
  <si>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</si>
  <si>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</si>
  <si>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</si>
  <si>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</si>
  <si>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</si>
  <si>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</si>
  <si>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</si>
  <si>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</si>
  <si>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</si>
  <si>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</si>
  <si>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</si>
  <si>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</si>
  <si>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</si>
  <si>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</si>
  <si>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</si>
  <si>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</si>
  <si>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</si>
  <si>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</si>
  <si>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</si>
  <si>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</si>
  <si>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</si>
  <si>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</si>
  <si>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</si>
  <si>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</si>
  <si>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</si>
  <si>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</si>
  <si>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</si>
  <si>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</si>
  <si>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</si>
  <si>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</si>
  <si>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</si>
  <si>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</si>
  <si>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</si>
  <si>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</si>
  <si>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</si>
  <si>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</si>
  <si>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</si>
  <si>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</si>
  <si>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</si>
  <si>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</si>
  <si>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</si>
  <si>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</si>
  <si>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</si>
  <si>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</si>
  <si>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</si>
  <si>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</si>
  <si>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</si>
  <si>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</si>
  <si>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</si>
  <si>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</si>
  <si>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</si>
  <si>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</si>
  <si>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</si>
  <si>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</si>
  <si>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</si>
  <si>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</si>
  <si>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</si>
  <si>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</si>
  <si>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</si>
  <si>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</si>
  <si>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</si>
  <si>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</si>
  <si>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</si>
  <si>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</si>
  <si>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</si>
  <si>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</si>
  <si>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</si>
  <si>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</si>
  <si>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</si>
  <si>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</si>
  <si>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</si>
  <si>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</si>
  <si>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</si>
  <si>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</si>
  <si>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</si>
  <si>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</si>
  <si>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</si>
  <si>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</si>
  <si>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</si>
  <si>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</si>
  <si>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</si>
  <si>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</si>
  <si>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</si>
  <si>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</si>
  <si>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</si>
  <si>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</si>
  <si>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</si>
  <si>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</si>
  <si>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</si>
  <si>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</si>
  <si>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</si>
  <si>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</si>
  <si>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</si>
  <si>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</si>
  <si>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</si>
  <si>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</si>
  <si>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</si>
  <si>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</si>
  <si>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</si>
  <si>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</si>
  <si>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</si>
  <si>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</si>
  <si>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</si>
  <si>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</si>
  <si>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</si>
  <si>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</si>
  <si>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</si>
  <si>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</si>
  <si>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</si>
  <si>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</si>
  <si>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</si>
  <si>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</si>
  <si>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</si>
  <si>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</si>
  <si>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</si>
  <si>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</si>
  <si>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</si>
  <si>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</si>
  <si>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</si>
  <si>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</si>
  <si>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</si>
  <si>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</si>
  <si>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</si>
  <si>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</si>
  <si>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</si>
  <si>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</si>
  <si>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</si>
  <si>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</si>
  <si>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</si>
  <si>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</si>
  <si>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</si>
  <si>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</si>
  <si>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</si>
  <si>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</si>
  <si>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</si>
  <si>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</si>
  <si>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</si>
  <si>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</si>
  <si>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</si>
  <si>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</si>
  <si>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</si>
  <si>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</si>
  <si>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</si>
  <si>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</si>
  <si>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</si>
  <si>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</si>
  <si>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</si>
  <si>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</si>
  <si>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</si>
  <si>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</si>
  <si>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</si>
  <si>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</si>
  <si>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</si>
  <si>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</si>
  <si>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</si>
  <si>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</si>
  <si>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</si>
  <si>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</si>
  <si>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</si>
  <si>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</si>
  <si>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</si>
  <si>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</si>
  <si>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</si>
  <si>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</si>
  <si>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</si>
  <si>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</si>
  <si>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</si>
  <si>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</si>
  <si>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</si>
  <si>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</si>
  <si>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</si>
  <si>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</si>
  <si>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</si>
  <si>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</si>
  <si>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</si>
  <si>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</si>
  <si>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</si>
  <si>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</si>
  <si>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</si>
  <si>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</si>
  <si>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</si>
  <si>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</si>
  <si>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</si>
  <si>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</si>
  <si>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</si>
  <si>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</si>
  <si>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</si>
  <si>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</si>
  <si>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</si>
  <si>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</si>
  <si>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</si>
  <si>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</si>
  <si>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</si>
  <si>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</si>
  <si>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</si>
  <si>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</si>
  <si>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</si>
  <si>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</si>
  <si>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</si>
  <si>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</si>
  <si>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</si>
  <si>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</si>
  <si>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</si>
  <si>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</si>
  <si>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</si>
  <si>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</si>
  <si>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</si>
  <si>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</si>
  <si>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</si>
  <si>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</si>
  <si>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</si>
  <si>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</si>
  <si>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</si>
  <si>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</si>
  <si>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</si>
  <si>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</si>
  <si>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</si>
  <si>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</si>
  <si>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</si>
  <si>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</si>
  <si>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</si>
  <si>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</si>
  <si>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</si>
  <si>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</si>
  <si>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</si>
  <si>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</si>
  <si>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</si>
  <si>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</si>
  <si>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</si>
  <si>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</si>
  <si>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</si>
  <si>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</si>
  <si>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</si>
  <si>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</si>
  <si>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</si>
  <si>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</si>
  <si>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</si>
  <si>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</si>
  <si>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</si>
  <si>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</si>
  <si>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</si>
  <si>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</si>
  <si>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</si>
  <si>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</si>
  <si>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</si>
  <si>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</si>
  <si>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</si>
  <si>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</si>
  <si>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</si>
  <si>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</si>
  <si>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</si>
  <si>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</si>
  <si>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</si>
  <si>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</si>
  <si>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</si>
  <si>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</si>
  <si>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</si>
  <si>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</si>
  <si>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</si>
  <si>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</si>
  <si>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</si>
  <si>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</si>
  <si>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</si>
  <si>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</si>
  <si>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</si>
  <si>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</si>
  <si>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</si>
  <si>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</si>
  <si>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</si>
  <si>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</si>
  <si>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</si>
  <si>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</si>
  <si>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</si>
  <si>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</si>
  <si>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</si>
  <si>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</si>
  <si>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</si>
  <si>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</si>
  <si>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</si>
  <si>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</si>
  <si>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</si>
  <si>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</si>
  <si>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</si>
  <si>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</si>
  <si>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</si>
  <si>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</si>
  <si>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</si>
  <si>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</si>
  <si>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</si>
  <si>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</si>
  <si>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</si>
  <si>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</si>
  <si>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</si>
  <si>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</si>
  <si>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</si>
  <si>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</si>
  <si>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</si>
  <si>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</si>
  <si>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</si>
  <si>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</si>
  <si>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</si>
  <si>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</si>
  <si>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</si>
  <si>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</si>
  <si>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</si>
  <si>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</si>
  <si>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</si>
  <si>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</si>
  <si>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</si>
  <si>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</si>
  <si>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</si>
  <si>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</si>
  <si>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</si>
  <si>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</si>
  <si>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</si>
  <si>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</si>
  <si>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</si>
  <si>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</si>
  <si>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</si>
  <si>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</si>
  <si>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</si>
  <si>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</si>
  <si>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</si>
  <si>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</si>
  <si>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</si>
  <si>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</si>
  <si>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</si>
  <si>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</si>
  <si>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</si>
  <si>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</si>
  <si>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</si>
  <si>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</si>
  <si>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</si>
  <si>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</si>
  <si>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</si>
  <si>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</si>
  <si>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</si>
  <si>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</si>
  <si>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</si>
  <si>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</si>
  <si>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</si>
  <si>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</si>
  <si>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</si>
  <si>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</si>
  <si>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</si>
  <si>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</si>
  <si>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</si>
  <si>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</si>
  <si>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</si>
  <si>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</si>
  <si>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</si>
  <si>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</si>
  <si>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</si>
  <si>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</si>
  <si>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</si>
  <si>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</si>
  <si>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</si>
  <si>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</si>
  <si>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</si>
  <si>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</si>
  <si>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</si>
  <si>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</si>
  <si>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</si>
  <si>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</si>
  <si>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</si>
  <si>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</si>
  <si>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</si>
  <si>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</si>
  <si>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</si>
  <si>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</si>
  <si>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</si>
  <si>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</si>
  <si>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</si>
  <si>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</si>
  <si>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</si>
  <si>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</si>
  <si>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</si>
  <si>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</si>
  <si>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</si>
  <si>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</si>
  <si>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</si>
  <si>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</si>
  <si>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</si>
  <si>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</si>
  <si>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</si>
  <si>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</si>
  <si>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</si>
  <si>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</si>
  <si>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</si>
  <si>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</si>
  <si>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</si>
  <si>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</si>
  <si>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</si>
  <si>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</si>
  <si>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</si>
  <si>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</si>
  <si>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</si>
  <si>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</si>
  <si>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</si>
  <si>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</si>
  <si>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</si>
  <si>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</si>
  <si>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</si>
  <si>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</si>
  <si>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</si>
  <si>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</si>
  <si>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</si>
  <si>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</si>
  <si>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</si>
  <si>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</si>
  <si>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</si>
  <si>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</si>
  <si>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</si>
  <si>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</si>
  <si>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</si>
  <si>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</si>
  <si>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</si>
  <si>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</si>
  <si>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</si>
  <si>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</si>
  <si>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</si>
  <si>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</si>
  <si>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</si>
  <si>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</si>
  <si>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</si>
  <si>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</si>
  <si>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</si>
  <si>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</si>
  <si>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</si>
  <si>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</si>
  <si>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</si>
  <si>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</si>
  <si>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</si>
  <si>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</si>
  <si>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</si>
  <si>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</si>
  <si>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</si>
  <si>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</si>
  <si>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</si>
  <si>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</si>
  <si>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</si>
  <si>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</si>
  <si>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</si>
  <si>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</si>
  <si>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</si>
  <si>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</si>
  <si>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</si>
  <si>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</si>
  <si>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</si>
  <si>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</si>
  <si>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</si>
  <si>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</si>
  <si>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</si>
  <si>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</si>
  <si>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</si>
  <si>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</si>
  <si>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</si>
  <si>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</si>
  <si>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</si>
  <si>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</si>
  <si>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</si>
  <si>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</si>
  <si>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</si>
  <si>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</si>
  <si>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</si>
  <si>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</si>
  <si>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</si>
  <si>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</si>
  <si>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</si>
  <si>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</si>
  <si>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</si>
  <si>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</si>
  <si>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</si>
  <si>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</si>
  <si>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</si>
  <si>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</si>
  <si>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</si>
  <si>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</si>
  <si>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</si>
  <si>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</si>
  <si>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</si>
  <si>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</si>
  <si>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</si>
  <si>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</si>
  <si>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</si>
  <si>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</si>
  <si>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</si>
  <si>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</si>
  <si>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</si>
  <si>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</si>
  <si>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</si>
  <si>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</si>
  <si>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</si>
  <si>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</si>
  <si>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</si>
  <si>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</si>
  <si>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</si>
  <si>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</si>
  <si>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</si>
  <si>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</si>
  <si>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</si>
  <si>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</si>
  <si>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</si>
  <si>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</si>
  <si>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</si>
  <si>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</si>
  <si>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</si>
  <si>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</si>
  <si>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</si>
  <si>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</si>
  <si>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</si>
  <si>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</si>
  <si>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</si>
  <si>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</si>
  <si>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</si>
  <si>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</si>
  <si>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</si>
  <si>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</si>
  <si>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</si>
  <si>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</si>
  <si>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</si>
  <si>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</si>
  <si>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</si>
  <si>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</si>
  <si>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</si>
  <si>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</si>
  <si>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</si>
  <si>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</si>
  <si>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</si>
  <si>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</si>
  <si>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</si>
  <si>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</si>
  <si>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</si>
  <si>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</si>
  <si>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</si>
  <si>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</si>
  <si>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</si>
  <si>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</si>
  <si>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</si>
  <si>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</si>
  <si>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</si>
  <si>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</si>
  <si>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</si>
  <si>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</si>
  <si>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</si>
  <si>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</si>
  <si>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</si>
  <si>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</si>
  <si>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</si>
  <si>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</si>
  <si>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</si>
  <si>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</si>
  <si>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</si>
  <si>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</si>
  <si>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</si>
  <si>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</si>
  <si>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</si>
  <si>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</si>
  <si>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</si>
  <si>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</si>
  <si>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</si>
  <si>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</si>
  <si>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</si>
  <si>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</si>
  <si>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</si>
  <si>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</si>
  <si>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</si>
  <si>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</si>
  <si>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</si>
  <si>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</si>
  <si>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</si>
  <si>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</si>
  <si>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</si>
  <si>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</si>
  <si>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</si>
  <si>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</si>
  <si>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</si>
  <si>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</si>
  <si>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</si>
  <si>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</si>
  <si>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</si>
  <si>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</si>
  <si>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</si>
  <si>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</si>
  <si>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</si>
  <si>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</si>
  <si>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</si>
  <si>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</si>
  <si>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</si>
  <si>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</si>
  <si>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</si>
  <si>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</si>
  <si>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</si>
  <si>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</si>
  <si>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</si>
  <si>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</si>
  <si>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</si>
  <si>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</si>
  <si>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</si>
  <si>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</si>
  <si>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</si>
  <si>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</si>
  <si>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</si>
  <si>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</si>
  <si>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</si>
  <si>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</si>
  <si>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</si>
  <si>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</si>
  <si>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</si>
  <si>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</si>
  <si>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</si>
  <si>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</si>
  <si>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</si>
  <si>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</si>
  <si>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</si>
  <si>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</si>
  <si>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</si>
  <si>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</si>
  <si>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</si>
  <si>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</si>
  <si>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</si>
  <si>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</si>
  <si>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</si>
  <si>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</si>
  <si>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</si>
  <si>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</si>
  <si>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</si>
  <si>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</si>
  <si>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</si>
  <si>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</si>
  <si>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</si>
  <si>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</si>
  <si>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</si>
  <si>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</si>
  <si>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</si>
  <si>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</si>
  <si>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</si>
  <si>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</si>
  <si>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</si>
  <si>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</si>
  <si>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</si>
  <si>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</si>
  <si>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</si>
  <si>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</si>
  <si>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</si>
  <si>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</si>
  <si>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</si>
  <si>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</si>
  <si>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</si>
  <si>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</si>
  <si>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</si>
  <si>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</si>
  <si>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</si>
  <si>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</si>
  <si>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</si>
  <si>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</si>
  <si>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</si>
  <si>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</si>
  <si>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</si>
  <si>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</si>
  <si>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</si>
  <si>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</si>
  <si>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</si>
  <si>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</si>
  <si>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</si>
  <si>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</si>
  <si>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</si>
  <si>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</si>
  <si>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</si>
  <si>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</si>
  <si>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</si>
  <si>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</si>
  <si>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</si>
  <si>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</si>
  <si>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</si>
  <si>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</si>
  <si>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</si>
  <si>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</si>
  <si>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</si>
  <si>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</si>
  <si>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</si>
  <si>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</si>
  <si>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</si>
  <si>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</si>
  <si>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</si>
  <si>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</si>
  <si>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</si>
  <si>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</si>
  <si>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</si>
  <si>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</si>
  <si>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</si>
  <si>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</si>
  <si>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</si>
  <si>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</si>
  <si>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</si>
  <si>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</si>
  <si>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</si>
  <si>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</si>
  <si>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</si>
  <si>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</si>
  <si>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</si>
  <si>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</si>
  <si>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</si>
  <si>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</si>
  <si>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</si>
  <si>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</si>
  <si>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</si>
  <si>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</si>
  <si>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</si>
  <si>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</si>
  <si>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</si>
  <si>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</si>
  <si>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</si>
  <si>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</si>
  <si>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</si>
  <si>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</si>
  <si>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</si>
  <si>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</si>
  <si>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</si>
  <si>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</si>
  <si>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</si>
  <si>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</si>
  <si>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</si>
  <si>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</si>
  <si>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</si>
  <si>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</si>
  <si>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</si>
  <si>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</si>
  <si>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</si>
  <si>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</si>
  <si>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</si>
  <si>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</si>
  <si>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</si>
  <si>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</si>
  <si>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</si>
  <si>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</si>
  <si>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</si>
  <si>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</si>
  <si>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</si>
  <si>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</si>
  <si>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</si>
  <si>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</si>
  <si>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</si>
  <si>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</si>
  <si>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</si>
  <si>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</si>
  <si>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</si>
  <si>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</si>
  <si>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</si>
  <si>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</si>
  <si>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</si>
  <si>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</si>
  <si>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</si>
  <si>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</si>
  <si>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</si>
  <si>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</si>
  <si>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</si>
  <si>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</si>
  <si>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</si>
  <si>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</si>
  <si>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</si>
  <si>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</si>
  <si>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</si>
  <si>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</si>
  <si>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</si>
  <si>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</si>
  <si>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</si>
  <si>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</si>
  <si>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</si>
  <si>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</si>
  <si>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</si>
  <si>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</si>
  <si>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</si>
  <si>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</si>
  <si>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</si>
  <si>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</si>
  <si>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</si>
  <si>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</si>
  <si>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</si>
  <si>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</si>
  <si>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</si>
  <si>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</si>
  <si>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</si>
  <si>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</si>
  <si>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</si>
  <si>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</si>
  <si>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</si>
  <si>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</si>
  <si>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</si>
  <si>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</si>
  <si>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</si>
  <si>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</si>
  <si>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</si>
  <si>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</si>
  <si>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</si>
  <si>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</si>
  <si>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</si>
  <si>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</si>
  <si>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</si>
  <si>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</si>
  <si>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</si>
  <si>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</si>
  <si>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</si>
  <si>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</si>
  <si>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</si>
  <si>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</si>
  <si>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</si>
  <si>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</si>
  <si>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</si>
  <si>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</si>
  <si>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</si>
  <si>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</si>
  <si>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</si>
  <si>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</si>
  <si>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</si>
  <si>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</si>
  <si>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</si>
  <si>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</si>
  <si>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</si>
  <si>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</si>
  <si>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</si>
  <si>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</si>
  <si>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</si>
  <si>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</si>
  <si>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</si>
  <si>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</si>
  <si>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</si>
  <si>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</si>
  <si>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</si>
  <si>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</si>
  <si>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</si>
  <si>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</si>
  <si>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</si>
  <si>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</si>
  <si>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</si>
  <si>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</si>
  <si>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</si>
  <si>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</si>
  <si>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</si>
  <si>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</si>
  <si>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</si>
  <si>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</si>
  <si>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</si>
  <si>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</si>
  <si>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</si>
  <si>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</si>
  <si>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</si>
  <si>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</si>
  <si>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</si>
  <si>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</si>
  <si>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</si>
  <si>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</si>
  <si>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</si>
  <si>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</si>
  <si>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</si>
  <si>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</si>
  <si>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</si>
  <si>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</si>
  <si>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</si>
  <si>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</si>
  <si>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</si>
  <si>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</si>
  <si>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</si>
  <si>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</si>
  <si>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</si>
  <si>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</si>
  <si>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</si>
  <si>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</si>
  <si>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</si>
  <si>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</si>
  <si>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</si>
  <si>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</si>
  <si>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</si>
  <si>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</si>
  <si>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</si>
  <si>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</si>
  <si>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</si>
  <si>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</si>
  <si>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</si>
  <si>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</si>
  <si>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</si>
  <si>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</si>
  <si>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</si>
  <si>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</si>
  <si>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</si>
  <si>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</si>
  <si>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</si>
  <si>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</si>
  <si>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</si>
  <si>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</si>
  <si>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</si>
  <si>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</si>
  <si>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</si>
  <si>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</si>
  <si>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</si>
  <si>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</si>
  <si>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</si>
  <si>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</si>
  <si>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</si>
  <si>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</si>
  <si>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</si>
  <si>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</si>
  <si>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</si>
  <si>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</si>
  <si>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</si>
  <si>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</si>
  <si>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</si>
  <si>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</si>
  <si>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</si>
  <si>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</si>
  <si>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</si>
  <si>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</si>
  <si>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</si>
  <si>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</si>
  <si>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</si>
  <si>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</si>
  <si>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</si>
  <si>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</si>
  <si>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</si>
  <si>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</si>
  <si>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</si>
  <si>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</si>
  <si>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</si>
  <si>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</si>
  <si>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</si>
  <si>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</si>
  <si>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</si>
  <si>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</si>
  <si>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</si>
  <si>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</si>
  <si>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</si>
  <si>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</si>
  <si>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</si>
  <si>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</si>
  <si>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</si>
  <si>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</si>
  <si>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</si>
  <si>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</si>
  <si>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</si>
  <si>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</si>
  <si>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</si>
  <si>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</si>
  <si>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</si>
  <si>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</si>
  <si>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</si>
  <si>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</si>
  <si>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</si>
  <si>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</si>
  <si>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</si>
  <si>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</si>
  <si>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</si>
  <si>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</si>
  <si>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&gt;=50000</t>
  </si>
  <si>
    <t>Mean</t>
  </si>
  <si>
    <t>Median</t>
  </si>
  <si>
    <t>Maximum</t>
  </si>
  <si>
    <t>Minimum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</si>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</sst>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2" applyFont="1"/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theme="9"/>
        </patternFill>
      </fill>
    </dxf>
    <dxf>
      <numFmt numFmtId="164" formatCode="mm/dd/yy;@"/>
    </dxf>
    <dxf>
      <numFmt numFmtId="164" formatCode="mm/dd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[CrowdfundingBook.xlsx]CampaignsByParentCategory!PivotTable1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CampaignsByParentCategory!$B$3:$B$4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CampaignsByParentCategory!$A$5:$A$14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CampaignsByParentCategory!$B$5:$B$14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D-4468-96FB-2D079F636ACE}"/>
            </c:ext>
          </c:extLst>
        </c:ser>
        <c:ser>
          <c:idx val="1"/>
          <c:order val="1"/>
          <c:tx>
            <c:strRef>
              <c:f>CampaignsByParentCategory!$C$3:$C$4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CampaignsByParentCategory!$A$5:$A$14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CampaignsByParentCategory!$C$5:$C$14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D-4468-96FB-2D079F636ACE}"/>
            </c:ext>
          </c:extLst>
        </c:ser>
        <c:ser>
          <c:idx val="2"/>
          <c:order val="2"/>
          <c:tx>
            <c:strRef>
              <c:f>CampaignsByParentCategory!$D$3:$D$4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CampaignsByParentCategory!$A$5:$A$14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CampaignsByParentCategory!$D$5:$D$14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D-4468-96FB-2D079F636ACE}"/>
            </c:ext>
          </c:extLst>
        </c:ser>
        <c:ser>
          <c:idx val="3"/>
          <c:order val="3"/>
          <c:tx>
            <c:strRef>
              <c:f>CampaignsByParentCategory!$E$3:$E$4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CampaignsByParentCategory!$A$5:$A$14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CampaignsByParentCategory!$E$5:$E$14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D-4468-96FB-2D079F63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852767"/>
        <c:axId val="1353853183"/>
      </c:barChart>
      <c:catAx>
        <c:axId val="13538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53183"/>
        <c:crosses val="autoZero"/>
        <c:auto val="1"/>
        <c:lblAlgn val="ctr"/>
        <c:lblOffset val="100"/>
        <c:noMultiLvlLbl val="0"/>
      </c:catAx>
      <c:valAx>
        <c:axId val="13538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5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[CrowdfundingBook.xlsx]CampaignsBySubCategory!PivotTable2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CampaignsBySubCategory!$B$4:$B$5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CampaignsBySubCategory!$A$6:$A$30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CampaignsBySubCategory!$B$6:$B$30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6DD-8CE5-4A067198447F}"/>
            </c:ext>
          </c:extLst>
        </c:ser>
        <c:ser>
          <c:idx val="1"/>
          <c:order val="1"/>
          <c:tx>
            <c:strRef>
              <c:f>CampaignsBySubCategory!$C$4:$C$5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CampaignsBySubCategory!$A$6:$A$30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CampaignsBySubCategory!$C$6:$C$30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B-46DD-8CE5-4A067198447F}"/>
            </c:ext>
          </c:extLst>
        </c:ser>
        <c:ser>
          <c:idx val="2"/>
          <c:order val="2"/>
          <c:tx>
            <c:strRef>
              <c:f>CampaignsBySubCategory!$D$4:$D$5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CampaignsBySubCategory!$A$6:$A$30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CampaignsBySubCategory!$D$6:$D$30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B-46DD-8CE5-4A067198447F}"/>
            </c:ext>
          </c:extLst>
        </c:ser>
        <c:ser>
          <c:idx val="3"/>
          <c:order val="3"/>
          <c:tx>
            <c:strRef>
              <c:f>CampaignsBySubCategory!$E$4:$E$5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CampaignsBySubCategory!$A$6:$A$30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CampaignsBySubCategory!$E$6:$E$30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B-46DD-8CE5-4A067198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958335"/>
        <c:axId val="1218955423"/>
      </c:barChart>
      <c:catAx>
        <c:axId val="12189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55423"/>
        <c:crosses val="autoZero"/>
        <c:auto val="1"/>
        <c:lblAlgn val="ctr"/>
        <c:lblOffset val="100"/>
        <c:noMultiLvlLbl val="0"/>
      </c:catAx>
      <c:valAx>
        <c:axId val="12189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[CrowdfundingBook.xlsx]LaunchDateOutcomes!PivotTable5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7-4DFB-B39B-C3ABCD577F2A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8-4049-BB2A-024CC7A7BDCF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8-4049-BB2A-024CC7A7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88335"/>
        <c:axId val="1085295439"/>
      </c:lineChart>
      <c:catAx>
        <c:axId val="105588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95439"/>
        <c:crosses val="autoZero"/>
        <c:auto val="1"/>
        <c:lblAlgn val="ctr"/>
        <c:lblOffset val="100"/>
        <c:noMultiLvlLbl val="0"/>
      </c:catAx>
      <c:valAx>
        <c:axId val="10852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6-4A0E-A00A-37484237C7E4}"/>
            </c:ext>
          </c:extLst>
        </c:ser>
        <c:ser>
          <c:idx val="1"/>
          <c:order val="1"/>
          <c:tx>
            <c:strRef>
              <c:f>Bonus!$I$2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6-4A0E-A00A-37484237C7E4}"/>
            </c:ext>
          </c:extLst>
        </c:ser>
        <c:ser>
          <c:idx val="2"/>
          <c:order val="2"/>
          <c:tx>
            <c:strRef>
              <c:f>Bonus!$J$2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6-4A0E-A00A-37484237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578864"/>
        <c:axId val="1192579696"/>
      </c:lineChart>
      <c:catAx>
        <c:axId val="11925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79696"/>
        <c:crosses val="autoZero"/>
        <c:auto val="1"/>
        <c:lblAlgn val="ctr"/>
        <c:lblOffset val="100"/>
        <c:noMultiLvlLbl val="0"/>
      </c:catAx>
      <c:valAx>
        <c:axId val="11925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B818F4CD-2C22-4D3F-9D7A-11115A15F5D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D31E76EC-B9B4-4847-9C17-BFBEF57A72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379095</xdr:colOff>
      <xdr:row>1</xdr:row>
      <xdr:rowOff>148590</xdr:rowOff>
    </xdr:from>
    <xdr:to>
      <xdr:col>16</xdr:col>
      <xdr:colOff>342900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D7315-D627-95EC-72FD-C2819BBA5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78104</xdr:colOff>
      <xdr:row>1</xdr:row>
      <xdr:rowOff>7620</xdr:rowOff>
    </xdr:from>
    <xdr:to>
      <xdr:col>18</xdr:col>
      <xdr:colOff>457199</xdr:colOff>
      <xdr:row>30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3F90F-1076-4891-C246-4616608E9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3</xdr:row>
      <xdr:rowOff>11430</xdr:rowOff>
    </xdr:from>
    <xdr:to>
      <xdr:col>12</xdr:col>
      <xdr:colOff>179070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AD480-37D3-0EF3-E7B3-F6CF222F6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15</xdr:row>
      <xdr:rowOff>19050</xdr:rowOff>
    </xdr:from>
    <xdr:to>
      <xdr:col>9</xdr:col>
      <xdr:colOff>1171575</xdr:colOff>
      <xdr:row>29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E329DC-5FAA-E8B7-478D-76F19209B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10</xdr:row>
      <xdr:rowOff>66675</xdr:rowOff>
    </xdr:from>
    <xdr:to>
      <xdr:col>8</xdr:col>
      <xdr:colOff>38100</xdr:colOff>
      <xdr:row>30</xdr:row>
      <xdr:rowOff>200024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4522407-18B7-8FDC-F0AF-FF5803A87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5287" y="2066925"/>
              <a:ext cx="3671888" cy="4133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133350</xdr:colOff>
      <xdr:row>10</xdr:row>
      <xdr:rowOff>57150</xdr:rowOff>
    </xdr:from>
    <xdr:to>
      <xdr:col>13</xdr:col>
      <xdr:colOff>114300</xdr:colOff>
      <xdr:row>30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C1760C8-2EC4-D8F0-C71F-4FA9DDB00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2425" y="2057400"/>
              <a:ext cx="3409950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ni Sarkar" refreshedDate="44911.441857060185" createdVersion="8" refreshedVersion="8" minRefreshableVersion="3" recordCount="1000" xr:uid="{D2590CAD-FFE6-49ED-B9BE-7EBCB402090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ni Sarkar" refreshedDate="44911.482195949073" createdVersion="8" refreshedVersion="8" minRefreshableVersion="3" recordCount="1001" xr:uid="{790B1308-468E-4185-B5B9-2E1B176D476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ni Sarkar" refreshedDate="44911.530280787039" createdVersion="8" refreshedVersion="8" minRefreshableVersion="3" recordCount="1000" xr:uid="{33B51246-8C7F-4619-9A13-B64B1C790389}">
  <cacheSource type="worksheet">
    <worksheetSource name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3C926-5884-4DCE-9BCA-1268E2C233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5DF52-CBCC-4992-BFF4-CF9EC1479C8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44995-89E1-437B-814F-D012AE69C39E}" name="PivotTable5" cacheId="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1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11160-D190-462A-B1F3-FEBC1AE001EA}" name="Crowdfunding" displayName="Crowdfunding" ref="A1:T1001" totalsRowShown="0" headerRowDxfId="7">
  <tableColumns count="20">
    <tableColumn id="1" xr3:uid="{BA127F40-141C-4A61-9AB0-916780145342}" name="id"/>
    <tableColumn id="2" xr3:uid="{15698605-76CB-4EC4-8A27-E8B72891C5BE}" name="name"/>
    <tableColumn id="3" xr3:uid="{D5AB7341-5F03-44F6-8E66-EEB29B6DD65A}" name="blurb" dataDxfId="6"/>
    <tableColumn id="4" xr3:uid="{17161619-29C5-4067-87B8-851BEBB1437B}" name="goal"/>
    <tableColumn id="5" xr3:uid="{E566A591-1882-4304-9A73-4EDBEEFB3A00}" name="pledged"/>
    <tableColumn id="6" xr3:uid="{88DB50D9-25F6-473C-B7F5-CFE34433C819}" name="Percent Funded" dataDxfId="5">
      <calculatedColumnFormula>(E2/D2)*100</calculatedColumnFormula>
    </tableColumn>
    <tableColumn id="7" xr3:uid="{B6F590B3-B9ED-4EFD-9452-F2AF4B24B023}" name="outcome"/>
    <tableColumn id="8" xr3:uid="{EB0E9CC5-E910-4B4D-89EA-AA9F44DF82E4}" name="backers_count"/>
    <tableColumn id="9" xr3:uid="{08D0329B-FF48-4E7B-A8BB-98CC9A6540A3}" name="Average Donation" dataDxfId="4">
      <calculatedColumnFormula>AVERAGE(E2/H2)</calculatedColumnFormula>
    </tableColumn>
    <tableColumn id="10" xr3:uid="{1EDF59E9-D725-485F-93DF-556D613BBBF5}" name="country"/>
    <tableColumn id="11" xr3:uid="{4B9F7EBF-2AED-4ACB-9A05-3965028C945E}" name="currency"/>
    <tableColumn id="12" xr3:uid="{B9EF2104-A628-46CE-9E51-237E0BFA1F02}" name="launched_at"/>
    <tableColumn id="13" xr3:uid="{A2B231CD-8BAC-42CE-8704-BF4556FBC963}" name="deadline"/>
    <tableColumn id="14" xr3:uid="{8E170E52-8F65-4056-8277-47C9FD5B9914}" name="Date Created Conversion" dataDxfId="3">
      <calculatedColumnFormula>(((L2/60)/60)/24)+DATE(1970,1,1)</calculatedColumnFormula>
    </tableColumn>
    <tableColumn id="15" xr3:uid="{39CB8E04-6987-462C-B316-803F71399419}" name="Date Ended Conversion" dataDxfId="2">
      <calculatedColumnFormula>(((M2/60)/60)/24)+DATE(1970,1,1)</calculatedColumnFormula>
    </tableColumn>
    <tableColumn id="16" xr3:uid="{7EE27FF2-D709-4070-B5A7-A32151D037AB}" name="staff_pick"/>
    <tableColumn id="17" xr3:uid="{565F6890-25C3-422E-A6F6-5EF41CD37744}" name="spotlight"/>
    <tableColumn id="18" xr3:uid="{BC24AE73-FFB6-4C51-9F10-762B242CBFDB}" name="category &amp; sub-category"/>
    <tableColumn id="19" xr3:uid="{4696D616-B88B-4F41-BCC3-82E064147FC3}" name="Parent-Category"/>
    <tableColumn id="20" xr3:uid="{015D1E69-1752-4E19-B85F-40E408BC6D4D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17" sqref="B1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00E2-188E-4EF2-B6C5-3145BE1B1DC0}">
  <dimension ref="A1:T1001"/>
  <sheetViews>
    <sheetView tabSelected="1" zoomScale="70" zoomScaleNormal="70" workbookViewId="0">
      <selection activeCell="H2" sqref="H2:H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7.625" customWidth="1"/>
    <col min="8" max="8" width="15.375" customWidth="1"/>
    <col min="9" max="9" width="18.375" customWidth="1"/>
    <col min="12" max="12" width="18.5" customWidth="1"/>
    <col min="13" max="13" width="19.875" customWidth="1"/>
    <col min="14" max="15" width="24.75" customWidth="1"/>
    <col min="18" max="18" width="28" bestFit="1" customWidth="1"/>
    <col min="19" max="19" width="17" customWidth="1"/>
    <col min="20" max="20" width="16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4" priority="4" operator="containsText" text="live">
      <formula>NOT(ISERROR(SEARCH("live",G1)))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cance">
      <formula>NOT(ISERROR(SEARCH("cance",G1)))</formula>
    </cfRule>
    <cfRule type="containsText" dxfId="11" priority="7" operator="containsText" text="successful">
      <formula>NOT(ISERROR(SEARCH("successful",G1)))</formula>
    </cfRule>
    <cfRule type="containsText" dxfId="10" priority="8" operator="containsText" text="live">
      <formula>NOT(ISERROR(SEARCH("live",G1)))</formula>
    </cfRule>
    <cfRule type="containsText" dxfId="9" priority="9" operator="containsText" text="live">
      <formula>NOT(ISERROR(SEARCH("live",G1)))</formula>
    </cfRule>
    <cfRule type="containsText" dxfId="8" priority="1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130A-5BDF-4A43-8177-E0B9088DB19A}">
  <dimension ref="A1:F14"/>
  <sheetViews>
    <sheetView workbookViewId="0">
      <selection activeCell="F19" sqref="F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2069</v>
      </c>
      <c r="B3" s="6" t="s">
        <v>2070</v>
      </c>
    </row>
    <row r="4" spans="1:6" x14ac:dyDescent="0.2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94C5-9493-4F67-ADD1-BA70FF4CE32F}">
  <dimension ref="A1:F30"/>
  <sheetViews>
    <sheetView topLeftCell="A4" workbookViewId="0">
      <selection activeCell="T23" sqref="T23"/>
    </sheetView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2031</v>
      </c>
      <c r="B2" t="s">
        <v>2066</v>
      </c>
    </row>
    <row r="4" spans="1:6" x14ac:dyDescent="0.25">
      <c r="A4" s="6" t="s">
        <v>2069</v>
      </c>
      <c r="B4" s="6" t="s">
        <v>2070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14CA-9578-4A7D-A9E4-A815F7D1A696}">
  <dimension ref="A1:E18"/>
  <sheetViews>
    <sheetView workbookViewId="0">
      <selection activeCell="G20" sqref="G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2066</v>
      </c>
    </row>
    <row r="2" spans="1:5" x14ac:dyDescent="0.25">
      <c r="A2" s="6" t="s">
        <v>2085</v>
      </c>
      <c r="B2" t="s">
        <v>2066</v>
      </c>
    </row>
    <row r="3" spans="1:5" ht="17.25" customHeight="1" x14ac:dyDescent="0.25"/>
    <row r="4" spans="1:5" ht="18.75" customHeight="1" x14ac:dyDescent="0.25">
      <c r="A4" s="6" t="s">
        <v>2069</v>
      </c>
      <c r="B4" s="6" t="s">
        <v>2070</v>
      </c>
    </row>
    <row r="5" spans="1:5" ht="15" customHeight="1" x14ac:dyDescent="0.2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0D9C-F53F-4FC1-B669-A5DF65F766F8}">
  <dimension ref="A1:J14"/>
  <sheetViews>
    <sheetView workbookViewId="0">
      <selection activeCell="L14" sqref="L14"/>
    </sheetView>
  </sheetViews>
  <sheetFormatPr defaultRowHeight="15.75" x14ac:dyDescent="0.25"/>
  <cols>
    <col min="3" max="3" width="15.75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1:10" x14ac:dyDescent="0.25">
      <c r="D1" t="s">
        <v>20</v>
      </c>
      <c r="E1" t="s">
        <v>14</v>
      </c>
      <c r="F1" t="s">
        <v>74</v>
      </c>
    </row>
    <row r="2" spans="1:10" x14ac:dyDescent="0.25">
      <c r="C2" s="1" t="s">
        <v>2086</v>
      </c>
      <c r="D2" s="1" t="s">
        <v>2087</v>
      </c>
      <c r="E2" s="1" t="s">
        <v>2088</v>
      </c>
      <c r="F2" s="11" t="s">
        <v>2089</v>
      </c>
      <c r="G2" s="1" t="s">
        <v>2090</v>
      </c>
      <c r="H2" s="1" t="s">
        <v>2091</v>
      </c>
      <c r="I2" s="1" t="s">
        <v>2092</v>
      </c>
      <c r="J2" s="1" t="s">
        <v>2093</v>
      </c>
    </row>
    <row r="3" spans="1:10" x14ac:dyDescent="0.25">
      <c r="C3" s="12" t="s">
        <v>2094</v>
      </c>
      <c r="D3">
        <f>COUNTIFS('Crowdfunding'!$G$2:$G$1001,Bonus!D$1,'Crowdfunding'!$D$2:$D$1001,"&lt;1000")</f>
        <v>30</v>
      </c>
      <c r="E3">
        <f>COUNTIFS('Crowdfunding'!$G$2:$G$1001,Bonus!E$1,'Crowdfunding'!$D$2:$D$1001,"&lt;1000")</f>
        <v>20</v>
      </c>
      <c r="F3">
        <f>COUNTIFS('Crowdfunding'!$G$2:$G$1001,Bonus!F$1,'Crowdfunding'!$D$2:$D$1001,"&lt;1000")</f>
        <v>1</v>
      </c>
      <c r="G3">
        <f>SUM(D3:F3)</f>
        <v>51</v>
      </c>
      <c r="H3" s="10">
        <f t="shared" ref="H3:H14" si="0">D3/G3</f>
        <v>0.58823529411764708</v>
      </c>
      <c r="I3" s="10">
        <f>E3/G3</f>
        <v>0.39215686274509803</v>
      </c>
      <c r="J3" s="10">
        <f>F3/G3</f>
        <v>1.9607843137254902E-2</v>
      </c>
    </row>
    <row r="4" spans="1:10" x14ac:dyDescent="0.25">
      <c r="A4">
        <v>1000</v>
      </c>
      <c r="B4">
        <v>4999</v>
      </c>
      <c r="C4" s="12" t="s">
        <v>2095</v>
      </c>
      <c r="D4">
        <f>COUNTIFS('Crowdfunding'!$G$2:$G$1001,Bonus!D$1,'Crowdfunding'!$D$2:$D$1001,"&lt;="&amp;Bonus!$B4)-(COUNTIFS('Crowdfunding'!$G$2:$G$1001,Bonus!D$1,'Crowdfunding'!$D$2:$D$1001,"&lt;"&amp;Bonus!$A4))</f>
        <v>191</v>
      </c>
      <c r="E4">
        <f>COUNTIFS('Crowdfunding'!$G$2:$G$1001,Bonus!E$1,'Crowdfunding'!$D$2:$D$1001,"&lt;="&amp;Bonus!$B4)-(COUNTIFS('Crowdfunding'!$G$2:$G$1001,Bonus!E$1,'Crowdfunding'!$D$2:$D$1001,"&lt;"&amp;Bonus!$A4))</f>
        <v>38</v>
      </c>
      <c r="F4">
        <f>COUNTIFS('Crowdfunding'!$G$2:$G$1001,Bonus!F$1,'Crowdfunding'!$D$2:$D$1001,"&lt;="&amp;Bonus!$B4)-(COUNTIFS('Crowdfunding'!$G$2:$G$1001,Bonus!F$1,'Crowdfunding'!$D$2:$D$1001,"&lt;"&amp;Bonus!$A4))</f>
        <v>2</v>
      </c>
      <c r="G4">
        <f>SUM(D4:F4)</f>
        <v>231</v>
      </c>
      <c r="H4" s="10">
        <f t="shared" si="0"/>
        <v>0.82683982683982682</v>
      </c>
      <c r="I4" s="10">
        <f t="shared" ref="I4:I14" si="1">E4/G4</f>
        <v>0.16450216450216451</v>
      </c>
      <c r="J4" s="10">
        <f t="shared" ref="J4:J14" si="2">F4/G4</f>
        <v>8.658008658008658E-3</v>
      </c>
    </row>
    <row r="5" spans="1:10" x14ac:dyDescent="0.25">
      <c r="A5">
        <v>5000</v>
      </c>
      <c r="B5">
        <v>9999</v>
      </c>
      <c r="C5" s="12" t="s">
        <v>2096</v>
      </c>
      <c r="D5">
        <f>COUNTIFS('Crowdfunding'!$G$2:$G$1001,Bonus!D$1,'Crowdfunding'!$D$2:$D$1001,"&lt;="&amp;Bonus!$B5)-(COUNTIFS('Crowdfunding'!$G$2:$G$1001,Bonus!D$1,'Crowdfunding'!$D$2:$D$1001,"&lt;"&amp;Bonus!$A5))</f>
        <v>164</v>
      </c>
      <c r="E5">
        <f>COUNTIFS('Crowdfunding'!$G$2:$G$1001,Bonus!E$1,'Crowdfunding'!$D$2:$D$1001,"&lt;="&amp;Bonus!$B5)-(COUNTIFS('Crowdfunding'!$G$2:$G$1001,Bonus!E$1,'Crowdfunding'!$D$2:$D$1001,"&lt;"&amp;Bonus!$A5))</f>
        <v>126</v>
      </c>
      <c r="F5">
        <f>COUNTIFS('Crowdfunding'!$G$2:$G$1001,Bonus!F$1,'Crowdfunding'!$D$2:$D$1001,"&lt;="&amp;Bonus!$B5)-(COUNTIFS('Crowdfunding'!$G$2:$G$1001,Bonus!F$1,'Crowdfunding'!$D$2:$D$1001,"&lt;"&amp;Bonus!$A5))</f>
        <v>25</v>
      </c>
      <c r="G5">
        <f t="shared" ref="G5:G14" si="3">SUM(D5:F5)</f>
        <v>315</v>
      </c>
      <c r="H5" s="10">
        <f t="shared" si="0"/>
        <v>0.52063492063492067</v>
      </c>
      <c r="I5" s="10">
        <f t="shared" si="1"/>
        <v>0.4</v>
      </c>
      <c r="J5" s="10">
        <f t="shared" si="2"/>
        <v>7.9365079365079361E-2</v>
      </c>
    </row>
    <row r="6" spans="1:10" x14ac:dyDescent="0.25">
      <c r="A6">
        <v>10000</v>
      </c>
      <c r="B6">
        <v>14999</v>
      </c>
      <c r="C6" s="12" t="s">
        <v>2097</v>
      </c>
      <c r="D6">
        <f>COUNTIFS('Crowdfunding'!$G$2:$G$1001,Bonus!D$1,'Crowdfunding'!$D$2:$D$1001,"&lt;="&amp;Bonus!$B6)-(COUNTIFS('Crowdfunding'!$G$2:$G$1001,Bonus!D$1,'Crowdfunding'!$D$2:$D$1001,"&lt;"&amp;Bonus!$A6))</f>
        <v>4</v>
      </c>
      <c r="E6">
        <f>COUNTIFS('Crowdfunding'!$G$2:$G$1001,Bonus!E$1,'Crowdfunding'!$D$2:$D$1001,"&lt;="&amp;Bonus!$B6)-(COUNTIFS('Crowdfunding'!$G$2:$G$1001,Bonus!E$1,'Crowdfunding'!$D$2:$D$1001,"&lt;"&amp;Bonus!$A6))</f>
        <v>5</v>
      </c>
      <c r="F6">
        <f>COUNTIFS('Crowdfunding'!$G$2:$G$1001,Bonus!F$1,'Crowdfunding'!$D$2:$D$1001,"&lt;="&amp;Bonus!$B6)-(COUNTIFS('Crowdfunding'!$G$2:$G$1001,Bonus!F$1,'Crowdfunding'!$D$2:$D$1001,"&lt;"&amp;Bonus!$A6))</f>
        <v>0</v>
      </c>
      <c r="G6">
        <f t="shared" si="3"/>
        <v>9</v>
      </c>
      <c r="H6" s="10">
        <f t="shared" si="0"/>
        <v>0.44444444444444442</v>
      </c>
      <c r="I6" s="10">
        <f t="shared" si="1"/>
        <v>0.55555555555555558</v>
      </c>
      <c r="J6" s="10">
        <f t="shared" si="2"/>
        <v>0</v>
      </c>
    </row>
    <row r="7" spans="1:10" x14ac:dyDescent="0.25">
      <c r="A7">
        <v>15000</v>
      </c>
      <c r="B7">
        <v>19999</v>
      </c>
      <c r="C7" s="12" t="s">
        <v>2098</v>
      </c>
      <c r="D7">
        <f>COUNTIFS('Crowdfunding'!$G$2:$G$1001,Bonus!D$1,'Crowdfunding'!$D$2:$D$1001,"&lt;="&amp;Bonus!$B7)-(COUNTIFS('Crowdfunding'!$G$2:$G$1001,Bonus!D$1,'Crowdfunding'!$D$2:$D$1001,"&lt;"&amp;Bonus!$A7))</f>
        <v>10</v>
      </c>
      <c r="E7">
        <f>COUNTIFS('Crowdfunding'!$G$2:$G$1001,Bonus!E$1,'Crowdfunding'!$D$2:$D$1001,"&lt;="&amp;Bonus!$B7)-(COUNTIFS('Crowdfunding'!$G$2:$G$1001,Bonus!E$1,'Crowdfunding'!$D$2:$D$1001,"&lt;"&amp;Bonus!$A7))</f>
        <v>0</v>
      </c>
      <c r="F7">
        <f>COUNTIFS('Crowdfunding'!$G$2:$G$1001,Bonus!F$1,'Crowdfunding'!$D$2:$D$1001,"&lt;="&amp;Bonus!$B7)-(COUNTIFS('Crowdfunding'!$G$2:$G$1001,Bonus!F$1,'Crowdfunding'!$D$2:$D$1001,"&lt;"&amp;Bonus!$A7))</f>
        <v>0</v>
      </c>
      <c r="G7">
        <f t="shared" si="3"/>
        <v>10</v>
      </c>
      <c r="H7" s="10">
        <f t="shared" si="0"/>
        <v>1</v>
      </c>
      <c r="I7" s="10">
        <f t="shared" si="1"/>
        <v>0</v>
      </c>
      <c r="J7" s="10">
        <f t="shared" si="2"/>
        <v>0</v>
      </c>
    </row>
    <row r="8" spans="1:10" x14ac:dyDescent="0.25">
      <c r="A8">
        <v>20000</v>
      </c>
      <c r="B8">
        <v>24999</v>
      </c>
      <c r="C8" s="12" t="s">
        <v>2099</v>
      </c>
      <c r="D8">
        <f>COUNTIFS('Crowdfunding'!$G$2:$G$1001,Bonus!D$1,'Crowdfunding'!$D$2:$D$1001,"&lt;="&amp;Bonus!$B8)-(COUNTIFS('Crowdfunding'!$G$2:$G$1001,Bonus!D$1,'Crowdfunding'!$D$2:$D$1001,"&lt;"&amp;Bonus!$A8))</f>
        <v>7</v>
      </c>
      <c r="E8">
        <f>COUNTIFS('Crowdfunding'!$G$2:$G$1001,Bonus!E$1,'Crowdfunding'!$D$2:$D$1001,"&lt;="&amp;Bonus!$B8)-(COUNTIFS('Crowdfunding'!$G$2:$G$1001,Bonus!E$1,'Crowdfunding'!$D$2:$D$1001,"&lt;"&amp;Bonus!$A8))</f>
        <v>0</v>
      </c>
      <c r="F8">
        <f>COUNTIFS('Crowdfunding'!$G$2:$G$1001,Bonus!F$1,'Crowdfunding'!$D$2:$D$1001,"&lt;="&amp;Bonus!$B8)-(COUNTIFS('Crowdfunding'!$G$2:$G$1001,Bonus!F$1,'Crowdfunding'!$D$2:$D$1001,"&lt;"&amp;Bonus!$A8))</f>
        <v>0</v>
      </c>
      <c r="G8">
        <f t="shared" si="3"/>
        <v>7</v>
      </c>
      <c r="H8" s="10">
        <f t="shared" si="0"/>
        <v>1</v>
      </c>
      <c r="I8" s="10">
        <f t="shared" si="1"/>
        <v>0</v>
      </c>
      <c r="J8" s="10">
        <f t="shared" si="2"/>
        <v>0</v>
      </c>
    </row>
    <row r="9" spans="1:10" x14ac:dyDescent="0.25">
      <c r="A9">
        <v>25000</v>
      </c>
      <c r="B9">
        <v>29999</v>
      </c>
      <c r="C9" s="12" t="s">
        <v>2100</v>
      </c>
      <c r="D9">
        <f>COUNTIFS('Crowdfunding'!$G$2:$G$1001,Bonus!D$1,'Crowdfunding'!$D$2:$D$1001,"&lt;="&amp;Bonus!$B9)-(COUNTIFS('Crowdfunding'!$G$2:$G$1001,Bonus!D$1,'Crowdfunding'!$D$2:$D$1001,"&lt;"&amp;Bonus!$A9))</f>
        <v>11</v>
      </c>
      <c r="E9">
        <f>COUNTIFS('Crowdfunding'!$G$2:$G$1001,Bonus!E$1,'Crowdfunding'!$D$2:$D$1001,"&lt;="&amp;Bonus!$B9)-(COUNTIFS('Crowdfunding'!$G$2:$G$1001,Bonus!E$1,'Crowdfunding'!$D$2:$D$1001,"&lt;"&amp;Bonus!$A9))</f>
        <v>3</v>
      </c>
      <c r="F9">
        <f>COUNTIFS('Crowdfunding'!$G$2:$G$1001,Bonus!F$1,'Crowdfunding'!$D$2:$D$1001,"&lt;="&amp;Bonus!$B9)-(COUNTIFS('Crowdfunding'!$G$2:$G$1001,Bonus!F$1,'Crowdfunding'!$D$2:$D$1001,"&lt;"&amp;Bonus!$A9))</f>
        <v>0</v>
      </c>
      <c r="G9">
        <f t="shared" si="3"/>
        <v>14</v>
      </c>
      <c r="H9" s="10">
        <f t="shared" si="0"/>
        <v>0.7857142857142857</v>
      </c>
      <c r="I9" s="10">
        <f t="shared" si="1"/>
        <v>0.21428571428571427</v>
      </c>
      <c r="J9" s="10">
        <f t="shared" si="2"/>
        <v>0</v>
      </c>
    </row>
    <row r="10" spans="1:10" x14ac:dyDescent="0.25">
      <c r="A10">
        <v>30000</v>
      </c>
      <c r="B10">
        <v>34999</v>
      </c>
      <c r="C10" s="12" t="s">
        <v>2101</v>
      </c>
      <c r="D10">
        <f>COUNTIFS('Crowdfunding'!$G$2:$G$1001,Bonus!D$1,'Crowdfunding'!$D$2:$D$1001,"&lt;="&amp;Bonus!$B10)-(COUNTIFS('Crowdfunding'!$G$2:$G$1001,Bonus!D$1,'Crowdfunding'!$D$2:$D$1001,"&lt;"&amp;Bonus!$A10))</f>
        <v>7</v>
      </c>
      <c r="E10">
        <f>COUNTIFS('Crowdfunding'!$G$2:$G$1001,Bonus!E$1,'Crowdfunding'!$D$2:$D$1001,"&lt;="&amp;Bonus!$B10)-(COUNTIFS('Crowdfunding'!$G$2:$G$1001,Bonus!E$1,'Crowdfunding'!$D$2:$D$1001,"&lt;"&amp;Bonus!$A10))</f>
        <v>0</v>
      </c>
      <c r="F10">
        <f>COUNTIFS('Crowdfunding'!$G$2:$G$1001,Bonus!F$1,'Crowdfunding'!$D$2:$D$1001,"&lt;="&amp;Bonus!$B10)-(COUNTIFS('Crowdfunding'!$G$2:$G$1001,Bonus!F$1,'Crowdfunding'!$D$2:$D$1001,"&lt;"&amp;Bonus!$A10))</f>
        <v>0</v>
      </c>
      <c r="G10">
        <f t="shared" si="3"/>
        <v>7</v>
      </c>
      <c r="H10" s="10">
        <f t="shared" si="0"/>
        <v>1</v>
      </c>
      <c r="I10" s="10">
        <f t="shared" si="1"/>
        <v>0</v>
      </c>
      <c r="J10" s="10">
        <f t="shared" si="2"/>
        <v>0</v>
      </c>
    </row>
    <row r="11" spans="1:10" x14ac:dyDescent="0.25">
      <c r="A11">
        <v>35000</v>
      </c>
      <c r="B11">
        <v>39999</v>
      </c>
      <c r="C11" s="12" t="s">
        <v>2102</v>
      </c>
      <c r="D11">
        <f>COUNTIFS('Crowdfunding'!$G$2:$G$1001,Bonus!D$1,'Crowdfunding'!$D$2:$D$1001,"&lt;="&amp;Bonus!$B11)-(COUNTIFS('Crowdfunding'!$G$2:$G$1001,Bonus!D$1,'Crowdfunding'!$D$2:$D$1001,"&lt;"&amp;Bonus!$A11))</f>
        <v>8</v>
      </c>
      <c r="E11">
        <f>COUNTIFS('Crowdfunding'!$G$2:$G$1001,Bonus!E$1,'Crowdfunding'!$D$2:$D$1001,"&lt;="&amp;Bonus!$B11)-(COUNTIFS('Crowdfunding'!$G$2:$G$1001,Bonus!E$1,'Crowdfunding'!$D$2:$D$1001,"&lt;"&amp;Bonus!$A11))</f>
        <v>3</v>
      </c>
      <c r="F11">
        <f>COUNTIFS('Crowdfunding'!$G$2:$G$1001,Bonus!F$1,'Crowdfunding'!$D$2:$D$1001,"&lt;="&amp;Bonus!$B11)-(COUNTIFS('Crowdfunding'!$G$2:$G$1001,Bonus!F$1,'Crowdfunding'!$D$2:$D$1001,"&lt;"&amp;Bonus!$A11))</f>
        <v>1</v>
      </c>
      <c r="G11">
        <f t="shared" si="3"/>
        <v>12</v>
      </c>
      <c r="H11" s="10">
        <f t="shared" si="0"/>
        <v>0.66666666666666663</v>
      </c>
      <c r="I11" s="10">
        <f t="shared" si="1"/>
        <v>0.25</v>
      </c>
      <c r="J11" s="10">
        <f t="shared" si="2"/>
        <v>8.3333333333333329E-2</v>
      </c>
    </row>
    <row r="12" spans="1:10" x14ac:dyDescent="0.25">
      <c r="A12">
        <v>40000</v>
      </c>
      <c r="B12">
        <v>44999</v>
      </c>
      <c r="C12" s="12" t="s">
        <v>2103</v>
      </c>
      <c r="D12">
        <f>COUNTIFS('Crowdfunding'!$G$2:$G$1001,Bonus!D$1,'Crowdfunding'!$D$2:$D$1001,"&lt;="&amp;Bonus!$B12)-(COUNTIFS('Crowdfunding'!$G$2:$G$1001,Bonus!D$1,'Crowdfunding'!$D$2:$D$1001,"&lt;"&amp;Bonus!$A12))</f>
        <v>11</v>
      </c>
      <c r="E12">
        <f>COUNTIFS('Crowdfunding'!$G$2:$G$1001,Bonus!E$1,'Crowdfunding'!$D$2:$D$1001,"&lt;="&amp;Bonus!$B12)-(COUNTIFS('Crowdfunding'!$G$2:$G$1001,Bonus!E$1,'Crowdfunding'!$D$2:$D$1001,"&lt;"&amp;Bonus!$A12))</f>
        <v>3</v>
      </c>
      <c r="F12">
        <f>COUNTIFS('Crowdfunding'!$G$2:$G$1001,Bonus!F$1,'Crowdfunding'!$D$2:$D$1001,"&lt;="&amp;Bonus!$B12)-(COUNTIFS('Crowdfunding'!$G$2:$G$1001,Bonus!F$1,'Crowdfunding'!$D$2:$D$1001,"&lt;"&amp;Bonus!$A12))</f>
        <v>0</v>
      </c>
      <c r="G12">
        <f t="shared" si="3"/>
        <v>14</v>
      </c>
      <c r="H12" s="10">
        <f t="shared" si="0"/>
        <v>0.7857142857142857</v>
      </c>
      <c r="I12" s="10">
        <f t="shared" si="1"/>
        <v>0.21428571428571427</v>
      </c>
      <c r="J12" s="10">
        <f t="shared" si="2"/>
        <v>0</v>
      </c>
    </row>
    <row r="13" spans="1:10" x14ac:dyDescent="0.25">
      <c r="A13">
        <v>45000</v>
      </c>
      <c r="B13">
        <v>49999</v>
      </c>
      <c r="C13" s="12" t="s">
        <v>2104</v>
      </c>
      <c r="D13">
        <f>COUNTIFS('Crowdfunding'!$G$2:$G$1001,Bonus!D$1,'Crowdfunding'!$D$2:$D$1001,"&lt;="&amp;Bonus!$B13)-(COUNTIFS('Crowdfunding'!$G$2:$G$1001,Bonus!D$1,'Crowdfunding'!$D$2:$D$1001,"&lt;"&amp;Bonus!$A13))</f>
        <v>8</v>
      </c>
      <c r="E13">
        <f>COUNTIFS('Crowdfunding'!$G$2:$G$1001,Bonus!E$1,'Crowdfunding'!$D$2:$D$1001,"&lt;="&amp;Bonus!$B13)-(COUNTIFS('Crowdfunding'!$G$2:$G$1001,Bonus!E$1,'Crowdfunding'!$D$2:$D$1001,"&lt;"&amp;Bonus!$A13))</f>
        <v>3</v>
      </c>
      <c r="F13">
        <f>COUNTIFS('Crowdfunding'!$G$2:$G$1001,Bonus!F$1,'Crowdfunding'!$D$2:$D$1001,"&lt;="&amp;Bonus!$B13)-(COUNTIFS('Crowdfunding'!$G$2:$G$1001,Bonus!F$1,'Crowdfunding'!$D$2:$D$1001,"&lt;"&amp;Bonus!$A13))</f>
        <v>0</v>
      </c>
      <c r="G13">
        <f t="shared" si="3"/>
        <v>11</v>
      </c>
      <c r="H13" s="10">
        <f t="shared" si="0"/>
        <v>0.72727272727272729</v>
      </c>
      <c r="I13" s="10">
        <f t="shared" si="1"/>
        <v>0.27272727272727271</v>
      </c>
      <c r="J13" s="10">
        <f t="shared" si="2"/>
        <v>0</v>
      </c>
    </row>
    <row r="14" spans="1:10" ht="31.5" x14ac:dyDescent="0.25">
      <c r="B14" t="s">
        <v>2106</v>
      </c>
      <c r="C14" s="13" t="s">
        <v>2105</v>
      </c>
      <c r="D14">
        <f>COUNTIFS('Crowdfunding'!$G$2:$G$1001,Bonus!D$1,'Crowdfunding'!$D$2:$D$1001,"&gt;=50000")</f>
        <v>114</v>
      </c>
      <c r="E14">
        <f>COUNTIFS('Crowdfunding'!$G$2:$G$1001,Bonus!E$1,'Crowdfunding'!$D$2:$D$1001,"&gt;=50000")</f>
        <v>163</v>
      </c>
      <c r="F14">
        <f>COUNTIFS('Crowdfunding'!$G$2:$G$1001,Bonus!F$1,'Crowdfunding'!$D$2:$D$1001,"&gt;=50000")</f>
        <v>28</v>
      </c>
      <c r="G14">
        <f t="shared" si="3"/>
        <v>305</v>
      </c>
      <c r="H14" s="10">
        <f t="shared" si="0"/>
        <v>0.3737704918032787</v>
      </c>
      <c r="I14" s="10">
        <f t="shared" si="1"/>
        <v>0.53442622950819674</v>
      </c>
      <c r="J14" s="10">
        <f t="shared" si="2"/>
        <v>9.1803278688524587E-2</v>
      </c>
    </row>
  </sheetData>
  <pageMargins left="0.7" right="0.7" top="0.75" bottom="0.75" header="0.3" footer="0.3"/>
  <pageSetup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A62B-F627-46F5-86EF-6439530DD243}">
  <dimension ref="A1:I566"/>
  <sheetViews>
    <sheetView workbookViewId="0">
      <selection activeCell="N5" sqref="N5"/>
    </sheetView>
  </sheetViews>
  <sheetFormatPr defaultRowHeight="15.75" x14ac:dyDescent="0.25"/>
  <cols>
    <col min="2" max="2" width="12.875" customWidth="1"/>
    <col min="3" max="3" width="8.25" customWidth="1"/>
    <col min="5" max="5" width="12.125" customWidth="1"/>
    <col min="6" max="6" width="11.875" customWidth="1"/>
    <col min="7" max="7" width="30.75" customWidth="1"/>
  </cols>
  <sheetData>
    <row r="1" spans="1:9" x14ac:dyDescent="0.25">
      <c r="A1" s="12" t="s">
        <v>4</v>
      </c>
      <c r="B1" s="12" t="s">
        <v>5</v>
      </c>
      <c r="D1" s="12" t="s">
        <v>4</v>
      </c>
      <c r="E1" s="12" t="s">
        <v>5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H2" s="1" t="s">
        <v>20</v>
      </c>
      <c r="I2" s="1" t="s">
        <v>14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 s="5">
        <f>AVERAGE(B2:B566)</f>
        <v>851.14690265486729</v>
      </c>
      <c r="I3" s="5">
        <f>AVERAGE(E2:E365)</f>
        <v>585.61538461538464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MEDIAN($B$2:$B$566)</f>
        <v>201</v>
      </c>
      <c r="I4" s="5">
        <f>MEDIAN($E$2:$E$365)</f>
        <v>114.5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MIN($B$2:$B$566)</f>
        <v>16</v>
      </c>
      <c r="I5">
        <f>MIN($E$2:$E$365)</f>
        <v>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MAX($B$2:$B$566)</f>
        <v>7295</v>
      </c>
      <c r="I6" s="5">
        <f>MAX($E$2:$E$365)</f>
        <v>6080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 s="5">
        <f>_xlfn.VAR.S($B$2:$B$566)</f>
        <v>1606216.5936295739</v>
      </c>
      <c r="I7" s="5">
        <f>_xlfn.VAR.S($E$2:$E$365)</f>
        <v>924113.45496927318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G8" t="s">
        <v>2112</v>
      </c>
      <c r="H8" s="5">
        <f>_xlfn.STDEV.S($B$2:$B$566)</f>
        <v>1267.366006183523</v>
      </c>
      <c r="I8" s="5">
        <f>_xlfn.STDEV.S($E$2:$E$365)</f>
        <v>961.30819978260524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s="14" t="s">
        <v>14</v>
      </c>
      <c r="E365" s="14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s="14" t="s">
        <v>20</v>
      </c>
      <c r="B566" s="14">
        <v>2043</v>
      </c>
    </row>
  </sheetData>
  <phoneticPr fontId="19" type="noConversion"/>
  <conditionalFormatting sqref="A2:A566">
    <cfRule type="containsText" dxfId="1" priority="2" operator="containsText" text="successful">
      <formula>NOT(ISERROR(SEARCH("successful",A2)))</formula>
    </cfRule>
  </conditionalFormatting>
  <conditionalFormatting sqref="D2:D365">
    <cfRule type="containsText" dxfId="0" priority="1" operator="containsText" text="failed">
      <formula>NOT(ISERROR(SEARCH("failed",D2)))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Crowdfunding_Original</vt:lpstr>
      <vt:lpstr>Crowdfunding</vt:lpstr>
      <vt:lpstr>CampaignsByParentCategory</vt:lpstr>
      <vt:lpstr>CampaignsBySubCategory</vt:lpstr>
      <vt:lpstr>LaunchDateOutcomes</vt:lpstr>
      <vt:lpstr>Bonus</vt:lpstr>
      <vt:lpstr>Bonus2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Indrani Sarkar</cp:lastModifiedBy>
  <dcterms:created xsi:type="dcterms:W3CDTF">2021-09-29T18:52:28Z</dcterms:created>
  <dcterms:modified xsi:type="dcterms:W3CDTF">2022-12-19T16:32:24Z</dcterms:modified>
</cp:coreProperties>
</file>