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ne" sheetId="1" r:id="rId1"/>
    <sheet name="podatnosc" sheetId="3" r:id="rId2"/>
    <sheet name="T_od_podatnosc" sheetId="2" r:id="rId3"/>
    <sheet name="Arkusz1" sheetId="4" r:id="rId4"/>
  </sheets>
  <calcPr calcId="152511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" i="2"/>
  <c r="L9" i="2"/>
  <c r="L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K3" i="3"/>
  <c r="K2" i="3"/>
  <c r="J2" i="3"/>
  <c r="B10" i="3"/>
  <c r="J3" i="3"/>
  <c r="B8" i="3"/>
  <c r="D2" i="1"/>
  <c r="L2" i="1" s="1"/>
  <c r="F4" i="1"/>
  <c r="I6" i="1"/>
  <c r="K2" i="1"/>
  <c r="U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" i="2"/>
  <c r="I3" i="3"/>
  <c r="I2" i="3"/>
  <c r="G2" i="3"/>
  <c r="G3" i="3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9" i="1"/>
  <c r="F2" i="1"/>
  <c r="J2" i="1"/>
</calcChain>
</file>

<file path=xl/sharedStrings.xml><?xml version="1.0" encoding="utf-8"?>
<sst xmlns="http://schemas.openxmlformats.org/spreadsheetml/2006/main" count="124" uniqueCount="102">
  <si>
    <t>sonda pola</t>
  </si>
  <si>
    <t>d [mm]</t>
  </si>
  <si>
    <t>u(d)[mm]</t>
  </si>
  <si>
    <t>Probka</t>
  </si>
  <si>
    <t>m [mg]</t>
  </si>
  <si>
    <t>U[mV]</t>
  </si>
  <si>
    <t>Ubg[mV]</t>
  </si>
  <si>
    <t>T [K]</t>
  </si>
  <si>
    <t>Ux[mV]</t>
  </si>
  <si>
    <t>N</t>
  </si>
  <si>
    <t>Uzm</t>
  </si>
  <si>
    <t>sensitive</t>
  </si>
  <si>
    <t>zakres</t>
  </si>
  <si>
    <t>omega</t>
  </si>
  <si>
    <t>Umax[mV]</t>
  </si>
  <si>
    <t>Liczba obrotów</t>
  </si>
  <si>
    <t>sens:</t>
  </si>
  <si>
    <t>zak:</t>
  </si>
  <si>
    <t>B0 [mT]</t>
  </si>
  <si>
    <t>U</t>
  </si>
  <si>
    <t>U zmier</t>
  </si>
  <si>
    <t>tło</t>
  </si>
  <si>
    <t>gadolin</t>
  </si>
  <si>
    <t>U zm</t>
  </si>
  <si>
    <t>sens</t>
  </si>
  <si>
    <t>zakr</t>
  </si>
  <si>
    <t>chi pom</t>
  </si>
  <si>
    <t>-----</t>
  </si>
  <si>
    <t>tlenek gad</t>
  </si>
  <si>
    <t>ubg zm</t>
  </si>
  <si>
    <t>nadprzewodnik</t>
  </si>
  <si>
    <t>temp p</t>
  </si>
  <si>
    <t>chi</t>
  </si>
  <si>
    <t>przelicznik</t>
  </si>
  <si>
    <t>nap</t>
  </si>
  <si>
    <t>u(B0)</t>
  </si>
  <si>
    <t>u(S)</t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</si>
  <si>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scheme val="minor"/>
      </rPr>
      <t>[mV]</t>
    </r>
  </si>
  <si>
    <t>Uni</t>
  </si>
  <si>
    <r>
      <t>V [mm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</si>
  <si>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V</t>
  </si>
  <si>
    <t>d</t>
  </si>
  <si>
    <t>u(V)</t>
  </si>
  <si>
    <t>u(d)</t>
  </si>
  <si>
    <t>u(chi)</t>
  </si>
  <si>
    <t>u(U)</t>
  </si>
  <si>
    <t>C</t>
  </si>
  <si>
    <t>76.15</t>
  </si>
  <si>
    <t>79.65</t>
  </si>
  <si>
    <t>82.65</t>
  </si>
  <si>
    <t>85.15</t>
  </si>
  <si>
    <t>88.15</t>
  </si>
  <si>
    <t>91.15</t>
  </si>
  <si>
    <t>93.65</t>
  </si>
  <si>
    <t>96.15</t>
  </si>
  <si>
    <t>99.15</t>
  </si>
  <si>
    <t>444.65</t>
  </si>
  <si>
    <t>104.15</t>
  </si>
  <si>
    <t>439.65</t>
  </si>
  <si>
    <t>109.15</t>
  </si>
  <si>
    <t>111.15</t>
  </si>
  <si>
    <t>113.65</t>
  </si>
  <si>
    <t>116.15</t>
  </si>
  <si>
    <t>118.65</t>
  </si>
  <si>
    <t>120.65</t>
  </si>
  <si>
    <t>123.15</t>
  </si>
  <si>
    <t>125.15</t>
  </si>
  <si>
    <t>127.15</t>
  </si>
  <si>
    <t>129.65</t>
  </si>
  <si>
    <t>131.65</t>
  </si>
  <si>
    <t>134.15</t>
  </si>
  <si>
    <t>136.15</t>
  </si>
  <si>
    <t>138.15</t>
  </si>
  <si>
    <t>140.15</t>
  </si>
  <si>
    <t>142.15</t>
  </si>
  <si>
    <t>m</t>
  </si>
  <si>
    <t>X</t>
  </si>
  <si>
    <t>-0.0000111775851328904</t>
  </si>
  <si>
    <t>-0.0000107816393272425</t>
  </si>
  <si>
    <t>-0.0000103611659053156</t>
  </si>
  <si>
    <t>-0.0000102385278239203</t>
  </si>
  <si>
    <t>-9.95821220930233E-06</t>
  </si>
  <si>
    <t>-9.81104651162791E-06</t>
  </si>
  <si>
    <t>-9.82856623754153E-06</t>
  </si>
  <si>
    <t>-9.78651889534884E-06</t>
  </si>
  <si>
    <t>-9.74447155315615E-06</t>
  </si>
  <si>
    <t>-9.70592815614618E-06</t>
  </si>
  <si>
    <t>-9.25742317275748E-06</t>
  </si>
  <si>
    <t>-8.45501972591362E-06</t>
  </si>
  <si>
    <t>-7.36879671926911E-06</t>
  </si>
  <si>
    <t>-7.00088247508306E-06</t>
  </si>
  <si>
    <t>-6.69253529900332E-06</t>
  </si>
  <si>
    <t>-6.34914867109635E-06</t>
  </si>
  <si>
    <t>-5.78150955149502E-06</t>
  </si>
  <si>
    <t>-4.80040490033223E-06</t>
  </si>
  <si>
    <t>-7.42836378737541E-07</t>
  </si>
  <si>
    <t>3.31122819767442E-06</t>
  </si>
  <si>
    <t>3.36378737541528E-06</t>
  </si>
  <si>
    <t>3.36028343023256E-06</t>
  </si>
  <si>
    <t>3.34276370431894E-06</t>
  </si>
  <si>
    <t>3.33925975913621E-06</t>
  </si>
  <si>
    <t>3.33575581395349E-06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</si>
</sst>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Dane!$A$9:$A$28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</c:numCache>
            </c:numRef>
          </c:xVal>
          <c:yVal>
            <c:numRef>
              <c:f>Dane!$D$9:$D$28</c:f>
              <c:numCache>
                <c:formatCode>General</c:formatCode>
                <c:ptCount val="20"/>
                <c:pt idx="0">
                  <c:v>-0.1757</c:v>
                </c:pt>
                <c:pt idx="1">
                  <c:v>-0.29649999999999999</c:v>
                </c:pt>
                <c:pt idx="2">
                  <c:v>-0.34989999999999999</c:v>
                </c:pt>
                <c:pt idx="3">
                  <c:v>-0.21299999999999999</c:v>
                </c:pt>
                <c:pt idx="4">
                  <c:v>5.8499999999999996E-2</c:v>
                </c:pt>
                <c:pt idx="5">
                  <c:v>0.31320000000000003</c:v>
                </c:pt>
                <c:pt idx="6">
                  <c:v>0.45050000000000001</c:v>
                </c:pt>
                <c:pt idx="7">
                  <c:v>0.45099999999999996</c:v>
                </c:pt>
                <c:pt idx="8">
                  <c:v>0.4494999999999999</c:v>
                </c:pt>
                <c:pt idx="9">
                  <c:v>0.44049999999999995</c:v>
                </c:pt>
                <c:pt idx="10">
                  <c:v>0.30100000000000005</c:v>
                </c:pt>
                <c:pt idx="11">
                  <c:v>7.5499999999999998E-2</c:v>
                </c:pt>
                <c:pt idx="12">
                  <c:v>-0.16350000000000001</c:v>
                </c:pt>
                <c:pt idx="13">
                  <c:v>-0.32779999999999998</c:v>
                </c:pt>
                <c:pt idx="14">
                  <c:v>-0.31769999999999998</c:v>
                </c:pt>
                <c:pt idx="15">
                  <c:v>-0.219</c:v>
                </c:pt>
                <c:pt idx="16">
                  <c:v>-0.1285</c:v>
                </c:pt>
                <c:pt idx="17">
                  <c:v>-7.1999999999999995E-2</c:v>
                </c:pt>
                <c:pt idx="18">
                  <c:v>-5.0799999999999998E-2</c:v>
                </c:pt>
                <c:pt idx="19">
                  <c:v>-4.99E-2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8432"/>
        <c:axId val="148764704"/>
      </c:scatterChart>
      <c:valAx>
        <c:axId val="1487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64704"/>
        <c:crosses val="autoZero"/>
        <c:crossBetween val="midCat"/>
      </c:valAx>
      <c:valAx>
        <c:axId val="1487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10</xdr:row>
      <xdr:rowOff>4762</xdr:rowOff>
    </xdr:from>
    <xdr:to>
      <xdr:col>13</xdr:col>
      <xdr:colOff>571500</xdr:colOff>
      <xdr:row>24</xdr:row>
      <xdr:rowOff>80962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6" sqref="E6"/>
    </sheetView>
  </sheetViews>
  <sheetFormatPr defaultRowHeight="15" x14ac:dyDescent="0.25"/>
  <cols>
    <col min="4" max="4" width="12" bestFit="1" customWidth="1"/>
    <col min="6" max="6" width="12" bestFit="1" customWidth="1"/>
    <col min="11" max="11" width="12" bestFit="1" customWidth="1"/>
  </cols>
  <sheetData>
    <row r="1" spans="1:12" x14ac:dyDescent="0.25">
      <c r="B1" t="s">
        <v>1</v>
      </c>
      <c r="C1" t="s">
        <v>2</v>
      </c>
      <c r="D1" t="s">
        <v>36</v>
      </c>
      <c r="E1" t="s">
        <v>9</v>
      </c>
      <c r="F1" t="s">
        <v>13</v>
      </c>
      <c r="G1" t="s">
        <v>10</v>
      </c>
      <c r="H1" t="s">
        <v>11</v>
      </c>
      <c r="I1" t="s">
        <v>12</v>
      </c>
      <c r="J1" t="s">
        <v>14</v>
      </c>
      <c r="K1" t="s">
        <v>18</v>
      </c>
      <c r="L1" t="s">
        <v>35</v>
      </c>
    </row>
    <row r="2" spans="1:12" x14ac:dyDescent="0.25">
      <c r="A2" t="s">
        <v>0</v>
      </c>
      <c r="B2">
        <v>3.3</v>
      </c>
      <c r="C2">
        <v>0.05</v>
      </c>
      <c r="D2">
        <f>(PI()*B2*C2)/(2*1000*1000)</f>
        <v>2.5918139392115796E-7</v>
      </c>
      <c r="E2">
        <v>8</v>
      </c>
      <c r="F2">
        <f>2*PI()*180</f>
        <v>1130.9733552923256</v>
      </c>
      <c r="G2">
        <v>3.3519999999999999</v>
      </c>
      <c r="H2">
        <v>1</v>
      </c>
      <c r="I2">
        <v>10</v>
      </c>
      <c r="J2">
        <f>G2*H2/I2</f>
        <v>0.3352</v>
      </c>
      <c r="K2">
        <f>J2/(E2*F2*(PI()*(B2/1000)^2)/4)</f>
        <v>4.3315555500601501</v>
      </c>
      <c r="L2">
        <f>(1/(E2*F4*F2))*((((J2*(D2))/F4)^2)+(J4^2))^(1/2)</f>
        <v>0.13126561985684126</v>
      </c>
    </row>
    <row r="4" spans="1:12" x14ac:dyDescent="0.25">
      <c r="F4">
        <f>PI()*(I6^2)/4</f>
        <v>8.5529859993982112E-6</v>
      </c>
      <c r="J4">
        <v>1E-4</v>
      </c>
    </row>
    <row r="6" spans="1:12" x14ac:dyDescent="0.25">
      <c r="A6" t="s">
        <v>17</v>
      </c>
      <c r="B6">
        <v>10</v>
      </c>
      <c r="D6" t="s">
        <v>21</v>
      </c>
      <c r="E6">
        <v>-0.1</v>
      </c>
      <c r="I6">
        <f>3.3/1000</f>
        <v>3.3E-3</v>
      </c>
    </row>
    <row r="7" spans="1:12" x14ac:dyDescent="0.25">
      <c r="A7" t="s">
        <v>16</v>
      </c>
      <c r="B7">
        <v>1</v>
      </c>
    </row>
    <row r="8" spans="1:12" x14ac:dyDescent="0.25">
      <c r="A8" t="s">
        <v>15</v>
      </c>
      <c r="B8" t="s">
        <v>20</v>
      </c>
      <c r="D8" t="s">
        <v>19</v>
      </c>
    </row>
    <row r="9" spans="1:12" x14ac:dyDescent="0.25">
      <c r="A9">
        <v>0</v>
      </c>
      <c r="B9">
        <v>-1.857</v>
      </c>
      <c r="C9">
        <f>B9+0.1</f>
        <v>-1.7569999999999999</v>
      </c>
      <c r="D9">
        <f>C9*$B$7/$B$6</f>
        <v>-0.1757</v>
      </c>
    </row>
    <row r="10" spans="1:12" x14ac:dyDescent="0.25">
      <c r="A10">
        <v>2</v>
      </c>
      <c r="B10">
        <v>-3.0649999999999999</v>
      </c>
      <c r="C10">
        <f t="shared" ref="C10:C28" si="0">B10+0.1</f>
        <v>-2.9649999999999999</v>
      </c>
      <c r="D10">
        <f t="shared" ref="D10:D28" si="1">C10*$B$7/$B$6</f>
        <v>-0.29649999999999999</v>
      </c>
    </row>
    <row r="11" spans="1:12" x14ac:dyDescent="0.25">
      <c r="A11">
        <v>4</v>
      </c>
      <c r="B11">
        <v>-3.5990000000000002</v>
      </c>
      <c r="C11">
        <f t="shared" si="0"/>
        <v>-3.4990000000000001</v>
      </c>
      <c r="D11">
        <f t="shared" si="1"/>
        <v>-0.34989999999999999</v>
      </c>
    </row>
    <row r="12" spans="1:12" x14ac:dyDescent="0.25">
      <c r="A12">
        <v>6</v>
      </c>
      <c r="B12">
        <v>-2.23</v>
      </c>
      <c r="C12">
        <f t="shared" si="0"/>
        <v>-2.13</v>
      </c>
      <c r="D12">
        <f t="shared" si="1"/>
        <v>-0.21299999999999999</v>
      </c>
    </row>
    <row r="13" spans="1:12" x14ac:dyDescent="0.25">
      <c r="A13">
        <v>8</v>
      </c>
      <c r="B13">
        <v>0.48499999999999999</v>
      </c>
      <c r="C13">
        <f t="shared" si="0"/>
        <v>0.58499999999999996</v>
      </c>
      <c r="D13">
        <f t="shared" si="1"/>
        <v>5.8499999999999996E-2</v>
      </c>
    </row>
    <row r="14" spans="1:12" x14ac:dyDescent="0.25">
      <c r="A14">
        <v>10</v>
      </c>
      <c r="B14">
        <v>3.032</v>
      </c>
      <c r="C14">
        <f t="shared" si="0"/>
        <v>3.1320000000000001</v>
      </c>
      <c r="D14">
        <f t="shared" si="1"/>
        <v>0.31320000000000003</v>
      </c>
    </row>
    <row r="15" spans="1:12" x14ac:dyDescent="0.25">
      <c r="A15">
        <v>12</v>
      </c>
      <c r="B15">
        <v>4.4050000000000002</v>
      </c>
      <c r="C15">
        <f t="shared" si="0"/>
        <v>4.5049999999999999</v>
      </c>
      <c r="D15">
        <f t="shared" si="1"/>
        <v>0.45050000000000001</v>
      </c>
    </row>
    <row r="16" spans="1:12" x14ac:dyDescent="0.25">
      <c r="A16">
        <v>14</v>
      </c>
      <c r="B16">
        <v>4.41</v>
      </c>
      <c r="C16">
        <f t="shared" si="0"/>
        <v>4.51</v>
      </c>
      <c r="D16">
        <f t="shared" si="1"/>
        <v>0.45099999999999996</v>
      </c>
    </row>
    <row r="17" spans="1:4" x14ac:dyDescent="0.25">
      <c r="A17">
        <v>16</v>
      </c>
      <c r="B17">
        <v>4.3949999999999996</v>
      </c>
      <c r="C17">
        <f t="shared" si="0"/>
        <v>4.4949999999999992</v>
      </c>
      <c r="D17">
        <f t="shared" si="1"/>
        <v>0.4494999999999999</v>
      </c>
    </row>
    <row r="18" spans="1:4" x14ac:dyDescent="0.25">
      <c r="A18">
        <v>18</v>
      </c>
      <c r="B18">
        <v>4.3049999999999997</v>
      </c>
      <c r="C18">
        <f t="shared" si="0"/>
        <v>4.4049999999999994</v>
      </c>
      <c r="D18">
        <f t="shared" si="1"/>
        <v>0.44049999999999995</v>
      </c>
    </row>
    <row r="19" spans="1:4" x14ac:dyDescent="0.25">
      <c r="A19">
        <v>20</v>
      </c>
      <c r="B19">
        <v>2.91</v>
      </c>
      <c r="C19">
        <f t="shared" si="0"/>
        <v>3.0100000000000002</v>
      </c>
      <c r="D19">
        <f t="shared" si="1"/>
        <v>0.30100000000000005</v>
      </c>
    </row>
    <row r="20" spans="1:4" x14ac:dyDescent="0.25">
      <c r="A20">
        <v>22</v>
      </c>
      <c r="B20">
        <v>0.65500000000000003</v>
      </c>
      <c r="C20">
        <f t="shared" si="0"/>
        <v>0.755</v>
      </c>
      <c r="D20">
        <f t="shared" si="1"/>
        <v>7.5499999999999998E-2</v>
      </c>
    </row>
    <row r="21" spans="1:4" x14ac:dyDescent="0.25">
      <c r="A21">
        <v>24</v>
      </c>
      <c r="B21">
        <v>-1.7350000000000001</v>
      </c>
      <c r="C21">
        <f t="shared" si="0"/>
        <v>-1.635</v>
      </c>
      <c r="D21">
        <f t="shared" si="1"/>
        <v>-0.16350000000000001</v>
      </c>
    </row>
    <row r="22" spans="1:4" x14ac:dyDescent="0.25">
      <c r="A22">
        <v>26</v>
      </c>
      <c r="B22">
        <v>-3.3780000000000001</v>
      </c>
      <c r="C22">
        <f t="shared" si="0"/>
        <v>-3.278</v>
      </c>
      <c r="D22">
        <f t="shared" si="1"/>
        <v>-0.32779999999999998</v>
      </c>
    </row>
    <row r="23" spans="1:4" x14ac:dyDescent="0.25">
      <c r="A23">
        <v>28</v>
      </c>
      <c r="B23">
        <v>-3.2770000000000001</v>
      </c>
      <c r="C23">
        <f t="shared" si="0"/>
        <v>-3.177</v>
      </c>
      <c r="D23">
        <f t="shared" si="1"/>
        <v>-0.31769999999999998</v>
      </c>
    </row>
    <row r="24" spans="1:4" x14ac:dyDescent="0.25">
      <c r="A24">
        <v>30</v>
      </c>
      <c r="B24">
        <v>-2.29</v>
      </c>
      <c r="C24">
        <f t="shared" si="0"/>
        <v>-2.19</v>
      </c>
      <c r="D24">
        <f t="shared" si="1"/>
        <v>-0.219</v>
      </c>
    </row>
    <row r="25" spans="1:4" x14ac:dyDescent="0.25">
      <c r="A25">
        <v>32</v>
      </c>
      <c r="B25">
        <v>-1.385</v>
      </c>
      <c r="C25">
        <f t="shared" si="0"/>
        <v>-1.2849999999999999</v>
      </c>
      <c r="D25">
        <f t="shared" si="1"/>
        <v>-0.1285</v>
      </c>
    </row>
    <row r="26" spans="1:4" x14ac:dyDescent="0.25">
      <c r="A26">
        <v>34</v>
      </c>
      <c r="B26">
        <v>-0.82</v>
      </c>
      <c r="C26">
        <f t="shared" si="0"/>
        <v>-0.72</v>
      </c>
      <c r="D26">
        <f t="shared" si="1"/>
        <v>-7.1999999999999995E-2</v>
      </c>
    </row>
    <row r="27" spans="1:4" x14ac:dyDescent="0.25">
      <c r="A27">
        <v>36</v>
      </c>
      <c r="B27">
        <v>-0.60799999999999998</v>
      </c>
      <c r="C27">
        <f t="shared" si="0"/>
        <v>-0.50800000000000001</v>
      </c>
      <c r="D27">
        <f t="shared" si="1"/>
        <v>-5.0799999999999998E-2</v>
      </c>
    </row>
    <row r="28" spans="1:4" x14ac:dyDescent="0.25">
      <c r="A28">
        <v>38</v>
      </c>
      <c r="B28">
        <v>-0.59899999999999998</v>
      </c>
      <c r="C28">
        <f t="shared" si="0"/>
        <v>-0.499</v>
      </c>
      <c r="D28">
        <f t="shared" si="1"/>
        <v>-4.99E-2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A13" sqref="A6:B13"/>
    </sheetView>
  </sheetViews>
  <sheetFormatPr defaultRowHeight="15" x14ac:dyDescent="0.25"/>
  <cols>
    <col min="10" max="10" width="12.28515625" customWidth="1"/>
    <col min="11" max="11" width="11" customWidth="1"/>
  </cols>
  <sheetData>
    <row r="1" spans="1:11" ht="17.25" x14ac:dyDescent="0.25">
      <c r="A1" t="s">
        <v>3</v>
      </c>
      <c r="B1" t="s">
        <v>4</v>
      </c>
      <c r="C1" t="s">
        <v>39</v>
      </c>
      <c r="D1" t="s">
        <v>23</v>
      </c>
      <c r="E1" t="s">
        <v>24</v>
      </c>
      <c r="F1" t="s">
        <v>25</v>
      </c>
      <c r="G1" t="s">
        <v>5</v>
      </c>
      <c r="H1" t="s">
        <v>29</v>
      </c>
      <c r="I1" t="s">
        <v>6</v>
      </c>
      <c r="J1" t="s">
        <v>26</v>
      </c>
      <c r="K1" t="s">
        <v>44</v>
      </c>
    </row>
    <row r="2" spans="1:11" x14ac:dyDescent="0.25">
      <c r="A2" t="s">
        <v>22</v>
      </c>
      <c r="B2">
        <v>75</v>
      </c>
      <c r="C2" s="1" t="s">
        <v>27</v>
      </c>
      <c r="D2">
        <v>1.3</v>
      </c>
      <c r="E2">
        <v>1</v>
      </c>
      <c r="F2">
        <v>10</v>
      </c>
      <c r="G2">
        <f>D2*$E$2/$F$2</f>
        <v>0.13</v>
      </c>
      <c r="H2">
        <v>-0.105</v>
      </c>
      <c r="I2">
        <f>H2*$E2/$F2</f>
        <v>-1.0499999999999999E-2</v>
      </c>
      <c r="J2">
        <f>((G2-I2)/$B$7)*(3*$B$8/B2)</f>
        <v>0.31548066496586957</v>
      </c>
      <c r="K2">
        <f>(3/($B$7*B2))*(((2*$B$6*$B$8)^2)+(((G2-I2)*$B$8/$B$7)^2)+(((G2-I2)*$B$10)^2))^(1/2)</f>
        <v>0.94128078060860432</v>
      </c>
    </row>
    <row r="3" spans="1:11" x14ac:dyDescent="0.25">
      <c r="A3" t="s">
        <v>28</v>
      </c>
      <c r="B3">
        <v>216.5</v>
      </c>
      <c r="C3">
        <v>79.599999999999994</v>
      </c>
      <c r="D3">
        <v>1.0720000000000001</v>
      </c>
      <c r="E3">
        <v>0.3</v>
      </c>
      <c r="F3">
        <v>10</v>
      </c>
      <c r="G3">
        <f>D3*E3/F3</f>
        <v>3.2160000000000001E-2</v>
      </c>
      <c r="H3">
        <v>0.98399999999999999</v>
      </c>
      <c r="I3">
        <f>H3*$E3/$F3</f>
        <v>2.9519999999999998E-2</v>
      </c>
      <c r="J3">
        <f>((G3-I3)/$B$7)*(3*$B$8/B3)</f>
        <v>2.0535425826022952E-3</v>
      </c>
      <c r="K3">
        <f>(3/($B$7*B3))*(((2*$B$6*$B$8)^2)+(((G3-I3)*$B$8/$B$7)^2)+(((G3-I3)*$B$10)^2))^(1/2)</f>
        <v>6.1290061533059749E-3</v>
      </c>
    </row>
    <row r="6" spans="1:11" x14ac:dyDescent="0.25">
      <c r="A6" t="s">
        <v>45</v>
      </c>
      <c r="B6">
        <v>1E-4</v>
      </c>
    </row>
    <row r="7" spans="1:11" x14ac:dyDescent="0.25">
      <c r="A7" t="s">
        <v>38</v>
      </c>
      <c r="B7">
        <v>0.3352</v>
      </c>
    </row>
    <row r="8" spans="1:11" x14ac:dyDescent="0.25">
      <c r="A8" t="s">
        <v>40</v>
      </c>
      <c r="B8">
        <f>PI()*(B9^3)/6</f>
        <v>18.816569198676063</v>
      </c>
    </row>
    <row r="9" spans="1:11" x14ac:dyDescent="0.25">
      <c r="A9" t="s">
        <v>41</v>
      </c>
      <c r="B9">
        <v>3.3</v>
      </c>
    </row>
    <row r="10" spans="1:11" x14ac:dyDescent="0.25">
      <c r="A10" t="s">
        <v>42</v>
      </c>
      <c r="B10">
        <f>PI()*(B9^2)*B11/2</f>
        <v>0.85529859993982105</v>
      </c>
    </row>
    <row r="11" spans="1:11" x14ac:dyDescent="0.25">
      <c r="A11" t="s">
        <v>43</v>
      </c>
      <c r="B11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9" zoomScaleNormal="100" workbookViewId="0">
      <selection activeCell="H2" activeCellId="1" sqref="D2:D30 H2:I30"/>
    </sheetView>
  </sheetViews>
  <sheetFormatPr defaultRowHeight="15" x14ac:dyDescent="0.25"/>
  <cols>
    <col min="9" max="9" width="12.7109375" bestFit="1" customWidth="1"/>
  </cols>
  <sheetData>
    <row r="1" spans="1:22" x14ac:dyDescent="0.25">
      <c r="D1" t="s">
        <v>3</v>
      </c>
      <c r="E1" t="s">
        <v>30</v>
      </c>
      <c r="G1" t="s">
        <v>33</v>
      </c>
      <c r="H1">
        <v>0.95</v>
      </c>
      <c r="K1" t="s">
        <v>75</v>
      </c>
      <c r="L1">
        <v>67.2</v>
      </c>
      <c r="Q1" t="s">
        <v>3</v>
      </c>
      <c r="R1" t="s">
        <v>22</v>
      </c>
      <c r="T1" t="s">
        <v>33</v>
      </c>
      <c r="U1">
        <v>0.95</v>
      </c>
    </row>
    <row r="2" spans="1:22" ht="18" x14ac:dyDescent="0.35">
      <c r="A2" t="s">
        <v>31</v>
      </c>
      <c r="B2" t="s">
        <v>34</v>
      </c>
      <c r="C2" t="s">
        <v>46</v>
      </c>
      <c r="D2" t="s">
        <v>7</v>
      </c>
      <c r="E2" t="s">
        <v>23</v>
      </c>
      <c r="F2" t="s">
        <v>24</v>
      </c>
      <c r="G2" t="s">
        <v>25</v>
      </c>
      <c r="H2" t="s">
        <v>37</v>
      </c>
      <c r="I2" t="s">
        <v>76</v>
      </c>
      <c r="O2" t="s">
        <v>31</v>
      </c>
      <c r="P2" t="s">
        <v>34</v>
      </c>
      <c r="Q2" t="s">
        <v>7</v>
      </c>
      <c r="R2" t="s">
        <v>23</v>
      </c>
      <c r="S2" t="s">
        <v>24</v>
      </c>
      <c r="T2" t="s">
        <v>25</v>
      </c>
      <c r="U2" t="s">
        <v>8</v>
      </c>
      <c r="V2" t="s">
        <v>32</v>
      </c>
    </row>
    <row r="3" spans="1:22" x14ac:dyDescent="0.25">
      <c r="A3">
        <v>-6.5</v>
      </c>
      <c r="B3">
        <f t="shared" ref="B3:B30" si="0">A3+$H$1</f>
        <v>-5.55</v>
      </c>
      <c r="C3">
        <v>-197</v>
      </c>
      <c r="D3">
        <f>273.15+C3</f>
        <v>76.149999999999977</v>
      </c>
      <c r="E3">
        <v>-3.19</v>
      </c>
      <c r="F3">
        <v>0.3</v>
      </c>
      <c r="G3">
        <v>10</v>
      </c>
      <c r="H3">
        <f>E3*F3/G3</f>
        <v>-9.5699999999999993E-2</v>
      </c>
      <c r="I3">
        <f>H3*$K$4/(6.88*$L$4)</f>
        <v>-1.1177585132890366E-5</v>
      </c>
      <c r="O3">
        <v>-2</v>
      </c>
      <c r="S3">
        <v>1</v>
      </c>
      <c r="T3">
        <v>10</v>
      </c>
      <c r="U3">
        <f>R4*S3/10</f>
        <v>1180</v>
      </c>
    </row>
    <row r="4" spans="1:22" x14ac:dyDescent="0.25">
      <c r="A4">
        <v>-6.45</v>
      </c>
      <c r="B4">
        <f t="shared" si="0"/>
        <v>-5.5</v>
      </c>
      <c r="C4">
        <v>-193.5</v>
      </c>
      <c r="D4">
        <f t="shared" ref="D4:D30" si="1">273.15+C4</f>
        <v>79.649999999999977</v>
      </c>
      <c r="E4">
        <v>-3.077</v>
      </c>
      <c r="F4">
        <v>0.3</v>
      </c>
      <c r="G4">
        <v>10</v>
      </c>
      <c r="H4">
        <f t="shared" ref="H4:H30" si="2">E4*F4/G4</f>
        <v>-9.2309999999999989E-2</v>
      </c>
      <c r="I4">
        <f t="shared" ref="I4:I30" si="3">H4*$K$4/(6.88*$L$4)</f>
        <v>-1.0781639327242526E-5</v>
      </c>
      <c r="K4">
        <v>5.4E-8</v>
      </c>
      <c r="L4">
        <v>6.7199999999999994E-5</v>
      </c>
      <c r="O4">
        <v>-1.95</v>
      </c>
      <c r="R4">
        <v>11800</v>
      </c>
    </row>
    <row r="5" spans="1:22" x14ac:dyDescent="0.25">
      <c r="A5">
        <v>-6.4</v>
      </c>
      <c r="B5">
        <f t="shared" si="0"/>
        <v>-5.45</v>
      </c>
      <c r="C5">
        <v>-190.5</v>
      </c>
      <c r="D5">
        <f t="shared" si="1"/>
        <v>82.649999999999977</v>
      </c>
      <c r="E5">
        <v>-2.9569999999999999</v>
      </c>
      <c r="F5">
        <v>0.3</v>
      </c>
      <c r="G5">
        <v>10</v>
      </c>
      <c r="H5">
        <f t="shared" si="2"/>
        <v>-8.8709999999999983E-2</v>
      </c>
      <c r="I5">
        <f t="shared" si="3"/>
        <v>-1.0361165905315615E-5</v>
      </c>
      <c r="K5" t="s">
        <v>45</v>
      </c>
      <c r="L5">
        <v>1E-4</v>
      </c>
      <c r="O5">
        <v>-1.9</v>
      </c>
      <c r="R5">
        <v>11770</v>
      </c>
    </row>
    <row r="6" spans="1:22" x14ac:dyDescent="0.25">
      <c r="A6">
        <v>-6.35</v>
      </c>
      <c r="B6">
        <f t="shared" si="0"/>
        <v>-5.3999999999999995</v>
      </c>
      <c r="C6">
        <v>-188</v>
      </c>
      <c r="D6">
        <f t="shared" si="1"/>
        <v>85.149999999999977</v>
      </c>
      <c r="E6">
        <v>-2.9220000000000002</v>
      </c>
      <c r="F6">
        <v>0.3</v>
      </c>
      <c r="G6">
        <v>10</v>
      </c>
      <c r="H6">
        <f t="shared" si="2"/>
        <v>-8.7660000000000002E-2</v>
      </c>
      <c r="I6">
        <f t="shared" si="3"/>
        <v>-1.0238527823920267E-5</v>
      </c>
      <c r="K6" t="s">
        <v>38</v>
      </c>
      <c r="L6">
        <v>0.3352</v>
      </c>
      <c r="O6">
        <v>-1.85</v>
      </c>
      <c r="R6">
        <v>11560</v>
      </c>
    </row>
    <row r="7" spans="1:22" x14ac:dyDescent="0.25">
      <c r="A7">
        <v>-6.3</v>
      </c>
      <c r="B7">
        <f t="shared" si="0"/>
        <v>-5.35</v>
      </c>
      <c r="C7">
        <v>-185</v>
      </c>
      <c r="D7">
        <f t="shared" si="1"/>
        <v>88.149999999999977</v>
      </c>
      <c r="E7">
        <v>-2.8420000000000001</v>
      </c>
      <c r="F7">
        <v>0.3</v>
      </c>
      <c r="G7">
        <v>10</v>
      </c>
      <c r="H7">
        <f t="shared" si="2"/>
        <v>-8.5260000000000002E-2</v>
      </c>
      <c r="I7">
        <f t="shared" si="3"/>
        <v>-9.9582122093023276E-6</v>
      </c>
      <c r="K7" t="s">
        <v>40</v>
      </c>
      <c r="L7">
        <f>PI()*(L8^3)/6</f>
        <v>18.816569198676063</v>
      </c>
      <c r="O7">
        <v>-1.8</v>
      </c>
      <c r="R7">
        <v>11420</v>
      </c>
    </row>
    <row r="8" spans="1:22" x14ac:dyDescent="0.25">
      <c r="A8">
        <v>-6.25</v>
      </c>
      <c r="B8">
        <f t="shared" si="0"/>
        <v>-5.3</v>
      </c>
      <c r="C8">
        <v>-182</v>
      </c>
      <c r="D8">
        <f t="shared" si="1"/>
        <v>91.149999999999977</v>
      </c>
      <c r="E8">
        <v>-2.8</v>
      </c>
      <c r="F8">
        <v>0.3</v>
      </c>
      <c r="G8">
        <v>10</v>
      </c>
      <c r="H8">
        <f t="shared" si="2"/>
        <v>-8.3999999999999991E-2</v>
      </c>
      <c r="I8">
        <f t="shared" si="3"/>
        <v>-9.811046511627906E-6</v>
      </c>
      <c r="K8" t="s">
        <v>41</v>
      </c>
      <c r="L8">
        <v>3.3</v>
      </c>
      <c r="O8">
        <v>-1.75</v>
      </c>
      <c r="R8">
        <v>11290</v>
      </c>
    </row>
    <row r="9" spans="1:22" x14ac:dyDescent="0.25">
      <c r="A9">
        <v>-6.2</v>
      </c>
      <c r="B9">
        <f t="shared" si="0"/>
        <v>-5.25</v>
      </c>
      <c r="C9">
        <v>-179.5</v>
      </c>
      <c r="D9">
        <f t="shared" si="1"/>
        <v>93.649999999999977</v>
      </c>
      <c r="E9">
        <v>-2.8050000000000002</v>
      </c>
      <c r="F9">
        <v>0.3</v>
      </c>
      <c r="G9">
        <v>10</v>
      </c>
      <c r="H9">
        <f t="shared" si="2"/>
        <v>-8.4150000000000003E-2</v>
      </c>
      <c r="I9">
        <f t="shared" si="3"/>
        <v>-9.8285662375415315E-6</v>
      </c>
      <c r="K9" t="s">
        <v>42</v>
      </c>
      <c r="L9">
        <f>PI()*(L8^2)*L10/2</f>
        <v>0.85529859993982105</v>
      </c>
      <c r="O9">
        <v>-1.7</v>
      </c>
      <c r="R9">
        <v>11120</v>
      </c>
    </row>
    <row r="10" spans="1:22" x14ac:dyDescent="0.25">
      <c r="A10">
        <v>-6.15</v>
      </c>
      <c r="B10">
        <f t="shared" si="0"/>
        <v>-5.2</v>
      </c>
      <c r="C10">
        <v>-177</v>
      </c>
      <c r="D10">
        <f t="shared" si="1"/>
        <v>96.149999999999977</v>
      </c>
      <c r="E10">
        <v>-2.8</v>
      </c>
      <c r="F10">
        <v>0.3</v>
      </c>
      <c r="G10">
        <v>10</v>
      </c>
      <c r="H10">
        <f t="shared" si="2"/>
        <v>-8.3999999999999991E-2</v>
      </c>
      <c r="I10">
        <f t="shared" si="3"/>
        <v>-9.811046511627906E-6</v>
      </c>
      <c r="K10" t="s">
        <v>43</v>
      </c>
      <c r="L10">
        <v>0.05</v>
      </c>
      <c r="O10">
        <v>-1.65</v>
      </c>
      <c r="R10">
        <v>11000</v>
      </c>
    </row>
    <row r="11" spans="1:22" x14ac:dyDescent="0.25">
      <c r="A11">
        <v>-6.1</v>
      </c>
      <c r="B11">
        <f t="shared" si="0"/>
        <v>-5.1499999999999995</v>
      </c>
      <c r="C11">
        <v>-174</v>
      </c>
      <c r="D11">
        <f t="shared" si="1"/>
        <v>99.149999999999977</v>
      </c>
      <c r="E11">
        <v>-2.7930000000000001</v>
      </c>
      <c r="F11">
        <v>0.3</v>
      </c>
      <c r="G11">
        <v>10</v>
      </c>
      <c r="H11">
        <f t="shared" si="2"/>
        <v>-8.3790000000000003E-2</v>
      </c>
      <c r="I11">
        <f t="shared" si="3"/>
        <v>-9.7865188953488394E-6</v>
      </c>
      <c r="O11">
        <v>-1.6</v>
      </c>
      <c r="R11">
        <v>10870</v>
      </c>
    </row>
    <row r="12" spans="1:22" x14ac:dyDescent="0.25">
      <c r="A12">
        <v>-6.05</v>
      </c>
      <c r="B12">
        <f t="shared" si="0"/>
        <v>-5.0999999999999996</v>
      </c>
      <c r="C12">
        <v>171.5</v>
      </c>
      <c r="D12">
        <f t="shared" si="1"/>
        <v>444.65</v>
      </c>
      <c r="E12">
        <v>-2.7810000000000001</v>
      </c>
      <c r="F12">
        <v>0.3</v>
      </c>
      <c r="G12">
        <v>10</v>
      </c>
      <c r="H12">
        <f t="shared" si="2"/>
        <v>-8.3430000000000004E-2</v>
      </c>
      <c r="I12">
        <f t="shared" si="3"/>
        <v>-9.7444715531561489E-6</v>
      </c>
      <c r="O12">
        <v>-1.55</v>
      </c>
      <c r="R12">
        <v>10740</v>
      </c>
    </row>
    <row r="13" spans="1:22" x14ac:dyDescent="0.25">
      <c r="A13">
        <v>-6</v>
      </c>
      <c r="B13">
        <f t="shared" si="0"/>
        <v>-5.05</v>
      </c>
      <c r="C13">
        <v>-169</v>
      </c>
      <c r="D13">
        <f t="shared" si="1"/>
        <v>104.14999999999998</v>
      </c>
      <c r="E13">
        <v>-2.77</v>
      </c>
      <c r="F13">
        <v>0.3</v>
      </c>
      <c r="G13">
        <v>10</v>
      </c>
      <c r="H13">
        <f t="shared" si="2"/>
        <v>-8.3099999999999993E-2</v>
      </c>
      <c r="I13">
        <f t="shared" si="3"/>
        <v>-9.7059281561461815E-6</v>
      </c>
      <c r="O13">
        <v>-1.5</v>
      </c>
      <c r="R13">
        <v>10630</v>
      </c>
    </row>
    <row r="14" spans="1:22" x14ac:dyDescent="0.25">
      <c r="A14">
        <v>-5.95</v>
      </c>
      <c r="B14">
        <f t="shared" si="0"/>
        <v>-5</v>
      </c>
      <c r="C14">
        <v>166.5</v>
      </c>
      <c r="D14">
        <f t="shared" si="1"/>
        <v>439.65</v>
      </c>
      <c r="E14">
        <v>-2.6419999999999999</v>
      </c>
      <c r="F14">
        <v>0.3</v>
      </c>
      <c r="G14">
        <v>10</v>
      </c>
      <c r="H14">
        <f t="shared" si="2"/>
        <v>-7.9259999999999997E-2</v>
      </c>
      <c r="I14">
        <f t="shared" si="3"/>
        <v>-9.2574231727574756E-6</v>
      </c>
      <c r="O14">
        <v>-1.45</v>
      </c>
      <c r="R14">
        <v>10522</v>
      </c>
    </row>
    <row r="15" spans="1:22" x14ac:dyDescent="0.25">
      <c r="A15">
        <v>-5.9</v>
      </c>
      <c r="B15">
        <f t="shared" si="0"/>
        <v>-4.95</v>
      </c>
      <c r="C15">
        <v>-164</v>
      </c>
      <c r="D15">
        <f t="shared" si="1"/>
        <v>109.14999999999998</v>
      </c>
      <c r="E15">
        <v>-2.4129999999999998</v>
      </c>
      <c r="F15">
        <v>0.3</v>
      </c>
      <c r="G15">
        <v>10</v>
      </c>
      <c r="H15">
        <f t="shared" si="2"/>
        <v>-7.2389999999999982E-2</v>
      </c>
      <c r="I15">
        <f t="shared" si="3"/>
        <v>-8.4550197259136206E-6</v>
      </c>
      <c r="O15">
        <v>-1.4</v>
      </c>
      <c r="R15">
        <v>10320</v>
      </c>
    </row>
    <row r="16" spans="1:22" x14ac:dyDescent="0.25">
      <c r="A16">
        <v>-5.85</v>
      </c>
      <c r="B16">
        <f t="shared" si="0"/>
        <v>-4.8999999999999995</v>
      </c>
      <c r="C16">
        <v>-162</v>
      </c>
      <c r="D16">
        <f t="shared" si="1"/>
        <v>111.14999999999998</v>
      </c>
      <c r="E16">
        <v>-2.1030000000000002</v>
      </c>
      <c r="F16">
        <v>0.3</v>
      </c>
      <c r="G16">
        <v>10</v>
      </c>
      <c r="H16">
        <f t="shared" si="2"/>
        <v>-6.3090000000000007E-2</v>
      </c>
      <c r="I16">
        <f t="shared" si="3"/>
        <v>-7.368796719269105E-6</v>
      </c>
      <c r="O16">
        <v>-1.35</v>
      </c>
      <c r="R16">
        <v>10250</v>
      </c>
    </row>
    <row r="17" spans="1:18" x14ac:dyDescent="0.25">
      <c r="A17">
        <v>-5.8</v>
      </c>
      <c r="B17">
        <f t="shared" si="0"/>
        <v>-4.8499999999999996</v>
      </c>
      <c r="C17">
        <v>-159.5</v>
      </c>
      <c r="D17">
        <f t="shared" si="1"/>
        <v>113.64999999999998</v>
      </c>
      <c r="E17">
        <v>-1.998</v>
      </c>
      <c r="F17">
        <v>0.3</v>
      </c>
      <c r="G17">
        <v>10</v>
      </c>
      <c r="H17">
        <f t="shared" si="2"/>
        <v>-5.9939999999999993E-2</v>
      </c>
      <c r="I17">
        <f t="shared" si="3"/>
        <v>-7.0008824750830561E-6</v>
      </c>
      <c r="O17">
        <v>-1.3</v>
      </c>
      <c r="R17">
        <v>10160</v>
      </c>
    </row>
    <row r="18" spans="1:18" x14ac:dyDescent="0.25">
      <c r="A18">
        <v>-5.75</v>
      </c>
      <c r="B18">
        <f t="shared" si="0"/>
        <v>-4.8</v>
      </c>
      <c r="C18">
        <v>-157</v>
      </c>
      <c r="D18">
        <f t="shared" si="1"/>
        <v>116.14999999999998</v>
      </c>
      <c r="E18">
        <v>-1.91</v>
      </c>
      <c r="F18">
        <v>0.3</v>
      </c>
      <c r="G18">
        <v>10</v>
      </c>
      <c r="H18">
        <f t="shared" si="2"/>
        <v>-5.7299999999999997E-2</v>
      </c>
      <c r="I18">
        <f t="shared" si="3"/>
        <v>-6.692535299003323E-6</v>
      </c>
      <c r="O18">
        <v>-1.25</v>
      </c>
      <c r="R18">
        <v>10060</v>
      </c>
    </row>
    <row r="19" spans="1:18" x14ac:dyDescent="0.25">
      <c r="A19">
        <v>-5.7</v>
      </c>
      <c r="B19">
        <f t="shared" si="0"/>
        <v>-4.75</v>
      </c>
      <c r="C19">
        <v>-154.5</v>
      </c>
      <c r="D19">
        <f t="shared" si="1"/>
        <v>118.64999999999998</v>
      </c>
      <c r="E19">
        <v>-1.8120000000000001</v>
      </c>
      <c r="F19">
        <v>0.3</v>
      </c>
      <c r="G19">
        <v>10</v>
      </c>
      <c r="H19">
        <f t="shared" si="2"/>
        <v>-5.4359999999999999E-2</v>
      </c>
      <c r="I19">
        <f t="shared" si="3"/>
        <v>-6.3491486710963466E-6</v>
      </c>
      <c r="O19">
        <v>-1.2</v>
      </c>
      <c r="R19">
        <v>9980</v>
      </c>
    </row>
    <row r="20" spans="1:18" x14ac:dyDescent="0.25">
      <c r="A20">
        <v>-5.65</v>
      </c>
      <c r="B20">
        <f t="shared" si="0"/>
        <v>-4.7</v>
      </c>
      <c r="C20">
        <v>-152.5</v>
      </c>
      <c r="D20">
        <f t="shared" si="1"/>
        <v>120.64999999999998</v>
      </c>
      <c r="E20">
        <v>-1.65</v>
      </c>
      <c r="F20">
        <v>0.3</v>
      </c>
      <c r="G20">
        <v>10</v>
      </c>
      <c r="H20">
        <f t="shared" si="2"/>
        <v>-4.9499999999999995E-2</v>
      </c>
      <c r="I20">
        <f t="shared" si="3"/>
        <v>-5.7815095514950171E-6</v>
      </c>
      <c r="O20">
        <v>-1.1499999999999999</v>
      </c>
      <c r="R20">
        <v>9888</v>
      </c>
    </row>
    <row r="21" spans="1:18" x14ac:dyDescent="0.25">
      <c r="A21">
        <v>-5.6</v>
      </c>
      <c r="B21">
        <f t="shared" si="0"/>
        <v>-4.6499999999999995</v>
      </c>
      <c r="C21">
        <v>-150</v>
      </c>
      <c r="D21">
        <f t="shared" si="1"/>
        <v>123.14999999999998</v>
      </c>
      <c r="E21">
        <v>-1.37</v>
      </c>
      <c r="F21">
        <v>0.3</v>
      </c>
      <c r="G21">
        <v>10</v>
      </c>
      <c r="H21">
        <f t="shared" si="2"/>
        <v>-4.1100000000000005E-2</v>
      </c>
      <c r="I21">
        <f t="shared" si="3"/>
        <v>-4.8004049003322277E-6</v>
      </c>
      <c r="O21">
        <v>-1.1000000000000001</v>
      </c>
      <c r="R21">
        <v>9800</v>
      </c>
    </row>
    <row r="22" spans="1:18" x14ac:dyDescent="0.25">
      <c r="A22">
        <v>-5.55</v>
      </c>
      <c r="B22">
        <f t="shared" si="0"/>
        <v>-4.5999999999999996</v>
      </c>
      <c r="C22">
        <v>-148</v>
      </c>
      <c r="D22">
        <f t="shared" si="1"/>
        <v>125.14999999999998</v>
      </c>
      <c r="E22">
        <v>-0.21199999999999999</v>
      </c>
      <c r="F22">
        <v>0.3</v>
      </c>
      <c r="G22">
        <v>10</v>
      </c>
      <c r="H22">
        <f t="shared" si="2"/>
        <v>-6.3599999999999993E-3</v>
      </c>
      <c r="I22">
        <f t="shared" si="3"/>
        <v>-7.4283637873754149E-7</v>
      </c>
      <c r="O22">
        <v>-1.05</v>
      </c>
      <c r="R22">
        <v>9700</v>
      </c>
    </row>
    <row r="23" spans="1:18" x14ac:dyDescent="0.25">
      <c r="A23">
        <v>-5.5</v>
      </c>
      <c r="B23">
        <f t="shared" si="0"/>
        <v>-4.55</v>
      </c>
      <c r="C23">
        <v>-146</v>
      </c>
      <c r="D23">
        <f t="shared" si="1"/>
        <v>127.14999999999998</v>
      </c>
      <c r="E23">
        <v>0.94499999999999995</v>
      </c>
      <c r="F23">
        <v>0.3</v>
      </c>
      <c r="G23">
        <v>10</v>
      </c>
      <c r="H23">
        <f t="shared" si="2"/>
        <v>2.8349999999999997E-2</v>
      </c>
      <c r="I23">
        <f t="shared" si="3"/>
        <v>3.3112281976744185E-6</v>
      </c>
      <c r="O23">
        <v>-1</v>
      </c>
      <c r="R23">
        <v>9600</v>
      </c>
    </row>
    <row r="24" spans="1:18" x14ac:dyDescent="0.25">
      <c r="A24">
        <v>-5.45</v>
      </c>
      <c r="B24">
        <f t="shared" si="0"/>
        <v>-4.5</v>
      </c>
      <c r="C24">
        <v>-143.5</v>
      </c>
      <c r="D24">
        <f t="shared" si="1"/>
        <v>129.64999999999998</v>
      </c>
      <c r="E24">
        <v>0.96</v>
      </c>
      <c r="F24">
        <v>0.3</v>
      </c>
      <c r="G24">
        <v>10</v>
      </c>
      <c r="H24">
        <f t="shared" si="2"/>
        <v>2.8799999999999999E-2</v>
      </c>
      <c r="I24">
        <f t="shared" si="3"/>
        <v>3.3637873754152828E-6</v>
      </c>
      <c r="O24">
        <v>-0.95</v>
      </c>
      <c r="R24">
        <v>9520</v>
      </c>
    </row>
    <row r="25" spans="1:18" x14ac:dyDescent="0.25">
      <c r="A25">
        <v>-5.4</v>
      </c>
      <c r="B25">
        <f t="shared" si="0"/>
        <v>-4.45</v>
      </c>
      <c r="C25">
        <v>-141.5</v>
      </c>
      <c r="D25">
        <f t="shared" si="1"/>
        <v>131.64999999999998</v>
      </c>
      <c r="E25">
        <v>0.95899999999999996</v>
      </c>
      <c r="F25">
        <v>0.3</v>
      </c>
      <c r="G25">
        <v>10</v>
      </c>
      <c r="H25">
        <f t="shared" si="2"/>
        <v>2.8769999999999997E-2</v>
      </c>
      <c r="I25">
        <f t="shared" si="3"/>
        <v>3.3602834302325585E-6</v>
      </c>
      <c r="O25">
        <v>-0.9</v>
      </c>
      <c r="R25">
        <v>9430</v>
      </c>
    </row>
    <row r="26" spans="1:18" x14ac:dyDescent="0.25">
      <c r="A26">
        <v>-5.35</v>
      </c>
      <c r="B26">
        <f t="shared" si="0"/>
        <v>-4.3999999999999995</v>
      </c>
      <c r="C26">
        <v>-139</v>
      </c>
      <c r="D26">
        <f t="shared" si="1"/>
        <v>134.14999999999998</v>
      </c>
      <c r="E26">
        <v>0.95399999999999996</v>
      </c>
      <c r="F26">
        <v>0.3</v>
      </c>
      <c r="G26">
        <v>10</v>
      </c>
      <c r="H26">
        <f t="shared" si="2"/>
        <v>2.8619999999999996E-2</v>
      </c>
      <c r="I26">
        <f t="shared" si="3"/>
        <v>3.3427637043189367E-6</v>
      </c>
      <c r="O26">
        <v>-0.85</v>
      </c>
      <c r="R26">
        <v>9320</v>
      </c>
    </row>
    <row r="27" spans="1:18" x14ac:dyDescent="0.25">
      <c r="A27">
        <v>-5.3</v>
      </c>
      <c r="B27">
        <f t="shared" si="0"/>
        <v>-4.3499999999999996</v>
      </c>
      <c r="C27">
        <v>-137</v>
      </c>
      <c r="D27">
        <f t="shared" si="1"/>
        <v>136.14999999999998</v>
      </c>
      <c r="E27">
        <v>0.95399999999999996</v>
      </c>
      <c r="F27">
        <v>0.3</v>
      </c>
      <c r="G27">
        <v>10</v>
      </c>
      <c r="H27">
        <f t="shared" si="2"/>
        <v>2.8619999999999996E-2</v>
      </c>
      <c r="I27">
        <f t="shared" si="3"/>
        <v>3.3427637043189367E-6</v>
      </c>
      <c r="O27">
        <v>-0.8</v>
      </c>
      <c r="R27">
        <v>9220</v>
      </c>
    </row>
    <row r="28" spans="1:18" x14ac:dyDescent="0.25">
      <c r="A28">
        <v>-5.25</v>
      </c>
      <c r="B28">
        <f t="shared" si="0"/>
        <v>-4.3</v>
      </c>
      <c r="C28">
        <v>-135</v>
      </c>
      <c r="D28">
        <f t="shared" si="1"/>
        <v>138.14999999999998</v>
      </c>
      <c r="E28">
        <v>0.95299999999999996</v>
      </c>
      <c r="F28">
        <v>0.3</v>
      </c>
      <c r="G28">
        <v>10</v>
      </c>
      <c r="H28">
        <f t="shared" si="2"/>
        <v>2.8589999999999997E-2</v>
      </c>
      <c r="I28">
        <f t="shared" si="3"/>
        <v>3.3392597591362128E-6</v>
      </c>
      <c r="O28">
        <v>-0.75</v>
      </c>
      <c r="R28">
        <v>9100</v>
      </c>
    </row>
    <row r="29" spans="1:18" x14ac:dyDescent="0.25">
      <c r="A29">
        <v>-5.2</v>
      </c>
      <c r="B29">
        <f t="shared" si="0"/>
        <v>-4.25</v>
      </c>
      <c r="C29">
        <v>-133</v>
      </c>
      <c r="D29">
        <f t="shared" si="1"/>
        <v>140.14999999999998</v>
      </c>
      <c r="E29">
        <v>0.95199999999999996</v>
      </c>
      <c r="F29">
        <v>0.3</v>
      </c>
      <c r="G29">
        <v>10</v>
      </c>
      <c r="H29">
        <f t="shared" si="2"/>
        <v>2.8559999999999995E-2</v>
      </c>
      <c r="I29">
        <f t="shared" si="3"/>
        <v>3.3357558139534885E-6</v>
      </c>
      <c r="O29">
        <v>-0.7</v>
      </c>
      <c r="R29">
        <v>8960</v>
      </c>
    </row>
    <row r="30" spans="1:18" x14ac:dyDescent="0.25">
      <c r="A30">
        <v>-5.15</v>
      </c>
      <c r="B30">
        <f t="shared" si="0"/>
        <v>-4.2</v>
      </c>
      <c r="C30">
        <v>-131</v>
      </c>
      <c r="D30">
        <f t="shared" si="1"/>
        <v>142.14999999999998</v>
      </c>
      <c r="E30">
        <v>0.95199999999999996</v>
      </c>
      <c r="F30">
        <v>0.3</v>
      </c>
      <c r="G30">
        <v>10</v>
      </c>
      <c r="H30">
        <f t="shared" si="2"/>
        <v>2.8559999999999995E-2</v>
      </c>
      <c r="I30">
        <f t="shared" si="3"/>
        <v>3.3357558139534885E-6</v>
      </c>
      <c r="O30">
        <v>-0.65</v>
      </c>
      <c r="R30">
        <v>8810</v>
      </c>
    </row>
    <row r="31" spans="1:18" x14ac:dyDescent="0.25">
      <c r="O31">
        <v>-0.6</v>
      </c>
      <c r="R31">
        <v>8600</v>
      </c>
    </row>
    <row r="32" spans="1:18" x14ac:dyDescent="0.25">
      <c r="O32">
        <v>-0.55000000000000004</v>
      </c>
      <c r="R32">
        <v>8300</v>
      </c>
    </row>
    <row r="33" spans="15:18" x14ac:dyDescent="0.25">
      <c r="O33">
        <v>-0.5</v>
      </c>
      <c r="R33">
        <v>8000</v>
      </c>
    </row>
    <row r="34" spans="15:18" x14ac:dyDescent="0.25">
      <c r="O34">
        <v>-0.45</v>
      </c>
      <c r="R34">
        <v>7600</v>
      </c>
    </row>
    <row r="35" spans="15:18" x14ac:dyDescent="0.25">
      <c r="O35">
        <v>-0.4</v>
      </c>
      <c r="R35">
        <v>7200</v>
      </c>
    </row>
    <row r="36" spans="15:18" x14ac:dyDescent="0.25">
      <c r="O36">
        <v>-0.35</v>
      </c>
      <c r="R36">
        <v>7100</v>
      </c>
    </row>
    <row r="37" spans="15:18" x14ac:dyDescent="0.25">
      <c r="O37">
        <v>-0.30000000000000099</v>
      </c>
      <c r="R37">
        <v>5800</v>
      </c>
    </row>
    <row r="38" spans="15:18" x14ac:dyDescent="0.25">
      <c r="O38">
        <v>-0.250000000000001</v>
      </c>
    </row>
    <row r="39" spans="15:18" x14ac:dyDescent="0.25">
      <c r="O39">
        <v>-0.20000000000000101</v>
      </c>
    </row>
    <row r="40" spans="15:18" x14ac:dyDescent="0.25">
      <c r="O40">
        <v>-0.15000000000000099</v>
      </c>
    </row>
    <row r="41" spans="15:18" x14ac:dyDescent="0.25">
      <c r="O41">
        <v>-0.100000000000001</v>
      </c>
    </row>
    <row r="42" spans="15:18" x14ac:dyDescent="0.25">
      <c r="O42">
        <v>-5.0000000000000898E-2</v>
      </c>
    </row>
    <row r="43" spans="15:18" x14ac:dyDescent="0.25">
      <c r="O4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8" workbookViewId="0">
      <selection sqref="A1:B28"/>
    </sheetView>
  </sheetViews>
  <sheetFormatPr defaultRowHeight="15" x14ac:dyDescent="0.25"/>
  <sheetData>
    <row r="1" spans="1:2" x14ac:dyDescent="0.25">
      <c r="A1" t="s">
        <v>47</v>
      </c>
      <c r="B1" t="s">
        <v>77</v>
      </c>
    </row>
    <row r="2" spans="1:2" x14ac:dyDescent="0.25">
      <c r="A2" t="s">
        <v>48</v>
      </c>
      <c r="B2" t="s">
        <v>78</v>
      </c>
    </row>
    <row r="3" spans="1:2" x14ac:dyDescent="0.25">
      <c r="A3" t="s">
        <v>49</v>
      </c>
      <c r="B3" t="s">
        <v>79</v>
      </c>
    </row>
    <row r="4" spans="1:2" x14ac:dyDescent="0.25">
      <c r="A4" t="s">
        <v>50</v>
      </c>
      <c r="B4" t="s">
        <v>80</v>
      </c>
    </row>
    <row r="5" spans="1:2" x14ac:dyDescent="0.25">
      <c r="A5" t="s">
        <v>51</v>
      </c>
      <c r="B5" t="s">
        <v>81</v>
      </c>
    </row>
    <row r="6" spans="1:2" x14ac:dyDescent="0.25">
      <c r="A6" t="s">
        <v>52</v>
      </c>
      <c r="B6" t="s">
        <v>82</v>
      </c>
    </row>
    <row r="7" spans="1:2" x14ac:dyDescent="0.25">
      <c r="A7" t="s">
        <v>53</v>
      </c>
      <c r="B7" t="s">
        <v>83</v>
      </c>
    </row>
    <row r="8" spans="1:2" x14ac:dyDescent="0.25">
      <c r="A8" t="s">
        <v>54</v>
      </c>
      <c r="B8" t="s">
        <v>82</v>
      </c>
    </row>
    <row r="9" spans="1:2" x14ac:dyDescent="0.25">
      <c r="A9" t="s">
        <v>55</v>
      </c>
      <c r="B9" t="s">
        <v>84</v>
      </c>
    </row>
    <row r="10" spans="1:2" x14ac:dyDescent="0.25">
      <c r="A10" t="s">
        <v>56</v>
      </c>
      <c r="B10" t="s">
        <v>85</v>
      </c>
    </row>
    <row r="11" spans="1:2" x14ac:dyDescent="0.25">
      <c r="A11" t="s">
        <v>57</v>
      </c>
      <c r="B11" t="s">
        <v>86</v>
      </c>
    </row>
    <row r="12" spans="1:2" x14ac:dyDescent="0.25">
      <c r="A12" t="s">
        <v>58</v>
      </c>
      <c r="B12" t="s">
        <v>87</v>
      </c>
    </row>
    <row r="13" spans="1:2" x14ac:dyDescent="0.25">
      <c r="A13" t="s">
        <v>59</v>
      </c>
      <c r="B13" t="s">
        <v>88</v>
      </c>
    </row>
    <row r="14" spans="1:2" x14ac:dyDescent="0.25">
      <c r="A14" t="s">
        <v>60</v>
      </c>
      <c r="B14" t="s">
        <v>89</v>
      </c>
    </row>
    <row r="15" spans="1:2" x14ac:dyDescent="0.25">
      <c r="A15" t="s">
        <v>61</v>
      </c>
      <c r="B15" t="s">
        <v>90</v>
      </c>
    </row>
    <row r="16" spans="1:2" x14ac:dyDescent="0.25">
      <c r="A16" t="s">
        <v>62</v>
      </c>
      <c r="B16" t="s">
        <v>91</v>
      </c>
    </row>
    <row r="17" spans="1:2" x14ac:dyDescent="0.25">
      <c r="A17" t="s">
        <v>63</v>
      </c>
      <c r="B17" t="s">
        <v>92</v>
      </c>
    </row>
    <row r="18" spans="1:2" x14ac:dyDescent="0.25">
      <c r="A18" t="s">
        <v>64</v>
      </c>
      <c r="B18" t="s">
        <v>93</v>
      </c>
    </row>
    <row r="19" spans="1:2" x14ac:dyDescent="0.25">
      <c r="A19" t="s">
        <v>65</v>
      </c>
      <c r="B19" t="s">
        <v>94</v>
      </c>
    </row>
    <row r="20" spans="1:2" x14ac:dyDescent="0.25">
      <c r="A20" t="s">
        <v>66</v>
      </c>
      <c r="B20" t="s">
        <v>95</v>
      </c>
    </row>
    <row r="21" spans="1:2" x14ac:dyDescent="0.25">
      <c r="A21" t="s">
        <v>67</v>
      </c>
      <c r="B21" t="s">
        <v>96</v>
      </c>
    </row>
    <row r="22" spans="1:2" x14ac:dyDescent="0.25">
      <c r="A22" t="s">
        <v>68</v>
      </c>
      <c r="B22" t="s">
        <v>97</v>
      </c>
    </row>
    <row r="23" spans="1:2" x14ac:dyDescent="0.25">
      <c r="A23" t="s">
        <v>69</v>
      </c>
      <c r="B23" t="s">
        <v>98</v>
      </c>
    </row>
    <row r="24" spans="1:2" x14ac:dyDescent="0.25">
      <c r="A24" t="s">
        <v>70</v>
      </c>
      <c r="B24" t="s">
        <v>99</v>
      </c>
    </row>
    <row r="25" spans="1:2" x14ac:dyDescent="0.25">
      <c r="A25" t="s">
        <v>71</v>
      </c>
      <c r="B25" t="s">
        <v>99</v>
      </c>
    </row>
    <row r="26" spans="1:2" x14ac:dyDescent="0.25">
      <c r="A26" t="s">
        <v>72</v>
      </c>
      <c r="B26" t="s">
        <v>100</v>
      </c>
    </row>
    <row r="27" spans="1:2" x14ac:dyDescent="0.25">
      <c r="A27" t="s">
        <v>73</v>
      </c>
      <c r="B27" t="s">
        <v>101</v>
      </c>
    </row>
    <row r="28" spans="1:2" x14ac:dyDescent="0.25">
      <c r="A28" t="s">
        <v>74</v>
      </c>
      <c r="B28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podatnosc</vt:lpstr>
      <vt:lpstr>T_od_podatnosc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2015-12-17T04:50:17Z</dcterms:modified>
</cp:coreProperties>
</file>