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Uni\MDDP\engm001-MDDP-Cableship\"/>
    </mc:Choice>
  </mc:AlternateContent>
  <xr:revisionPtr revIDLastSave="0" documentId="13_ncr:1_{5070463B-E3E5-41B0-9AA5-C697B3C27F35}" xr6:coauthVersionLast="45" xr6:coauthVersionMax="45" xr10:uidLastSave="{00000000-0000-0000-0000-000000000000}"/>
  <bookViews>
    <workbookView xWindow="-28920" yWindow="10815" windowWidth="29040" windowHeight="15990" tabRatio="500" xr2:uid="{00000000-000D-0000-FFFF-FFFF00000000}"/>
  </bookViews>
  <sheets>
    <sheet name="Sola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3" i="1" l="1"/>
  <c r="F11" i="1"/>
  <c r="F9" i="1"/>
  <c r="B8" i="1"/>
  <c r="F6" i="1"/>
  <c r="F5" i="1"/>
  <c r="B5" i="1"/>
  <c r="B7" i="1" s="1"/>
  <c r="F4" i="1"/>
  <c r="H6" i="1" l="1"/>
  <c r="H5" i="1"/>
  <c r="H11" i="1"/>
  <c r="H4" i="1"/>
  <c r="H9" i="1"/>
  <c r="J11" i="1"/>
  <c r="K11" i="1" s="1"/>
  <c r="M6" i="1"/>
  <c r="N6" i="1" s="1"/>
  <c r="M5" i="1"/>
  <c r="N5" i="1" s="1"/>
  <c r="J4" i="1"/>
  <c r="K4" i="1" s="1"/>
  <c r="J9" i="1"/>
  <c r="K9" i="1" s="1"/>
  <c r="M4" i="1"/>
  <c r="N4" i="1" s="1"/>
  <c r="M11" i="1"/>
  <c r="N11" i="1" s="1"/>
  <c r="M9" i="1"/>
  <c r="N9" i="1" s="1"/>
  <c r="J6" i="1"/>
  <c r="K6" i="1" s="1"/>
  <c r="J5" i="1"/>
  <c r="K5" i="1" s="1"/>
  <c r="I4" i="1" l="1"/>
  <c r="L4" i="1"/>
  <c r="I11" i="1"/>
  <c r="L11" i="1"/>
  <c r="I5" i="1"/>
  <c r="L5" i="1"/>
  <c r="I9" i="1"/>
  <c r="L9" i="1"/>
  <c r="I6" i="1"/>
  <c r="L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4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Andy Pack:
</t>
        </r>
        <r>
          <rPr>
            <sz val="9"/>
            <color rgb="FF000000"/>
            <rFont val="Tahoma"/>
            <family val="2"/>
            <charset val="1"/>
          </rPr>
          <t>https://www.custommarineproducts.com/marine-solar-panels.html</t>
        </r>
      </text>
    </comment>
    <comment ref="E9" authorId="0" shapeId="0" xr:uid="{00000000-0006-0000-0000-000002000000}">
      <text>
        <r>
          <rPr>
            <sz val="11"/>
            <color rgb="FF000000"/>
            <rFont val="Calibri"/>
            <family val="2"/>
            <charset val="1"/>
          </rPr>
          <t>https://eu-solar.panasonic.net/cps/rde/xbcr/solar_en/POWERFUL_datasheet_N3xxSJ53_EN.pdf</t>
        </r>
      </text>
    </comment>
    <comment ref="E11" authorId="0" shapeId="0" xr:uid="{00000000-0006-0000-0000-000003000000}">
      <text>
        <r>
          <rPr>
            <sz val="11"/>
            <color rgb="FF000000"/>
            <rFont val="Calibri"/>
            <family val="2"/>
            <charset val="1"/>
          </rPr>
          <t>https://sunpower.maxeon.com/int/sites/default/files/2020-09/sp_mst_MAX3-400-390-370_COM_ds_en_a4_mc4_532420.pdf</t>
        </r>
      </text>
    </comment>
  </commentList>
</comments>
</file>

<file path=xl/sharedStrings.xml><?xml version="1.0" encoding="utf-8"?>
<sst xmlns="http://schemas.openxmlformats.org/spreadsheetml/2006/main" count="39" uniqueCount="30">
  <si>
    <t>Producing 24 hr</t>
  </si>
  <si>
    <t>Producing some of the day</t>
  </si>
  <si>
    <t>Company</t>
  </si>
  <si>
    <t>Model</t>
  </si>
  <si>
    <t>Area, m2</t>
  </si>
  <si>
    <t>Unit Power, kW</t>
  </si>
  <si>
    <t>Power with % Coverage, kW</t>
  </si>
  <si>
    <t>% of Required</t>
  </si>
  <si>
    <t>Required Area, m2</t>
  </si>
  <si>
    <t>Required Coverage, %</t>
  </si>
  <si>
    <t>Average Length</t>
  </si>
  <si>
    <t>m</t>
  </si>
  <si>
    <t>Average Width</t>
  </si>
  <si>
    <t>CMPower</t>
  </si>
  <si>
    <t>CMP24110SR</t>
  </si>
  <si>
    <t>Average Power</t>
  </si>
  <si>
    <t>kW</t>
  </si>
  <si>
    <t>CMP24175SR</t>
  </si>
  <si>
    <t>Max Power Usage</t>
  </si>
  <si>
    <t>CMP22225S</t>
  </si>
  <si>
    <t>Deck footprint</t>
  </si>
  <si>
    <t>m squ</t>
  </si>
  <si>
    <t>Panasonic</t>
  </si>
  <si>
    <t>VBHN340SJ53</t>
  </si>
  <si>
    <t>% Deck Covered</t>
  </si>
  <si>
    <t>Covered footprint</t>
  </si>
  <si>
    <r>
      <rPr>
        <sz val="11"/>
        <color rgb="FF000000"/>
        <rFont val="Calibri"/>
        <family val="2"/>
        <charset val="1"/>
      </rPr>
      <t xml:space="preserve">Sunpower </t>
    </r>
    <r>
      <rPr>
        <sz val="11"/>
        <color rgb="FF000000"/>
        <rFont val="Calibri"/>
        <family val="2"/>
      </rPr>
      <t>Maxeon 5</t>
    </r>
  </si>
  <si>
    <t>SPR-MAX5-450-COM</t>
  </si>
  <si>
    <t>% of day useful</t>
  </si>
  <si>
    <t>Square inch to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</si>
</sst>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548235"/>
      <name val="Calibri"/>
      <family val="2"/>
      <charset val="1"/>
    </font>
    <font>
      <sz val="11"/>
      <color rgb="FF000000"/>
      <name val="Calibri"/>
      <family val="2"/>
    </font>
    <font>
      <sz val="9"/>
      <color rgb="FF000000"/>
      <name val="Tahoma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9" fontId="5" fillId="0" borderId="0" applyBorder="0" applyProtection="0"/>
  </cellStyleXfs>
  <cellXfs count="33">
    <xf numFmtId="0" fontId="0" fillId="0" borderId="0" xfId="0"/>
    <xf numFmtId="0" fontId="0" fillId="0" borderId="1" xfId="0" applyFont="1" applyBorder="1" applyAlignment="1">
      <alignment horizontal="center"/>
    </xf>
    <xf numFmtId="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4" fontId="1" fillId="0" borderId="4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4" fontId="2" fillId="0" borderId="4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5" xfId="0" applyFont="1" applyBorder="1"/>
    <xf numFmtId="0" fontId="0" fillId="0" borderId="6" xfId="0" applyBorder="1"/>
    <xf numFmtId="0" fontId="0" fillId="0" borderId="7" xfId="0" applyFont="1" applyBorder="1"/>
    <xf numFmtId="0" fontId="0" fillId="0" borderId="8" xfId="0" applyFont="1" applyBorder="1"/>
    <xf numFmtId="0" fontId="0" fillId="0" borderId="0" xfId="0" applyBorder="1"/>
    <xf numFmtId="0" fontId="0" fillId="0" borderId="9" xfId="0" applyFont="1" applyBorder="1"/>
    <xf numFmtId="2" fontId="0" fillId="0" borderId="0" xfId="0" applyNumberFormat="1"/>
    <xf numFmtId="9" fontId="0" fillId="0" borderId="0" xfId="1" applyFont="1" applyBorder="1" applyAlignment="1" applyProtection="1"/>
    <xf numFmtId="10" fontId="0" fillId="0" borderId="0" xfId="1" applyNumberFormat="1" applyFont="1" applyBorder="1" applyAlignment="1" applyProtection="1"/>
    <xf numFmtId="0" fontId="0" fillId="0" borderId="10" xfId="0" applyFont="1" applyBorder="1"/>
    <xf numFmtId="0" fontId="0" fillId="0" borderId="11" xfId="0" applyBorder="1"/>
    <xf numFmtId="0" fontId="0" fillId="0" borderId="12" xfId="0" applyFont="1" applyBorder="1"/>
    <xf numFmtId="10" fontId="0" fillId="0" borderId="0" xfId="0" applyNumberFormat="1"/>
    <xf numFmtId="0" fontId="0" fillId="0" borderId="0" xfId="0"/>
    <xf numFmtId="0" fontId="0" fillId="0" borderId="2" xfId="0" applyFont="1" applyBorder="1"/>
    <xf numFmtId="0" fontId="0" fillId="0" borderId="4" xfId="0" applyBorder="1"/>
    <xf numFmtId="0" fontId="0" fillId="0" borderId="3" xfId="0" applyFont="1" applyBorder="1"/>
    <xf numFmtId="0" fontId="0" fillId="0" borderId="0" xfId="0" applyFont="1" applyAlignment="1">
      <alignment wrapText="1"/>
    </xf>
    <xf numFmtId="9" fontId="0" fillId="0" borderId="7" xfId="1" applyFont="1" applyBorder="1" applyAlignment="1" applyProtection="1"/>
    <xf numFmtId="0" fontId="1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"/>
  <sheetViews>
    <sheetView tabSelected="1" zoomScaleNormal="100" workbookViewId="0">
      <selection activeCell="H21" sqref="H21"/>
    </sheetView>
  </sheetViews>
  <sheetFormatPr defaultColWidth="8.5703125" defaultRowHeight="15" x14ac:dyDescent="0.25"/>
  <cols>
    <col min="1" max="1" width="17" customWidth="1"/>
    <col min="2" max="2" width="19.42578125" customWidth="1"/>
    <col min="4" max="4" width="13.85546875" customWidth="1"/>
    <col min="5" max="5" width="12.85546875" customWidth="1"/>
    <col min="6" max="6" width="11.85546875" customWidth="1"/>
    <col min="7" max="7" width="10.42578125" customWidth="1"/>
    <col min="8" max="8" width="15.140625" customWidth="1"/>
    <col min="9" max="9" width="10" customWidth="1"/>
    <col min="10" max="10" width="12.7109375" style="2" customWidth="1"/>
    <col min="11" max="11" width="13.5703125" customWidth="1"/>
    <col min="12" max="12" width="10" customWidth="1"/>
    <col min="13" max="13" width="12.7109375" style="2" customWidth="1"/>
    <col min="14" max="14" width="13.5703125" customWidth="1"/>
  </cols>
  <sheetData>
    <row r="1" spans="1:14" x14ac:dyDescent="0.25">
      <c r="I1" s="1" t="s">
        <v>0</v>
      </c>
      <c r="J1" s="1"/>
      <c r="K1" s="1"/>
      <c r="L1" s="1" t="s">
        <v>1</v>
      </c>
      <c r="M1" s="1"/>
      <c r="N1" s="1"/>
    </row>
    <row r="2" spans="1:14" s="3" customFormat="1" ht="45" x14ac:dyDescent="0.25">
      <c r="D2" s="4" t="s">
        <v>2</v>
      </c>
      <c r="E2" s="5" t="s">
        <v>3</v>
      </c>
      <c r="F2" s="4" t="s">
        <v>4</v>
      </c>
      <c r="G2" s="6" t="s">
        <v>5</v>
      </c>
      <c r="H2" s="5" t="s">
        <v>6</v>
      </c>
      <c r="I2" s="7" t="s">
        <v>7</v>
      </c>
      <c r="J2" s="8" t="s">
        <v>8</v>
      </c>
      <c r="K2" s="9" t="s">
        <v>9</v>
      </c>
      <c r="L2" s="10" t="s">
        <v>7</v>
      </c>
      <c r="M2" s="11" t="s">
        <v>8</v>
      </c>
      <c r="N2" s="12" t="s">
        <v>9</v>
      </c>
    </row>
    <row r="3" spans="1:14" x14ac:dyDescent="0.25">
      <c r="A3" s="13" t="s">
        <v>10</v>
      </c>
      <c r="B3" s="14">
        <v>116.5</v>
      </c>
      <c r="C3" s="15" t="s">
        <v>11</v>
      </c>
    </row>
    <row r="4" spans="1:14" x14ac:dyDescent="0.25">
      <c r="A4" s="16" t="s">
        <v>12</v>
      </c>
      <c r="B4" s="17">
        <v>20.53</v>
      </c>
      <c r="C4" s="18" t="s">
        <v>11</v>
      </c>
      <c r="D4" t="s">
        <v>13</v>
      </c>
      <c r="E4" t="s">
        <v>14</v>
      </c>
      <c r="F4" s="19">
        <f>21.65*42.9*B15</f>
        <v>0.59921493059999986</v>
      </c>
      <c r="G4">
        <v>0.11</v>
      </c>
      <c r="H4" s="19">
        <f>($B$11/F4)*G4</f>
        <v>132.17294155320238</v>
      </c>
      <c r="I4" s="20">
        <f>H4/$B$7</f>
        <v>2.0722320322879455E-2</v>
      </c>
      <c r="J4" s="2">
        <f>($B$7/G4)*F4</f>
        <v>34745.143824702391</v>
      </c>
      <c r="K4" s="20">
        <f>J4/$B$8</f>
        <v>14.527110467337607</v>
      </c>
      <c r="L4" s="21">
        <f>(H4*$B$13)/$B$7</f>
        <v>6.9074401076264849E-3</v>
      </c>
      <c r="M4" s="2">
        <f>($B$7/(G4*$B$13))*F4</f>
        <v>104235.43147410719</v>
      </c>
      <c r="N4" s="20">
        <f>M4/$B$8</f>
        <v>43.581331402012829</v>
      </c>
    </row>
    <row r="5" spans="1:14" x14ac:dyDescent="0.25">
      <c r="A5" s="22" t="s">
        <v>15</v>
      </c>
      <c r="B5" s="23">
        <f>AVERAGE(13440, 16347.233, 15360, (2*3840+2*750), 16000, (2*1420+1000),  (2*1420+1000), (2*2500+2*880+880), 2*2200, 6300, 4064.064, 4*980, 2*2200, 4*4320, 4*1500+2*5295, 7000, 5300)</f>
        <v>9111.8410000000003</v>
      </c>
      <c r="C5" s="24" t="s">
        <v>16</v>
      </c>
      <c r="D5" t="s">
        <v>13</v>
      </c>
      <c r="E5" t="s">
        <v>17</v>
      </c>
      <c r="F5" s="19">
        <f>36.4*37.6*B15</f>
        <v>0.88299178240000009</v>
      </c>
      <c r="G5">
        <v>0.17499999999999999</v>
      </c>
      <c r="H5" s="19">
        <f>($B$11/F5)*G5</f>
        <v>142.69668473870499</v>
      </c>
      <c r="I5" s="20">
        <f>H5/$B$7</f>
        <v>2.237225240975765E-2</v>
      </c>
      <c r="J5" s="2">
        <f>($B$7/G5)*F5</f>
        <v>32182.722902141599</v>
      </c>
      <c r="K5" s="20">
        <f>J5/$B$8</f>
        <v>13.455750049500091</v>
      </c>
      <c r="L5" s="21">
        <f>(H5*$B$13)/$B$7</f>
        <v>7.4574174699192156E-3</v>
      </c>
      <c r="M5" s="2">
        <f>($B$7/(G5*$B$13))*F5</f>
        <v>96548.168706424811</v>
      </c>
      <c r="N5" s="20">
        <f>M5/$B$8</f>
        <v>40.367250148500275</v>
      </c>
    </row>
    <row r="6" spans="1:14" x14ac:dyDescent="0.25">
      <c r="A6" t="s">
        <v>18</v>
      </c>
      <c r="B6" s="25">
        <v>0.7</v>
      </c>
      <c r="D6" t="s">
        <v>13</v>
      </c>
      <c r="E6" t="s">
        <v>19</v>
      </c>
      <c r="F6" s="19">
        <f>31.1*56.3*B15</f>
        <v>1.1296299988</v>
      </c>
      <c r="G6">
        <v>0.22500000000000001</v>
      </c>
      <c r="H6" s="19">
        <f>($B$11/F6)*G6</f>
        <v>143.40978919831426</v>
      </c>
      <c r="I6" s="20">
        <f>H6/$B$7</f>
        <v>2.2484054257110416E-2</v>
      </c>
      <c r="J6" s="2">
        <f>($B$7/G6)*F6</f>
        <v>32022.694473453572</v>
      </c>
      <c r="K6" s="20">
        <f>J6/$B$8</f>
        <v>13.388841399669934</v>
      </c>
      <c r="L6" s="21">
        <f>(H6*$B$13)/$B$7</f>
        <v>7.4946847523701373E-3</v>
      </c>
      <c r="M6" s="2">
        <f>($B$7/(G6*$B$13))*F6</f>
        <v>96068.083420360708</v>
      </c>
      <c r="N6" s="20">
        <f>M6/$B$8</f>
        <v>40.1665241990098</v>
      </c>
    </row>
    <row r="7" spans="1:14" x14ac:dyDescent="0.25">
      <c r="A7" t="s">
        <v>18</v>
      </c>
      <c r="B7" s="26">
        <f>B6*B5</f>
        <v>6378.2887000000001</v>
      </c>
      <c r="C7" t="s">
        <v>16</v>
      </c>
      <c r="F7" s="19"/>
      <c r="H7" s="19"/>
      <c r="I7" s="20"/>
      <c r="K7" s="20"/>
      <c r="L7" s="20"/>
      <c r="N7" s="20"/>
    </row>
    <row r="8" spans="1:14" x14ac:dyDescent="0.25">
      <c r="A8" s="27" t="s">
        <v>20</v>
      </c>
      <c r="B8" s="28">
        <f>B4*B3</f>
        <v>2391.7450000000003</v>
      </c>
      <c r="C8" s="29" t="s">
        <v>21</v>
      </c>
    </row>
    <row r="9" spans="1:14" x14ac:dyDescent="0.25">
      <c r="D9" t="s">
        <v>22</v>
      </c>
      <c r="E9" s="30" t="s">
        <v>23</v>
      </c>
      <c r="F9">
        <f>1.59*1.053</f>
        <v>1.6742699999999999</v>
      </c>
      <c r="G9">
        <v>0.34</v>
      </c>
      <c r="H9" s="19">
        <f>($B$11/F9)*G9</f>
        <v>146.21297640165568</v>
      </c>
      <c r="I9" s="20">
        <f>H9/$B$7</f>
        <v>2.2923543175719794E-2</v>
      </c>
      <c r="J9" s="2">
        <f>($B$7/G9)*F9</f>
        <v>31408.757122791172</v>
      </c>
      <c r="K9" s="20">
        <f>J9/$B$8</f>
        <v>13.132151263111732</v>
      </c>
      <c r="L9" s="21">
        <f>(H9*$B$13)/$B$7</f>
        <v>7.6411810585732647E-3</v>
      </c>
      <c r="M9" s="2">
        <f>($B$7/(G9*$B$13))*F9</f>
        <v>94226.27136837352</v>
      </c>
      <c r="N9" s="20">
        <f>M9/$B$8</f>
        <v>39.396453789335197</v>
      </c>
    </row>
    <row r="10" spans="1:14" x14ac:dyDescent="0.25">
      <c r="A10" s="13" t="s">
        <v>24</v>
      </c>
      <c r="B10" s="31">
        <v>0.5</v>
      </c>
    </row>
    <row r="11" spans="1:14" ht="30" x14ac:dyDescent="0.25">
      <c r="A11" s="27" t="s">
        <v>25</v>
      </c>
      <c r="B11" s="28">
        <v>720</v>
      </c>
      <c r="C11" s="29" t="s">
        <v>21</v>
      </c>
      <c r="D11" t="s">
        <v>26</v>
      </c>
      <c r="E11" s="30" t="s">
        <v>27</v>
      </c>
      <c r="F11">
        <f>1.046*1.69</f>
        <v>1.7677400000000001</v>
      </c>
      <c r="G11">
        <v>0.4</v>
      </c>
      <c r="H11" s="19">
        <f>($B$11/F11)*G11</f>
        <v>162.91988640863474</v>
      </c>
      <c r="I11" s="20">
        <f>H11/$B$7</f>
        <v>2.5542883690516351E-2</v>
      </c>
      <c r="J11" s="2">
        <f>($B$7/G11)*F11</f>
        <v>28187.890166344998</v>
      </c>
      <c r="K11" s="20">
        <f>J11/$B$8</f>
        <v>11.785491415826099</v>
      </c>
      <c r="L11" s="21">
        <f>(H11*$B$13)/$B$7</f>
        <v>8.5142945635054493E-3</v>
      </c>
      <c r="M11" s="2">
        <f>($B$7/(G11*$B$13))*F11</f>
        <v>84563.670499034997</v>
      </c>
      <c r="N11" s="20">
        <f>M11/$B$8</f>
        <v>35.356474247478296</v>
      </c>
    </row>
    <row r="13" spans="1:14" x14ac:dyDescent="0.25">
      <c r="A13" s="27" t="s">
        <v>28</v>
      </c>
      <c r="B13" s="29">
        <f>1/3</f>
        <v>0.33333333333333331</v>
      </c>
    </row>
    <row r="15" spans="1:14" x14ac:dyDescent="0.25">
      <c r="A15" s="32" t="s">
        <v>29</v>
      </c>
      <c r="B15" s="32">
        <v>6.4515999999999998E-4</v>
      </c>
    </row>
  </sheetData>
  <mergeCells count="2">
    <mergeCell ref="I1:K1"/>
    <mergeCell ref="L1:N1"/>
  </mergeCells>
  <pageMargins left="0.7" right="0.7" top="0.75" bottom="0.75" header="0.51180555555555496" footer="0.51180555555555496"/>
  <pageSetup paperSize="9" firstPageNumber="0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Andy Pack</dc:creator>
  <dc:description/>
  <cp:lastModifiedBy>Andy Pack</cp:lastModifiedBy>
  <cp:revision>8</cp:revision>
  <dcterms:created xsi:type="dcterms:W3CDTF">2020-10-20T14:09:57Z</dcterms:created>
  <dcterms:modified xsi:type="dcterms:W3CDTF">2020-11-30T13:28:00Z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