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_data" sheetId="1" state="visible" r:id="rId3"/>
    <sheet name="test_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<sst xmlns="http://schemas.openxmlformats.org/spreadsheetml/2006/main" count="101" uniqueCount="61">
  <si>
    <t xml:space="preserve">y</t>
  </si>
  <si>
    <t xml:space="preserve">x</t>
  </si>
  <si>
    <t xml:space="preserve">x_sq</t>
  </si>
  <si>
    <t xml:space="preserve">xy</t>
  </si>
  <si>
    <t xml:space="preserve">y_cap </t>
  </si>
  <si>
    <t xml:space="preserve">e </t>
  </si>
  <si>
    <t xml:space="preserve">e_sqr</t>
  </si>
  <si>
    <t xml:space="preserve">e_abs</t>
  </si>
  <si>
    <t xml:space="preserve">Bins</t>
  </si>
  <si>
    <t xml:space="preserve">e_freq</t>
  </si>
  <si>
    <t xml:space="preserve">e_MIN</t>
  </si>
  <si>
    <t xml:space="preserve">e_MAX</t>
  </si>
  <si>
    <t xml:space="preserve">e_COUNT</t>
  </si>
  <si>
    <t xml:space="preserve">INT_WIDTH</t>
  </si>
  <si>
    <t xml:space="preserve">y_bar</t>
  </si>
  <si>
    <t xml:space="preserve">x_bar</t>
  </si>
  <si>
    <t xml:space="preserve">xy_bar</t>
  </si>
  <si>
    <t xml:space="preserve">x_sq_bar</t>
  </si>
  <si>
    <t xml:space="preserve">x_bar_sq</t>
  </si>
  <si>
    <t xml:space="preserve">x_bar_y_bar</t>
  </si>
  <si>
    <t xml:space="preserve">MAE</t>
  </si>
  <si>
    <t xml:space="preserve">#1</t>
  </si>
  <si>
    <r>
      <rPr>
        <sz val="11"/>
        <color theme="1"/>
        <rFont val="Calibri"/>
        <family val="2"/>
        <charset val="1"/>
      </rPr>
      <t xml:space="preserve">Using Formula for </t>
    </r>
    <r>
      <rPr>
        <i val="true"/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Calibri"/>
        <family val="2"/>
        <charset val="1"/>
      </rPr>
      <t xml:space="preserve"> and </t>
    </r>
    <r>
      <rPr>
        <i val="true"/>
        <sz val="11"/>
        <color theme="1"/>
        <rFont val="Calibri"/>
        <family val="2"/>
        <charset val="1"/>
      </rPr>
      <t xml:space="preserve">b</t>
    </r>
  </si>
  <si>
    <t xml:space="preserve">SSE</t>
  </si>
  <si>
    <t xml:space="preserve">a</t>
  </si>
  <si>
    <t xml:space="preserve">MSE</t>
  </si>
  <si>
    <t xml:space="preserve">b </t>
  </si>
  <si>
    <t xml:space="preserve">RMSE</t>
  </si>
  <si>
    <t xml:space="preserve">#2</t>
  </si>
  <si>
    <t xml:space="preserve">Using the in-build Linear Regression / Regression functionality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</si>
  <si>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</si>
  <si>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</si>
  <si>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</si>
  <si>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</si>
  <si>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</si>
  <si>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</si>
  <si>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</si>
  <si>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</si>
  <si>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</si>
  <si>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</si>
  <si>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</si>
  <si>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</si>
  <si>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</si>
  <si>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</si>
  <si>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</si>
  <si>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</si>
  <si>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</si>
  <si>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</si>
  <si>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</si>
  <si>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</si>
  <si>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</si>
  <si>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</si>
  <si>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</si>
  <si>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y_cap</t>
  </si>
  <si>
    <t xml:space="preserve">e</t>
  </si>
  <si>
    <t xml:space="preserve">e_sq</t>
  </si>
  <si>
    <t xml:space="preserve">DATA</t>
  </si>
  <si>
    <t xml:space="preserve">INTS</t>
  </si>
  <si>
    <t xml:space="preserve">FREQ</t>
  </si>
  <si>
    <t xml:space="preserve">e_count</t>
  </si>
  <si>
    <t xml:space="preserve">e_INTWIDTH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</si>
</sst>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sz val="1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458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Plot for Train Data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54568744663"/>
          <c:y val="0.138043342101967"/>
          <c:w val="0.651579846285226"/>
          <c:h val="0.742076913441062"/>
        </c:manualLayout>
      </c:layout>
      <c:scatterChart>
        <c:scatterStyle val="lineMarker"/>
        <c:varyColors val="0"/>
        <c:ser>
          <c:idx val="0"/>
          <c:order val="0"/>
          <c:tx>
            <c:strRef>
              <c:f>y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69a2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69a2e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25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4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7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8000">
                <a:solidFill>
                  <a:srgbClr val="ff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train_data!$A$2:$A$77</c:f>
              <c:numCache>
                <c:formatCode>General</c:formatCode>
                <c:ptCount val="76"/>
                <c:pt idx="0">
                  <c:v>6.34441435113973</c:v>
                </c:pt>
                <c:pt idx="1">
                  <c:v>3.87349985462922</c:v>
                </c:pt>
                <c:pt idx="2">
                  <c:v>6.74297515346737</c:v>
                </c:pt>
                <c:pt idx="3">
                  <c:v>9.6557101394523</c:v>
                </c:pt>
                <c:pt idx="4">
                  <c:v>9.49545819839074</c:v>
                </c:pt>
                <c:pt idx="5">
                  <c:v>4.25461778822185</c:v>
                </c:pt>
                <c:pt idx="6">
                  <c:v>11.999086142613</c:v>
                </c:pt>
                <c:pt idx="7">
                  <c:v>12.1366626386798</c:v>
                </c:pt>
                <c:pt idx="8">
                  <c:v>9.80815429346116</c:v>
                </c:pt>
                <c:pt idx="9">
                  <c:v>10.8059259273154</c:v>
                </c:pt>
                <c:pt idx="10">
                  <c:v>9.29359416917074</c:v>
                </c:pt>
                <c:pt idx="11">
                  <c:v>11.1396745327562</c:v>
                </c:pt>
                <c:pt idx="12">
                  <c:v>8.71635614224075</c:v>
                </c:pt>
                <c:pt idx="13">
                  <c:v>13.4820959470981</c:v>
                </c:pt>
                <c:pt idx="14">
                  <c:v>8.44842401775803</c:v>
                </c:pt>
                <c:pt idx="15">
                  <c:v>3.25127812585749</c:v>
                </c:pt>
                <c:pt idx="16">
                  <c:v>10.5749059468307</c:v>
                </c:pt>
                <c:pt idx="17">
                  <c:v>9.663281249212</c:v>
                </c:pt>
                <c:pt idx="18">
                  <c:v>7.59587290226599</c:v>
                </c:pt>
                <c:pt idx="19">
                  <c:v>4.27409274118971</c:v>
                </c:pt>
                <c:pt idx="20">
                  <c:v>10.7792669745124</c:v>
                </c:pt>
                <c:pt idx="21">
                  <c:v>2.80319898196535</c:v>
                </c:pt>
                <c:pt idx="22">
                  <c:v>5.09490787701983</c:v>
                </c:pt>
                <c:pt idx="23">
                  <c:v>8.47103716798665</c:v>
                </c:pt>
                <c:pt idx="24">
                  <c:v>7.64237346775738</c:v>
                </c:pt>
                <c:pt idx="25">
                  <c:v>6.26832376915717</c:v>
                </c:pt>
                <c:pt idx="26">
                  <c:v>10.9402718335471</c:v>
                </c:pt>
                <c:pt idx="27">
                  <c:v>6.64229412549128</c:v>
                </c:pt>
                <c:pt idx="28">
                  <c:v>6.99069769544198</c:v>
                </c:pt>
                <c:pt idx="29">
                  <c:v>8.74400834153876</c:v>
                </c:pt>
                <c:pt idx="30">
                  <c:v>4.55334609724376</c:v>
                </c:pt>
                <c:pt idx="31">
                  <c:v>7.75801543119797</c:v>
                </c:pt>
                <c:pt idx="32">
                  <c:v>10.1676766955705</c:v>
                </c:pt>
                <c:pt idx="33">
                  <c:v>5.60701563570089</c:v>
                </c:pt>
                <c:pt idx="34">
                  <c:v>11.0529008221656</c:v>
                </c:pt>
                <c:pt idx="35">
                  <c:v>10.4811239338329</c:v>
                </c:pt>
                <c:pt idx="36">
                  <c:v>4.15923790830462</c:v>
                </c:pt>
                <c:pt idx="37">
                  <c:v>11.7757809343707</c:v>
                </c:pt>
                <c:pt idx="38">
                  <c:v>9.77344299742851</c:v>
                </c:pt>
                <c:pt idx="39">
                  <c:v>5.83193208842541</c:v>
                </c:pt>
                <c:pt idx="40">
                  <c:v>9.82822347166593</c:v>
                </c:pt>
                <c:pt idx="41">
                  <c:v>4.48112191413975</c:v>
                </c:pt>
                <c:pt idx="42">
                  <c:v>4.52579691712242</c:v>
                </c:pt>
                <c:pt idx="43">
                  <c:v>8.27652588290329</c:v>
                </c:pt>
                <c:pt idx="44">
                  <c:v>10.2784989361416</c:v>
                </c:pt>
                <c:pt idx="45">
                  <c:v>8.55388318976053</c:v>
                </c:pt>
                <c:pt idx="46">
                  <c:v>11.0504891864499</c:v>
                </c:pt>
                <c:pt idx="47">
                  <c:v>8.73506241583613</c:v>
                </c:pt>
                <c:pt idx="48">
                  <c:v>9.82844210840723</c:v>
                </c:pt>
                <c:pt idx="49">
                  <c:v>5.76070824327203</c:v>
                </c:pt>
                <c:pt idx="50">
                  <c:v>4.52970426085904</c:v>
                </c:pt>
                <c:pt idx="51">
                  <c:v>5.04242572488016</c:v>
                </c:pt>
                <c:pt idx="52">
                  <c:v>12.4183492297694</c:v>
                </c:pt>
                <c:pt idx="53">
                  <c:v>5.50161331406347</c:v>
                </c:pt>
                <c:pt idx="54">
                  <c:v>8.78912598216897</c:v>
                </c:pt>
                <c:pt idx="55">
                  <c:v>6.51822338868287</c:v>
                </c:pt>
                <c:pt idx="56">
                  <c:v>3.73455901672435</c:v>
                </c:pt>
                <c:pt idx="57">
                  <c:v>7.75584956934125</c:v>
                </c:pt>
                <c:pt idx="58">
                  <c:v>10.8163710093346</c:v>
                </c:pt>
                <c:pt idx="59">
                  <c:v>3.83698065207464</c:v>
                </c:pt>
                <c:pt idx="60">
                  <c:v>9.85629962673291</c:v>
                </c:pt>
                <c:pt idx="61">
                  <c:v>10.7737529566954</c:v>
                </c:pt>
                <c:pt idx="62">
                  <c:v>6.37949828068785</c:v>
                </c:pt>
                <c:pt idx="63">
                  <c:v>4.81823575813962</c:v>
                </c:pt>
                <c:pt idx="64">
                  <c:v>10.241471557397</c:v>
                </c:pt>
                <c:pt idx="65">
                  <c:v>4.45240799812796</c:v>
                </c:pt>
                <c:pt idx="66">
                  <c:v>5.97597442280682</c:v>
                </c:pt>
                <c:pt idx="67">
                  <c:v>11.4576327791205</c:v>
                </c:pt>
                <c:pt idx="68">
                  <c:v>12.3206498704562</c:v>
                </c:pt>
                <c:pt idx="69">
                  <c:v>10.557978066581</c:v>
                </c:pt>
                <c:pt idx="70">
                  <c:v>8.53158781521852</c:v>
                </c:pt>
                <c:pt idx="71">
                  <c:v>6.59693284402112</c:v>
                </c:pt>
                <c:pt idx="72">
                  <c:v>3.61788576823088</c:v>
                </c:pt>
                <c:pt idx="73">
                  <c:v>4.56346737133257</c:v>
                </c:pt>
                <c:pt idx="74">
                  <c:v>12.7886841999521</c:v>
                </c:pt>
                <c:pt idx="75">
                  <c:v>4.04932879687123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y_cap</c:f>
              <c:strCache>
                <c:ptCount val="1"/>
                <c:pt idx="0">
                  <c:v>y_cap</c:v>
                </c:pt>
              </c:strCache>
            </c:strRef>
          </c:tx>
          <c:spPr>
            <a:solidFill>
              <a:srgbClr val="2a6099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train_data!$E$2:$E$77</c:f>
              <c:numCache>
                <c:formatCode>General</c:formatCode>
                <c:ptCount val="76"/>
                <c:pt idx="0">
                  <c:v>5.79740062525085</c:v>
                </c:pt>
                <c:pt idx="1">
                  <c:v>4.49080542187759</c:v>
                </c:pt>
                <c:pt idx="2">
                  <c:v>6.38418050433811</c:v>
                </c:pt>
                <c:pt idx="3">
                  <c:v>9.74424087571108</c:v>
                </c:pt>
                <c:pt idx="4">
                  <c:v>8.85798000974143</c:v>
                </c:pt>
                <c:pt idx="5">
                  <c:v>6.39248034858002</c:v>
                </c:pt>
                <c:pt idx="6">
                  <c:v>11.4822424575685</c:v>
                </c:pt>
                <c:pt idx="7">
                  <c:v>11.8891929338323</c:v>
                </c:pt>
                <c:pt idx="8">
                  <c:v>10.7280052301718</c:v>
                </c:pt>
                <c:pt idx="9">
                  <c:v>11.7841768937883</c:v>
                </c:pt>
                <c:pt idx="10">
                  <c:v>10.0137185232833</c:v>
                </c:pt>
                <c:pt idx="11">
                  <c:v>9.96222917157707</c:v>
                </c:pt>
                <c:pt idx="12">
                  <c:v>9.71041619896369</c:v>
                </c:pt>
                <c:pt idx="13">
                  <c:v>11.7507186418424</c:v>
                </c:pt>
                <c:pt idx="14">
                  <c:v>8.07751509058734</c:v>
                </c:pt>
                <c:pt idx="15">
                  <c:v>4.45603083187679</c:v>
                </c:pt>
                <c:pt idx="16">
                  <c:v>11.0654347465461</c:v>
                </c:pt>
                <c:pt idx="17">
                  <c:v>8.98664594073534</c:v>
                </c:pt>
                <c:pt idx="18">
                  <c:v>8.94249614358975</c:v>
                </c:pt>
                <c:pt idx="19">
                  <c:v>3.61991539990798</c:v>
                </c:pt>
                <c:pt idx="20">
                  <c:v>9.53952499695305</c:v>
                </c:pt>
                <c:pt idx="21">
                  <c:v>3.37791199375401</c:v>
                </c:pt>
                <c:pt idx="22">
                  <c:v>4.33892537913633</c:v>
                </c:pt>
                <c:pt idx="23">
                  <c:v>9.81401310831759</c:v>
                </c:pt>
                <c:pt idx="24">
                  <c:v>8.95596235765726</c:v>
                </c:pt>
                <c:pt idx="25">
                  <c:v>7.58079515387534</c:v>
                </c:pt>
                <c:pt idx="26">
                  <c:v>11.0878111504383</c:v>
                </c:pt>
                <c:pt idx="27">
                  <c:v>6.52965157530989</c:v>
                </c:pt>
                <c:pt idx="28">
                  <c:v>7.48026666422156</c:v>
                </c:pt>
                <c:pt idx="29">
                  <c:v>10.5276223322417</c:v>
                </c:pt>
                <c:pt idx="30">
                  <c:v>5.27491490178787</c:v>
                </c:pt>
                <c:pt idx="31">
                  <c:v>7.36447933425657</c:v>
                </c:pt>
                <c:pt idx="32">
                  <c:v>11.5868664322041</c:v>
                </c:pt>
                <c:pt idx="33">
                  <c:v>6.86534997545083</c:v>
                </c:pt>
                <c:pt idx="34">
                  <c:v>10.8074310495706</c:v>
                </c:pt>
                <c:pt idx="35">
                  <c:v>10.7590276442571</c:v>
                </c:pt>
                <c:pt idx="36">
                  <c:v>5.2411387505098</c:v>
                </c:pt>
                <c:pt idx="37">
                  <c:v>11.0367936924605</c:v>
                </c:pt>
                <c:pt idx="38">
                  <c:v>11.0557733991875</c:v>
                </c:pt>
                <c:pt idx="39">
                  <c:v>4.9720655045807</c:v>
                </c:pt>
                <c:pt idx="40">
                  <c:v>10.6597150269174</c:v>
                </c:pt>
                <c:pt idx="41">
                  <c:v>4.95339616532146</c:v>
                </c:pt>
                <c:pt idx="42">
                  <c:v>5.38342793713437</c:v>
                </c:pt>
                <c:pt idx="43">
                  <c:v>7.97834186602576</c:v>
                </c:pt>
                <c:pt idx="44">
                  <c:v>9.40931361501448</c:v>
                </c:pt>
                <c:pt idx="45">
                  <c:v>6.76124787260794</c:v>
                </c:pt>
                <c:pt idx="46">
                  <c:v>10.1557255234056</c:v>
                </c:pt>
                <c:pt idx="47">
                  <c:v>8.08175169332927</c:v>
                </c:pt>
                <c:pt idx="48">
                  <c:v>8.90412430677487</c:v>
                </c:pt>
                <c:pt idx="49">
                  <c:v>5.12506270081535</c:v>
                </c:pt>
                <c:pt idx="50">
                  <c:v>6.00539229333569</c:v>
                </c:pt>
                <c:pt idx="51">
                  <c:v>4.95213456789724</c:v>
                </c:pt>
                <c:pt idx="52">
                  <c:v>10.8425213270659</c:v>
                </c:pt>
                <c:pt idx="53">
                  <c:v>4.81362067055101</c:v>
                </c:pt>
                <c:pt idx="54">
                  <c:v>7.17826757285589</c:v>
                </c:pt>
                <c:pt idx="55">
                  <c:v>5.87734774488643</c:v>
                </c:pt>
                <c:pt idx="56">
                  <c:v>3.63271711420245</c:v>
                </c:pt>
                <c:pt idx="57">
                  <c:v>7.37485665247307</c:v>
                </c:pt>
                <c:pt idx="58">
                  <c:v>11.7833631973121</c:v>
                </c:pt>
                <c:pt idx="59">
                  <c:v>3.66709923994971</c:v>
                </c:pt>
                <c:pt idx="60">
                  <c:v>9.22758039377223</c:v>
                </c:pt>
                <c:pt idx="61">
                  <c:v>10.6633098762923</c:v>
                </c:pt>
                <c:pt idx="62">
                  <c:v>6.97167672474557</c:v>
                </c:pt>
                <c:pt idx="63">
                  <c:v>3.8278408912097</c:v>
                </c:pt>
                <c:pt idx="64">
                  <c:v>10.9301241533149</c:v>
                </c:pt>
                <c:pt idx="65">
                  <c:v>4.88271155083105</c:v>
                </c:pt>
                <c:pt idx="66">
                  <c:v>4.3852067269167</c:v>
                </c:pt>
                <c:pt idx="67">
                  <c:v>10.3233539522219</c:v>
                </c:pt>
                <c:pt idx="68">
                  <c:v>11.2691624140403</c:v>
                </c:pt>
                <c:pt idx="69">
                  <c:v>9.99655215207658</c:v>
                </c:pt>
                <c:pt idx="70">
                  <c:v>8.95051166910659</c:v>
                </c:pt>
                <c:pt idx="71">
                  <c:v>5.93272050250351</c:v>
                </c:pt>
                <c:pt idx="72">
                  <c:v>4.25207464385937</c:v>
                </c:pt>
                <c:pt idx="73">
                  <c:v>4.66831849921269</c:v>
                </c:pt>
                <c:pt idx="74">
                  <c:v>11.6428751915354</c:v>
                </c:pt>
                <c:pt idx="75">
                  <c:v>4.54107775092292</c:v>
                </c:pt>
              </c:numCache>
            </c:numRef>
          </c:yVal>
          <c:smooth val="0"/>
        </c:ser>
        <c:axId val="54766327"/>
        <c:axId val="6301509"/>
      </c:scatterChart>
      <c:valAx>
        <c:axId val="547663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01509"/>
        <c:crosses val="autoZero"/>
        <c:crossBetween val="between"/>
      </c:valAx>
      <c:valAx>
        <c:axId val="63015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76632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59355375652569"/>
          <c:y val="0.608304332173287"/>
          <c:w val="0.260346523416812"/>
          <c:h val="0.19116764670586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 v/s x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e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train_data!$F$2:$F$77</c:f>
              <c:numCache>
                <c:formatCode>General</c:formatCode>
                <c:ptCount val="76"/>
                <c:pt idx="0">
                  <c:v>0.547013725888882</c:v>
                </c:pt>
                <c:pt idx="1">
                  <c:v>-0.61730556724837</c:v>
                </c:pt>
                <c:pt idx="2">
                  <c:v>0.358794649129258</c:v>
                </c:pt>
                <c:pt idx="3">
                  <c:v>-0.0885307362587859</c:v>
                </c:pt>
                <c:pt idx="4">
                  <c:v>0.637478188649302</c:v>
                </c:pt>
                <c:pt idx="5">
                  <c:v>-2.13786256035817</c:v>
                </c:pt>
                <c:pt idx="6">
                  <c:v>0.516843685044449</c:v>
                </c:pt>
                <c:pt idx="7">
                  <c:v>0.247469704847468</c:v>
                </c:pt>
                <c:pt idx="8">
                  <c:v>-0.919850936710613</c:v>
                </c:pt>
                <c:pt idx="9">
                  <c:v>-0.978250966472956</c:v>
                </c:pt>
                <c:pt idx="10">
                  <c:v>-0.720124354112576</c:v>
                </c:pt>
                <c:pt idx="11">
                  <c:v>1.17744536117909</c:v>
                </c:pt>
                <c:pt idx="12">
                  <c:v>-0.994060056722946</c:v>
                </c:pt>
                <c:pt idx="13">
                  <c:v>1.7313773052557</c:v>
                </c:pt>
                <c:pt idx="14">
                  <c:v>0.370908927170696</c:v>
                </c:pt>
                <c:pt idx="15">
                  <c:v>-1.2047527060193</c:v>
                </c:pt>
                <c:pt idx="16">
                  <c:v>-0.490528799715422</c:v>
                </c:pt>
                <c:pt idx="17">
                  <c:v>0.676635308476659</c:v>
                </c:pt>
                <c:pt idx="18">
                  <c:v>-1.34662324132376</c:v>
                </c:pt>
                <c:pt idx="19">
                  <c:v>0.654177341281722</c:v>
                </c:pt>
                <c:pt idx="20">
                  <c:v>1.23974197755931</c:v>
                </c:pt>
                <c:pt idx="21">
                  <c:v>-0.574713011788655</c:v>
                </c:pt>
                <c:pt idx="22">
                  <c:v>0.755982497883504</c:v>
                </c:pt>
                <c:pt idx="23">
                  <c:v>-1.34297594033094</c:v>
                </c:pt>
                <c:pt idx="24">
                  <c:v>-1.31358888989988</c:v>
                </c:pt>
                <c:pt idx="25">
                  <c:v>-1.31247138471817</c:v>
                </c:pt>
                <c:pt idx="26">
                  <c:v>-0.147539316891111</c:v>
                </c:pt>
                <c:pt idx="27">
                  <c:v>0.112642550181391</c:v>
                </c:pt>
                <c:pt idx="28">
                  <c:v>-0.489568968779577</c:v>
                </c:pt>
                <c:pt idx="29">
                  <c:v>-1.78361399070297</c:v>
                </c:pt>
                <c:pt idx="30">
                  <c:v>-0.721568804544108</c:v>
                </c:pt>
                <c:pt idx="31">
                  <c:v>0.393536096941403</c:v>
                </c:pt>
                <c:pt idx="32">
                  <c:v>-1.41918973663358</c:v>
                </c:pt>
                <c:pt idx="33">
                  <c:v>-1.25833433974994</c:v>
                </c:pt>
                <c:pt idx="34">
                  <c:v>0.245469772594996</c:v>
                </c:pt>
                <c:pt idx="35">
                  <c:v>-0.277903710424182</c:v>
                </c:pt>
                <c:pt idx="36">
                  <c:v>-1.08190084220519</c:v>
                </c:pt>
                <c:pt idx="37">
                  <c:v>0.738987241910188</c:v>
                </c:pt>
                <c:pt idx="38">
                  <c:v>-1.28233040175904</c:v>
                </c:pt>
                <c:pt idx="39">
                  <c:v>0.859866583844712</c:v>
                </c:pt>
                <c:pt idx="40">
                  <c:v>-0.831491555251485</c:v>
                </c:pt>
                <c:pt idx="41">
                  <c:v>-0.472274251181714</c:v>
                </c:pt>
                <c:pt idx="42">
                  <c:v>-0.857631020011956</c:v>
                </c:pt>
                <c:pt idx="43">
                  <c:v>0.298184016877533</c:v>
                </c:pt>
                <c:pt idx="44">
                  <c:v>0.869185321127134</c:v>
                </c:pt>
                <c:pt idx="45">
                  <c:v>1.7926353171526</c:v>
                </c:pt>
                <c:pt idx="46">
                  <c:v>0.894763663044309</c:v>
                </c:pt>
                <c:pt idx="47">
                  <c:v>0.653310722506861</c:v>
                </c:pt>
                <c:pt idx="48">
                  <c:v>0.924317801632359</c:v>
                </c:pt>
                <c:pt idx="49">
                  <c:v>0.635645542456683</c:v>
                </c:pt>
                <c:pt idx="50">
                  <c:v>-1.47568803247665</c:v>
                </c:pt>
                <c:pt idx="51">
                  <c:v>0.090291156982917</c:v>
                </c:pt>
                <c:pt idx="52">
                  <c:v>1.57582790270353</c:v>
                </c:pt>
                <c:pt idx="53">
                  <c:v>0.687992643512465</c:v>
                </c:pt>
                <c:pt idx="54">
                  <c:v>1.61085840931308</c:v>
                </c:pt>
                <c:pt idx="55">
                  <c:v>0.640875643796438</c:v>
                </c:pt>
                <c:pt idx="56">
                  <c:v>0.101841902521899</c:v>
                </c:pt>
                <c:pt idx="57">
                  <c:v>0.380992916868183</c:v>
                </c:pt>
                <c:pt idx="58">
                  <c:v>-0.966992187977553</c:v>
                </c:pt>
                <c:pt idx="59">
                  <c:v>0.169881412124931</c:v>
                </c:pt>
                <c:pt idx="60">
                  <c:v>0.62871923296068</c:v>
                </c:pt>
                <c:pt idx="61">
                  <c:v>0.110443080403147</c:v>
                </c:pt>
                <c:pt idx="62">
                  <c:v>-0.592178444057719</c:v>
                </c:pt>
                <c:pt idx="63">
                  <c:v>0.990394866929918</c:v>
                </c:pt>
                <c:pt idx="64">
                  <c:v>-0.688652595917834</c:v>
                </c:pt>
                <c:pt idx="65">
                  <c:v>-0.430303552703094</c:v>
                </c:pt>
                <c:pt idx="66">
                  <c:v>1.59076769589013</c:v>
                </c:pt>
                <c:pt idx="67">
                  <c:v>1.13427882689857</c:v>
                </c:pt>
                <c:pt idx="68">
                  <c:v>1.05148745641587</c:v>
                </c:pt>
                <c:pt idx="69">
                  <c:v>0.561425914504419</c:v>
                </c:pt>
                <c:pt idx="70">
                  <c:v>-0.418923853888069</c:v>
                </c:pt>
                <c:pt idx="71">
                  <c:v>0.664212341517615</c:v>
                </c:pt>
                <c:pt idx="72">
                  <c:v>-0.634188875628491</c:v>
                </c:pt>
                <c:pt idx="73">
                  <c:v>-0.104851127880128</c:v>
                </c:pt>
                <c:pt idx="74">
                  <c:v>1.14580900841674</c:v>
                </c:pt>
                <c:pt idx="75">
                  <c:v>-0.49174895405169</c:v>
                </c:pt>
              </c:numCache>
            </c:numRef>
          </c:yVal>
          <c:smooth val="0"/>
        </c:ser>
        <c:axId val="33854982"/>
        <c:axId val="28938770"/>
      </c:scatterChart>
      <c:valAx>
        <c:axId val="338549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938770"/>
        <c:crosses val="autoZero"/>
        <c:crossBetween val="between"/>
      </c:valAx>
      <c:valAx>
        <c:axId val="2893877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8549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Histogram of 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train_data!$Y$2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train_data!$X$3:$X$78</c:f>
              <c:strCache>
                <c:ptCount val="76"/>
                <c:pt idx="0">
                  <c:v>-2.0861454830225</c:v>
                </c:pt>
                <c:pt idx="1">
                  <c:v>-2.03442840568683</c:v>
                </c:pt>
                <c:pt idx="2">
                  <c:v>-1.98271132835117</c:v>
                </c:pt>
                <c:pt idx="3">
                  <c:v>-1.9309942510155</c:v>
                </c:pt>
                <c:pt idx="4">
                  <c:v>-1.87927717367983</c:v>
                </c:pt>
                <c:pt idx="5">
                  <c:v>-1.82756009634416</c:v>
                </c:pt>
                <c:pt idx="6">
                  <c:v>-1.7758430190085</c:v>
                </c:pt>
                <c:pt idx="7">
                  <c:v>-1.72412594167283</c:v>
                </c:pt>
                <c:pt idx="8">
                  <c:v>-1.67240886433716</c:v>
                </c:pt>
                <c:pt idx="9">
                  <c:v>-1.62069178700149</c:v>
                </c:pt>
                <c:pt idx="10">
                  <c:v>-1.56897470966582</c:v>
                </c:pt>
                <c:pt idx="11">
                  <c:v>-1.51725763233016</c:v>
                </c:pt>
                <c:pt idx="12">
                  <c:v>-1.46554055499449</c:v>
                </c:pt>
                <c:pt idx="13">
                  <c:v>-1.41382347765882</c:v>
                </c:pt>
                <c:pt idx="14">
                  <c:v>-1.36210640032315</c:v>
                </c:pt>
                <c:pt idx="15">
                  <c:v>-1.31038932298748</c:v>
                </c:pt>
                <c:pt idx="16">
                  <c:v>-1.25867224565182</c:v>
                </c:pt>
                <c:pt idx="17">
                  <c:v>-1.20695516831615</c:v>
                </c:pt>
                <c:pt idx="18">
                  <c:v>-1.15523809098048</c:v>
                </c:pt>
                <c:pt idx="19">
                  <c:v>-1.10352101364481</c:v>
                </c:pt>
                <c:pt idx="20">
                  <c:v>-1.05180393630914</c:v>
                </c:pt>
                <c:pt idx="21">
                  <c:v>-1.00008685897348</c:v>
                </c:pt>
                <c:pt idx="22">
                  <c:v>-0.948369781637809</c:v>
                </c:pt>
                <c:pt idx="23">
                  <c:v>-0.896652704302141</c:v>
                </c:pt>
                <c:pt idx="24">
                  <c:v>-0.844935626966473</c:v>
                </c:pt>
                <c:pt idx="25">
                  <c:v>-0.793218549630805</c:v>
                </c:pt>
                <c:pt idx="26">
                  <c:v>-0.741501472295137</c:v>
                </c:pt>
                <c:pt idx="27">
                  <c:v>-0.689784394959469</c:v>
                </c:pt>
                <c:pt idx="28">
                  <c:v>-0.638067317623801</c:v>
                </c:pt>
                <c:pt idx="29">
                  <c:v>-0.586350240288133</c:v>
                </c:pt>
                <c:pt idx="30">
                  <c:v>-0.534633162952465</c:v>
                </c:pt>
                <c:pt idx="31">
                  <c:v>-0.482916085616797</c:v>
                </c:pt>
                <c:pt idx="32">
                  <c:v>-0.431199008281129</c:v>
                </c:pt>
                <c:pt idx="33">
                  <c:v>-0.379481930945461</c:v>
                </c:pt>
                <c:pt idx="34">
                  <c:v>-0.327764853609793</c:v>
                </c:pt>
                <c:pt idx="35">
                  <c:v>-0.276047776274125</c:v>
                </c:pt>
                <c:pt idx="36">
                  <c:v>-0.224330698938457</c:v>
                </c:pt>
                <c:pt idx="37">
                  <c:v>-0.172613621602789</c:v>
                </c:pt>
                <c:pt idx="38">
                  <c:v>-0.120896544267121</c:v>
                </c:pt>
                <c:pt idx="39">
                  <c:v>-0.0691794669314529</c:v>
                </c:pt>
                <c:pt idx="40">
                  <c:v>-0.017462389595785</c:v>
                </c:pt>
                <c:pt idx="41">
                  <c:v>0.034254687739883</c:v>
                </c:pt>
                <c:pt idx="42">
                  <c:v>0.085971765075551</c:v>
                </c:pt>
                <c:pt idx="43">
                  <c:v>0.137688842411219</c:v>
                </c:pt>
                <c:pt idx="44">
                  <c:v>0.189405919746887</c:v>
                </c:pt>
                <c:pt idx="45">
                  <c:v>0.241122997082555</c:v>
                </c:pt>
                <c:pt idx="46">
                  <c:v>0.292840074418223</c:v>
                </c:pt>
                <c:pt idx="47">
                  <c:v>0.344557151753891</c:v>
                </c:pt>
                <c:pt idx="48">
                  <c:v>0.396274229089559</c:v>
                </c:pt>
                <c:pt idx="49">
                  <c:v>0.447991306425227</c:v>
                </c:pt>
                <c:pt idx="50">
                  <c:v>0.499708383760895</c:v>
                </c:pt>
                <c:pt idx="51">
                  <c:v>0.551425461096563</c:v>
                </c:pt>
                <c:pt idx="52">
                  <c:v>0.603142538432231</c:v>
                </c:pt>
                <c:pt idx="53">
                  <c:v>0.654859615767899</c:v>
                </c:pt>
                <c:pt idx="54">
                  <c:v>0.706576693103567</c:v>
                </c:pt>
                <c:pt idx="55">
                  <c:v>0.758293770439235</c:v>
                </c:pt>
                <c:pt idx="56">
                  <c:v>0.810010847774903</c:v>
                </c:pt>
                <c:pt idx="57">
                  <c:v>0.861727925110571</c:v>
                </c:pt>
                <c:pt idx="58">
                  <c:v>0.913445002446239</c:v>
                </c:pt>
                <c:pt idx="59">
                  <c:v>0.965162079781907</c:v>
                </c:pt>
                <c:pt idx="60">
                  <c:v>1.01687915711757</c:v>
                </c:pt>
                <c:pt idx="61">
                  <c:v>1.06859623445324</c:v>
                </c:pt>
                <c:pt idx="62">
                  <c:v>1.12031331178891</c:v>
                </c:pt>
                <c:pt idx="63">
                  <c:v>1.17203038912458</c:v>
                </c:pt>
                <c:pt idx="64">
                  <c:v>1.22374746646025</c:v>
                </c:pt>
                <c:pt idx="65">
                  <c:v>1.27546454379591</c:v>
                </c:pt>
                <c:pt idx="66">
                  <c:v>1.32718162113158</c:v>
                </c:pt>
                <c:pt idx="67">
                  <c:v>1.37889869846725</c:v>
                </c:pt>
                <c:pt idx="68">
                  <c:v>1.43061577580292</c:v>
                </c:pt>
                <c:pt idx="69">
                  <c:v>1.48233285313859</c:v>
                </c:pt>
                <c:pt idx="70">
                  <c:v>1.53404993047425</c:v>
                </c:pt>
                <c:pt idx="71">
                  <c:v>1.58576700780992</c:v>
                </c:pt>
                <c:pt idx="72">
                  <c:v>1.63748408514559</c:v>
                </c:pt>
                <c:pt idx="73">
                  <c:v>1.68920116248126</c:v>
                </c:pt>
                <c:pt idx="74">
                  <c:v>1.74091823981693</c:v>
                </c:pt>
                <c:pt idx="75">
                  <c:v>1.7926353171526</c:v>
                </c:pt>
              </c:strCache>
            </c:strRef>
          </c:cat>
          <c:val>
            <c:numRef>
              <c:f>train_data!$Y$3:$Y$78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6</c:v>
                </c:pt>
                <c:pt idx="54">
                  <c:v>3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</c:numCache>
            </c:numRef>
          </c:val>
        </c:ser>
        <c:gapWidth val="100"/>
        <c:overlap val="0"/>
        <c:axId val="34232000"/>
        <c:axId val="40403271"/>
      </c:barChart>
      <c:catAx>
        <c:axId val="342320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403271"/>
        <c:crossesAt val="0"/>
        <c:auto val="1"/>
        <c:lblAlgn val="ctr"/>
        <c:lblOffset val="100"/>
        <c:noMultiLvlLbl val="0"/>
      </c:catAx>
      <c:valAx>
        <c:axId val="404032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3200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Scatter Plot for Test Data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976561035065"/>
          <c:y val="0.231081231247916"/>
          <c:w val="0.614350896931058"/>
          <c:h val="0.637293032559173"/>
        </c:manualLayout>
      </c:layout>
      <c:scatterChart>
        <c:scatterStyle val="lineMarker"/>
        <c:varyColors val="0"/>
        <c:ser>
          <c:idx val="0"/>
          <c:order val="0"/>
          <c:tx>
            <c:strRef>
              <c:f>y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468a1a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468a1a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36000">
                <a:solidFill>
                  <a:srgbClr val="ff0000"/>
                </a:solidFill>
                <a:prstDash val="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test_data!$A$2:$A$25</c:f>
              <c:numCache>
                <c:formatCode>General</c:formatCode>
                <c:ptCount val="24"/>
                <c:pt idx="0">
                  <c:v>3.39753893430492</c:v>
                </c:pt>
                <c:pt idx="1">
                  <c:v>7.46751324034545</c:v>
                </c:pt>
                <c:pt idx="2">
                  <c:v>8.31579826662022</c:v>
                </c:pt>
                <c:pt idx="3">
                  <c:v>8.30989111557995</c:v>
                </c:pt>
                <c:pt idx="4">
                  <c:v>12.4384115360138</c:v>
                </c:pt>
                <c:pt idx="5">
                  <c:v>6.94899176414284</c:v>
                </c:pt>
                <c:pt idx="6">
                  <c:v>2.35116939057256</c:v>
                </c:pt>
                <c:pt idx="7">
                  <c:v>3.52218532253295</c:v>
                </c:pt>
                <c:pt idx="8">
                  <c:v>9.35813045225613</c:v>
                </c:pt>
                <c:pt idx="9">
                  <c:v>11.1134475028141</c:v>
                </c:pt>
                <c:pt idx="10">
                  <c:v>5.03399653268403</c:v>
                </c:pt>
                <c:pt idx="11">
                  <c:v>6.13769802814016</c:v>
                </c:pt>
                <c:pt idx="12">
                  <c:v>3.08212045276153</c:v>
                </c:pt>
                <c:pt idx="13">
                  <c:v>5.17032861562565</c:v>
                </c:pt>
                <c:pt idx="14">
                  <c:v>4.0627652048258</c:v>
                </c:pt>
                <c:pt idx="15">
                  <c:v>11.3070295664008</c:v>
                </c:pt>
                <c:pt idx="16">
                  <c:v>8.09555524839989</c:v>
                </c:pt>
                <c:pt idx="17">
                  <c:v>9.3595040593317</c:v>
                </c:pt>
                <c:pt idx="18">
                  <c:v>9.90626980814743</c:v>
                </c:pt>
                <c:pt idx="19">
                  <c:v>5.1646210046295</c:v>
                </c:pt>
                <c:pt idx="20">
                  <c:v>4.13051829335926</c:v>
                </c:pt>
                <c:pt idx="21">
                  <c:v>12.2970988043681</c:v>
                </c:pt>
                <c:pt idx="22">
                  <c:v>9.70348248161674</c:v>
                </c:pt>
                <c:pt idx="23">
                  <c:v>4.98230386546777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y_cap</c:f>
              <c:strCache>
                <c:ptCount val="1"/>
                <c:pt idx="0">
                  <c:v>y_cap</c:v>
                </c:pt>
              </c:strCache>
            </c:strRef>
          </c:tx>
          <c:spPr>
            <a:solidFill>
              <a:srgbClr val="3465a4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3465a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test_data!$C$2:$C$25</c:f>
              <c:numCache>
                <c:formatCode>General</c:formatCode>
                <c:ptCount val="24"/>
                <c:pt idx="0">
                  <c:v>3.450675491057</c:v>
                </c:pt>
                <c:pt idx="1">
                  <c:v>6.81282438622353</c:v>
                </c:pt>
                <c:pt idx="2">
                  <c:v>9.70169813683658</c:v>
                </c:pt>
                <c:pt idx="3">
                  <c:v>8.84790092335955</c:v>
                </c:pt>
                <c:pt idx="4">
                  <c:v>11.3165769912876</c:v>
                </c:pt>
                <c:pt idx="5">
                  <c:v>5.46608944130529</c:v>
                </c:pt>
                <c:pt idx="6">
                  <c:v>5.03941537824591</c:v>
                </c:pt>
                <c:pt idx="7">
                  <c:v>3.70878263769653</c:v>
                </c:pt>
                <c:pt idx="8">
                  <c:v>8.18960564422335</c:v>
                </c:pt>
                <c:pt idx="9">
                  <c:v>11.1321119452721</c:v>
                </c:pt>
                <c:pt idx="10">
                  <c:v>5.65680411064182</c:v>
                </c:pt>
                <c:pt idx="11">
                  <c:v>6.23048176173973</c:v>
                </c:pt>
                <c:pt idx="12">
                  <c:v>3.62325626203058</c:v>
                </c:pt>
                <c:pt idx="13">
                  <c:v>5.83082779170734</c:v>
                </c:pt>
                <c:pt idx="14">
                  <c:v>5.56877317811371</c:v>
                </c:pt>
                <c:pt idx="15">
                  <c:v>9.77991694311331</c:v>
                </c:pt>
                <c:pt idx="16">
                  <c:v>7.95987507920328</c:v>
                </c:pt>
                <c:pt idx="17">
                  <c:v>10.221140908507</c:v>
                </c:pt>
                <c:pt idx="18">
                  <c:v>10.0387560178736</c:v>
                </c:pt>
                <c:pt idx="19">
                  <c:v>5.23725435209894</c:v>
                </c:pt>
                <c:pt idx="20">
                  <c:v>4.305629667925</c:v>
                </c:pt>
                <c:pt idx="21">
                  <c:v>12.1334893500493</c:v>
                </c:pt>
                <c:pt idx="22">
                  <c:v>11.9739519068991</c:v>
                </c:pt>
                <c:pt idx="23">
                  <c:v>5.86528979652736</c:v>
                </c:pt>
              </c:numCache>
            </c:numRef>
          </c:yVal>
          <c:smooth val="0"/>
        </c:ser>
        <c:axId val="66283603"/>
        <c:axId val="1456773"/>
      </c:scatterChart>
      <c:valAx>
        <c:axId val="662836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56773"/>
        <c:crosses val="autoZero"/>
        <c:crossBetween val="between"/>
      </c:valAx>
      <c:valAx>
        <c:axId val="14567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2836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 v/s 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test_data!$D$2:$D$25</c:f>
              <c:numCache>
                <c:formatCode>General</c:formatCode>
                <c:ptCount val="24"/>
                <c:pt idx="0">
                  <c:v>-0.0531365567520798</c:v>
                </c:pt>
                <c:pt idx="1">
                  <c:v>0.654688854121922</c:v>
                </c:pt>
                <c:pt idx="2">
                  <c:v>-1.38589987021636</c:v>
                </c:pt>
                <c:pt idx="3">
                  <c:v>-0.5380098077796</c:v>
                </c:pt>
                <c:pt idx="4">
                  <c:v>1.12183454472628</c:v>
                </c:pt>
                <c:pt idx="5">
                  <c:v>1.48290232283755</c:v>
                </c:pt>
                <c:pt idx="6">
                  <c:v>-2.68824598767335</c:v>
                </c:pt>
                <c:pt idx="7">
                  <c:v>-0.186597315163587</c:v>
                </c:pt>
                <c:pt idx="8">
                  <c:v>1.16852480803278</c:v>
                </c:pt>
                <c:pt idx="9">
                  <c:v>-0.0186644424579914</c:v>
                </c:pt>
                <c:pt idx="10">
                  <c:v>-0.62280757795779</c:v>
                </c:pt>
                <c:pt idx="11">
                  <c:v>-0.092783733599572</c:v>
                </c:pt>
                <c:pt idx="12">
                  <c:v>-0.541135809269053</c:v>
                </c:pt>
                <c:pt idx="13">
                  <c:v>-0.660499176081697</c:v>
                </c:pt>
                <c:pt idx="14">
                  <c:v>-1.50600797328791</c:v>
                </c:pt>
                <c:pt idx="15">
                  <c:v>1.52711262328747</c:v>
                </c:pt>
                <c:pt idx="16">
                  <c:v>0.135680169196613</c:v>
                </c:pt>
                <c:pt idx="17">
                  <c:v>-0.861636849175346</c:v>
                </c:pt>
                <c:pt idx="18">
                  <c:v>-0.132486209726167</c:v>
                </c:pt>
                <c:pt idx="19">
                  <c:v>-0.072633347469437</c:v>
                </c:pt>
                <c:pt idx="20">
                  <c:v>-0.17511137456574</c:v>
                </c:pt>
                <c:pt idx="21">
                  <c:v>0.163609454318772</c:v>
                </c:pt>
                <c:pt idx="22">
                  <c:v>-2.27046942528238</c:v>
                </c:pt>
                <c:pt idx="23">
                  <c:v>-0.882985931059594</c:v>
                </c:pt>
              </c:numCache>
            </c:numRef>
          </c:yVal>
          <c:smooth val="0"/>
        </c:ser>
        <c:axId val="10895256"/>
        <c:axId val="17561519"/>
      </c:scatterChart>
      <c:valAx>
        <c:axId val="108952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561519"/>
        <c:crossesAt val="0"/>
        <c:crossBetween val="between"/>
      </c:valAx>
      <c:valAx>
        <c:axId val="175615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89525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Histogram of 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test_data!$T$2</c:f>
              <c:strCache>
                <c:ptCount val="1"/>
                <c:pt idx="0">
                  <c:v>-2.68824598767335</c:v>
                </c:pt>
              </c:strCache>
            </c:strRef>
          </c:cat>
          <c:val>
            <c:numRef>
              <c:f>test_data!$U$2:$U$27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gapWidth val="100"/>
        <c:overlap val="0"/>
        <c:axId val="80524747"/>
        <c:axId val="40617928"/>
      </c:barChart>
      <c:catAx>
        <c:axId val="805247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17928"/>
        <c:crosses val="autoZero"/>
        <c:auto val="1"/>
        <c:lblAlgn val="ctr"/>
        <c:lblOffset val="100"/>
        <c:noMultiLvlLbl val="0"/>
      </c:catAx>
      <c:valAx>
        <c:axId val="406179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524747"/>
        <c:crosses val="autoZero"/>
        <c:crossBetween val="between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527040</xdr:colOff>
      <xdr:row>13</xdr:row>
      <xdr:rowOff>139320</xdr:rowOff>
    </xdr:from>
    <xdr:to>
      <xdr:col>20</xdr:col>
      <xdr:colOff>453960</xdr:colOff>
      <xdr:row>30</xdr:row>
      <xdr:rowOff>159840</xdr:rowOff>
    </xdr:to>
    <xdr:graphicFrame>
      <xdr:nvGraphicFramePr>
        <xdr:cNvPr id="0" name=""/>
        <xdr:cNvGraphicFramePr/>
      </xdr:nvGraphicFramePr>
      <xdr:xfrm>
        <a:off x="8613720" y="2417760"/>
        <a:ext cx="4758120" cy="299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488160</xdr:colOff>
      <xdr:row>31</xdr:row>
      <xdr:rowOff>94680</xdr:rowOff>
    </xdr:from>
    <xdr:to>
      <xdr:col>21</xdr:col>
      <xdr:colOff>396360</xdr:colOff>
      <xdr:row>50</xdr:row>
      <xdr:rowOff>4320</xdr:rowOff>
    </xdr:to>
    <xdr:graphicFrame>
      <xdr:nvGraphicFramePr>
        <xdr:cNvPr id="1" name=""/>
        <xdr:cNvGraphicFramePr/>
      </xdr:nvGraphicFramePr>
      <xdr:xfrm>
        <a:off x="8574840" y="5527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233640</xdr:colOff>
      <xdr:row>3</xdr:row>
      <xdr:rowOff>19800</xdr:rowOff>
    </xdr:from>
    <xdr:to>
      <xdr:col>35</xdr:col>
      <xdr:colOff>598320</xdr:colOff>
      <xdr:row>21</xdr:row>
      <xdr:rowOff>104760</xdr:rowOff>
    </xdr:to>
    <xdr:graphicFrame>
      <xdr:nvGraphicFramePr>
        <xdr:cNvPr id="2" name=""/>
        <xdr:cNvGraphicFramePr/>
      </xdr:nvGraphicFramePr>
      <xdr:xfrm>
        <a:off x="17274960" y="545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331200</xdr:colOff>
      <xdr:row>6</xdr:row>
      <xdr:rowOff>38520</xdr:rowOff>
    </xdr:from>
    <xdr:to>
      <xdr:col>16</xdr:col>
      <xdr:colOff>96480</xdr:colOff>
      <xdr:row>24</xdr:row>
      <xdr:rowOff>123480</xdr:rowOff>
    </xdr:to>
    <xdr:graphicFrame>
      <xdr:nvGraphicFramePr>
        <xdr:cNvPr id="3" name=""/>
        <xdr:cNvGraphicFramePr/>
      </xdr:nvGraphicFramePr>
      <xdr:xfrm>
        <a:off x="4174920" y="1095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340920</xdr:colOff>
      <xdr:row>25</xdr:row>
      <xdr:rowOff>155160</xdr:rowOff>
    </xdr:from>
    <xdr:to>
      <xdr:col>16</xdr:col>
      <xdr:colOff>106200</xdr:colOff>
      <xdr:row>43</xdr:row>
      <xdr:rowOff>165960</xdr:rowOff>
    </xdr:to>
    <xdr:graphicFrame>
      <xdr:nvGraphicFramePr>
        <xdr:cNvPr id="4" name=""/>
        <xdr:cNvGraphicFramePr/>
      </xdr:nvGraphicFramePr>
      <xdr:xfrm>
        <a:off x="4184640" y="4542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155520</xdr:colOff>
      <xdr:row>5</xdr:row>
      <xdr:rowOff>50760</xdr:rowOff>
    </xdr:from>
    <xdr:to>
      <xdr:col>32</xdr:col>
      <xdr:colOff>516600</xdr:colOff>
      <xdr:row>23</xdr:row>
      <xdr:rowOff>115200</xdr:rowOff>
    </xdr:to>
    <xdr:graphicFrame>
      <xdr:nvGraphicFramePr>
        <xdr:cNvPr id="5" name=""/>
        <xdr:cNvGraphicFramePr/>
      </xdr:nvGraphicFramePr>
      <xdr:xfrm>
        <a:off x="15006240" y="932760"/>
        <a:ext cx="5756040" cy="321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59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pane xSplit="0" ySplit="1" topLeftCell="A50" activePane="bottomLeft" state="frozen"/>
      <selection pane="topLeft" activeCell="E1" activeCellId="0" sqref="E1"/>
      <selection pane="bottomLeft" activeCell="K55" activeCellId="0" sqref="K55"/>
    </sheetView>
  </sheetViews>
  <sheetFormatPr defaultColWidth="8.5078125" defaultRowHeight="13.8" zeroHeight="false" outlineLevelRow="0" outlineLevelCol="0"/>
  <cols>
    <col collapsed="false" customWidth="true" hidden="false" outlineLevel="0" max="4" min="3" style="0" width="8.88"/>
    <col collapsed="false" customWidth="true" hidden="false" outlineLevel="0" max="5" min="5" style="0" width="9.01"/>
    <col collapsed="false" customWidth="true" hidden="false" outlineLevel="0" max="9" min="9" style="0" width="16.31"/>
    <col collapsed="false" customWidth="true" hidden="false" outlineLevel="0" max="11" min="11" style="0" width="9.51"/>
    <col collapsed="false" customWidth="true" hidden="false" outlineLevel="0" max="12" min="12" style="0" width="11.11"/>
    <col collapsed="false" customWidth="true" hidden="false" outlineLevel="0" max="16" min="16" style="0" width="9.01"/>
    <col collapsed="false" customWidth="true" hidden="false" outlineLevel="0" max="21" min="21" style="0" width="14.48"/>
    <col collapsed="false" customWidth="true" hidden="false" outlineLevel="0" max="22" min="22" style="0" width="10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X1" s="0" t="s">
        <v>8</v>
      </c>
      <c r="Y1" s="0" t="s">
        <v>9</v>
      </c>
    </row>
    <row r="2" customFormat="false" ht="13.8" hidden="false" customHeight="false" outlineLevel="0" collapsed="false">
      <c r="A2" s="0" t="n">
        <v>6.34441435113973</v>
      </c>
      <c r="B2" s="0" t="n">
        <v>0.284793922064179</v>
      </c>
      <c r="C2" s="0" t="n">
        <f aca="false">B2*B2</f>
        <v>0.0811075780446978</v>
      </c>
      <c r="D2" s="0" t="n">
        <f aca="false">A2*B2</f>
        <v>1.80685064626135</v>
      </c>
      <c r="E2" s="0" t="n">
        <f aca="false">$O$10*B2+$O$11</f>
        <v>5.79740062525085</v>
      </c>
      <c r="F2" s="0" t="n">
        <f aca="false">A2-E2</f>
        <v>0.547013725888882</v>
      </c>
      <c r="G2" s="0" t="n">
        <f aca="false">F2*F2</f>
        <v>0.299224016310837</v>
      </c>
      <c r="H2" s="0" t="n">
        <f aca="false">ABS(F2)</f>
        <v>0.547013725888882</v>
      </c>
      <c r="V2" s="0" t="s">
        <v>10</v>
      </c>
      <c r="W2" s="0" t="n">
        <f aca="false">MIN(F2:F77)</f>
        <v>-2.13786256035817</v>
      </c>
      <c r="X2" s="0" t="n">
        <f aca="false">W2</f>
        <v>-2.13786256035817</v>
      </c>
      <c r="Y2" s="0" t="n">
        <f aca="false" t="array" ref="Y2:Y79">FREQUENCY(F$2:F$77,X$2:X$78)</f>
        <v>1</v>
      </c>
    </row>
    <row r="3" customFormat="false" ht="13.8" hidden="false" customHeight="false" outlineLevel="0" collapsed="false">
      <c r="A3" s="0" t="n">
        <v>3.87349985462922</v>
      </c>
      <c r="B3" s="0" t="n">
        <v>0.141375479293305</v>
      </c>
      <c r="C3" s="0" t="n">
        <f aca="false">B3*B3</f>
        <v>0.0199870261454116</v>
      </c>
      <c r="D3" s="0" t="n">
        <f aca="false">A3*B3</f>
        <v>0.547617898490751</v>
      </c>
      <c r="E3" s="0" t="n">
        <f aca="false">$O$10*B3+$O$11</f>
        <v>4.49080542187759</v>
      </c>
      <c r="F3" s="0" t="n">
        <f aca="false">A3-E3</f>
        <v>-0.61730556724837</v>
      </c>
      <c r="G3" s="0" t="n">
        <f aca="false">F3*F3</f>
        <v>0.381066163355832</v>
      </c>
      <c r="H3" s="0" t="n">
        <f aca="false">ABS(F3)</f>
        <v>0.61730556724837</v>
      </c>
      <c r="V3" s="0" t="s">
        <v>11</v>
      </c>
      <c r="W3" s="0" t="n">
        <f aca="false">MAX(F2:F77)</f>
        <v>1.7926353171526</v>
      </c>
      <c r="X3" s="0" t="n">
        <f aca="false">X2+$W$5</f>
        <v>-2.0861454830225</v>
      </c>
      <c r="Y3" s="0" t="n">
        <v>0</v>
      </c>
    </row>
    <row r="4" customFormat="false" ht="13.8" hidden="false" customHeight="false" outlineLevel="0" collapsed="false">
      <c r="A4" s="0" t="n">
        <v>6.74297515346737</v>
      </c>
      <c r="B4" s="0" t="n">
        <v>0.349201824596435</v>
      </c>
      <c r="C4" s="0" t="n">
        <f aca="false">B4*B4</f>
        <v>0.12194191430148</v>
      </c>
      <c r="D4" s="0" t="n">
        <f aca="false">A4*B4</f>
        <v>2.35465922679923</v>
      </c>
      <c r="E4" s="0" t="n">
        <f aca="false">$O$10*B4+$O$11</f>
        <v>6.38418050433811</v>
      </c>
      <c r="F4" s="0" t="n">
        <f aca="false">A4-E4</f>
        <v>0.358794649129258</v>
      </c>
      <c r="G4" s="0" t="n">
        <f aca="false">F4*F4</f>
        <v>0.128733600243787</v>
      </c>
      <c r="H4" s="0" t="n">
        <f aca="false">ABS(F4)</f>
        <v>0.358794649129258</v>
      </c>
      <c r="V4" s="0" t="s">
        <v>12</v>
      </c>
      <c r="W4" s="0" t="n">
        <f aca="false">COUNT(F2:F77)</f>
        <v>76</v>
      </c>
      <c r="X4" s="0" t="n">
        <f aca="false">X3+$W$5</f>
        <v>-2.03442840568683</v>
      </c>
      <c r="Y4" s="0" t="n">
        <v>0</v>
      </c>
    </row>
    <row r="5" customFormat="false" ht="13.8" hidden="false" customHeight="false" outlineLevel="0" collapsed="false">
      <c r="A5" s="0" t="n">
        <v>9.6557101394523</v>
      </c>
      <c r="B5" s="0" t="n">
        <v>0.718018903393544</v>
      </c>
      <c r="C5" s="0" t="n">
        <f aca="false">B5*B5</f>
        <v>0.515551145630467</v>
      </c>
      <c r="D5" s="0" t="n">
        <f aca="false">A5*B5</f>
        <v>6.93298240581546</v>
      </c>
      <c r="E5" s="0" t="n">
        <f aca="false">$O$10*B5+$O$11</f>
        <v>9.74424087571108</v>
      </c>
      <c r="F5" s="0" t="n">
        <f aca="false">A5-E5</f>
        <v>-0.0885307362587859</v>
      </c>
      <c r="G5" s="0" t="n">
        <f aca="false">F5*F5</f>
        <v>0.00783769126252271</v>
      </c>
      <c r="H5" s="0" t="n">
        <f aca="false">ABS(F5)</f>
        <v>0.0885307362587859</v>
      </c>
      <c r="V5" s="0" t="s">
        <v>13</v>
      </c>
      <c r="W5" s="0" t="n">
        <f aca="false">(W3-W2)/W4</f>
        <v>0.051717077335668</v>
      </c>
      <c r="X5" s="0" t="n">
        <f aca="false">X4+$W$5</f>
        <v>-1.98271132835117</v>
      </c>
      <c r="Y5" s="0" t="n">
        <v>0</v>
      </c>
    </row>
    <row r="6" customFormat="false" ht="13.8" hidden="false" customHeight="false" outlineLevel="0" collapsed="false">
      <c r="A6" s="0" t="n">
        <v>9.49545819839074</v>
      </c>
      <c r="B6" s="0" t="n">
        <v>0.620738465689516</v>
      </c>
      <c r="C6" s="0" t="n">
        <f aca="false">B6*B6</f>
        <v>0.385316242786574</v>
      </c>
      <c r="D6" s="0" t="n">
        <f aca="false">A6*B6</f>
        <v>5.894196153088</v>
      </c>
      <c r="E6" s="0" t="n">
        <f aca="false">$O$10*B6+$O$11</f>
        <v>8.85798000974143</v>
      </c>
      <c r="F6" s="0" t="n">
        <f aca="false">A6-E6</f>
        <v>0.637478188649302</v>
      </c>
      <c r="G6" s="0" t="n">
        <f aca="false">F6*F6</f>
        <v>0.406378441003595</v>
      </c>
      <c r="H6" s="0" t="n">
        <f aca="false">ABS(F6)</f>
        <v>0.637478188649302</v>
      </c>
      <c r="M6" s="0" t="s">
        <v>14</v>
      </c>
      <c r="N6" s="0" t="s">
        <v>15</v>
      </c>
      <c r="O6" s="0" t="s">
        <v>16</v>
      </c>
      <c r="P6" s="0" t="s">
        <v>17</v>
      </c>
      <c r="Q6" s="0" t="s">
        <v>18</v>
      </c>
      <c r="R6" s="0" t="s">
        <v>19</v>
      </c>
      <c r="X6" s="0" t="n">
        <f aca="false">X5+$W$5</f>
        <v>-1.9309942510155</v>
      </c>
      <c r="Y6" s="0" t="n">
        <v>0</v>
      </c>
    </row>
    <row r="7" customFormat="false" ht="13.8" hidden="false" customHeight="false" outlineLevel="0" collapsed="false">
      <c r="A7" s="0" t="n">
        <v>4.25461778822185</v>
      </c>
      <c r="B7" s="0" t="n">
        <v>0.350112857128425</v>
      </c>
      <c r="C7" s="0" t="n">
        <f aca="false">B7*B7</f>
        <v>0.122579012726629</v>
      </c>
      <c r="D7" s="0" t="n">
        <f aca="false">A7*B7</f>
        <v>1.48959638982377</v>
      </c>
      <c r="E7" s="0" t="n">
        <f aca="false">$O$10*B7+$O$11</f>
        <v>6.39248034858002</v>
      </c>
      <c r="F7" s="0" t="n">
        <f aca="false">A7-E7</f>
        <v>-2.13786256035817</v>
      </c>
      <c r="G7" s="0" t="n">
        <f aca="false">F7*F7</f>
        <v>4.57045632698119</v>
      </c>
      <c r="H7" s="0" t="n">
        <f aca="false">ABS(F7)</f>
        <v>2.13786256035817</v>
      </c>
      <c r="M7" s="0" t="n">
        <f aca="false">AVERAGE(A2:A77)</f>
        <v>7.9517983627155</v>
      </c>
      <c r="N7" s="0" t="n">
        <f aca="false">AVERAGE(B2:B77)</f>
        <v>0.521271423143762</v>
      </c>
      <c r="O7" s="0" t="n">
        <f aca="false">AVERAGE(D2:D77)</f>
        <v>4.92399122585173</v>
      </c>
      <c r="P7" s="0" t="n">
        <f aca="false">AVERAGE(C2:C77)</f>
        <v>0.357224913811944</v>
      </c>
      <c r="Q7" s="0" t="n">
        <f aca="false">N7*N7</f>
        <v>0.271723896586323</v>
      </c>
      <c r="R7" s="0" t="n">
        <f aca="false">M7*N7</f>
        <v>4.14504524908494</v>
      </c>
      <c r="X7" s="0" t="n">
        <f aca="false">X6+$W$5</f>
        <v>-1.87927717367983</v>
      </c>
      <c r="Y7" s="0" t="n">
        <v>0</v>
      </c>
    </row>
    <row r="8" customFormat="false" ht="13.8" hidden="false" customHeight="false" outlineLevel="0" collapsed="false">
      <c r="A8" s="0" t="n">
        <v>11.999086142613</v>
      </c>
      <c r="B8" s="0" t="n">
        <v>0.908790673992261</v>
      </c>
      <c r="C8" s="0" t="n">
        <f aca="false">B8*B8</f>
        <v>0.825900489135309</v>
      </c>
      <c r="D8" s="0" t="n">
        <f aca="false">A8*B8</f>
        <v>10.9046575828364</v>
      </c>
      <c r="E8" s="0" t="n">
        <f aca="false">$O$10*B8+$O$11</f>
        <v>11.4822424575685</v>
      </c>
      <c r="F8" s="0" t="n">
        <f aca="false">A8-E8</f>
        <v>0.516843685044449</v>
      </c>
      <c r="G8" s="0" t="n">
        <f aca="false">F8*F8</f>
        <v>0.267127394770326</v>
      </c>
      <c r="H8" s="0" t="n">
        <f aca="false">ABS(F8)</f>
        <v>0.516843685044449</v>
      </c>
      <c r="X8" s="0" t="n">
        <f aca="false">X7+$W$5</f>
        <v>-1.82756009634416</v>
      </c>
      <c r="Y8" s="0" t="n">
        <v>0</v>
      </c>
    </row>
    <row r="9" customFormat="false" ht="13.8" hidden="false" customHeight="false" outlineLevel="0" collapsed="false">
      <c r="A9" s="0" t="n">
        <v>12.1366626386798</v>
      </c>
      <c r="B9" s="0" t="n">
        <v>0.953459599333438</v>
      </c>
      <c r="C9" s="0" t="n">
        <f aca="false">B9*B9</f>
        <v>0.90908520756108</v>
      </c>
      <c r="D9" s="0" t="n">
        <f aca="false">A9*B9</f>
        <v>11.5718174967207</v>
      </c>
      <c r="E9" s="0" t="n">
        <f aca="false">$O$10*B9+$O$11</f>
        <v>11.8891929338323</v>
      </c>
      <c r="F9" s="0" t="n">
        <f aca="false">A9-E9</f>
        <v>0.247469704847468</v>
      </c>
      <c r="G9" s="0" t="n">
        <f aca="false">F9*F9</f>
        <v>0.061241254817293</v>
      </c>
      <c r="H9" s="0" t="n">
        <f aca="false">ABS(F9)</f>
        <v>0.247469704847468</v>
      </c>
      <c r="J9" s="1" t="s">
        <v>20</v>
      </c>
      <c r="K9" s="0" t="n">
        <f aca="false">AVERAGE(H2:H77)</f>
        <v>0.801802992484123</v>
      </c>
      <c r="M9" s="0" t="s">
        <v>21</v>
      </c>
      <c r="N9" s="0" t="s">
        <v>22</v>
      </c>
      <c r="X9" s="0" t="n">
        <f aca="false">X8+$W$5</f>
        <v>-1.7758430190085</v>
      </c>
      <c r="Y9" s="0" t="n">
        <v>1</v>
      </c>
    </row>
    <row r="10" customFormat="false" ht="13.8" hidden="false" customHeight="false" outlineLevel="0" collapsed="false">
      <c r="A10" s="0" t="n">
        <v>9.80815429346116</v>
      </c>
      <c r="B10" s="0" t="n">
        <v>0.826001813024616</v>
      </c>
      <c r="C10" s="0" t="n">
        <f aca="false">B10*B10</f>
        <v>0.682278995119952</v>
      </c>
      <c r="D10" s="0" t="n">
        <f aca="false">A10*B10</f>
        <v>8.10155322882408</v>
      </c>
      <c r="E10" s="0" t="n">
        <f aca="false">$O$10*B10+$O$11</f>
        <v>10.7280052301718</v>
      </c>
      <c r="F10" s="0" t="n">
        <f aca="false">A10-E10</f>
        <v>-0.919850936710613</v>
      </c>
      <c r="G10" s="0" t="n">
        <f aca="false">F10*F10</f>
        <v>0.846125745767393</v>
      </c>
      <c r="H10" s="0" t="n">
        <f aca="false">ABS(F10)</f>
        <v>0.919850936710613</v>
      </c>
      <c r="J10" s="1" t="s">
        <v>23</v>
      </c>
      <c r="K10" s="0" t="n">
        <f aca="false">SUM(G2:G77)</f>
        <v>65.6835785649559</v>
      </c>
      <c r="N10" s="2" t="s">
        <v>24</v>
      </c>
      <c r="O10" s="0" t="n">
        <f aca="false">(O7-R7)/(P7-Q7)</f>
        <v>9.11037087092539</v>
      </c>
      <c r="X10" s="0" t="n">
        <f aca="false">X9+$W$5</f>
        <v>-1.72412594167283</v>
      </c>
      <c r="Y10" s="0" t="n">
        <v>0</v>
      </c>
    </row>
    <row r="11" customFormat="false" ht="13.8" hidden="false" customHeight="false" outlineLevel="0" collapsed="false">
      <c r="A11" s="0" t="n">
        <v>10.8059259273154</v>
      </c>
      <c r="B11" s="0" t="n">
        <v>0.941932512068624</v>
      </c>
      <c r="C11" s="0" t="n">
        <f aca="false">B11*B11</f>
        <v>0.887236857291909</v>
      </c>
      <c r="D11" s="0" t="n">
        <f aca="false">A11*B11</f>
        <v>10.1784529539436</v>
      </c>
      <c r="E11" s="0" t="n">
        <f aca="false">$O$10*B11+$O$11</f>
        <v>11.7841768937883</v>
      </c>
      <c r="F11" s="0" t="n">
        <f aca="false">A11-E11</f>
        <v>-0.978250966472956</v>
      </c>
      <c r="G11" s="0" t="n">
        <f aca="false">F11*F11</f>
        <v>0.956974953405272</v>
      </c>
      <c r="H11" s="0" t="n">
        <f aca="false">ABS(F11)</f>
        <v>0.978250966472956</v>
      </c>
      <c r="J11" s="1" t="s">
        <v>25</v>
      </c>
      <c r="K11" s="0" t="n">
        <f aca="false">AVERAGE(G2:G77)</f>
        <v>0.864257612696789</v>
      </c>
      <c r="N11" s="2" t="s">
        <v>26</v>
      </c>
      <c r="O11" s="0" t="n">
        <f aca="false">(M7*P7-N7*O7)/(P7-Q7)</f>
        <v>3.20282237346075</v>
      </c>
      <c r="X11" s="0" t="n">
        <f aca="false">X10+$W$5</f>
        <v>-1.67240886433716</v>
      </c>
      <c r="Y11" s="0" t="n">
        <v>0</v>
      </c>
    </row>
    <row r="12" customFormat="false" ht="13.8" hidden="false" customHeight="false" outlineLevel="0" collapsed="false">
      <c r="A12" s="0" t="n">
        <v>9.29359416917074</v>
      </c>
      <c r="B12" s="0" t="n">
        <v>0.747598121560417</v>
      </c>
      <c r="C12" s="0" t="n">
        <f aca="false">B12*B12</f>
        <v>0.558902951360664</v>
      </c>
      <c r="D12" s="0" t="n">
        <f aca="false">A12*B12</f>
        <v>6.94787354341689</v>
      </c>
      <c r="E12" s="0" t="n">
        <f aca="false">$O$10*B12+$O$11</f>
        <v>10.0137185232833</v>
      </c>
      <c r="F12" s="0" t="n">
        <f aca="false">A12-E12</f>
        <v>-0.720124354112576</v>
      </c>
      <c r="G12" s="0" t="n">
        <f aca="false">F12*F12</f>
        <v>0.518579085386055</v>
      </c>
      <c r="H12" s="0" t="n">
        <f aca="false">ABS(F12)</f>
        <v>0.720124354112576</v>
      </c>
      <c r="J12" s="1" t="s">
        <v>27</v>
      </c>
      <c r="K12" s="0" t="n">
        <f aca="false">SQRT(K11)</f>
        <v>0.92965456632923</v>
      </c>
      <c r="X12" s="0" t="n">
        <f aca="false">X11+$W$5</f>
        <v>-1.62069178700149</v>
      </c>
      <c r="Y12" s="0" t="n">
        <v>0</v>
      </c>
    </row>
    <row r="13" customFormat="false" ht="13.8" hidden="false" customHeight="false" outlineLevel="0" collapsed="false">
      <c r="A13" s="0" t="n">
        <v>11.1396745327562</v>
      </c>
      <c r="B13" s="0" t="n">
        <v>0.741946392071494</v>
      </c>
      <c r="C13" s="0" t="n">
        <f aca="false">B13*B13</f>
        <v>0.550484448707907</v>
      </c>
      <c r="D13" s="0" t="n">
        <f aca="false">A13*B13</f>
        <v>8.26504132842914</v>
      </c>
      <c r="E13" s="0" t="n">
        <f aca="false">$O$10*B13+$O$11</f>
        <v>9.96222917157707</v>
      </c>
      <c r="F13" s="0" t="n">
        <f aca="false">A13-E13</f>
        <v>1.17744536117909</v>
      </c>
      <c r="G13" s="0" t="n">
        <f aca="false">F13*F13</f>
        <v>1.38637757856216</v>
      </c>
      <c r="H13" s="0" t="n">
        <f aca="false">ABS(F13)</f>
        <v>1.17744536117909</v>
      </c>
      <c r="M13" s="0" t="s">
        <v>28</v>
      </c>
      <c r="N13" s="0" t="s">
        <v>29</v>
      </c>
      <c r="X13" s="0" t="n">
        <f aca="false">X12+$W$5</f>
        <v>-1.56897470966582</v>
      </c>
      <c r="Y13" s="0" t="n">
        <v>0</v>
      </c>
    </row>
    <row r="14" customFormat="false" ht="13.8" hidden="false" customHeight="false" outlineLevel="0" collapsed="false">
      <c r="A14" s="0" t="n">
        <v>8.71635614224075</v>
      </c>
      <c r="B14" s="0" t="n">
        <v>0.714306137225556</v>
      </c>
      <c r="C14" s="0" t="n">
        <f aca="false">B14*B14</f>
        <v>0.510233257678095</v>
      </c>
      <c r="D14" s="0" t="n">
        <f aca="false">A14*B14</f>
        <v>6.22614668664624</v>
      </c>
      <c r="E14" s="0" t="n">
        <f aca="false">$O$10*B14+$O$11</f>
        <v>9.71041619896369</v>
      </c>
      <c r="F14" s="0" t="n">
        <f aca="false">A14-E14</f>
        <v>-0.994060056722946</v>
      </c>
      <c r="G14" s="0" t="n">
        <f aca="false">F14*F14</f>
        <v>0.988155396372026</v>
      </c>
      <c r="H14" s="0" t="n">
        <f aca="false">ABS(F14)</f>
        <v>0.994060056722946</v>
      </c>
      <c r="X14" s="0" t="n">
        <f aca="false">X13+$W$5</f>
        <v>-1.51725763233016</v>
      </c>
      <c r="Y14" s="0" t="n">
        <v>0</v>
      </c>
    </row>
    <row r="15" customFormat="false" ht="13.8" hidden="false" customHeight="false" outlineLevel="0" collapsed="false">
      <c r="A15" s="0" t="n">
        <v>13.4820959470981</v>
      </c>
      <c r="B15" s="0" t="n">
        <v>0.938259966524655</v>
      </c>
      <c r="C15" s="0" t="n">
        <f aca="false">B15*B15</f>
        <v>0.880331764782847</v>
      </c>
      <c r="D15" s="0" t="n">
        <f aca="false">A15*B15</f>
        <v>12.6497108920064</v>
      </c>
      <c r="E15" s="0" t="n">
        <f aca="false">$O$10*B15+$O$11</f>
        <v>11.7507186418424</v>
      </c>
      <c r="F15" s="0" t="n">
        <f aca="false">A15-E15</f>
        <v>1.7313773052557</v>
      </c>
      <c r="G15" s="0" t="n">
        <f aca="false">F15*F15</f>
        <v>2.99766737315448</v>
      </c>
      <c r="H15" s="0" t="n">
        <f aca="false">ABS(F15)</f>
        <v>1.7313773052557</v>
      </c>
      <c r="X15" s="0" t="n">
        <f aca="false">X14+$W$5</f>
        <v>-1.46554055499449</v>
      </c>
      <c r="Y15" s="0" t="n">
        <v>1</v>
      </c>
    </row>
    <row r="16" customFormat="false" ht="13.8" hidden="false" customHeight="false" outlineLevel="0" collapsed="false">
      <c r="A16" s="0" t="n">
        <v>8.44842401775803</v>
      </c>
      <c r="B16" s="0" t="n">
        <v>0.535070721729184</v>
      </c>
      <c r="C16" s="0" t="n">
        <f aca="false">B16*B16</f>
        <v>0.28630067725179</v>
      </c>
      <c r="D16" s="0" t="n">
        <f aca="false">A16*B16</f>
        <v>4.52050433665596</v>
      </c>
      <c r="E16" s="0" t="n">
        <f aca="false">$O$10*B16+$O$11</f>
        <v>8.07751509058734</v>
      </c>
      <c r="F16" s="0" t="n">
        <f aca="false">A16-E16</f>
        <v>0.370908927170696</v>
      </c>
      <c r="G16" s="0" t="n">
        <f aca="false">F16*F16</f>
        <v>0.137573432254917</v>
      </c>
      <c r="H16" s="0" t="n">
        <f aca="false">ABS(F16)</f>
        <v>0.370908927170696</v>
      </c>
      <c r="X16" s="0" t="n">
        <f aca="false">X15+$W$5</f>
        <v>-1.41382347765882</v>
      </c>
      <c r="Y16" s="0" t="n">
        <v>1</v>
      </c>
    </row>
    <row r="17" customFormat="false" ht="13.8" hidden="false" customHeight="false" outlineLevel="0" collapsed="false">
      <c r="A17" s="0" t="n">
        <v>3.25127812585749</v>
      </c>
      <c r="B17" s="0" t="n">
        <v>0.137558445882318</v>
      </c>
      <c r="C17" s="0" t="n">
        <f aca="false">B17*B17</f>
        <v>0.0189223260335587</v>
      </c>
      <c r="D17" s="0" t="n">
        <f aca="false">A17*B17</f>
        <v>0.447240766124132</v>
      </c>
      <c r="E17" s="0" t="n">
        <f aca="false">$O$10*B17+$O$11</f>
        <v>4.45603083187679</v>
      </c>
      <c r="F17" s="0" t="n">
        <f aca="false">A17-E17</f>
        <v>-1.2047527060193</v>
      </c>
      <c r="G17" s="0" t="n">
        <f aca="false">F17*F17</f>
        <v>1.45142908266083</v>
      </c>
      <c r="H17" s="0" t="n">
        <f aca="false">ABS(F17)</f>
        <v>1.2047527060193</v>
      </c>
      <c r="X17" s="0" t="n">
        <f aca="false">X16+$W$5</f>
        <v>-1.36210640032315</v>
      </c>
      <c r="Y17" s="0" t="n">
        <v>0</v>
      </c>
    </row>
    <row r="18" customFormat="false" ht="13.8" hidden="false" customHeight="false" outlineLevel="0" collapsed="false">
      <c r="A18" s="0" t="n">
        <v>10.5749059468307</v>
      </c>
      <c r="B18" s="0" t="n">
        <v>0.863039769124865</v>
      </c>
      <c r="C18" s="0" t="n">
        <f aca="false">B18*B18</f>
        <v>0.7448376430911</v>
      </c>
      <c r="D18" s="0" t="n">
        <f aca="false">A18*B18</f>
        <v>9.1265643868699</v>
      </c>
      <c r="E18" s="0" t="n">
        <f aca="false">$O$10*B18+$O$11</f>
        <v>11.0654347465461</v>
      </c>
      <c r="F18" s="0" t="n">
        <f aca="false">A18-E18</f>
        <v>-0.490528799715422</v>
      </c>
      <c r="G18" s="0" t="n">
        <f aca="false">F18*F18</f>
        <v>0.240618503350253</v>
      </c>
      <c r="H18" s="0" t="n">
        <f aca="false">ABS(F18)</f>
        <v>0.490528799715422</v>
      </c>
      <c r="X18" s="0" t="n">
        <f aca="false">X17+$W$5</f>
        <v>-1.31038932298748</v>
      </c>
      <c r="Y18" s="0" t="n">
        <v>4</v>
      </c>
    </row>
    <row r="19" customFormat="false" ht="13.8" hidden="false" customHeight="false" outlineLevel="0" collapsed="false">
      <c r="A19" s="0" t="n">
        <v>9.663281249212</v>
      </c>
      <c r="B19" s="0" t="n">
        <v>0.634861483601391</v>
      </c>
      <c r="C19" s="0" t="n">
        <f aca="false">B19*B19</f>
        <v>0.403049103360559</v>
      </c>
      <c r="D19" s="0" t="n">
        <f aca="false">A19*B19</f>
        <v>6.13484507033223</v>
      </c>
      <c r="E19" s="0" t="n">
        <f aca="false">$O$10*B19+$O$11</f>
        <v>8.98664594073534</v>
      </c>
      <c r="F19" s="0" t="n">
        <f aca="false">A19-E19</f>
        <v>0.676635308476659</v>
      </c>
      <c r="G19" s="0" t="n">
        <f aca="false">F19*F19</f>
        <v>0.457835340677303</v>
      </c>
      <c r="H19" s="0" t="n">
        <f aca="false">ABS(F19)</f>
        <v>0.676635308476659</v>
      </c>
      <c r="X19" s="0" t="n">
        <f aca="false">X18+$W$5</f>
        <v>-1.25867224565182</v>
      </c>
      <c r="Y19" s="0" t="n">
        <v>1</v>
      </c>
    </row>
    <row r="20" customFormat="false" ht="13.8" hidden="false" customHeight="false" outlineLevel="0" collapsed="false">
      <c r="A20" s="0" t="n">
        <v>7.59587290226599</v>
      </c>
      <c r="B20" s="0" t="n">
        <v>0.630015380432694</v>
      </c>
      <c r="C20" s="0" t="n">
        <f aca="false">B20*B20</f>
        <v>0.396919379581753</v>
      </c>
      <c r="D20" s="0" t="n">
        <f aca="false">A20*B20</f>
        <v>4.7855167562395</v>
      </c>
      <c r="E20" s="0" t="n">
        <f aca="false">$O$10*B20+$O$11</f>
        <v>8.94249614358975</v>
      </c>
      <c r="F20" s="0" t="n">
        <f aca="false">A20-E20</f>
        <v>-1.34662324132376</v>
      </c>
      <c r="G20" s="0" t="n">
        <f aca="false">F20*F20</f>
        <v>1.8133941540733</v>
      </c>
      <c r="H20" s="0" t="n">
        <f aca="false">ABS(F20)</f>
        <v>1.34662324132376</v>
      </c>
      <c r="X20" s="0" t="n">
        <f aca="false">X19+$W$5</f>
        <v>-1.20695516831615</v>
      </c>
      <c r="Y20" s="0" t="n">
        <v>1</v>
      </c>
    </row>
    <row r="21" customFormat="false" ht="13.8" hidden="false" customHeight="false" outlineLevel="0" collapsed="false">
      <c r="A21" s="0" t="n">
        <v>4.27409274118971</v>
      </c>
      <c r="B21" s="0" t="n">
        <v>0.045782222519429</v>
      </c>
      <c r="C21" s="0" t="n">
        <f aca="false">B21*B21</f>
        <v>0.00209601189881851</v>
      </c>
      <c r="D21" s="0" t="n">
        <f aca="false">A21*B21</f>
        <v>0.195677464945823</v>
      </c>
      <c r="E21" s="0" t="n">
        <f aca="false">$O$10*B21+$O$11</f>
        <v>3.61991539990798</v>
      </c>
      <c r="F21" s="0" t="n">
        <f aca="false">A21-E21</f>
        <v>0.654177341281722</v>
      </c>
      <c r="G21" s="0" t="n">
        <f aca="false">F21*F21</f>
        <v>0.427947993846422</v>
      </c>
      <c r="H21" s="0" t="n">
        <f aca="false">ABS(F21)</f>
        <v>0.654177341281722</v>
      </c>
      <c r="X21" s="0" t="n">
        <f aca="false">X20+$W$5</f>
        <v>-1.15523809098048</v>
      </c>
      <c r="Y21" s="0" t="n">
        <v>1</v>
      </c>
    </row>
    <row r="22" customFormat="false" ht="13.8" hidden="false" customHeight="false" outlineLevel="0" collapsed="false">
      <c r="A22" s="0" t="n">
        <v>10.7792669745124</v>
      </c>
      <c r="B22" s="0" t="n">
        <v>0.695548261785379</v>
      </c>
      <c r="C22" s="0" t="n">
        <f aca="false">B22*B22</f>
        <v>0.483787384472662</v>
      </c>
      <c r="D22" s="0" t="n">
        <f aca="false">A22*B22</f>
        <v>7.49750040744261</v>
      </c>
      <c r="E22" s="0" t="n">
        <f aca="false">$O$10*B22+$O$11</f>
        <v>9.53952499695305</v>
      </c>
      <c r="F22" s="0" t="n">
        <f aca="false">A22-E22</f>
        <v>1.23974197755931</v>
      </c>
      <c r="G22" s="0" t="n">
        <f aca="false">F22*F22</f>
        <v>1.53696017092266</v>
      </c>
      <c r="H22" s="0" t="n">
        <f aca="false">ABS(F22)</f>
        <v>1.23974197755931</v>
      </c>
      <c r="X22" s="0" t="n">
        <f aca="false">X21+$W$5</f>
        <v>-1.10352101364481</v>
      </c>
      <c r="Y22" s="0" t="n">
        <v>0</v>
      </c>
    </row>
    <row r="23" customFormat="false" ht="13.8" hidden="false" customHeight="false" outlineLevel="0" collapsed="false">
      <c r="A23" s="0" t="n">
        <v>2.80319898196535</v>
      </c>
      <c r="B23" s="0" t="n">
        <v>0.0192187148881094</v>
      </c>
      <c r="C23" s="0" t="n">
        <f aca="false">B23*B23</f>
        <v>0.00036935900195044</v>
      </c>
      <c r="D23" s="0" t="n">
        <f aca="false">A23*B23</f>
        <v>0.0538738820090307</v>
      </c>
      <c r="E23" s="0" t="n">
        <f aca="false">$O$10*B23+$O$11</f>
        <v>3.37791199375401</v>
      </c>
      <c r="F23" s="0" t="n">
        <f aca="false">A23-E23</f>
        <v>-0.574713011788655</v>
      </c>
      <c r="G23" s="0" t="n">
        <f aca="false">F23*F23</f>
        <v>0.330295045919187</v>
      </c>
      <c r="H23" s="0" t="n">
        <f aca="false">ABS(F23)</f>
        <v>0.574713011788655</v>
      </c>
      <c r="X23" s="0" t="n">
        <f aca="false">X22+$W$5</f>
        <v>-1.05180393630914</v>
      </c>
      <c r="Y23" s="0" t="n">
        <v>1</v>
      </c>
    </row>
    <row r="24" customFormat="false" ht="13.8" hidden="false" customHeight="false" outlineLevel="0" collapsed="false">
      <c r="A24" s="0" t="n">
        <v>5.09490787701983</v>
      </c>
      <c r="B24" s="0" t="n">
        <v>0.1247043640453</v>
      </c>
      <c r="C24" s="0" t="n">
        <f aca="false">B24*B24</f>
        <v>0.0155511784119427</v>
      </c>
      <c r="D24" s="0" t="n">
        <f aca="false">A24*B24</f>
        <v>0.635357246673147</v>
      </c>
      <c r="E24" s="0" t="n">
        <f aca="false">$O$10*B24+$O$11</f>
        <v>4.33892537913633</v>
      </c>
      <c r="F24" s="0" t="n">
        <f aca="false">A24-E24</f>
        <v>0.755982497883504</v>
      </c>
      <c r="G24" s="0" t="n">
        <f aca="false">F24*F24</f>
        <v>0.571509537106182</v>
      </c>
      <c r="H24" s="0" t="n">
        <f aca="false">ABS(F24)</f>
        <v>0.755982497883504</v>
      </c>
      <c r="X24" s="0" t="n">
        <f aca="false">X23+$W$5</f>
        <v>-1.00008685897348</v>
      </c>
      <c r="Y24" s="0" t="n">
        <v>0</v>
      </c>
    </row>
    <row r="25" customFormat="false" ht="13.8" hidden="false" customHeight="false" outlineLevel="0" collapsed="false">
      <c r="A25" s="0" t="n">
        <v>8.47103716798665</v>
      </c>
      <c r="B25" s="0" t="n">
        <v>0.725677453588155</v>
      </c>
      <c r="C25" s="0" t="n">
        <f aca="false">B25*B25</f>
        <v>0.526607766646188</v>
      </c>
      <c r="D25" s="0" t="n">
        <f aca="false">A25*B25</f>
        <v>6.14724068131516</v>
      </c>
      <c r="E25" s="0" t="n">
        <f aca="false">$O$10*B25+$O$11</f>
        <v>9.81401310831759</v>
      </c>
      <c r="F25" s="0" t="n">
        <f aca="false">A25-E25</f>
        <v>-1.34297594033094</v>
      </c>
      <c r="G25" s="0" t="n">
        <f aca="false">F25*F25</f>
        <v>1.80358437630777</v>
      </c>
      <c r="H25" s="0" t="n">
        <f aca="false">ABS(F25)</f>
        <v>1.34297594033094</v>
      </c>
      <c r="X25" s="0" t="n">
        <f aca="false">X24+$W$5</f>
        <v>-0.948369781637809</v>
      </c>
      <c r="Y25" s="0" t="n">
        <v>3</v>
      </c>
    </row>
    <row r="26" customFormat="false" ht="13.8" hidden="false" customHeight="false" outlineLevel="0" collapsed="false">
      <c r="A26" s="0" t="n">
        <v>7.64237346775738</v>
      </c>
      <c r="B26" s="0" t="n">
        <v>0.631493499628752</v>
      </c>
      <c r="C26" s="0" t="n">
        <f aca="false">B26*B26</f>
        <v>0.398784040073368</v>
      </c>
      <c r="D26" s="0" t="n">
        <f aca="false">A26*B26</f>
        <v>4.82610916662403</v>
      </c>
      <c r="E26" s="0" t="n">
        <f aca="false">$O$10*B26+$O$11</f>
        <v>8.95596235765726</v>
      </c>
      <c r="F26" s="0" t="n">
        <f aca="false">A26-E26</f>
        <v>-1.31358888989988</v>
      </c>
      <c r="G26" s="0" t="n">
        <f aca="false">F26*F26</f>
        <v>1.7255157716684</v>
      </c>
      <c r="H26" s="0" t="n">
        <f aca="false">ABS(F26)</f>
        <v>1.31358888989988</v>
      </c>
      <c r="X26" s="0" t="n">
        <f aca="false">X25+$W$5</f>
        <v>-0.896652704302141</v>
      </c>
      <c r="Y26" s="0" t="n">
        <v>1</v>
      </c>
    </row>
    <row r="27" customFormat="false" ht="13.8" hidden="false" customHeight="false" outlineLevel="0" collapsed="false">
      <c r="A27" s="0" t="n">
        <v>6.26832376915717</v>
      </c>
      <c r="B27" s="0" t="n">
        <v>0.480548250169084</v>
      </c>
      <c r="C27" s="0" t="n">
        <f aca="false">B27*B27</f>
        <v>0.230926620740568</v>
      </c>
      <c r="D27" s="0" t="n">
        <f aca="false">A27*B27</f>
        <v>3.01223201876175</v>
      </c>
      <c r="E27" s="0" t="n">
        <f aca="false">$O$10*B27+$O$11</f>
        <v>7.58079515387534</v>
      </c>
      <c r="F27" s="0" t="n">
        <f aca="false">A27-E27</f>
        <v>-1.31247138471817</v>
      </c>
      <c r="G27" s="0" t="n">
        <f aca="false">F27*F27</f>
        <v>1.72258113570404</v>
      </c>
      <c r="H27" s="0" t="n">
        <f aca="false">ABS(F27)</f>
        <v>1.31247138471817</v>
      </c>
      <c r="X27" s="0" t="n">
        <f aca="false">X26+$W$5</f>
        <v>-0.844935626966473</v>
      </c>
      <c r="Y27" s="0" t="n">
        <v>1</v>
      </c>
    </row>
    <row r="28" customFormat="false" ht="13.8" hidden="false" customHeight="false" outlineLevel="0" collapsed="false">
      <c r="A28" s="0" t="n">
        <v>10.9402718335471</v>
      </c>
      <c r="B28" s="0" t="n">
        <v>0.865495915445272</v>
      </c>
      <c r="C28" s="0" t="n">
        <f aca="false">B28*B28</f>
        <v>0.749083179652449</v>
      </c>
      <c r="D28" s="0" t="n">
        <f aca="false">A28*B28</f>
        <v>9.46876058579601</v>
      </c>
      <c r="E28" s="0" t="n">
        <f aca="false">$O$10*B28+$O$11</f>
        <v>11.0878111504383</v>
      </c>
      <c r="F28" s="0" t="n">
        <f aca="false">A28-E28</f>
        <v>-0.147539316891111</v>
      </c>
      <c r="G28" s="0" t="n">
        <f aca="false">F28*F28</f>
        <v>0.0217678500286956</v>
      </c>
      <c r="H28" s="0" t="n">
        <f aca="false">ABS(F28)</f>
        <v>0.147539316891111</v>
      </c>
      <c r="X28" s="0" t="n">
        <f aca="false">X27+$W$5</f>
        <v>-0.793218549630805</v>
      </c>
      <c r="Y28" s="0" t="n">
        <v>1</v>
      </c>
    </row>
    <row r="29" customFormat="false" ht="13.8" hidden="false" customHeight="false" outlineLevel="0" collapsed="false">
      <c r="A29" s="0" t="n">
        <v>6.64229412549128</v>
      </c>
      <c r="B29" s="0" t="n">
        <v>0.365169458958723</v>
      </c>
      <c r="C29" s="0" t="n">
        <f aca="false">B29*B29</f>
        <v>0.133348733756207</v>
      </c>
      <c r="D29" s="0" t="n">
        <f aca="false">A29*B29</f>
        <v>2.42556295205036</v>
      </c>
      <c r="E29" s="0" t="n">
        <f aca="false">$O$10*B29+$O$11</f>
        <v>6.52965157530989</v>
      </c>
      <c r="F29" s="0" t="n">
        <f aca="false">A29-E29</f>
        <v>0.112642550181391</v>
      </c>
      <c r="G29" s="0" t="n">
        <f aca="false">F29*F29</f>
        <v>0.0126883441113672</v>
      </c>
      <c r="H29" s="0" t="n">
        <f aca="false">ABS(F29)</f>
        <v>0.112642550181391</v>
      </c>
      <c r="X29" s="0" t="n">
        <f aca="false">X28+$W$5</f>
        <v>-0.741501472295137</v>
      </c>
      <c r="Y29" s="0" t="n">
        <v>0</v>
      </c>
    </row>
    <row r="30" customFormat="false" ht="13.8" hidden="false" customHeight="false" outlineLevel="0" collapsed="false">
      <c r="A30" s="0" t="n">
        <v>6.99069769544198</v>
      </c>
      <c r="B30" s="0" t="n">
        <v>0.469513738942476</v>
      </c>
      <c r="C30" s="0" t="n">
        <f aca="false">B30*B30</f>
        <v>0.220443151055744</v>
      </c>
      <c r="D30" s="0" t="n">
        <f aca="false">A30*B30</f>
        <v>3.28222861280352</v>
      </c>
      <c r="E30" s="0" t="n">
        <f aca="false">$O$10*B30+$O$11</f>
        <v>7.48026666422156</v>
      </c>
      <c r="F30" s="0" t="n">
        <f aca="false">A30-E30</f>
        <v>-0.489568968779577</v>
      </c>
      <c r="G30" s="0" t="n">
        <f aca="false">F30*F30</f>
        <v>0.239677775191898</v>
      </c>
      <c r="H30" s="0" t="n">
        <f aca="false">ABS(F30)</f>
        <v>0.489568968779577</v>
      </c>
      <c r="X30" s="0" t="n">
        <f aca="false">X29+$W$5</f>
        <v>-0.689784394959469</v>
      </c>
      <c r="Y30" s="0" t="n">
        <v>2</v>
      </c>
    </row>
    <row r="31" customFormat="false" ht="13.8" hidden="false" customHeight="false" outlineLevel="0" collapsed="false">
      <c r="A31" s="0" t="n">
        <v>8.74400834153876</v>
      </c>
      <c r="B31" s="0" t="n">
        <v>0.804006781124264</v>
      </c>
      <c r="C31" s="0" t="n">
        <f aca="false">B31*B31</f>
        <v>0.6464269040938</v>
      </c>
      <c r="D31" s="0" t="n">
        <f aca="false">A31*B31</f>
        <v>7.03024200080429</v>
      </c>
      <c r="E31" s="0" t="n">
        <f aca="false">$O$10*B31+$O$11</f>
        <v>10.5276223322417</v>
      </c>
      <c r="F31" s="0" t="n">
        <f aca="false">A31-E31</f>
        <v>-1.78361399070297</v>
      </c>
      <c r="G31" s="0" t="n">
        <f aca="false">F31*F31</f>
        <v>3.18127886783139</v>
      </c>
      <c r="H31" s="0" t="n">
        <f aca="false">ABS(F31)</f>
        <v>1.78361399070297</v>
      </c>
      <c r="X31" s="0" t="n">
        <f aca="false">X30+$W$5</f>
        <v>-0.638067317623801</v>
      </c>
      <c r="Y31" s="0" t="n">
        <v>1</v>
      </c>
    </row>
    <row r="32" customFormat="false" ht="13.8" hidden="false" customHeight="false" outlineLevel="0" collapsed="false">
      <c r="A32" s="0" t="n">
        <v>4.55334609724376</v>
      </c>
      <c r="B32" s="0" t="n">
        <v>0.227443268521586</v>
      </c>
      <c r="C32" s="0" t="n">
        <f aca="false">B32*B32</f>
        <v>0.0517304403957823</v>
      </c>
      <c r="D32" s="0" t="n">
        <f aca="false">A32*B32</f>
        <v>1.03562791906713</v>
      </c>
      <c r="E32" s="0" t="n">
        <f aca="false">$O$10*B32+$O$11</f>
        <v>5.27491490178787</v>
      </c>
      <c r="F32" s="0" t="n">
        <f aca="false">A32-E32</f>
        <v>-0.721568804544108</v>
      </c>
      <c r="G32" s="0" t="n">
        <f aca="false">F32*F32</f>
        <v>0.520661539691213</v>
      </c>
      <c r="H32" s="0" t="n">
        <f aca="false">ABS(F32)</f>
        <v>0.721568804544108</v>
      </c>
      <c r="X32" s="0" t="n">
        <f aca="false">X31+$W$5</f>
        <v>-0.586350240288133</v>
      </c>
      <c r="Y32" s="0" t="n">
        <v>3</v>
      </c>
    </row>
    <row r="33" customFormat="false" ht="13.8" hidden="false" customHeight="false" outlineLevel="0" collapsed="false">
      <c r="A33" s="0" t="n">
        <v>7.75801543119797</v>
      </c>
      <c r="B33" s="0" t="n">
        <v>0.45680434087236</v>
      </c>
      <c r="C33" s="0" t="n">
        <f aca="false">B33*B33</f>
        <v>0.208670205839831</v>
      </c>
      <c r="D33" s="0" t="n">
        <f aca="false">A33*B33</f>
        <v>3.54389512552599</v>
      </c>
      <c r="E33" s="0" t="n">
        <f aca="false">$O$10*B33+$O$11</f>
        <v>7.36447933425657</v>
      </c>
      <c r="F33" s="0" t="n">
        <f aca="false">A33-E33</f>
        <v>0.393536096941403</v>
      </c>
      <c r="G33" s="0" t="n">
        <f aca="false">F33*F33</f>
        <v>0.154870659595874</v>
      </c>
      <c r="H33" s="0" t="n">
        <f aca="false">ABS(F33)</f>
        <v>0.393536096941403</v>
      </c>
      <c r="X33" s="0" t="n">
        <f aca="false">X32+$W$5</f>
        <v>-0.534633162952465</v>
      </c>
      <c r="Y33" s="0" t="n">
        <v>1</v>
      </c>
    </row>
    <row r="34" customFormat="false" ht="13.8" hidden="false" customHeight="false" outlineLevel="0" collapsed="false">
      <c r="A34" s="0" t="n">
        <v>10.1676766955705</v>
      </c>
      <c r="B34" s="0" t="n">
        <v>0.920274726191441</v>
      </c>
      <c r="C34" s="0" t="n">
        <f aca="false">B34*B34</f>
        <v>0.846905571666732</v>
      </c>
      <c r="D34" s="0" t="n">
        <f aca="false">A34*B34</f>
        <v>9.35705588701924</v>
      </c>
      <c r="E34" s="0" t="n">
        <f aca="false">$O$10*B34+$O$11</f>
        <v>11.5868664322041</v>
      </c>
      <c r="F34" s="0" t="n">
        <f aca="false">A34-E34</f>
        <v>-1.41918973663358</v>
      </c>
      <c r="G34" s="0" t="n">
        <f aca="false">F34*F34</f>
        <v>2.0140995085661</v>
      </c>
      <c r="H34" s="0" t="n">
        <f aca="false">ABS(F34)</f>
        <v>1.41918973663358</v>
      </c>
      <c r="X34" s="0" t="n">
        <f aca="false">X33+$W$5</f>
        <v>-0.482916085616797</v>
      </c>
      <c r="Y34" s="0" t="n">
        <v>3</v>
      </c>
    </row>
    <row r="35" customFormat="false" ht="13.8" hidden="false" customHeight="false" outlineLevel="0" collapsed="false">
      <c r="A35" s="0" t="n">
        <v>5.60701563570089</v>
      </c>
      <c r="B35" s="0" t="n">
        <v>0.402017399058756</v>
      </c>
      <c r="C35" s="0" t="n">
        <f aca="false">B35*B35</f>
        <v>0.161617989145967</v>
      </c>
      <c r="D35" s="0" t="n">
        <f aca="false">A35*B35</f>
        <v>2.25411784234625</v>
      </c>
      <c r="E35" s="0" t="n">
        <f aca="false">$O$10*B35+$O$11</f>
        <v>6.86534997545083</v>
      </c>
      <c r="F35" s="0" t="n">
        <f aca="false">A35-E35</f>
        <v>-1.25833433974994</v>
      </c>
      <c r="G35" s="0" t="n">
        <f aca="false">F35*F35</f>
        <v>1.58340531059391</v>
      </c>
      <c r="H35" s="0" t="n">
        <f aca="false">ABS(F35)</f>
        <v>1.25833433974994</v>
      </c>
      <c r="X35" s="0" t="n">
        <f aca="false">X34+$W$5</f>
        <v>-0.431199008281129</v>
      </c>
      <c r="Y35" s="0" t="n">
        <v>1</v>
      </c>
    </row>
    <row r="36" customFormat="false" ht="13.8" hidden="false" customHeight="false" outlineLevel="0" collapsed="false">
      <c r="A36" s="0" t="n">
        <v>11.0529008221656</v>
      </c>
      <c r="B36" s="0" t="n">
        <v>0.834719989323266</v>
      </c>
      <c r="C36" s="0" t="n">
        <f aca="false">B36*B36</f>
        <v>0.696757460575833</v>
      </c>
      <c r="D36" s="0" t="n">
        <f aca="false">A36*B36</f>
        <v>9.22607725626916</v>
      </c>
      <c r="E36" s="0" t="n">
        <f aca="false">$O$10*B36+$O$11</f>
        <v>10.8074310495706</v>
      </c>
      <c r="F36" s="0" t="n">
        <f aca="false">A36-E36</f>
        <v>0.245469772594996</v>
      </c>
      <c r="G36" s="0" t="n">
        <f aca="false">F36*F36</f>
        <v>0.060255409257839</v>
      </c>
      <c r="H36" s="0" t="n">
        <f aca="false">ABS(F36)</f>
        <v>0.245469772594996</v>
      </c>
      <c r="X36" s="0" t="n">
        <f aca="false">X35+$W$5</f>
        <v>-0.379481930945461</v>
      </c>
      <c r="Y36" s="0" t="n">
        <v>2</v>
      </c>
    </row>
    <row r="37" customFormat="false" ht="13.8" hidden="false" customHeight="false" outlineLevel="0" collapsed="false">
      <c r="A37" s="0" t="n">
        <v>10.4811239338329</v>
      </c>
      <c r="B37" s="0" t="n">
        <v>0.829406988788023</v>
      </c>
      <c r="C37" s="0" t="n">
        <f aca="false">B37*B37</f>
        <v>0.687915953050416</v>
      </c>
      <c r="D37" s="0" t="n">
        <f aca="false">A37*B37</f>
        <v>8.69311744107443</v>
      </c>
      <c r="E37" s="0" t="n">
        <f aca="false">$O$10*B37+$O$11</f>
        <v>10.7590276442571</v>
      </c>
      <c r="F37" s="0" t="n">
        <f aca="false">A37-E37</f>
        <v>-0.277903710424182</v>
      </c>
      <c r="G37" s="0" t="n">
        <f aca="false">F37*F37</f>
        <v>0.0772304722675276</v>
      </c>
      <c r="H37" s="0" t="n">
        <f aca="false">ABS(F37)</f>
        <v>0.277903710424182</v>
      </c>
      <c r="X37" s="0" t="n">
        <f aca="false">X36+$W$5</f>
        <v>-0.327764853609793</v>
      </c>
      <c r="Y37" s="0" t="n">
        <v>0</v>
      </c>
    </row>
    <row r="38" customFormat="false" ht="13.8" hidden="false" customHeight="false" outlineLevel="0" collapsed="false">
      <c r="A38" s="0" t="n">
        <v>4.15923790830462</v>
      </c>
      <c r="B38" s="0" t="n">
        <v>0.223735828752491</v>
      </c>
      <c r="C38" s="0" t="n">
        <f aca="false">B38*B38</f>
        <v>0.0500577210675641</v>
      </c>
      <c r="D38" s="0" t="n">
        <f aca="false">A38*B38</f>
        <v>0.930570540393312</v>
      </c>
      <c r="E38" s="0" t="n">
        <f aca="false">$O$10*B38+$O$11</f>
        <v>5.2411387505098</v>
      </c>
      <c r="F38" s="0" t="n">
        <f aca="false">A38-E38</f>
        <v>-1.08190084220519</v>
      </c>
      <c r="G38" s="0" t="n">
        <f aca="false">F38*F38</f>
        <v>1.17050943236429</v>
      </c>
      <c r="H38" s="0" t="n">
        <f aca="false">ABS(F38)</f>
        <v>1.08190084220519</v>
      </c>
      <c r="X38" s="0" t="n">
        <f aca="false">X37+$W$5</f>
        <v>-0.276047776274125</v>
      </c>
      <c r="Y38" s="0" t="n">
        <v>1</v>
      </c>
    </row>
    <row r="39" customFormat="false" ht="13.8" hidden="false" customHeight="false" outlineLevel="0" collapsed="false">
      <c r="A39" s="0" t="n">
        <v>11.7757809343707</v>
      </c>
      <c r="B39" s="0" t="n">
        <v>0.859895983378773</v>
      </c>
      <c r="C39" s="0" t="n">
        <f aca="false">B39*B39</f>
        <v>0.739421102230948</v>
      </c>
      <c r="D39" s="0" t="n">
        <f aca="false">A39*B39</f>
        <v>10.1259467266137</v>
      </c>
      <c r="E39" s="0" t="n">
        <f aca="false">$O$10*B39+$O$11</f>
        <v>11.0367936924605</v>
      </c>
      <c r="F39" s="0" t="n">
        <f aca="false">A39-E39</f>
        <v>0.738987241910188</v>
      </c>
      <c r="G39" s="0" t="n">
        <f aca="false">F39*F39</f>
        <v>0.546102143706026</v>
      </c>
      <c r="H39" s="0" t="n">
        <f aca="false">ABS(F39)</f>
        <v>0.738987241910188</v>
      </c>
      <c r="X39" s="0" t="n">
        <f aca="false">X38+$W$5</f>
        <v>-0.224330698938457</v>
      </c>
      <c r="Y39" s="0" t="n">
        <v>0</v>
      </c>
    </row>
    <row r="40" customFormat="false" ht="13.8" hidden="false" customHeight="false" outlineLevel="0" collapsed="false">
      <c r="A40" s="0" t="n">
        <v>9.77344299742851</v>
      </c>
      <c r="B40" s="0" t="n">
        <v>0.861979291182153</v>
      </c>
      <c r="C40" s="0" t="n">
        <f aca="false">B40*B40</f>
        <v>0.743008298426887</v>
      </c>
      <c r="D40" s="0" t="n">
        <f aca="false">A40*B40</f>
        <v>8.42450546733261</v>
      </c>
      <c r="E40" s="0" t="n">
        <f aca="false">$O$10*B40+$O$11</f>
        <v>11.0557733991875</v>
      </c>
      <c r="F40" s="0" t="n">
        <f aca="false">A40-E40</f>
        <v>-1.28233040175904</v>
      </c>
      <c r="G40" s="0" t="n">
        <f aca="false">F40*F40</f>
        <v>1.64437125927549</v>
      </c>
      <c r="H40" s="0" t="n">
        <f aca="false">ABS(F40)</f>
        <v>1.28233040175904</v>
      </c>
      <c r="X40" s="0" t="n">
        <f aca="false">X39+$W$5</f>
        <v>-0.172613621602789</v>
      </c>
      <c r="Y40" s="0" t="n">
        <v>0</v>
      </c>
    </row>
    <row r="41" customFormat="false" ht="13.8" hidden="false" customHeight="false" outlineLevel="0" collapsed="false">
      <c r="A41" s="0" t="n">
        <v>5.83193208842541</v>
      </c>
      <c r="B41" s="0" t="n">
        <v>0.194200999738251</v>
      </c>
      <c r="C41" s="0" t="n">
        <f aca="false">B41*B41</f>
        <v>0.037714028299336</v>
      </c>
      <c r="D41" s="0" t="n">
        <f aca="false">A41*B41</f>
        <v>1.1325670419778</v>
      </c>
      <c r="E41" s="0" t="n">
        <f aca="false">$O$10*B41+$O$11</f>
        <v>4.9720655045807</v>
      </c>
      <c r="F41" s="0" t="n">
        <f aca="false">A41-E41</f>
        <v>0.859866583844712</v>
      </c>
      <c r="G41" s="0" t="n">
        <f aca="false">F41*F41</f>
        <v>0.739370542012774</v>
      </c>
      <c r="H41" s="0" t="n">
        <f aca="false">ABS(F41)</f>
        <v>0.859866583844712</v>
      </c>
      <c r="X41" s="0" t="n">
        <f aca="false">X40+$W$5</f>
        <v>-0.120896544267121</v>
      </c>
      <c r="Y41" s="0" t="n">
        <v>1</v>
      </c>
    </row>
    <row r="42" customFormat="false" ht="13.8" hidden="false" customHeight="false" outlineLevel="0" collapsed="false">
      <c r="A42" s="0" t="n">
        <v>9.82822347166593</v>
      </c>
      <c r="B42" s="0" t="n">
        <v>0.818505937804838</v>
      </c>
      <c r="C42" s="0" t="n">
        <f aca="false">B42*B42</f>
        <v>0.669951970221778</v>
      </c>
      <c r="D42" s="0" t="n">
        <f aca="false">A42*B42</f>
        <v>8.04445926963144</v>
      </c>
      <c r="E42" s="0" t="n">
        <f aca="false">$O$10*B42+$O$11</f>
        <v>10.6597150269174</v>
      </c>
      <c r="F42" s="0" t="n">
        <f aca="false">A42-E42</f>
        <v>-0.831491555251485</v>
      </c>
      <c r="G42" s="0" t="n">
        <f aca="false">F42*F42</f>
        <v>0.691378206454534</v>
      </c>
      <c r="H42" s="0" t="n">
        <f aca="false">ABS(F42)</f>
        <v>0.831491555251485</v>
      </c>
      <c r="X42" s="0" t="n">
        <f aca="false">X41+$W$5</f>
        <v>-0.0691794669314529</v>
      </c>
      <c r="Y42" s="0" t="n">
        <v>2</v>
      </c>
    </row>
    <row r="43" customFormat="false" ht="13.8" hidden="false" customHeight="false" outlineLevel="0" collapsed="false">
      <c r="A43" s="0" t="n">
        <v>4.48112191413975</v>
      </c>
      <c r="B43" s="0" t="n">
        <v>0.192151759424794</v>
      </c>
      <c r="C43" s="0" t="n">
        <f aca="false">B43*B43</f>
        <v>0.036922298650044</v>
      </c>
      <c r="D43" s="0" t="n">
        <f aca="false">A43*B43</f>
        <v>0.861055459998954</v>
      </c>
      <c r="E43" s="0" t="n">
        <f aca="false">$O$10*B43+$O$11</f>
        <v>4.95339616532146</v>
      </c>
      <c r="F43" s="0" t="n">
        <f aca="false">A43-E43</f>
        <v>-0.472274251181714</v>
      </c>
      <c r="G43" s="0" t="n">
        <f aca="false">F43*F43</f>
        <v>0.223042968329249</v>
      </c>
      <c r="H43" s="0" t="n">
        <f aca="false">ABS(F43)</f>
        <v>0.472274251181714</v>
      </c>
      <c r="X43" s="0" t="n">
        <f aca="false">X42+$W$5</f>
        <v>-0.017462389595785</v>
      </c>
      <c r="Y43" s="0" t="n">
        <v>0</v>
      </c>
    </row>
    <row r="44" customFormat="false" ht="13.8" hidden="false" customHeight="false" outlineLevel="0" collapsed="false">
      <c r="A44" s="0" t="n">
        <v>4.52579691712242</v>
      </c>
      <c r="B44" s="0" t="n">
        <v>0.23935420353004</v>
      </c>
      <c r="C44" s="0" t="n">
        <f aca="false">B44*B44</f>
        <v>0.0572904347474997</v>
      </c>
      <c r="D44" s="0" t="n">
        <f aca="false">A44*B44</f>
        <v>1.08326851643655</v>
      </c>
      <c r="E44" s="0" t="n">
        <f aca="false">$O$10*B44+$O$11</f>
        <v>5.38342793713437</v>
      </c>
      <c r="F44" s="0" t="n">
        <f aca="false">A44-E44</f>
        <v>-0.857631020011956</v>
      </c>
      <c r="G44" s="0" t="n">
        <f aca="false">F44*F44</f>
        <v>0.735530966486748</v>
      </c>
      <c r="H44" s="0" t="n">
        <f aca="false">ABS(F44)</f>
        <v>0.857631020011956</v>
      </c>
      <c r="X44" s="0" t="n">
        <f aca="false">X43+$W$5</f>
        <v>0.034254687739883</v>
      </c>
      <c r="Y44" s="0" t="n">
        <v>0</v>
      </c>
    </row>
    <row r="45" customFormat="false" ht="13.8" hidden="false" customHeight="false" outlineLevel="0" collapsed="false">
      <c r="A45" s="0" t="n">
        <v>8.27652588290329</v>
      </c>
      <c r="B45" s="0" t="n">
        <v>0.52418497119645</v>
      </c>
      <c r="C45" s="0" t="n">
        <f aca="false">B45*B45</f>
        <v>0.274769884028223</v>
      </c>
      <c r="D45" s="0" t="n">
        <f aca="false">A45*B45</f>
        <v>4.33843048153633</v>
      </c>
      <c r="E45" s="0" t="n">
        <f aca="false">$O$10*B45+$O$11</f>
        <v>7.97834186602576</v>
      </c>
      <c r="F45" s="0" t="n">
        <f aca="false">A45-E45</f>
        <v>0.298184016877533</v>
      </c>
      <c r="G45" s="0" t="n">
        <f aca="false">F45*F45</f>
        <v>0.088913707921221</v>
      </c>
      <c r="H45" s="0" t="n">
        <f aca="false">ABS(F45)</f>
        <v>0.298184016877533</v>
      </c>
      <c r="X45" s="0" t="n">
        <f aca="false">X44+$W$5</f>
        <v>0.085971765075551</v>
      </c>
      <c r="Y45" s="0" t="n">
        <v>0</v>
      </c>
    </row>
    <row r="46" customFormat="false" ht="13.8" hidden="false" customHeight="false" outlineLevel="0" collapsed="false">
      <c r="A46" s="0" t="n">
        <v>10.2784989361416</v>
      </c>
      <c r="B46" s="0" t="n">
        <v>0.681255607426583</v>
      </c>
      <c r="C46" s="0" t="n">
        <f aca="false">B46*B46</f>
        <v>0.464109202650163</v>
      </c>
      <c r="D46" s="0" t="n">
        <f aca="false">A46*B46</f>
        <v>7.00228503617465</v>
      </c>
      <c r="E46" s="0" t="n">
        <f aca="false">$O$10*B46+$O$11</f>
        <v>9.40931361501448</v>
      </c>
      <c r="F46" s="0" t="n">
        <f aca="false">A46-E46</f>
        <v>0.869185321127134</v>
      </c>
      <c r="G46" s="0" t="n">
        <f aca="false">F46*F46</f>
        <v>0.755483122462878</v>
      </c>
      <c r="H46" s="0" t="n">
        <f aca="false">ABS(F46)</f>
        <v>0.869185321127134</v>
      </c>
      <c r="X46" s="0" t="n">
        <f aca="false">X45+$W$5</f>
        <v>0.137688842411219</v>
      </c>
      <c r="Y46" s="0" t="n">
        <v>4</v>
      </c>
    </row>
    <row r="47" customFormat="false" ht="13.8" hidden="false" customHeight="false" outlineLevel="0" collapsed="false">
      <c r="A47" s="0" t="n">
        <v>8.55388318976053</v>
      </c>
      <c r="B47" s="0" t="n">
        <v>0.390590630124999</v>
      </c>
      <c r="C47" s="0" t="n">
        <f aca="false">B47*B47</f>
        <v>0.152561040341444</v>
      </c>
      <c r="D47" s="0" t="n">
        <f aca="false">A47*B47</f>
        <v>3.3410666251042</v>
      </c>
      <c r="E47" s="0" t="n">
        <f aca="false">$O$10*B47+$O$11</f>
        <v>6.76124787260794</v>
      </c>
      <c r="F47" s="0" t="n">
        <f aca="false">A47-E47</f>
        <v>1.7926353171526</v>
      </c>
      <c r="G47" s="0" t="n">
        <f aca="false">F47*F47</f>
        <v>3.21354138030279</v>
      </c>
      <c r="H47" s="0" t="n">
        <f aca="false">ABS(F47)</f>
        <v>1.7926353171526</v>
      </c>
      <c r="X47" s="0" t="n">
        <f aca="false">X46+$W$5</f>
        <v>0.189405919746887</v>
      </c>
      <c r="Y47" s="0" t="n">
        <v>1</v>
      </c>
    </row>
    <row r="48" customFormat="false" ht="13.8" hidden="false" customHeight="false" outlineLevel="0" collapsed="false">
      <c r="A48" s="0" t="n">
        <v>11.0504891864499</v>
      </c>
      <c r="B48" s="0" t="n">
        <v>0.763185522132165</v>
      </c>
      <c r="C48" s="0" t="n">
        <f aca="false">B48*B48</f>
        <v>0.582452141192145</v>
      </c>
      <c r="D48" s="0" t="n">
        <f aca="false">A48*B48</f>
        <v>8.43357335957663</v>
      </c>
      <c r="E48" s="0" t="n">
        <f aca="false">$O$10*B48+$O$11</f>
        <v>10.1557255234056</v>
      </c>
      <c r="F48" s="0" t="n">
        <f aca="false">A48-E48</f>
        <v>0.894763663044309</v>
      </c>
      <c r="G48" s="0" t="n">
        <f aca="false">F48*F48</f>
        <v>0.800602012704469</v>
      </c>
      <c r="H48" s="0" t="n">
        <f aca="false">ABS(F48)</f>
        <v>0.894763663044309</v>
      </c>
      <c r="X48" s="0" t="n">
        <f aca="false">X47+$W$5</f>
        <v>0.241122997082555</v>
      </c>
      <c r="Y48" s="0" t="n">
        <v>0</v>
      </c>
    </row>
    <row r="49" customFormat="false" ht="13.8" hidden="false" customHeight="false" outlineLevel="0" collapsed="false">
      <c r="A49" s="0" t="n">
        <v>8.73506241583613</v>
      </c>
      <c r="B49" s="0" t="n">
        <v>0.535535752494886</v>
      </c>
      <c r="C49" s="0" t="n">
        <f aca="false">B49*B49</f>
        <v>0.286798542200263</v>
      </c>
      <c r="D49" s="0" t="n">
        <f aca="false">A49*B49</f>
        <v>4.67793822395459</v>
      </c>
      <c r="E49" s="0" t="n">
        <f aca="false">$O$10*B49+$O$11</f>
        <v>8.08175169332927</v>
      </c>
      <c r="F49" s="0" t="n">
        <f aca="false">A49-E49</f>
        <v>0.653310722506861</v>
      </c>
      <c r="G49" s="0" t="n">
        <f aca="false">F49*F49</f>
        <v>0.426814900142437</v>
      </c>
      <c r="H49" s="0" t="n">
        <f aca="false">ABS(F49)</f>
        <v>0.653310722506861</v>
      </c>
      <c r="X49" s="0" t="n">
        <f aca="false">X48+$W$5</f>
        <v>0.292840074418223</v>
      </c>
      <c r="Y49" s="0" t="n">
        <v>2</v>
      </c>
    </row>
    <row r="50" customFormat="false" ht="13.8" hidden="false" customHeight="false" outlineLevel="0" collapsed="false">
      <c r="A50" s="0" t="n">
        <v>9.82844210840723</v>
      </c>
      <c r="B50" s="0" t="n">
        <v>0.625803495169348</v>
      </c>
      <c r="C50" s="0" t="n">
        <f aca="false">B50*B50</f>
        <v>0.391630014566172</v>
      </c>
      <c r="D50" s="0" t="n">
        <f aca="false">A50*B50</f>
        <v>6.15067342351084</v>
      </c>
      <c r="E50" s="0" t="n">
        <f aca="false">$O$10*B50+$O$11</f>
        <v>8.90412430677487</v>
      </c>
      <c r="F50" s="0" t="n">
        <f aca="false">A50-E50</f>
        <v>0.924317801632359</v>
      </c>
      <c r="G50" s="0" t="n">
        <f aca="false">F50*F50</f>
        <v>0.854363398414477</v>
      </c>
      <c r="H50" s="0" t="n">
        <f aca="false">ABS(F50)</f>
        <v>0.924317801632359</v>
      </c>
      <c r="X50" s="0" t="n">
        <f aca="false">X49+$W$5</f>
        <v>0.344557151753891</v>
      </c>
      <c r="Y50" s="0" t="n">
        <v>1</v>
      </c>
    </row>
    <row r="51" customFormat="false" ht="13.8" hidden="false" customHeight="false" outlineLevel="0" collapsed="false">
      <c r="A51" s="0" t="n">
        <v>5.76070824327203</v>
      </c>
      <c r="B51" s="0" t="n">
        <v>0.21099473935679</v>
      </c>
      <c r="C51" s="0" t="n">
        <f aca="false">B51*B51</f>
        <v>0.0445187800362398</v>
      </c>
      <c r="D51" s="0" t="n">
        <f aca="false">A51*B51</f>
        <v>1.21547913429969</v>
      </c>
      <c r="E51" s="0" t="n">
        <f aca="false">$O$10*B51+$O$11</f>
        <v>5.12506270081535</v>
      </c>
      <c r="F51" s="0" t="n">
        <f aca="false">A51-E51</f>
        <v>0.635645542456683</v>
      </c>
      <c r="G51" s="0" t="n">
        <f aca="false">F51*F51</f>
        <v>0.40404525564505</v>
      </c>
      <c r="H51" s="0" t="n">
        <f aca="false">ABS(F51)</f>
        <v>0.635645542456683</v>
      </c>
      <c r="X51" s="0" t="n">
        <f aca="false">X50+$W$5</f>
        <v>0.396274229089559</v>
      </c>
      <c r="Y51" s="0" t="n">
        <v>4</v>
      </c>
    </row>
    <row r="52" customFormat="false" ht="13.8" hidden="false" customHeight="false" outlineLevel="0" collapsed="false">
      <c r="A52" s="0" t="n">
        <v>4.52970426085904</v>
      </c>
      <c r="B52" s="0" t="n">
        <v>0.307624130738628</v>
      </c>
      <c r="C52" s="0" t="n">
        <f aca="false">B52*B52</f>
        <v>0.0946326058126965</v>
      </c>
      <c r="D52" s="0" t="n">
        <f aca="false">A52*B52</f>
        <v>1.39344633574982</v>
      </c>
      <c r="E52" s="0" t="n">
        <f aca="false">$O$10*B52+$O$11</f>
        <v>6.00539229333569</v>
      </c>
      <c r="F52" s="0" t="n">
        <f aca="false">A52-E52</f>
        <v>-1.47568803247665</v>
      </c>
      <c r="G52" s="0" t="n">
        <f aca="false">F52*F52</f>
        <v>2.1776551691948</v>
      </c>
      <c r="H52" s="0" t="n">
        <f aca="false">ABS(F52)</f>
        <v>1.47568803247665</v>
      </c>
      <c r="X52" s="0" t="n">
        <f aca="false">X51+$W$5</f>
        <v>0.447991306425227</v>
      </c>
      <c r="Y52" s="0" t="n">
        <v>0</v>
      </c>
    </row>
    <row r="53" customFormat="false" ht="13.8" hidden="false" customHeight="false" outlineLevel="0" collapsed="false">
      <c r="A53" s="0" t="n">
        <v>5.04242572488016</v>
      </c>
      <c r="B53" s="0" t="n">
        <v>0.19201328016395</v>
      </c>
      <c r="C53" s="0" t="n">
        <f aca="false">B53*B53</f>
        <v>0.0368690997593195</v>
      </c>
      <c r="D53" s="0" t="n">
        <f aca="false">A53*B53</f>
        <v>0.968212703417321</v>
      </c>
      <c r="E53" s="0" t="n">
        <f aca="false">$O$10*B53+$O$11</f>
        <v>4.95213456789724</v>
      </c>
      <c r="F53" s="0" t="n">
        <f aca="false">A53-E53</f>
        <v>0.090291156982917</v>
      </c>
      <c r="G53" s="0" t="n">
        <f aca="false">F53*F53</f>
        <v>0.00815249302931376</v>
      </c>
      <c r="H53" s="0" t="n">
        <f aca="false">ABS(F53)</f>
        <v>0.090291156982917</v>
      </c>
      <c r="X53" s="0" t="n">
        <f aca="false">X52+$W$5</f>
        <v>0.499708383760895</v>
      </c>
      <c r="Y53" s="0" t="n">
        <v>0</v>
      </c>
    </row>
    <row r="54" customFormat="false" ht="13.8" hidden="false" customHeight="false" outlineLevel="0" collapsed="false">
      <c r="A54" s="0" t="n">
        <v>12.4183492297694</v>
      </c>
      <c r="B54" s="0" t="n">
        <v>0.838571674176985</v>
      </c>
      <c r="C54" s="0" t="n">
        <f aca="false">B54*B54</f>
        <v>0.703202452731992</v>
      </c>
      <c r="D54" s="0" t="n">
        <f aca="false">A54*B54</f>
        <v>10.4136759041222</v>
      </c>
      <c r="E54" s="0" t="n">
        <f aca="false">$O$10*B54+$O$11</f>
        <v>10.8425213270659</v>
      </c>
      <c r="F54" s="0" t="n">
        <f aca="false">A54-E54</f>
        <v>1.57582790270353</v>
      </c>
      <c r="G54" s="0" t="n">
        <f aca="false">F54*F54</f>
        <v>2.48323357893901</v>
      </c>
      <c r="H54" s="0" t="n">
        <f aca="false">ABS(F54)</f>
        <v>1.57582790270353</v>
      </c>
      <c r="K54" s="1" t="s">
        <v>30</v>
      </c>
      <c r="X54" s="0" t="n">
        <f aca="false">X53+$W$5</f>
        <v>0.551425461096563</v>
      </c>
      <c r="Y54" s="0" t="n">
        <v>2</v>
      </c>
    </row>
    <row r="55" customFormat="false" ht="13.8" hidden="false" customHeight="false" outlineLevel="0" collapsed="false">
      <c r="A55" s="0" t="n">
        <v>5.50161331406347</v>
      </c>
      <c r="B55" s="0" t="n">
        <v>0.176809300072615</v>
      </c>
      <c r="C55" s="0" t="n">
        <f aca="false">B55*B55</f>
        <v>0.0312615285921678</v>
      </c>
      <c r="D55" s="0" t="n">
        <f aca="false">A55*B55</f>
        <v>0.97273639932974</v>
      </c>
      <c r="E55" s="0" t="n">
        <f aca="false">$O$10*B55+$O$11</f>
        <v>4.81362067055101</v>
      </c>
      <c r="F55" s="0" t="n">
        <f aca="false">A55-E55</f>
        <v>0.687992643512465</v>
      </c>
      <c r="G55" s="0" t="n">
        <f aca="false">F55*F55</f>
        <v>0.47333387752727</v>
      </c>
      <c r="H55" s="0" t="n">
        <f aca="false">ABS(F55)</f>
        <v>0.687992643512465</v>
      </c>
      <c r="K55" s="0" t="s">
        <v>31</v>
      </c>
      <c r="L55" s="0" t="s">
        <v>32</v>
      </c>
      <c r="X55" s="0" t="n">
        <f aca="false">X54+$W$5</f>
        <v>0.603142538432231</v>
      </c>
      <c r="Y55" s="0" t="n">
        <v>1</v>
      </c>
    </row>
    <row r="56" customFormat="false" ht="13.8" hidden="false" customHeight="false" outlineLevel="0" collapsed="false">
      <c r="A56" s="0" t="n">
        <v>8.78912598216897</v>
      </c>
      <c r="B56" s="0" t="n">
        <v>0.436364803993027</v>
      </c>
      <c r="C56" s="0" t="n">
        <f aca="false">B56*B56</f>
        <v>0.190414242163873</v>
      </c>
      <c r="D56" s="0" t="n">
        <f aca="false">A56*B56</f>
        <v>3.83526523647918</v>
      </c>
      <c r="E56" s="0" t="n">
        <f aca="false">$O$10*B56+$O$11</f>
        <v>7.17826757285589</v>
      </c>
      <c r="F56" s="0" t="n">
        <f aca="false">A56-E56</f>
        <v>1.61085840931308</v>
      </c>
      <c r="G56" s="0" t="n">
        <f aca="false">F56*F56</f>
        <v>2.59486481485465</v>
      </c>
      <c r="H56" s="0" t="n">
        <f aca="false">ABS(F56)</f>
        <v>1.61085840931308</v>
      </c>
      <c r="X56" s="0" t="n">
        <f aca="false">X55+$W$5</f>
        <v>0.654859615767899</v>
      </c>
      <c r="Y56" s="0" t="n">
        <v>6</v>
      </c>
    </row>
    <row r="57" customFormat="false" ht="13.8" hidden="false" customHeight="false" outlineLevel="0" collapsed="false">
      <c r="A57" s="0" t="n">
        <v>6.51822338868287</v>
      </c>
      <c r="B57" s="0" t="n">
        <v>0.293569318891407</v>
      </c>
      <c r="C57" s="0" t="n">
        <f aca="false">B57*B57</f>
        <v>0.0861829449943646</v>
      </c>
      <c r="D57" s="0" t="n">
        <f aca="false">A57*B57</f>
        <v>1.91355040059767</v>
      </c>
      <c r="E57" s="0" t="n">
        <f aca="false">$O$10*B57+$O$11</f>
        <v>5.87734774488643</v>
      </c>
      <c r="F57" s="0" t="n">
        <f aca="false">A57-E57</f>
        <v>0.640875643796438</v>
      </c>
      <c r="G57" s="0" t="n">
        <f aca="false">F57*F57</f>
        <v>0.410721590811499</v>
      </c>
      <c r="H57" s="0" t="n">
        <f aca="false">ABS(F57)</f>
        <v>0.640875643796438</v>
      </c>
      <c r="K57" s="0" t="s">
        <v>33</v>
      </c>
      <c r="X57" s="0" t="n">
        <f aca="false">X56+$W$5</f>
        <v>0.706576693103567</v>
      </c>
      <c r="Y57" s="0" t="n">
        <v>3</v>
      </c>
    </row>
    <row r="58" customFormat="false" ht="13.8" hidden="false" customHeight="false" outlineLevel="0" collapsed="false">
      <c r="A58" s="0" t="n">
        <v>3.73455901672435</v>
      </c>
      <c r="B58" s="0" t="n">
        <v>0.0471874028875878</v>
      </c>
      <c r="C58" s="0" t="n">
        <f aca="false">B58*B58</f>
        <v>0.00222665099127553</v>
      </c>
      <c r="D58" s="0" t="n">
        <f aca="false">A58*B58</f>
        <v>0.176224140929646</v>
      </c>
      <c r="E58" s="0" t="n">
        <f aca="false">$O$10*B58+$O$11</f>
        <v>3.63271711420245</v>
      </c>
      <c r="F58" s="0" t="n">
        <f aca="false">A58-E58</f>
        <v>0.101841902521899</v>
      </c>
      <c r="G58" s="0" t="n">
        <f aca="false">F58*F58</f>
        <v>0.01037177310928</v>
      </c>
      <c r="H58" s="0" t="n">
        <f aca="false">ABS(F58)</f>
        <v>0.101841902521899</v>
      </c>
      <c r="K58" s="0" t="n">
        <f aca="false" t="array" ref="K58:L62">LINEST($A$2:$A$77 , $B$2:$B$77 , 1 , 1)</f>
        <v>9.11037087092538</v>
      </c>
      <c r="L58" s="0" t="n">
        <v>3.20282237346076</v>
      </c>
      <c r="X58" s="0" t="n">
        <f aca="false">X57+$W$5</f>
        <v>0.758293770439235</v>
      </c>
      <c r="Y58" s="0" t="n">
        <v>2</v>
      </c>
    </row>
    <row r="59" customFormat="false" ht="13.8" hidden="false" customHeight="false" outlineLevel="0" collapsed="false">
      <c r="A59" s="0" t="n">
        <v>7.75584956934125</v>
      </c>
      <c r="B59" s="0" t="n">
        <v>0.457943407367404</v>
      </c>
      <c r="C59" s="0" t="n">
        <f aca="false">B59*B59</f>
        <v>0.209712164351268</v>
      </c>
      <c r="D59" s="0" t="n">
        <f aca="false">A59*B59</f>
        <v>3.55174017881314</v>
      </c>
      <c r="E59" s="0" t="n">
        <f aca="false">$O$10*B59+$O$11</f>
        <v>7.37485665247307</v>
      </c>
      <c r="F59" s="0" t="n">
        <f aca="false">A59-E59</f>
        <v>0.380992916868183</v>
      </c>
      <c r="G59" s="0" t="n">
        <f aca="false">F59*F59</f>
        <v>0.145155602703726</v>
      </c>
      <c r="H59" s="0" t="n">
        <f aca="false">ABS(F59)</f>
        <v>0.380992916868183</v>
      </c>
      <c r="K59" s="0" t="n">
        <v>0.369589909906801</v>
      </c>
      <c r="L59" s="0" t="n">
        <v>0.22089758921747</v>
      </c>
      <c r="X59" s="0" t="n">
        <f aca="false">X58+$W$5</f>
        <v>0.810010847774903</v>
      </c>
      <c r="Y59" s="0" t="n">
        <v>0</v>
      </c>
    </row>
    <row r="60" customFormat="false" ht="13.8" hidden="false" customHeight="false" outlineLevel="0" collapsed="false">
      <c r="A60" s="0" t="n">
        <v>10.8163710093346</v>
      </c>
      <c r="B60" s="0" t="n">
        <v>0.941843196662292</v>
      </c>
      <c r="C60" s="0" t="n">
        <f aca="false">B60*B60</f>
        <v>0.887068607099044</v>
      </c>
      <c r="D60" s="0" t="n">
        <f aca="false">A60*B60</f>
        <v>10.187325447717</v>
      </c>
      <c r="E60" s="0" t="n">
        <f aca="false">$O$10*B60+$O$11</f>
        <v>11.7833631973121</v>
      </c>
      <c r="F60" s="0" t="n">
        <f aca="false">A60-E60</f>
        <v>-0.966992187977553</v>
      </c>
      <c r="G60" s="0" t="n">
        <f aca="false">F60*F60</f>
        <v>0.935073891609615</v>
      </c>
      <c r="H60" s="0" t="n">
        <f aca="false">ABS(F60)</f>
        <v>0.966992187977553</v>
      </c>
      <c r="K60" s="0" t="n">
        <v>0.891435075068616</v>
      </c>
      <c r="L60" s="0" t="n">
        <v>0.942133709487915</v>
      </c>
      <c r="X60" s="0" t="n">
        <f aca="false">X59+$W$5</f>
        <v>0.861727925110571</v>
      </c>
      <c r="Y60" s="0" t="n">
        <v>1</v>
      </c>
    </row>
    <row r="61" customFormat="false" ht="13.8" hidden="false" customHeight="false" outlineLevel="0" collapsed="false">
      <c r="A61" s="0" t="n">
        <v>3.83698065207464</v>
      </c>
      <c r="B61" s="0" t="n">
        <v>0.0509613574536949</v>
      </c>
      <c r="C61" s="0" t="n">
        <f aca="false">B61*B61</f>
        <v>0.00259705995352326</v>
      </c>
      <c r="D61" s="0" t="n">
        <f aca="false">A61*B61</f>
        <v>0.195537742553287</v>
      </c>
      <c r="E61" s="0" t="n">
        <f aca="false">$O$10*B61+$O$11</f>
        <v>3.66709923994971</v>
      </c>
      <c r="F61" s="0" t="n">
        <f aca="false">A61-E61</f>
        <v>0.169881412124931</v>
      </c>
      <c r="G61" s="0" t="n">
        <f aca="false">F61*F61</f>
        <v>0.0288596941855607</v>
      </c>
      <c r="H61" s="0" t="n">
        <f aca="false">ABS(F61)</f>
        <v>0.169881412124931</v>
      </c>
      <c r="K61" s="0" t="n">
        <v>607.619777720751</v>
      </c>
      <c r="L61" s="0" t="n">
        <v>74</v>
      </c>
      <c r="X61" s="0" t="n">
        <f aca="false">X60+$W$5</f>
        <v>0.913445002446239</v>
      </c>
      <c r="Y61" s="0" t="n">
        <v>2</v>
      </c>
    </row>
    <row r="62" customFormat="false" ht="13.8" hidden="false" customHeight="false" outlineLevel="0" collapsed="false">
      <c r="A62" s="0" t="n">
        <v>9.85629962673291</v>
      </c>
      <c r="B62" s="0" t="n">
        <v>0.661307657577228</v>
      </c>
      <c r="C62" s="0" t="n">
        <f aca="false">B62*B62</f>
        <v>0.43732781797028</v>
      </c>
      <c r="D62" s="0" t="n">
        <f aca="false">A62*B62</f>
        <v>6.51804641853405</v>
      </c>
      <c r="E62" s="0" t="n">
        <f aca="false">$O$10*B62+$O$11</f>
        <v>9.22758039377223</v>
      </c>
      <c r="F62" s="0" t="n">
        <f aca="false">A62-E62</f>
        <v>0.62871923296068</v>
      </c>
      <c r="G62" s="0" t="n">
        <f aca="false">F62*F62</f>
        <v>0.395287873894666</v>
      </c>
      <c r="H62" s="0" t="n">
        <f aca="false">ABS(F62)</f>
        <v>0.62871923296068</v>
      </c>
      <c r="K62" s="0" t="n">
        <v>539.332991993811</v>
      </c>
      <c r="L62" s="0" t="n">
        <v>65.683578564956</v>
      </c>
      <c r="X62" s="0" t="n">
        <f aca="false">X61+$W$5</f>
        <v>0.965162079781907</v>
      </c>
      <c r="Y62" s="0" t="n">
        <v>1</v>
      </c>
    </row>
    <row r="63" customFormat="false" ht="13.8" hidden="false" customHeight="false" outlineLevel="0" collapsed="false">
      <c r="A63" s="0" t="n">
        <v>10.7737529566954</v>
      </c>
      <c r="B63" s="0" t="n">
        <v>0.818900526502243</v>
      </c>
      <c r="C63" s="0" t="n">
        <f aca="false">B63*B63</f>
        <v>0.670598072305651</v>
      </c>
      <c r="D63" s="0" t="n">
        <f aca="false">A63*B63</f>
        <v>8.82263196864296</v>
      </c>
      <c r="E63" s="0" t="n">
        <f aca="false">$O$10*B63+$O$11</f>
        <v>10.6633098762923</v>
      </c>
      <c r="F63" s="0" t="n">
        <f aca="false">A63-E63</f>
        <v>0.110443080403147</v>
      </c>
      <c r="G63" s="0" t="n">
        <f aca="false">F63*F63</f>
        <v>0.0121976740089361</v>
      </c>
      <c r="H63" s="0" t="n">
        <f aca="false">ABS(F63)</f>
        <v>0.110443080403147</v>
      </c>
      <c r="X63" s="0" t="n">
        <f aca="false">X62+$W$5</f>
        <v>1.01687915711757</v>
      </c>
      <c r="Y63" s="0" t="n">
        <v>1</v>
      </c>
    </row>
    <row r="64" customFormat="false" ht="13.8" hidden="false" customHeight="false" outlineLevel="0" collapsed="false">
      <c r="A64" s="0" t="n">
        <v>6.37949828068785</v>
      </c>
      <c r="B64" s="0" t="n">
        <v>0.413688356344817</v>
      </c>
      <c r="C64" s="0" t="n">
        <f aca="false">B64*B64</f>
        <v>0.171138056175276</v>
      </c>
      <c r="D64" s="0" t="n">
        <f aca="false">A64*B64</f>
        <v>2.63912415804234</v>
      </c>
      <c r="E64" s="0" t="n">
        <f aca="false">$O$10*B64+$O$11</f>
        <v>6.97167672474557</v>
      </c>
      <c r="F64" s="0" t="n">
        <f aca="false">A64-E64</f>
        <v>-0.592178444057719</v>
      </c>
      <c r="G64" s="0" t="n">
        <f aca="false">F64*F64</f>
        <v>0.350675309606621</v>
      </c>
      <c r="H64" s="0" t="n">
        <f aca="false">ABS(F64)</f>
        <v>0.592178444057719</v>
      </c>
      <c r="K64" s="0" t="s">
        <v>34</v>
      </c>
      <c r="X64" s="0" t="n">
        <f aca="false">X63+$W$5</f>
        <v>1.06859623445324</v>
      </c>
      <c r="Y64" s="0" t="n">
        <v>1</v>
      </c>
    </row>
    <row r="65" customFormat="false" ht="13.8" hidden="false" customHeight="false" outlineLevel="0" collapsed="false">
      <c r="A65" s="0" t="n">
        <v>4.81823575813962</v>
      </c>
      <c r="B65" s="0" t="n">
        <v>0.0686051672982506</v>
      </c>
      <c r="C65" s="0" t="n">
        <f aca="false">B65*B65</f>
        <v>0.00470666898002096</v>
      </c>
      <c r="D65" s="0" t="n">
        <f aca="false">A65*B65</f>
        <v>0.330555870269582</v>
      </c>
      <c r="E65" s="0" t="n">
        <f aca="false">$O$10*B65+$O$11</f>
        <v>3.8278408912097</v>
      </c>
      <c r="F65" s="0" t="n">
        <f aca="false">A65-E65</f>
        <v>0.990394866929918</v>
      </c>
      <c r="G65" s="0" t="n">
        <f aca="false">F65*F65</f>
        <v>0.980881992441131</v>
      </c>
      <c r="H65" s="0" t="n">
        <f aca="false">ABS(F65)</f>
        <v>0.990394866929918</v>
      </c>
      <c r="K65" s="0" t="s">
        <v>35</v>
      </c>
      <c r="L65" s="0" t="n">
        <f aca="false">$K$60</f>
        <v>0.891435075068616</v>
      </c>
      <c r="X65" s="0" t="n">
        <f aca="false">X64+$W$5</f>
        <v>1.12031331178891</v>
      </c>
      <c r="Y65" s="0" t="n">
        <v>0</v>
      </c>
    </row>
    <row r="66" customFormat="false" ht="13.8" hidden="false" customHeight="false" outlineLevel="0" collapsed="false">
      <c r="A66" s="0" t="n">
        <v>10.241471557397</v>
      </c>
      <c r="B66" s="0" t="n">
        <v>0.848187399759413</v>
      </c>
      <c r="C66" s="0" t="n">
        <f aca="false">B66*B66</f>
        <v>0.719421865110634</v>
      </c>
      <c r="D66" s="0" t="n">
        <f aca="false">A66*B66</f>
        <v>8.68668712997856</v>
      </c>
      <c r="E66" s="0" t="n">
        <f aca="false">$O$10*B66+$O$11</f>
        <v>10.9301241533149</v>
      </c>
      <c r="F66" s="0" t="n">
        <f aca="false">A66-E66</f>
        <v>-0.688652595917834</v>
      </c>
      <c r="G66" s="0" t="n">
        <f aca="false">F66*F66</f>
        <v>0.474242397864371</v>
      </c>
      <c r="H66" s="0" t="n">
        <f aca="false">ABS(F66)</f>
        <v>0.688652595917834</v>
      </c>
      <c r="K66" s="0" t="s">
        <v>36</v>
      </c>
      <c r="L66" s="0" t="n">
        <f aca="false">$L$60</f>
        <v>0.942133709487915</v>
      </c>
      <c r="X66" s="0" t="n">
        <f aca="false">X65+$W$5</f>
        <v>1.17203038912458</v>
      </c>
      <c r="Y66" s="0" t="n">
        <v>2</v>
      </c>
    </row>
    <row r="67" customFormat="false" ht="13.8" hidden="false" customHeight="false" outlineLevel="0" collapsed="false">
      <c r="A67" s="0" t="n">
        <v>4.45240799812796</v>
      </c>
      <c r="B67" s="0" t="n">
        <v>0.18439306161854</v>
      </c>
      <c r="C67" s="0" t="n">
        <f aca="false">B67*B67</f>
        <v>0.0340008011730588</v>
      </c>
      <c r="D67" s="0" t="n">
        <f aca="false">A67*B67</f>
        <v>0.82099314234969</v>
      </c>
      <c r="E67" s="0" t="n">
        <f aca="false">$O$10*B67+$O$11</f>
        <v>4.88271155083105</v>
      </c>
      <c r="F67" s="0" t="n">
        <f aca="false">A67-E67</f>
        <v>-0.430303552703094</v>
      </c>
      <c r="G67" s="0" t="n">
        <f aca="false">F67*F67</f>
        <v>0.185161147468905</v>
      </c>
      <c r="H67" s="0" t="n">
        <f aca="false">ABS(F67)</f>
        <v>0.430303552703094</v>
      </c>
      <c r="K67" s="0" t="s">
        <v>37</v>
      </c>
      <c r="L67" s="0" t="n">
        <f aca="false">1</f>
        <v>1</v>
      </c>
      <c r="X67" s="0" t="n">
        <f aca="false">X66+$W$5</f>
        <v>1.22374746646025</v>
      </c>
      <c r="Y67" s="0" t="n">
        <v>1</v>
      </c>
    </row>
    <row r="68" customFormat="false" ht="13.8" hidden="false" customHeight="false" outlineLevel="0" collapsed="false">
      <c r="A68" s="0" t="n">
        <v>5.97597442280682</v>
      </c>
      <c r="B68" s="0" t="n">
        <v>0.129784436902495</v>
      </c>
      <c r="C68" s="0" t="n">
        <f aca="false">B68*B68</f>
        <v>0.0168440000620977</v>
      </c>
      <c r="D68" s="0" t="n">
        <f aca="false">A68*B68</f>
        <v>0.775588475407696</v>
      </c>
      <c r="E68" s="0" t="n">
        <f aca="false">$O$10*B68+$O$11</f>
        <v>4.3852067269167</v>
      </c>
      <c r="F68" s="0" t="n">
        <f aca="false">A68-E68</f>
        <v>1.59076769589013</v>
      </c>
      <c r="G68" s="0" t="n">
        <f aca="false">F68*F68</f>
        <v>2.53054186228758</v>
      </c>
      <c r="H68" s="0" t="n">
        <f aca="false">ABS(F68)</f>
        <v>1.59076769589013</v>
      </c>
      <c r="K68" s="0" t="s">
        <v>38</v>
      </c>
      <c r="L68" s="0" t="n">
        <f aca="false">76</f>
        <v>76</v>
      </c>
      <c r="X68" s="0" t="n">
        <f aca="false">X67+$W$5</f>
        <v>1.27546454379591</v>
      </c>
      <c r="Y68" s="0" t="n">
        <v>1</v>
      </c>
    </row>
    <row r="69" customFormat="false" ht="13.8" hidden="false" customHeight="false" outlineLevel="0" collapsed="false">
      <c r="A69" s="0" t="n">
        <v>11.4576327791205</v>
      </c>
      <c r="B69" s="0" t="n">
        <v>0.781585259222043</v>
      </c>
      <c r="C69" s="0" t="n">
        <f aca="false">B69*B69</f>
        <v>0.610875517433188</v>
      </c>
      <c r="D69" s="0" t="n">
        <f aca="false">A69*B69</f>
        <v>8.95511688573987</v>
      </c>
      <c r="E69" s="0" t="n">
        <f aca="false">$O$10*B69+$O$11</f>
        <v>10.3233539522219</v>
      </c>
      <c r="F69" s="0" t="n">
        <f aca="false">A69-E69</f>
        <v>1.13427882689857</v>
      </c>
      <c r="G69" s="0" t="n">
        <f aca="false">F69*F69</f>
        <v>1.28658845715039</v>
      </c>
      <c r="H69" s="0" t="n">
        <f aca="false">ABS(F69)</f>
        <v>1.13427882689857</v>
      </c>
      <c r="K69" s="0" t="s">
        <v>39</v>
      </c>
      <c r="L69" s="0" t="n">
        <f aca="false">1 - (1 - $K$60)*($L$68 - 1)/($L$68 - $L$67 - 1)</f>
        <v>0.889967981488462</v>
      </c>
      <c r="X69" s="0" t="n">
        <f aca="false">X68+$W$5</f>
        <v>1.32718162113158</v>
      </c>
      <c r="Y69" s="0" t="n">
        <v>0</v>
      </c>
    </row>
    <row r="70" customFormat="false" ht="13.8" hidden="false" customHeight="false" outlineLevel="0" collapsed="false">
      <c r="A70" s="0" t="n">
        <v>12.3206498704562</v>
      </c>
      <c r="B70" s="0" t="n">
        <v>0.885401939708328</v>
      </c>
      <c r="C70" s="0" t="n">
        <f aca="false">B70*B70</f>
        <v>0.78393659483927</v>
      </c>
      <c r="D70" s="0" t="n">
        <f aca="false">A70*B70</f>
        <v>10.9087272937691</v>
      </c>
      <c r="E70" s="0" t="n">
        <f aca="false">$O$10*B70+$O$11</f>
        <v>11.2691624140403</v>
      </c>
      <c r="F70" s="0" t="n">
        <f aca="false">A70-E70</f>
        <v>1.05148745641587</v>
      </c>
      <c r="G70" s="0" t="n">
        <f aca="false">F70*F70</f>
        <v>1.10562587099991</v>
      </c>
      <c r="H70" s="0" t="n">
        <f aca="false">ABS(F70)</f>
        <v>1.05148745641587</v>
      </c>
      <c r="X70" s="0" t="n">
        <f aca="false">X69+$W$5</f>
        <v>1.37889869846725</v>
      </c>
      <c r="Y70" s="0" t="n">
        <v>0</v>
      </c>
    </row>
    <row r="71" customFormat="false" ht="13.8" hidden="false" customHeight="false" outlineLevel="0" collapsed="false">
      <c r="A71" s="0" t="n">
        <v>10.557978066581</v>
      </c>
      <c r="B71" s="0" t="n">
        <v>0.745713854558563</v>
      </c>
      <c r="C71" s="0" t="n">
        <f aca="false">B71*B71</f>
        <v>0.55608915288059</v>
      </c>
      <c r="D71" s="0" t="n">
        <f aca="false">A71*B71</f>
        <v>7.87323052037488</v>
      </c>
      <c r="E71" s="0" t="n">
        <f aca="false">$O$10*B71+$O$11</f>
        <v>9.99655215207658</v>
      </c>
      <c r="F71" s="0" t="n">
        <f aca="false">A71-E71</f>
        <v>0.561425914504419</v>
      </c>
      <c r="G71" s="0" t="n">
        <f aca="false">F71*F71</f>
        <v>0.315199057477123</v>
      </c>
      <c r="H71" s="0" t="n">
        <f aca="false">ABS(F71)</f>
        <v>0.561425914504419</v>
      </c>
      <c r="K71" s="0" t="s">
        <v>40</v>
      </c>
      <c r="X71" s="0" t="n">
        <f aca="false">X70+$W$5</f>
        <v>1.43061577580292</v>
      </c>
      <c r="Y71" s="0" t="n">
        <v>0</v>
      </c>
    </row>
    <row r="72" customFormat="false" ht="13.8" hidden="false" customHeight="false" outlineLevel="0" collapsed="false">
      <c r="A72" s="0" t="n">
        <v>8.53158781521852</v>
      </c>
      <c r="B72" s="0" t="n">
        <v>0.630895204715416</v>
      </c>
      <c r="C72" s="0" t="n">
        <f aca="false">B72*B72</f>
        <v>0.398028759332906</v>
      </c>
      <c r="D72" s="0" t="n">
        <f aca="false">A72*B72</f>
        <v>5.38253784122983</v>
      </c>
      <c r="E72" s="0" t="n">
        <f aca="false">$O$10*B72+$O$11</f>
        <v>8.95051166910659</v>
      </c>
      <c r="F72" s="0" t="n">
        <f aca="false">A72-E72</f>
        <v>-0.418923853888069</v>
      </c>
      <c r="G72" s="0" t="n">
        <f aca="false">F72*F72</f>
        <v>0.175497195356432</v>
      </c>
      <c r="H72" s="0" t="n">
        <f aca="false">ABS(F72)</f>
        <v>0.418923853888069</v>
      </c>
      <c r="L72" s="0" t="s">
        <v>41</v>
      </c>
      <c r="M72" s="0" t="s">
        <v>42</v>
      </c>
      <c r="N72" s="0" t="s">
        <v>43</v>
      </c>
      <c r="O72" s="0" t="s">
        <v>44</v>
      </c>
      <c r="P72" s="0" t="s">
        <v>45</v>
      </c>
      <c r="X72" s="0" t="n">
        <f aca="false">X71+$W$5</f>
        <v>1.48233285313859</v>
      </c>
      <c r="Y72" s="0" t="n">
        <v>0</v>
      </c>
    </row>
    <row r="73" customFormat="false" ht="13.8" hidden="false" customHeight="false" outlineLevel="0" collapsed="false">
      <c r="A73" s="0" t="n">
        <v>6.59693284402112</v>
      </c>
      <c r="B73" s="0" t="n">
        <v>0.299647310490387</v>
      </c>
      <c r="C73" s="0" t="n">
        <f aca="false">B73*B73</f>
        <v>0.0897885106841221</v>
      </c>
      <c r="D73" s="0" t="n">
        <f aca="false">A73*B73</f>
        <v>1.97675318419663</v>
      </c>
      <c r="E73" s="0" t="n">
        <f aca="false">$O$10*B73+$O$11</f>
        <v>5.93272050250351</v>
      </c>
      <c r="F73" s="0" t="n">
        <f aca="false">A73-E73</f>
        <v>0.664212341517615</v>
      </c>
      <c r="G73" s="0" t="n">
        <f aca="false">F73*F73</f>
        <v>0.441178034624313</v>
      </c>
      <c r="H73" s="0" t="n">
        <f aca="false">ABS(F73)</f>
        <v>0.664212341517615</v>
      </c>
      <c r="K73" s="0" t="s">
        <v>30</v>
      </c>
      <c r="L73" s="0" t="n">
        <f aca="false">$L$67</f>
        <v>1</v>
      </c>
      <c r="M73" s="0" t="n">
        <f aca="false">$K$62</f>
        <v>539.332991993811</v>
      </c>
      <c r="N73" s="0" t="n">
        <f aca="false">$K$62 / $L$73</f>
        <v>539.332991993811</v>
      </c>
      <c r="O73" s="0" t="n">
        <f aca="false">$K$61</f>
        <v>607.619777720751</v>
      </c>
      <c r="P73" s="0" t="n">
        <f aca="false">FDIST($K$61 , $L$73 , $L$61)</f>
        <v>2.04471021786405E-037</v>
      </c>
      <c r="X73" s="0" t="n">
        <f aca="false">X72+$W$5</f>
        <v>1.53404993047425</v>
      </c>
      <c r="Y73" s="0" t="n">
        <v>0</v>
      </c>
    </row>
    <row r="74" customFormat="false" ht="13.8" hidden="false" customHeight="false" outlineLevel="0" collapsed="false">
      <c r="A74" s="0" t="n">
        <v>3.61788576823088</v>
      </c>
      <c r="B74" s="0" t="n">
        <v>0.115171191740083</v>
      </c>
      <c r="C74" s="0" t="n">
        <f aca="false">B74*B74</f>
        <v>0.013264403406831</v>
      </c>
      <c r="D74" s="0" t="n">
        <f aca="false">A74*B74</f>
        <v>0.416676215506636</v>
      </c>
      <c r="E74" s="0" t="n">
        <f aca="false">$O$10*B74+$O$11</f>
        <v>4.25207464385937</v>
      </c>
      <c r="F74" s="0" t="n">
        <f aca="false">A74-E74</f>
        <v>-0.634188875628491</v>
      </c>
      <c r="G74" s="0" t="n">
        <f aca="false">F74*F74</f>
        <v>0.40219552997093</v>
      </c>
      <c r="H74" s="0" t="n">
        <f aca="false">ABS(F74)</f>
        <v>0.634188875628491</v>
      </c>
      <c r="K74" s="0" t="s">
        <v>46</v>
      </c>
      <c r="L74" s="0" t="n">
        <f aca="false">$L$61</f>
        <v>74</v>
      </c>
      <c r="M74" s="0" t="n">
        <f aca="false">$L$62</f>
        <v>65.683578564956</v>
      </c>
      <c r="N74" s="0" t="n">
        <f aca="false">$L$62 / $L$61</f>
        <v>0.887615926553459</v>
      </c>
      <c r="X74" s="0" t="n">
        <f aca="false">X73+$W$5</f>
        <v>1.58576700780992</v>
      </c>
      <c r="Y74" s="0" t="n">
        <v>1</v>
      </c>
    </row>
    <row r="75" customFormat="false" ht="13.8" hidden="false" customHeight="false" outlineLevel="0" collapsed="false">
      <c r="A75" s="0" t="n">
        <v>4.56346737133257</v>
      </c>
      <c r="B75" s="0" t="n">
        <v>0.160860204981214</v>
      </c>
      <c r="C75" s="0" t="n">
        <f aca="false">B75*B75</f>
        <v>0.0258760055465982</v>
      </c>
      <c r="D75" s="0" t="n">
        <f aca="false">A75*B75</f>
        <v>0.734080296777639</v>
      </c>
      <c r="E75" s="0" t="n">
        <f aca="false">$O$10*B75+$O$11</f>
        <v>4.66831849921269</v>
      </c>
      <c r="F75" s="0" t="n">
        <f aca="false">A75-E75</f>
        <v>-0.104851127880128</v>
      </c>
      <c r="G75" s="0" t="n">
        <f aca="false">F75*F75</f>
        <v>0.0109937590177349</v>
      </c>
      <c r="H75" s="0" t="n">
        <f aca="false">ABS(F75)</f>
        <v>0.104851127880128</v>
      </c>
      <c r="K75" s="0" t="s">
        <v>47</v>
      </c>
      <c r="L75" s="0" t="n">
        <f aca="false">$L$73 + $L$61</f>
        <v>75</v>
      </c>
      <c r="M75" s="0" t="n">
        <f aca="false">$K$62 + $L$62</f>
        <v>605.016570558767</v>
      </c>
      <c r="X75" s="0" t="n">
        <f aca="false">X74+$W$5</f>
        <v>1.63748408514559</v>
      </c>
      <c r="Y75" s="0" t="n">
        <v>2</v>
      </c>
    </row>
    <row r="76" customFormat="false" ht="13.8" hidden="false" customHeight="false" outlineLevel="0" collapsed="false">
      <c r="A76" s="0" t="n">
        <v>12.7886841999521</v>
      </c>
      <c r="B76" s="0" t="n">
        <v>0.926422528528452</v>
      </c>
      <c r="C76" s="0" t="n">
        <f aca="false">B76*B76</f>
        <v>0.858258701365051</v>
      </c>
      <c r="D76" s="0" t="n">
        <f aca="false">A76*B76</f>
        <v>11.8477251530715</v>
      </c>
      <c r="E76" s="0" t="n">
        <f aca="false">$O$10*B76+$O$11</f>
        <v>11.6428751915354</v>
      </c>
      <c r="F76" s="0" t="n">
        <f aca="false">A76-E76</f>
        <v>1.14580900841674</v>
      </c>
      <c r="G76" s="0" t="n">
        <f aca="false">F76*F76</f>
        <v>1.31287828376894</v>
      </c>
      <c r="H76" s="0" t="n">
        <f aca="false">ABS(F76)</f>
        <v>1.14580900841674</v>
      </c>
      <c r="X76" s="0" t="n">
        <f aca="false">X75+$W$5</f>
        <v>1.68920116248126</v>
      </c>
      <c r="Y76" s="0" t="n">
        <v>0</v>
      </c>
    </row>
    <row r="77" customFormat="false" ht="13.8" hidden="false" customHeight="false" outlineLevel="0" collapsed="false">
      <c r="A77" s="0" t="n">
        <v>4.04932879687123</v>
      </c>
      <c r="B77" s="0" t="n">
        <v>0.146893622270971</v>
      </c>
      <c r="C77" s="0" t="n">
        <f aca="false">B77*B77</f>
        <v>0.0215777362638866</v>
      </c>
      <c r="D77" s="0" t="n">
        <f aca="false">A77*B77</f>
        <v>0.594820574738567</v>
      </c>
      <c r="E77" s="0" t="n">
        <f aca="false">$O$10*B77+$O$11</f>
        <v>4.54107775092292</v>
      </c>
      <c r="F77" s="0" t="n">
        <f aca="false">A77-E77</f>
        <v>-0.49174895405169</v>
      </c>
      <c r="G77" s="0" t="n">
        <f aca="false">F77*F77</f>
        <v>0.241817033810931</v>
      </c>
      <c r="H77" s="0" t="n">
        <f aca="false">ABS(F77)</f>
        <v>0.49174895405169</v>
      </c>
      <c r="K77" s="0" t="s">
        <v>48</v>
      </c>
      <c r="L77" s="0" t="n">
        <v>0.95</v>
      </c>
      <c r="X77" s="0" t="n">
        <f aca="false">X76+$W$5</f>
        <v>1.74091823981693</v>
      </c>
      <c r="Y77" s="0" t="n">
        <v>1</v>
      </c>
    </row>
    <row r="78" customFormat="false" ht="13.8" hidden="false" customHeight="false" outlineLevel="0" collapsed="false">
      <c r="X78" s="0" t="n">
        <f aca="false">MAX(F2:F77)</f>
        <v>1.7926353171526</v>
      </c>
      <c r="Y78" s="0" t="n">
        <v>1</v>
      </c>
    </row>
    <row r="79" customFormat="false" ht="13.8" hidden="false" customHeight="false" outlineLevel="0" collapsed="false">
      <c r="L79" s="0" t="s">
        <v>49</v>
      </c>
      <c r="M79" s="0" t="s">
        <v>36</v>
      </c>
      <c r="N79" s="0" t="s">
        <v>50</v>
      </c>
      <c r="O79" s="0" t="s">
        <v>51</v>
      </c>
      <c r="P79" s="0" t="str">
        <f aca="false">_xlfn.CONCAT("Lower " , INT($L$77 * 100) , "%")</f>
        <v>Lower 95%</v>
      </c>
      <c r="Q79" s="0" t="str">
        <f aca="false">_xlfn.CONCAT("Upper " , INT($L$77 * 100) , "%")</f>
        <v>Upper 95%</v>
      </c>
      <c r="Y79" s="0" t="n">
        <v>0</v>
      </c>
    </row>
    <row r="80" customFormat="false" ht="13.8" hidden="false" customHeight="false" outlineLevel="0" collapsed="false">
      <c r="K80" s="0" t="str">
        <f aca="false">"Intercept"</f>
        <v>Intercept</v>
      </c>
      <c r="L80" s="0" t="n">
        <f aca="false" t="array" ref="L80:L81">INDEX($K$58:$L$58, 1 , ROW($L$81)+1 - ROW())</f>
        <v>3.20282237346076</v>
      </c>
      <c r="M80" s="0" t="n">
        <f aca="false" t="array" ref="M80:M81">INDEX($K$59:$L$59, 1 , ROW($M$81)+1 - ROW())</f>
        <v>0.22089758921747</v>
      </c>
      <c r="N80" s="0" t="n">
        <f aca="false" t="array" ref="N80:N81">$L$80:$L$81 / $M$80:$M$81</f>
        <v>14.499127784992</v>
      </c>
      <c r="O80" s="0" t="n">
        <f aca="false" t="array" ref="O80:O81">TDIST(ABS($N$80:$N$81) , $L$61 , 2 )</f>
        <v>2.54356429548537E-023</v>
      </c>
      <c r="P80" s="0" t="n">
        <f aca="false" t="array" ref="P80:P81">$L$80:$L$81 - $M$80:$M$81 * TINV(1 - $L$77 , $L$61)</f>
        <v>2.76267431896434</v>
      </c>
      <c r="Q80" s="0" t="n">
        <f aca="false" t="array" ref="Q80:Q81">$L$80:$L$81 + $M$80:$M$81 * TINV(1 - $L$77 , $L$61)</f>
        <v>3.64297042795717</v>
      </c>
    </row>
    <row r="81" customFormat="false" ht="13.8" hidden="false" customHeight="false" outlineLevel="0" collapsed="false">
      <c r="K81" s="0" t="str">
        <f aca="false">"X1"</f>
        <v>X1</v>
      </c>
      <c r="L81" s="0" t="n">
        <v>9.11037087092538</v>
      </c>
      <c r="M81" s="0" t="n">
        <v>0.369589909906801</v>
      </c>
      <c r="N81" s="0" t="n">
        <v>24.6499447812921</v>
      </c>
      <c r="O81" s="0" t="n">
        <v>2.04471021786405E-037</v>
      </c>
      <c r="P81" s="0" t="n">
        <v>8.37394690005608</v>
      </c>
      <c r="Q81" s="0" t="n">
        <v>9.84679484179469</v>
      </c>
    </row>
    <row r="83" customFormat="false" ht="13.8" hidden="false" customHeight="false" outlineLevel="0" collapsed="false">
      <c r="K83" s="0" t="str">
        <f aca="false">"X1"</f>
        <v>X1</v>
      </c>
      <c r="L83" s="0" t="s">
        <v>52</v>
      </c>
      <c r="M83" s="0" t="str">
        <f aca="false">"Y"</f>
        <v>Y</v>
      </c>
      <c r="N83" s="0" t="s">
        <v>46</v>
      </c>
    </row>
    <row r="84" customFormat="false" ht="13.8" hidden="false" customHeight="false" outlineLevel="0" collapsed="false">
      <c r="K84" s="0" t="n">
        <f aca="false" t="array" ref="K84:K159">$B$2:$B$77</f>
        <v>0.284793922064179</v>
      </c>
      <c r="L84" s="0" t="n">
        <f aca="false" t="array" ref="L84:L159">MMULT($K$84:$K$159 , $L$81) + $L$80</f>
        <v>5.79740062525085</v>
      </c>
      <c r="M84" s="0" t="n">
        <f aca="false" t="array" ref="M84:M159">$A$2:$A$77</f>
        <v>6.34441435113973</v>
      </c>
      <c r="N84" s="0" t="n">
        <f aca="false" t="array" ref="N84:N159">$M$84:$M$159 - $L$84:$L$159</f>
        <v>0.547013725888881</v>
      </c>
    </row>
    <row r="85" customFormat="false" ht="13.8" hidden="false" customHeight="false" outlineLevel="0" collapsed="false">
      <c r="K85" s="0" t="n">
        <v>0.141375479293305</v>
      </c>
      <c r="L85" s="0" t="n">
        <v>4.49080542187759</v>
      </c>
      <c r="M85" s="0" t="n">
        <v>3.87349985462922</v>
      </c>
      <c r="N85" s="0" t="n">
        <v>-0.617305567248371</v>
      </c>
    </row>
    <row r="86" customFormat="false" ht="13.8" hidden="false" customHeight="false" outlineLevel="0" collapsed="false">
      <c r="K86" s="0" t="n">
        <v>0.349201824596435</v>
      </c>
      <c r="L86" s="0" t="n">
        <v>6.38418050433812</v>
      </c>
      <c r="M86" s="0" t="n">
        <v>6.74297515346737</v>
      </c>
      <c r="N86" s="0" t="n">
        <v>0.358794649129256</v>
      </c>
    </row>
    <row r="87" customFormat="false" ht="13.8" hidden="false" customHeight="false" outlineLevel="0" collapsed="false">
      <c r="K87" s="0" t="n">
        <v>0.718018903393544</v>
      </c>
      <c r="L87" s="0" t="n">
        <v>9.74424087571108</v>
      </c>
      <c r="M87" s="0" t="n">
        <v>9.6557101394523</v>
      </c>
      <c r="N87" s="0" t="n">
        <v>-0.0885307362587859</v>
      </c>
    </row>
    <row r="88" customFormat="false" ht="13.8" hidden="false" customHeight="false" outlineLevel="0" collapsed="false">
      <c r="K88" s="0" t="n">
        <v>0.620738465689516</v>
      </c>
      <c r="L88" s="0" t="n">
        <v>8.85798000974143</v>
      </c>
      <c r="M88" s="0" t="n">
        <v>9.49545819839074</v>
      </c>
      <c r="N88" s="0" t="n">
        <v>0.637478188649302</v>
      </c>
    </row>
    <row r="89" customFormat="false" ht="13.8" hidden="false" customHeight="false" outlineLevel="0" collapsed="false">
      <c r="K89" s="0" t="n">
        <v>0.350112857128425</v>
      </c>
      <c r="L89" s="0" t="n">
        <v>6.39248034858002</v>
      </c>
      <c r="M89" s="0" t="n">
        <v>4.25461778822185</v>
      </c>
      <c r="N89" s="0" t="n">
        <v>-2.13786256035817</v>
      </c>
    </row>
    <row r="90" customFormat="false" ht="13.8" hidden="false" customHeight="false" outlineLevel="0" collapsed="false">
      <c r="K90" s="0" t="n">
        <v>0.908790673992261</v>
      </c>
      <c r="L90" s="0" t="n">
        <v>11.4822424575685</v>
      </c>
      <c r="M90" s="0" t="n">
        <v>11.999086142613</v>
      </c>
      <c r="N90" s="0" t="n">
        <v>0.516843685044449</v>
      </c>
    </row>
    <row r="91" customFormat="false" ht="13.8" hidden="false" customHeight="false" outlineLevel="0" collapsed="false">
      <c r="K91" s="0" t="n">
        <v>0.953459599333438</v>
      </c>
      <c r="L91" s="0" t="n">
        <v>11.8891929338323</v>
      </c>
      <c r="M91" s="0" t="n">
        <v>12.1366626386798</v>
      </c>
      <c r="N91" s="0" t="n">
        <v>0.247469704847466</v>
      </c>
    </row>
    <row r="92" customFormat="false" ht="13.8" hidden="false" customHeight="false" outlineLevel="0" collapsed="false">
      <c r="K92" s="0" t="n">
        <v>0.826001813024616</v>
      </c>
      <c r="L92" s="0" t="n">
        <v>10.7280052301718</v>
      </c>
      <c r="M92" s="0" t="n">
        <v>9.80815429346116</v>
      </c>
      <c r="N92" s="0" t="n">
        <v>-0.919850936710615</v>
      </c>
    </row>
    <row r="93" customFormat="false" ht="13.8" hidden="false" customHeight="false" outlineLevel="0" collapsed="false">
      <c r="K93" s="0" t="n">
        <v>0.941932512068624</v>
      </c>
      <c r="L93" s="0" t="n">
        <v>11.7841768937883</v>
      </c>
      <c r="M93" s="0" t="n">
        <v>10.8059259273154</v>
      </c>
      <c r="N93" s="0" t="n">
        <v>-0.978250966472956</v>
      </c>
    </row>
    <row r="94" customFormat="false" ht="13.8" hidden="false" customHeight="false" outlineLevel="0" collapsed="false">
      <c r="K94" s="0" t="n">
        <v>0.747598121560417</v>
      </c>
      <c r="L94" s="0" t="n">
        <v>10.0137185232833</v>
      </c>
      <c r="M94" s="0" t="n">
        <v>9.29359416917074</v>
      </c>
      <c r="N94" s="0" t="n">
        <v>-0.720124354112576</v>
      </c>
    </row>
    <row r="95" customFormat="false" ht="13.8" hidden="false" customHeight="false" outlineLevel="0" collapsed="false">
      <c r="K95" s="0" t="n">
        <v>0.741946392071494</v>
      </c>
      <c r="L95" s="0" t="n">
        <v>9.96222917157708</v>
      </c>
      <c r="M95" s="0" t="n">
        <v>11.1396745327562</v>
      </c>
      <c r="N95" s="0" t="n">
        <v>1.17744536117909</v>
      </c>
    </row>
    <row r="96" customFormat="false" ht="13.8" hidden="false" customHeight="false" outlineLevel="0" collapsed="false">
      <c r="K96" s="0" t="n">
        <v>0.714306137225556</v>
      </c>
      <c r="L96" s="0" t="n">
        <v>9.71041619896369</v>
      </c>
      <c r="M96" s="0" t="n">
        <v>8.71635614224075</v>
      </c>
      <c r="N96" s="0" t="n">
        <v>-0.994060056722946</v>
      </c>
    </row>
    <row r="97" customFormat="false" ht="13.8" hidden="false" customHeight="false" outlineLevel="0" collapsed="false">
      <c r="K97" s="0" t="n">
        <v>0.938259966524655</v>
      </c>
      <c r="L97" s="0" t="n">
        <v>11.7507186418424</v>
      </c>
      <c r="M97" s="0" t="n">
        <v>13.4820959470981</v>
      </c>
      <c r="N97" s="0" t="n">
        <v>1.7313773052557</v>
      </c>
    </row>
    <row r="98" customFormat="false" ht="13.8" hidden="false" customHeight="false" outlineLevel="0" collapsed="false">
      <c r="K98" s="0" t="n">
        <v>0.535070721729184</v>
      </c>
      <c r="L98" s="0" t="n">
        <v>8.07751509058734</v>
      </c>
      <c r="M98" s="0" t="n">
        <v>8.44842401775803</v>
      </c>
      <c r="N98" s="0" t="n">
        <v>0.370908927170694</v>
      </c>
    </row>
    <row r="99" customFormat="false" ht="13.8" hidden="false" customHeight="false" outlineLevel="0" collapsed="false">
      <c r="K99" s="0" t="n">
        <v>0.137558445882318</v>
      </c>
      <c r="L99" s="0" t="n">
        <v>4.45603083187679</v>
      </c>
      <c r="M99" s="0" t="n">
        <v>3.25127812585749</v>
      </c>
      <c r="N99" s="0" t="n">
        <v>-1.20475270601931</v>
      </c>
    </row>
    <row r="100" customFormat="false" ht="13.8" hidden="false" customHeight="false" outlineLevel="0" collapsed="false">
      <c r="K100" s="0" t="n">
        <v>0.863039769124865</v>
      </c>
      <c r="L100" s="0" t="n">
        <v>11.0654347465461</v>
      </c>
      <c r="M100" s="0" t="n">
        <v>10.5749059468307</v>
      </c>
      <c r="N100" s="0" t="n">
        <v>-0.490528799715424</v>
      </c>
    </row>
    <row r="101" customFormat="false" ht="13.8" hidden="false" customHeight="false" outlineLevel="0" collapsed="false">
      <c r="K101" s="0" t="n">
        <v>0.634861483601391</v>
      </c>
      <c r="L101" s="0" t="n">
        <v>8.98664594073534</v>
      </c>
      <c r="M101" s="0" t="n">
        <v>9.663281249212</v>
      </c>
      <c r="N101" s="0" t="n">
        <v>0.676635308476657</v>
      </c>
    </row>
    <row r="102" customFormat="false" ht="13.8" hidden="false" customHeight="false" outlineLevel="0" collapsed="false">
      <c r="K102" s="0" t="n">
        <v>0.630015380432694</v>
      </c>
      <c r="L102" s="0" t="n">
        <v>8.94249614358975</v>
      </c>
      <c r="M102" s="0" t="n">
        <v>7.59587290226599</v>
      </c>
      <c r="N102" s="0" t="n">
        <v>-1.34662324132376</v>
      </c>
    </row>
    <row r="103" customFormat="false" ht="13.8" hidden="false" customHeight="false" outlineLevel="0" collapsed="false">
      <c r="K103" s="0" t="n">
        <v>0.045782222519429</v>
      </c>
      <c r="L103" s="0" t="n">
        <v>3.61991539990798</v>
      </c>
      <c r="M103" s="0" t="n">
        <v>4.27409274118971</v>
      </c>
      <c r="N103" s="0" t="n">
        <v>0.654177341281721</v>
      </c>
    </row>
    <row r="104" customFormat="false" ht="13.8" hidden="false" customHeight="false" outlineLevel="0" collapsed="false">
      <c r="K104" s="0" t="n">
        <v>0.695548261785379</v>
      </c>
      <c r="L104" s="0" t="n">
        <v>9.53952499695305</v>
      </c>
      <c r="M104" s="0" t="n">
        <v>10.7792669745124</v>
      </c>
      <c r="N104" s="0" t="n">
        <v>1.23974197755931</v>
      </c>
    </row>
    <row r="105" customFormat="false" ht="13.8" hidden="false" customHeight="false" outlineLevel="0" collapsed="false">
      <c r="K105" s="0" t="n">
        <v>0.0192187148881094</v>
      </c>
      <c r="L105" s="0" t="n">
        <v>3.37791199375401</v>
      </c>
      <c r="M105" s="0" t="n">
        <v>2.80319898196535</v>
      </c>
      <c r="N105" s="0" t="n">
        <v>-0.574713011788657</v>
      </c>
    </row>
    <row r="106" customFormat="false" ht="13.8" hidden="false" customHeight="false" outlineLevel="0" collapsed="false">
      <c r="K106" s="0" t="n">
        <v>0.1247043640453</v>
      </c>
      <c r="L106" s="0" t="n">
        <v>4.33892537913633</v>
      </c>
      <c r="M106" s="0" t="n">
        <v>5.09490787701983</v>
      </c>
      <c r="N106" s="0" t="n">
        <v>0.755982497883503</v>
      </c>
    </row>
    <row r="107" customFormat="false" ht="13.8" hidden="false" customHeight="false" outlineLevel="0" collapsed="false">
      <c r="K107" s="0" t="n">
        <v>0.725677453588155</v>
      </c>
      <c r="L107" s="0" t="n">
        <v>9.81401310831759</v>
      </c>
      <c r="M107" s="0" t="n">
        <v>8.47103716798665</v>
      </c>
      <c r="N107" s="0" t="n">
        <v>-1.34297594033094</v>
      </c>
    </row>
    <row r="108" customFormat="false" ht="13.8" hidden="false" customHeight="false" outlineLevel="0" collapsed="false">
      <c r="K108" s="0" t="n">
        <v>0.631493499628752</v>
      </c>
      <c r="L108" s="0" t="n">
        <v>8.95596235765726</v>
      </c>
      <c r="M108" s="0" t="n">
        <v>7.64237346775738</v>
      </c>
      <c r="N108" s="0" t="n">
        <v>-1.31358888989988</v>
      </c>
    </row>
    <row r="109" customFormat="false" ht="13.8" hidden="false" customHeight="false" outlineLevel="0" collapsed="false">
      <c r="K109" s="0" t="n">
        <v>0.480548250169084</v>
      </c>
      <c r="L109" s="0" t="n">
        <v>7.58079515387534</v>
      </c>
      <c r="M109" s="0" t="n">
        <v>6.26832376915717</v>
      </c>
      <c r="N109" s="0" t="n">
        <v>-1.31247138471817</v>
      </c>
    </row>
    <row r="110" customFormat="false" ht="13.8" hidden="false" customHeight="false" outlineLevel="0" collapsed="false">
      <c r="K110" s="0" t="n">
        <v>0.865495915445272</v>
      </c>
      <c r="L110" s="0" t="n">
        <v>11.0878111504383</v>
      </c>
      <c r="M110" s="0" t="n">
        <v>10.9402718335471</v>
      </c>
      <c r="N110" s="0" t="n">
        <v>-0.147539316891111</v>
      </c>
    </row>
    <row r="111" customFormat="false" ht="13.8" hidden="false" customHeight="false" outlineLevel="0" collapsed="false">
      <c r="K111" s="0" t="n">
        <v>0.365169458958723</v>
      </c>
      <c r="L111" s="0" t="n">
        <v>6.52965157530989</v>
      </c>
      <c r="M111" s="0" t="n">
        <v>6.64229412549128</v>
      </c>
      <c r="N111" s="0" t="n">
        <v>0.11264255018139</v>
      </c>
    </row>
    <row r="112" customFormat="false" ht="13.8" hidden="false" customHeight="false" outlineLevel="0" collapsed="false">
      <c r="K112" s="0" t="n">
        <v>0.469513738942476</v>
      </c>
      <c r="L112" s="0" t="n">
        <v>7.48026666422156</v>
      </c>
      <c r="M112" s="0" t="n">
        <v>6.99069769544198</v>
      </c>
      <c r="N112" s="0" t="n">
        <v>-0.489568968779577</v>
      </c>
    </row>
    <row r="113" customFormat="false" ht="13.8" hidden="false" customHeight="false" outlineLevel="0" collapsed="false">
      <c r="K113" s="0" t="n">
        <v>0.804006781124264</v>
      </c>
      <c r="L113" s="0" t="n">
        <v>10.5276223322417</v>
      </c>
      <c r="M113" s="0" t="n">
        <v>8.74400834153876</v>
      </c>
      <c r="N113" s="0" t="n">
        <v>-1.78361399070297</v>
      </c>
    </row>
    <row r="114" customFormat="false" ht="13.8" hidden="false" customHeight="false" outlineLevel="0" collapsed="false">
      <c r="K114" s="0" t="n">
        <v>0.227443268521586</v>
      </c>
      <c r="L114" s="0" t="n">
        <v>5.27491490178787</v>
      </c>
      <c r="M114" s="0" t="n">
        <v>4.55334609724376</v>
      </c>
      <c r="N114" s="0" t="n">
        <v>-0.721568804544109</v>
      </c>
    </row>
    <row r="115" customFormat="false" ht="13.8" hidden="false" customHeight="false" outlineLevel="0" collapsed="false">
      <c r="K115" s="0" t="n">
        <v>0.45680434087236</v>
      </c>
      <c r="L115" s="0" t="n">
        <v>7.36447933425657</v>
      </c>
      <c r="M115" s="0" t="n">
        <v>7.75801543119797</v>
      </c>
      <c r="N115" s="0" t="n">
        <v>0.393536096941403</v>
      </c>
    </row>
    <row r="116" customFormat="false" ht="13.8" hidden="false" customHeight="false" outlineLevel="0" collapsed="false">
      <c r="K116" s="0" t="n">
        <v>0.920274726191441</v>
      </c>
      <c r="L116" s="0" t="n">
        <v>11.5868664322041</v>
      </c>
      <c r="M116" s="0" t="n">
        <v>10.1676766955705</v>
      </c>
      <c r="N116" s="0" t="n">
        <v>-1.41918973663359</v>
      </c>
    </row>
    <row r="117" customFormat="false" ht="13.8" hidden="false" customHeight="false" outlineLevel="0" collapsed="false">
      <c r="K117" s="0" t="n">
        <v>0.402017399058756</v>
      </c>
      <c r="L117" s="0" t="n">
        <v>6.86534997545083</v>
      </c>
      <c r="M117" s="0" t="n">
        <v>5.60701563570089</v>
      </c>
      <c r="N117" s="0" t="n">
        <v>-1.25833433974994</v>
      </c>
    </row>
    <row r="118" customFormat="false" ht="13.8" hidden="false" customHeight="false" outlineLevel="0" collapsed="false">
      <c r="K118" s="0" t="n">
        <v>0.834719989323266</v>
      </c>
      <c r="L118" s="0" t="n">
        <v>10.8074310495706</v>
      </c>
      <c r="M118" s="0" t="n">
        <v>11.0529008221656</v>
      </c>
      <c r="N118" s="0" t="n">
        <v>0.245469772594996</v>
      </c>
    </row>
    <row r="119" customFormat="false" ht="13.8" hidden="false" customHeight="false" outlineLevel="0" collapsed="false">
      <c r="K119" s="0" t="n">
        <v>0.829406988788023</v>
      </c>
      <c r="L119" s="0" t="n">
        <v>10.7590276442571</v>
      </c>
      <c r="M119" s="0" t="n">
        <v>10.4811239338329</v>
      </c>
      <c r="N119" s="0" t="n">
        <v>-0.277903710424182</v>
      </c>
    </row>
    <row r="120" customFormat="false" ht="13.8" hidden="false" customHeight="false" outlineLevel="0" collapsed="false">
      <c r="K120" s="0" t="n">
        <v>0.223735828752491</v>
      </c>
      <c r="L120" s="0" t="n">
        <v>5.2411387505098</v>
      </c>
      <c r="M120" s="0" t="n">
        <v>4.15923790830462</v>
      </c>
      <c r="N120" s="0" t="n">
        <v>-1.08190084220519</v>
      </c>
    </row>
    <row r="121" customFormat="false" ht="13.8" hidden="false" customHeight="false" outlineLevel="0" collapsed="false">
      <c r="K121" s="0" t="n">
        <v>0.859895983378773</v>
      </c>
      <c r="L121" s="0" t="n">
        <v>11.0367936924605</v>
      </c>
      <c r="M121" s="0" t="n">
        <v>11.7757809343707</v>
      </c>
      <c r="N121" s="0" t="n">
        <v>0.738987241910186</v>
      </c>
    </row>
    <row r="122" customFormat="false" ht="13.8" hidden="false" customHeight="false" outlineLevel="0" collapsed="false">
      <c r="K122" s="0" t="n">
        <v>0.861979291182153</v>
      </c>
      <c r="L122" s="0" t="n">
        <v>11.0557733991876</v>
      </c>
      <c r="M122" s="0" t="n">
        <v>9.77344299742851</v>
      </c>
      <c r="N122" s="0" t="n">
        <v>-1.28233040175904</v>
      </c>
    </row>
    <row r="123" customFormat="false" ht="13.8" hidden="false" customHeight="false" outlineLevel="0" collapsed="false">
      <c r="K123" s="0" t="n">
        <v>0.194200999738251</v>
      </c>
      <c r="L123" s="0" t="n">
        <v>4.9720655045807</v>
      </c>
      <c r="M123" s="0" t="n">
        <v>5.83193208842541</v>
      </c>
      <c r="N123" s="0" t="n">
        <v>0.859866583844712</v>
      </c>
    </row>
    <row r="124" customFormat="false" ht="13.8" hidden="false" customHeight="false" outlineLevel="0" collapsed="false">
      <c r="K124" s="0" t="n">
        <v>0.818505937804838</v>
      </c>
      <c r="L124" s="0" t="n">
        <v>10.6597150269174</v>
      </c>
      <c r="M124" s="0" t="n">
        <v>9.82822347166593</v>
      </c>
      <c r="N124" s="0" t="n">
        <v>-0.831491555251485</v>
      </c>
    </row>
    <row r="125" customFormat="false" ht="13.8" hidden="false" customHeight="false" outlineLevel="0" collapsed="false">
      <c r="K125" s="0" t="n">
        <v>0.192151759424794</v>
      </c>
      <c r="L125" s="0" t="n">
        <v>4.95339616532146</v>
      </c>
      <c r="M125" s="0" t="n">
        <v>4.48112191413975</v>
      </c>
      <c r="N125" s="0" t="n">
        <v>-0.472274251181716</v>
      </c>
    </row>
    <row r="126" customFormat="false" ht="13.8" hidden="false" customHeight="false" outlineLevel="0" collapsed="false">
      <c r="K126" s="0" t="n">
        <v>0.23935420353004</v>
      </c>
      <c r="L126" s="0" t="n">
        <v>5.38342793713437</v>
      </c>
      <c r="M126" s="0" t="n">
        <v>4.52579691712242</v>
      </c>
      <c r="N126" s="0" t="n">
        <v>-0.857631020011957</v>
      </c>
    </row>
    <row r="127" customFormat="false" ht="13.8" hidden="false" customHeight="false" outlineLevel="0" collapsed="false">
      <c r="K127" s="0" t="n">
        <v>0.52418497119645</v>
      </c>
      <c r="L127" s="0" t="n">
        <v>7.97834186602576</v>
      </c>
      <c r="M127" s="0" t="n">
        <v>8.27652588290329</v>
      </c>
      <c r="N127" s="0" t="n">
        <v>0.298184016877533</v>
      </c>
    </row>
    <row r="128" customFormat="false" ht="13.8" hidden="false" customHeight="false" outlineLevel="0" collapsed="false">
      <c r="K128" s="0" t="n">
        <v>0.681255607426583</v>
      </c>
      <c r="L128" s="0" t="n">
        <v>9.40931361501448</v>
      </c>
      <c r="M128" s="0" t="n">
        <v>10.2784989361416</v>
      </c>
      <c r="N128" s="0" t="n">
        <v>0.869185321127134</v>
      </c>
    </row>
    <row r="129" customFormat="false" ht="13.8" hidden="false" customHeight="false" outlineLevel="0" collapsed="false">
      <c r="K129" s="0" t="n">
        <v>0.390590630124999</v>
      </c>
      <c r="L129" s="0" t="n">
        <v>6.76124787260794</v>
      </c>
      <c r="M129" s="0" t="n">
        <v>8.55388318976053</v>
      </c>
      <c r="N129" s="0" t="n">
        <v>1.7926353171526</v>
      </c>
    </row>
    <row r="130" customFormat="false" ht="13.8" hidden="false" customHeight="false" outlineLevel="0" collapsed="false">
      <c r="K130" s="0" t="n">
        <v>0.763185522132165</v>
      </c>
      <c r="L130" s="0" t="n">
        <v>10.1557255234056</v>
      </c>
      <c r="M130" s="0" t="n">
        <v>11.0504891864499</v>
      </c>
      <c r="N130" s="0" t="n">
        <v>0.894763663044309</v>
      </c>
    </row>
    <row r="131" customFormat="false" ht="13.8" hidden="false" customHeight="false" outlineLevel="0" collapsed="false">
      <c r="K131" s="0" t="n">
        <v>0.535535752494886</v>
      </c>
      <c r="L131" s="0" t="n">
        <v>8.08175169332927</v>
      </c>
      <c r="M131" s="0" t="n">
        <v>8.73506241583613</v>
      </c>
      <c r="N131" s="0" t="n">
        <v>0.653310722506861</v>
      </c>
    </row>
    <row r="132" customFormat="false" ht="13.8" hidden="false" customHeight="false" outlineLevel="0" collapsed="false">
      <c r="K132" s="0" t="n">
        <v>0.625803495169348</v>
      </c>
      <c r="L132" s="0" t="n">
        <v>8.90412430677487</v>
      </c>
      <c r="M132" s="0" t="n">
        <v>9.82844210840723</v>
      </c>
      <c r="N132" s="0" t="n">
        <v>0.924317801632359</v>
      </c>
    </row>
    <row r="133" customFormat="false" ht="13.8" hidden="false" customHeight="false" outlineLevel="0" collapsed="false">
      <c r="K133" s="0" t="n">
        <v>0.21099473935679</v>
      </c>
      <c r="L133" s="0" t="n">
        <v>5.12506270081535</v>
      </c>
      <c r="M133" s="0" t="n">
        <v>5.76070824327203</v>
      </c>
      <c r="N133" s="0" t="n">
        <v>0.635645542456682</v>
      </c>
    </row>
    <row r="134" customFormat="false" ht="13.8" hidden="false" customHeight="false" outlineLevel="0" collapsed="false">
      <c r="K134" s="0" t="n">
        <v>0.307624130738628</v>
      </c>
      <c r="L134" s="0" t="n">
        <v>6.00539229333569</v>
      </c>
      <c r="M134" s="0" t="n">
        <v>4.52970426085904</v>
      </c>
      <c r="N134" s="0" t="n">
        <v>-1.47568803247665</v>
      </c>
    </row>
    <row r="135" customFormat="false" ht="13.8" hidden="false" customHeight="false" outlineLevel="0" collapsed="false">
      <c r="K135" s="0" t="n">
        <v>0.19201328016395</v>
      </c>
      <c r="L135" s="0" t="n">
        <v>4.95213456789724</v>
      </c>
      <c r="M135" s="0" t="n">
        <v>5.04242572488016</v>
      </c>
      <c r="N135" s="0" t="n">
        <v>0.0902911569829152</v>
      </c>
    </row>
    <row r="136" customFormat="false" ht="13.8" hidden="false" customHeight="false" outlineLevel="0" collapsed="false">
      <c r="K136" s="0" t="n">
        <v>0.838571674176985</v>
      </c>
      <c r="L136" s="0" t="n">
        <v>10.8425213270659</v>
      </c>
      <c r="M136" s="0" t="n">
        <v>12.4183492297694</v>
      </c>
      <c r="N136" s="0" t="n">
        <v>1.57582790270353</v>
      </c>
    </row>
    <row r="137" customFormat="false" ht="13.8" hidden="false" customHeight="false" outlineLevel="0" collapsed="false">
      <c r="K137" s="0" t="n">
        <v>0.176809300072615</v>
      </c>
      <c r="L137" s="0" t="n">
        <v>4.81362067055101</v>
      </c>
      <c r="M137" s="0" t="n">
        <v>5.50161331406347</v>
      </c>
      <c r="N137" s="0" t="n">
        <v>0.687992643512464</v>
      </c>
    </row>
    <row r="138" customFormat="false" ht="13.8" hidden="false" customHeight="false" outlineLevel="0" collapsed="false">
      <c r="K138" s="0" t="n">
        <v>0.436364803993027</v>
      </c>
      <c r="L138" s="0" t="n">
        <v>7.17826757285589</v>
      </c>
      <c r="M138" s="0" t="n">
        <v>8.78912598216897</v>
      </c>
      <c r="N138" s="0" t="n">
        <v>1.61085840931308</v>
      </c>
    </row>
    <row r="139" customFormat="false" ht="13.8" hidden="false" customHeight="false" outlineLevel="0" collapsed="false">
      <c r="K139" s="0" t="n">
        <v>0.293569318891407</v>
      </c>
      <c r="L139" s="0" t="n">
        <v>5.87734774488643</v>
      </c>
      <c r="M139" s="0" t="n">
        <v>6.51822338868287</v>
      </c>
      <c r="N139" s="0" t="n">
        <v>0.640875643796438</v>
      </c>
    </row>
    <row r="140" customFormat="false" ht="13.8" hidden="false" customHeight="false" outlineLevel="0" collapsed="false">
      <c r="K140" s="0" t="n">
        <v>0.0471874028875878</v>
      </c>
      <c r="L140" s="0" t="n">
        <v>3.63271711420246</v>
      </c>
      <c r="M140" s="0" t="n">
        <v>3.73455901672435</v>
      </c>
      <c r="N140" s="0" t="n">
        <v>0.101841902521898</v>
      </c>
    </row>
    <row r="141" customFormat="false" ht="13.8" hidden="false" customHeight="false" outlineLevel="0" collapsed="false">
      <c r="K141" s="0" t="n">
        <v>0.457943407367404</v>
      </c>
      <c r="L141" s="0" t="n">
        <v>7.37485665247307</v>
      </c>
      <c r="M141" s="0" t="n">
        <v>7.75584956934125</v>
      </c>
      <c r="N141" s="0" t="n">
        <v>0.380992916868182</v>
      </c>
    </row>
    <row r="142" customFormat="false" ht="13.8" hidden="false" customHeight="false" outlineLevel="0" collapsed="false">
      <c r="K142" s="0" t="n">
        <v>0.941843196662292</v>
      </c>
      <c r="L142" s="0" t="n">
        <v>11.7833631973121</v>
      </c>
      <c r="M142" s="0" t="n">
        <v>10.8163710093346</v>
      </c>
      <c r="N142" s="0" t="n">
        <v>-0.966992187977553</v>
      </c>
    </row>
    <row r="143" customFormat="false" ht="13.8" hidden="false" customHeight="false" outlineLevel="0" collapsed="false">
      <c r="K143" s="0" t="n">
        <v>0.0509613574536949</v>
      </c>
      <c r="L143" s="0" t="n">
        <v>3.66709923994971</v>
      </c>
      <c r="M143" s="0" t="n">
        <v>3.83698065207464</v>
      </c>
      <c r="N143" s="0" t="n">
        <v>0.16988141212493</v>
      </c>
    </row>
    <row r="144" customFormat="false" ht="13.8" hidden="false" customHeight="false" outlineLevel="0" collapsed="false">
      <c r="K144" s="0" t="n">
        <v>0.661307657577228</v>
      </c>
      <c r="L144" s="0" t="n">
        <v>9.22758039377223</v>
      </c>
      <c r="M144" s="0" t="n">
        <v>9.85629962673291</v>
      </c>
      <c r="N144" s="0" t="n">
        <v>0.62871923296068</v>
      </c>
    </row>
    <row r="145" customFormat="false" ht="13.8" hidden="false" customHeight="false" outlineLevel="0" collapsed="false">
      <c r="K145" s="0" t="n">
        <v>0.818900526502243</v>
      </c>
      <c r="L145" s="0" t="n">
        <v>10.6633098762923</v>
      </c>
      <c r="M145" s="0" t="n">
        <v>10.7737529566954</v>
      </c>
      <c r="N145" s="0" t="n">
        <v>0.110443080403149</v>
      </c>
    </row>
    <row r="146" customFormat="false" ht="13.8" hidden="false" customHeight="false" outlineLevel="0" collapsed="false">
      <c r="K146" s="0" t="n">
        <v>0.413688356344817</v>
      </c>
      <c r="L146" s="0" t="n">
        <v>6.97167672474557</v>
      </c>
      <c r="M146" s="0" t="n">
        <v>6.37949828068785</v>
      </c>
      <c r="N146" s="0" t="n">
        <v>-0.59217844405772</v>
      </c>
    </row>
    <row r="147" customFormat="false" ht="13.8" hidden="false" customHeight="false" outlineLevel="0" collapsed="false">
      <c r="K147" s="0" t="n">
        <v>0.0686051672982506</v>
      </c>
      <c r="L147" s="0" t="n">
        <v>3.8278408912097</v>
      </c>
      <c r="M147" s="0" t="n">
        <v>4.81823575813962</v>
      </c>
      <c r="N147" s="0" t="n">
        <v>0.990394866929917</v>
      </c>
    </row>
    <row r="148" customFormat="false" ht="13.8" hidden="false" customHeight="false" outlineLevel="0" collapsed="false">
      <c r="K148" s="0" t="n">
        <v>0.848187399759413</v>
      </c>
      <c r="L148" s="0" t="n">
        <v>10.9301241533149</v>
      </c>
      <c r="M148" s="0" t="n">
        <v>10.241471557397</v>
      </c>
      <c r="N148" s="0" t="n">
        <v>-0.688652595917832</v>
      </c>
    </row>
    <row r="149" customFormat="false" ht="13.8" hidden="false" customHeight="false" outlineLevel="0" collapsed="false">
      <c r="K149" s="0" t="n">
        <v>0.18439306161854</v>
      </c>
      <c r="L149" s="0" t="n">
        <v>4.88271155083105</v>
      </c>
      <c r="M149" s="0" t="n">
        <v>4.45240799812796</v>
      </c>
      <c r="N149" s="0" t="n">
        <v>-0.430303552703096</v>
      </c>
    </row>
    <row r="150" customFormat="false" ht="13.8" hidden="false" customHeight="false" outlineLevel="0" collapsed="false">
      <c r="K150" s="0" t="n">
        <v>0.129784436902495</v>
      </c>
      <c r="L150" s="0" t="n">
        <v>4.3852067269167</v>
      </c>
      <c r="M150" s="0" t="n">
        <v>5.97597442280682</v>
      </c>
      <c r="N150" s="0" t="n">
        <v>1.59076769589013</v>
      </c>
    </row>
    <row r="151" customFormat="false" ht="13.8" hidden="false" customHeight="false" outlineLevel="0" collapsed="false">
      <c r="K151" s="0" t="n">
        <v>0.781585259222043</v>
      </c>
      <c r="L151" s="0" t="n">
        <v>10.3233539522219</v>
      </c>
      <c r="M151" s="0" t="n">
        <v>11.4576327791205</v>
      </c>
      <c r="N151" s="0" t="n">
        <v>1.13427882689857</v>
      </c>
    </row>
    <row r="152" customFormat="false" ht="13.8" hidden="false" customHeight="false" outlineLevel="0" collapsed="false">
      <c r="K152" s="0" t="n">
        <v>0.885401939708328</v>
      </c>
      <c r="L152" s="0" t="n">
        <v>11.2691624140403</v>
      </c>
      <c r="M152" s="0" t="n">
        <v>12.3206498704562</v>
      </c>
      <c r="N152" s="0" t="n">
        <v>1.05148745641587</v>
      </c>
    </row>
    <row r="153" customFormat="false" ht="13.8" hidden="false" customHeight="false" outlineLevel="0" collapsed="false">
      <c r="K153" s="0" t="n">
        <v>0.745713854558563</v>
      </c>
      <c r="L153" s="0" t="n">
        <v>9.99655215207658</v>
      </c>
      <c r="M153" s="0" t="n">
        <v>10.557978066581</v>
      </c>
      <c r="N153" s="0" t="n">
        <v>0.561425914504419</v>
      </c>
    </row>
    <row r="154" customFormat="false" ht="13.8" hidden="false" customHeight="false" outlineLevel="0" collapsed="false">
      <c r="K154" s="0" t="n">
        <v>0.630895204715416</v>
      </c>
      <c r="L154" s="0" t="n">
        <v>8.95051166910659</v>
      </c>
      <c r="M154" s="0" t="n">
        <v>8.53158781521852</v>
      </c>
      <c r="N154" s="0" t="n">
        <v>-0.418923853888069</v>
      </c>
    </row>
    <row r="155" customFormat="false" ht="13.8" hidden="false" customHeight="false" outlineLevel="0" collapsed="false">
      <c r="K155" s="0" t="n">
        <v>0.299647310490387</v>
      </c>
      <c r="L155" s="0" t="n">
        <v>5.93272050250351</v>
      </c>
      <c r="M155" s="0" t="n">
        <v>6.59693284402112</v>
      </c>
      <c r="N155" s="0" t="n">
        <v>0.664212341517614</v>
      </c>
    </row>
    <row r="156" customFormat="false" ht="13.8" hidden="false" customHeight="false" outlineLevel="0" collapsed="false">
      <c r="K156" s="0" t="n">
        <v>0.115171191740083</v>
      </c>
      <c r="L156" s="0" t="n">
        <v>4.25207464385937</v>
      </c>
      <c r="M156" s="0" t="n">
        <v>3.61788576823088</v>
      </c>
      <c r="N156" s="0" t="n">
        <v>-0.634188875628492</v>
      </c>
    </row>
    <row r="157" customFormat="false" ht="13.8" hidden="false" customHeight="false" outlineLevel="0" collapsed="false">
      <c r="K157" s="0" t="n">
        <v>0.160860204981214</v>
      </c>
      <c r="L157" s="0" t="n">
        <v>4.66831849921269</v>
      </c>
      <c r="M157" s="0" t="n">
        <v>4.56346737133257</v>
      </c>
      <c r="N157" s="0" t="n">
        <v>-0.104851127880129</v>
      </c>
    </row>
    <row r="158" customFormat="false" ht="13.8" hidden="false" customHeight="false" outlineLevel="0" collapsed="false">
      <c r="K158" s="0" t="n">
        <v>0.926422528528452</v>
      </c>
      <c r="L158" s="0" t="n">
        <v>11.6428751915354</v>
      </c>
      <c r="M158" s="0" t="n">
        <v>12.7886841999521</v>
      </c>
      <c r="N158" s="0" t="n">
        <v>1.14580900841674</v>
      </c>
    </row>
    <row r="159" customFormat="false" ht="13.8" hidden="false" customHeight="false" outlineLevel="0" collapsed="false">
      <c r="K159" s="0" t="n">
        <v>0.146893622270971</v>
      </c>
      <c r="L159" s="0" t="n">
        <v>4.54107775092292</v>
      </c>
      <c r="M159" s="0" t="n">
        <v>4.04932879687123</v>
      </c>
      <c r="N159" s="0" t="n">
        <v>-0.49174895405169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6" activeCellId="0" sqref="B46"/>
    </sheetView>
  </sheetViews>
  <sheetFormatPr defaultColWidth="8.5078125" defaultRowHeight="14.25" zeroHeight="false" outlineLevelRow="0" outlineLevelCol="0"/>
  <cols>
    <col collapsed="false" customWidth="true" hidden="false" outlineLevel="0" max="2" min="2" style="0" width="9.76"/>
    <col collapsed="false" customWidth="true" hidden="false" outlineLevel="0" max="3" min="3" style="0" width="10.76"/>
    <col collapsed="false" customWidth="true" hidden="false" outlineLevel="0" max="17" min="17" style="0" width="11.34"/>
    <col collapsed="false" customWidth="true" hidden="false" outlineLevel="0" max="18" min="18" style="0" width="10.4"/>
    <col collapsed="false" customWidth="true" hidden="false" outlineLevel="0" max="19" min="19" style="0" width="15.3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53</v>
      </c>
      <c r="D1" s="0" t="s">
        <v>54</v>
      </c>
      <c r="E1" s="0" t="s">
        <v>55</v>
      </c>
      <c r="F1" s="0" t="s">
        <v>7</v>
      </c>
      <c r="S1" s="0" t="s">
        <v>56</v>
      </c>
      <c r="T1" s="0" t="s">
        <v>57</v>
      </c>
      <c r="U1" s="0" t="s">
        <v>58</v>
      </c>
    </row>
    <row r="2" customFormat="false" ht="13.8" hidden="false" customHeight="false" outlineLevel="0" collapsed="false">
      <c r="A2" s="0" t="n">
        <v>3.39753893430492</v>
      </c>
      <c r="B2" s="0" t="n">
        <v>0.0272056012985419</v>
      </c>
      <c r="C2" s="0" t="n">
        <f aca="false">$C$28*B2+$C$29</f>
        <v>3.450675491057</v>
      </c>
      <c r="D2" s="0" t="n">
        <f aca="false">A2-C2</f>
        <v>-0.0531365567520798</v>
      </c>
      <c r="E2" s="0" t="n">
        <f aca="false">D2*D2</f>
        <v>0.002823493663467</v>
      </c>
      <c r="F2" s="0" t="n">
        <f aca="false">ABS(D2)</f>
        <v>0.0531365567520798</v>
      </c>
      <c r="Q2" s="0" t="s">
        <v>11</v>
      </c>
      <c r="R2" s="0" t="n">
        <f aca="false">MAX(D2:D25)</f>
        <v>1.52711262328747</v>
      </c>
      <c r="S2" s="0" t="n">
        <f aca="false">D2</f>
        <v>-0.0531365567520798</v>
      </c>
      <c r="T2" s="0" t="n">
        <f aca="false">R3</f>
        <v>-2.68824598767335</v>
      </c>
      <c r="U2" s="0" t="n">
        <f aca="false" t="array" ref="U2:U27">FREQUENCY(S2:S25,T2:T26)</f>
        <v>1</v>
      </c>
    </row>
    <row r="3" customFormat="false" ht="13.8" hidden="false" customHeight="false" outlineLevel="0" collapsed="false">
      <c r="A3" s="0" t="n">
        <v>7.46751324034545</v>
      </c>
      <c r="B3" s="0" t="n">
        <v>0.396251926942255</v>
      </c>
      <c r="C3" s="0" t="n">
        <f aca="false">$C$28*B3+$C$29</f>
        <v>6.81282438622353</v>
      </c>
      <c r="D3" s="0" t="n">
        <f aca="false">A3-C3</f>
        <v>0.654688854121922</v>
      </c>
      <c r="E3" s="0" t="n">
        <f aca="false">D3*D3</f>
        <v>0.428617495711475</v>
      </c>
      <c r="F3" s="0" t="n">
        <f aca="false">ABS(D3)</f>
        <v>0.654688854121922</v>
      </c>
      <c r="J3" s="1" t="s">
        <v>20</v>
      </c>
      <c r="K3" s="0" t="n">
        <f aca="false">AVERAGE(F2:F25)</f>
        <v>0.78931100683496</v>
      </c>
      <c r="Q3" s="0" t="s">
        <v>10</v>
      </c>
      <c r="R3" s="0" t="n">
        <f aca="false">MIN(D2:D25)</f>
        <v>-2.68824598767335</v>
      </c>
      <c r="S3" s="0" t="n">
        <f aca="false">D3</f>
        <v>0.654688854121922</v>
      </c>
      <c r="T3" s="0" t="n">
        <f aca="false">T2+$R$5</f>
        <v>-2.51260604554998</v>
      </c>
      <c r="U3" s="0" t="n">
        <v>0</v>
      </c>
    </row>
    <row r="4" customFormat="false" ht="13.8" hidden="false" customHeight="false" outlineLevel="0" collapsed="false">
      <c r="A4" s="0" t="n">
        <v>8.31579826662022</v>
      </c>
      <c r="B4" s="0" t="n">
        <v>0.713349199000908</v>
      </c>
      <c r="C4" s="0" t="n">
        <f aca="false">$C$28*B4+$C$29</f>
        <v>9.70169813683658</v>
      </c>
      <c r="D4" s="0" t="n">
        <f aca="false">A4-C4</f>
        <v>-1.38589987021636</v>
      </c>
      <c r="E4" s="0" t="n">
        <f aca="false">D4*D4</f>
        <v>1.92071845026573</v>
      </c>
      <c r="F4" s="0" t="n">
        <f aca="false">ABS(D4)</f>
        <v>1.38589987021636</v>
      </c>
      <c r="J4" s="1" t="s">
        <v>23</v>
      </c>
      <c r="K4" s="0" t="n">
        <f aca="false">SUM(E2:E25)</f>
        <v>27.2279108600036</v>
      </c>
      <c r="Q4" s="0" t="s">
        <v>59</v>
      </c>
      <c r="R4" s="0" t="n">
        <f aca="false">COUNT(D2:D25)</f>
        <v>24</v>
      </c>
      <c r="S4" s="0" t="n">
        <f aca="false">D4</f>
        <v>-1.38589987021636</v>
      </c>
      <c r="T4" s="0" t="n">
        <f aca="false">T3+$R$5</f>
        <v>-2.33696610342661</v>
      </c>
      <c r="U4" s="0" t="n">
        <v>0</v>
      </c>
      <c r="W4" s="3"/>
    </row>
    <row r="5" customFormat="false" ht="13.8" hidden="false" customHeight="false" outlineLevel="0" collapsed="false">
      <c r="A5" s="0" t="n">
        <v>8.30989111557995</v>
      </c>
      <c r="B5" s="0" t="n">
        <v>0.619632134616426</v>
      </c>
      <c r="C5" s="0" t="n">
        <f aca="false">$C$28*B5+$C$29</f>
        <v>8.84790092335955</v>
      </c>
      <c r="D5" s="0" t="n">
        <f aca="false">A5-C5</f>
        <v>-0.5380098077796</v>
      </c>
      <c r="E5" s="0" t="n">
        <f aca="false">D5*D5</f>
        <v>0.289454553267042</v>
      </c>
      <c r="F5" s="0" t="n">
        <f aca="false">ABS(D5)</f>
        <v>0.5380098077796</v>
      </c>
      <c r="J5" s="1" t="s">
        <v>25</v>
      </c>
      <c r="K5" s="0" t="n">
        <f aca="false">K4/COUNT(E2:E25)</f>
        <v>1.13449628583348</v>
      </c>
      <c r="Q5" s="0" t="s">
        <v>60</v>
      </c>
      <c r="R5" s="0" t="n">
        <f aca="false">(R2-R3)/R4</f>
        <v>0.175639942123367</v>
      </c>
      <c r="S5" s="0" t="n">
        <f aca="false">D5</f>
        <v>-0.5380098077796</v>
      </c>
      <c r="T5" s="0" t="n">
        <f aca="false">T4+$R$5</f>
        <v>-2.16132616130324</v>
      </c>
      <c r="U5" s="0" t="n">
        <v>1</v>
      </c>
    </row>
    <row r="6" customFormat="false" ht="13.8" hidden="false" customHeight="false" outlineLevel="0" collapsed="false">
      <c r="A6" s="0" t="n">
        <v>12.4384115360138</v>
      </c>
      <c r="B6" s="0" t="n">
        <v>0.890606401515535</v>
      </c>
      <c r="C6" s="0" t="n">
        <f aca="false">$C$28*B6+$C$29</f>
        <v>11.3165769912876</v>
      </c>
      <c r="D6" s="0" t="n">
        <f aca="false">A6-C6</f>
        <v>1.12183454472628</v>
      </c>
      <c r="E6" s="0" t="n">
        <f aca="false">D6*D6</f>
        <v>1.25851274574123</v>
      </c>
      <c r="F6" s="0" t="n">
        <f aca="false">ABS(D6)</f>
        <v>1.12183454472628</v>
      </c>
      <c r="J6" s="1" t="s">
        <v>27</v>
      </c>
      <c r="K6" s="0" t="n">
        <f aca="false">SQRT(K5)</f>
        <v>1.06512735662618</v>
      </c>
      <c r="S6" s="0" t="n">
        <f aca="false">D6</f>
        <v>1.12183454472628</v>
      </c>
      <c r="T6" s="0" t="n">
        <f aca="false">T5+$R$5</f>
        <v>-1.98568621917988</v>
      </c>
      <c r="U6" s="0" t="n">
        <v>0</v>
      </c>
    </row>
    <row r="7" customFormat="false" ht="13.8" hidden="false" customHeight="false" outlineLevel="0" collapsed="false">
      <c r="A7" s="0" t="n">
        <v>6.94899176414284</v>
      </c>
      <c r="B7" s="0" t="n">
        <v>0.248427544817904</v>
      </c>
      <c r="C7" s="0" t="n">
        <f aca="false">$C$28*B7+$C$29</f>
        <v>5.46608944130529</v>
      </c>
      <c r="D7" s="0" t="n">
        <f aca="false">A7-C7</f>
        <v>1.48290232283755</v>
      </c>
      <c r="E7" s="0" t="n">
        <f aca="false">D7*D7</f>
        <v>2.19899929907699</v>
      </c>
      <c r="F7" s="0" t="n">
        <f aca="false">ABS(D7)</f>
        <v>1.48290232283755</v>
      </c>
      <c r="S7" s="0" t="n">
        <f aca="false">D7</f>
        <v>1.48290232283755</v>
      </c>
      <c r="T7" s="0" t="n">
        <f aca="false">T6+$R$5</f>
        <v>-1.81004627705651</v>
      </c>
      <c r="U7" s="0" t="n">
        <v>0</v>
      </c>
    </row>
    <row r="8" customFormat="false" ht="13.8" hidden="false" customHeight="false" outlineLevel="0" collapsed="false">
      <c r="A8" s="0" t="n">
        <v>2.35116939057256</v>
      </c>
      <c r="B8" s="0" t="n">
        <v>0.201593659666086</v>
      </c>
      <c r="C8" s="0" t="n">
        <f aca="false">$C$28*B8+$C$29</f>
        <v>5.03941537824591</v>
      </c>
      <c r="D8" s="0" t="n">
        <f aca="false">A8-C8</f>
        <v>-2.68824598767335</v>
      </c>
      <c r="E8" s="0" t="n">
        <f aca="false">D8*D8</f>
        <v>7.22666649024185</v>
      </c>
      <c r="F8" s="0" t="n">
        <f aca="false">ABS(D8)</f>
        <v>2.68824598767335</v>
      </c>
      <c r="S8" s="0" t="n">
        <f aca="false">D8</f>
        <v>-2.68824598767335</v>
      </c>
      <c r="T8" s="0" t="n">
        <f aca="false">T7+$R$5</f>
        <v>-1.63440633493314</v>
      </c>
      <c r="U8" s="0" t="n">
        <v>0</v>
      </c>
    </row>
    <row r="9" customFormat="false" ht="13.8" hidden="false" customHeight="false" outlineLevel="0" collapsed="false">
      <c r="A9" s="0" t="n">
        <v>3.52218532253295</v>
      </c>
      <c r="B9" s="0" t="n">
        <v>0.0555367362541178</v>
      </c>
      <c r="C9" s="0" t="n">
        <f aca="false">$C$28*B9+$C$29</f>
        <v>3.70878263769653</v>
      </c>
      <c r="D9" s="0" t="n">
        <f aca="false">A9-C9</f>
        <v>-0.186597315163587</v>
      </c>
      <c r="E9" s="0" t="n">
        <f aca="false">D9*D9</f>
        <v>0.0348185580262591</v>
      </c>
      <c r="F9" s="0" t="n">
        <f aca="false">ABS(D9)</f>
        <v>0.186597315163587</v>
      </c>
      <c r="I9" s="3"/>
      <c r="S9" s="0" t="n">
        <f aca="false">D9</f>
        <v>-0.186597315163587</v>
      </c>
      <c r="T9" s="0" t="n">
        <f aca="false">T8+$R$5</f>
        <v>-1.45876639280977</v>
      </c>
      <c r="U9" s="0" t="n">
        <v>1</v>
      </c>
    </row>
    <row r="10" customFormat="false" ht="13.8" hidden="false" customHeight="false" outlineLevel="0" collapsed="false">
      <c r="A10" s="0" t="n">
        <v>9.35813045225613</v>
      </c>
      <c r="B10" s="0" t="n">
        <v>0.547374343088194</v>
      </c>
      <c r="C10" s="0" t="n">
        <f aca="false">$C$28*B10+$C$29</f>
        <v>8.18960564422335</v>
      </c>
      <c r="D10" s="0" t="n">
        <f aca="false">A10-C10</f>
        <v>1.16852480803278</v>
      </c>
      <c r="E10" s="0" t="n">
        <f aca="false">D10*D10</f>
        <v>1.36545022698804</v>
      </c>
      <c r="F10" s="0" t="n">
        <f aca="false">ABS(D10)</f>
        <v>1.16852480803278</v>
      </c>
      <c r="S10" s="0" t="n">
        <f aca="false">D10</f>
        <v>1.16852480803278</v>
      </c>
      <c r="T10" s="0" t="n">
        <f aca="false">T9+$R$5</f>
        <v>-1.28312645068641</v>
      </c>
      <c r="U10" s="0" t="n">
        <v>1</v>
      </c>
    </row>
    <row r="11" customFormat="false" ht="13.8" hidden="false" customHeight="false" outlineLevel="0" collapsed="false">
      <c r="A11" s="0" t="n">
        <v>11.1134475028141</v>
      </c>
      <c r="B11" s="0" t="n">
        <v>0.870358592877557</v>
      </c>
      <c r="C11" s="0" t="n">
        <f aca="false">$C$28*B11+$C$29</f>
        <v>11.1321119452721</v>
      </c>
      <c r="D11" s="0" t="n">
        <f aca="false">A11-C11</f>
        <v>-0.0186644424579914</v>
      </c>
      <c r="E11" s="0" t="n">
        <f aca="false">D11*D11</f>
        <v>0.000348361412267671</v>
      </c>
      <c r="F11" s="0" t="n">
        <f aca="false">ABS(D11)</f>
        <v>0.0186644424579914</v>
      </c>
      <c r="S11" s="0" t="n">
        <f aca="false">D11</f>
        <v>-0.0186644424579914</v>
      </c>
      <c r="T11" s="0" t="n">
        <f aca="false">T10+$R$5</f>
        <v>-1.10748650856304</v>
      </c>
      <c r="U11" s="0" t="n">
        <v>0</v>
      </c>
    </row>
    <row r="12" customFormat="false" ht="13.8" hidden="false" customHeight="false" outlineLevel="0" collapsed="false">
      <c r="A12" s="0" t="n">
        <v>5.03399653268403</v>
      </c>
      <c r="B12" s="0" t="n">
        <v>0.26936134345668</v>
      </c>
      <c r="C12" s="0" t="n">
        <f aca="false">$C$28*B12+$C$29</f>
        <v>5.65680411064182</v>
      </c>
      <c r="D12" s="0" t="n">
        <f aca="false">A12-C12</f>
        <v>-0.62280757795779</v>
      </c>
      <c r="E12" s="0" t="n">
        <f aca="false">D12*D12</f>
        <v>0.387889279161649</v>
      </c>
      <c r="F12" s="0" t="n">
        <f aca="false">ABS(D12)</f>
        <v>0.62280757795779</v>
      </c>
      <c r="S12" s="0" t="n">
        <f aca="false">D12</f>
        <v>-0.62280757795779</v>
      </c>
      <c r="T12" s="0" t="n">
        <f aca="false">T11+$R$5</f>
        <v>-0.931846566439673</v>
      </c>
      <c r="U12" s="0" t="n">
        <v>0</v>
      </c>
    </row>
    <row r="13" customFormat="false" ht="13.8" hidden="false" customHeight="false" outlineLevel="0" collapsed="false">
      <c r="A13" s="0" t="n">
        <v>6.13769802814016</v>
      </c>
      <c r="B13" s="0" t="n">
        <v>0.332331079730396</v>
      </c>
      <c r="C13" s="0" t="n">
        <f aca="false">$C$28*B13+$C$29</f>
        <v>6.23048176173973</v>
      </c>
      <c r="D13" s="0" t="n">
        <f aca="false">A13-C13</f>
        <v>-0.092783733599572</v>
      </c>
      <c r="E13" s="0" t="n">
        <f aca="false">D13*D13</f>
        <v>0.00860882122067635</v>
      </c>
      <c r="F13" s="0" t="n">
        <f aca="false">ABS(D13)</f>
        <v>0.092783733599572</v>
      </c>
      <c r="S13" s="0" t="n">
        <f aca="false">D13</f>
        <v>-0.092783733599572</v>
      </c>
      <c r="T13" s="0" t="n">
        <f aca="false">T12+$R$5</f>
        <v>-0.756206624316305</v>
      </c>
      <c r="U13" s="0" t="n">
        <v>2</v>
      </c>
    </row>
    <row r="14" customFormat="false" ht="13.8" hidden="false" customHeight="false" outlineLevel="0" collapsed="false">
      <c r="A14" s="0" t="n">
        <v>3.08212045276153</v>
      </c>
      <c r="B14" s="0" t="n">
        <v>0.0461489323021511</v>
      </c>
      <c r="C14" s="0" t="n">
        <f aca="false">$C$28*B14+$C$29</f>
        <v>3.62325626203058</v>
      </c>
      <c r="D14" s="0" t="n">
        <f aca="false">A14-C14</f>
        <v>-0.541135809269053</v>
      </c>
      <c r="E14" s="0" t="n">
        <f aca="false">D14*D14</f>
        <v>0.292827964073273</v>
      </c>
      <c r="F14" s="0" t="n">
        <f aca="false">ABS(D14)</f>
        <v>0.541135809269053</v>
      </c>
      <c r="S14" s="0" t="n">
        <f aca="false">D14</f>
        <v>-0.541135809269053</v>
      </c>
      <c r="T14" s="0" t="n">
        <f aca="false">T13+$R$5</f>
        <v>-0.580566682192938</v>
      </c>
      <c r="U14" s="0" t="n">
        <v>2</v>
      </c>
    </row>
    <row r="15" customFormat="false" ht="13.8" hidden="false" customHeight="false" outlineLevel="0" collapsed="false">
      <c r="A15" s="0" t="n">
        <v>5.17032861562565</v>
      </c>
      <c r="B15" s="0" t="n">
        <v>0.288463055508919</v>
      </c>
      <c r="C15" s="0" t="n">
        <f aca="false">$C$28*B15+$C$29</f>
        <v>5.83082779170734</v>
      </c>
      <c r="D15" s="0" t="n">
        <f aca="false">A15-C15</f>
        <v>-0.660499176081697</v>
      </c>
      <c r="E15" s="0" t="n">
        <f aca="false">D15*D15</f>
        <v>0.4362591616046</v>
      </c>
      <c r="F15" s="0" t="n">
        <f aca="false">ABS(D15)</f>
        <v>0.660499176081697</v>
      </c>
      <c r="S15" s="0" t="n">
        <f aca="false">D15</f>
        <v>-0.660499176081697</v>
      </c>
      <c r="T15" s="0" t="n">
        <f aca="false">T14+$R$5</f>
        <v>-0.40492674006957</v>
      </c>
      <c r="U15" s="0" t="n">
        <v>2</v>
      </c>
    </row>
    <row r="16" customFormat="false" ht="13.8" hidden="false" customHeight="false" outlineLevel="0" collapsed="false">
      <c r="A16" s="0" t="n">
        <v>4.0627652048258</v>
      </c>
      <c r="B16" s="0" t="n">
        <v>0.25969862678188</v>
      </c>
      <c r="C16" s="0" t="n">
        <f aca="false">$C$28*B16+$C$29</f>
        <v>5.56877317811371</v>
      </c>
      <c r="D16" s="0" t="n">
        <f aca="false">A16-C16</f>
        <v>-1.50600797328791</v>
      </c>
      <c r="E16" s="0" t="n">
        <f aca="false">D16*D16</f>
        <v>2.26806001560677</v>
      </c>
      <c r="F16" s="0" t="n">
        <f aca="false">ABS(D16)</f>
        <v>1.50600797328791</v>
      </c>
      <c r="S16" s="0" t="n">
        <f aca="false">D16</f>
        <v>-1.50600797328791</v>
      </c>
      <c r="T16" s="0" t="n">
        <f aca="false">T15+$R$5</f>
        <v>-0.229286797946203</v>
      </c>
      <c r="U16" s="0" t="n">
        <v>0</v>
      </c>
    </row>
    <row r="17" customFormat="false" ht="13.8" hidden="false" customHeight="false" outlineLevel="0" collapsed="false">
      <c r="A17" s="0" t="n">
        <v>11.3070295664008</v>
      </c>
      <c r="B17" s="0" t="n">
        <v>0.721934887485485</v>
      </c>
      <c r="C17" s="0" t="n">
        <f aca="false">$C$28*B17+$C$29</f>
        <v>9.77991694311331</v>
      </c>
      <c r="D17" s="0" t="n">
        <f aca="false">A17-C17</f>
        <v>1.52711262328747</v>
      </c>
      <c r="E17" s="0" t="n">
        <f aca="false">D17*D17</f>
        <v>2.33207296420395</v>
      </c>
      <c r="F17" s="0" t="n">
        <f aca="false">ABS(D17)</f>
        <v>1.52711262328747</v>
      </c>
      <c r="S17" s="0" t="n">
        <f aca="false">D17</f>
        <v>1.52711262328747</v>
      </c>
      <c r="T17" s="0" t="n">
        <f aca="false">T16+$R$5</f>
        <v>-0.0536468558228354</v>
      </c>
      <c r="U17" s="0" t="n">
        <v>5</v>
      </c>
    </row>
    <row r="18" customFormat="false" ht="13.8" hidden="false" customHeight="false" outlineLevel="0" collapsed="false">
      <c r="A18" s="0" t="n">
        <v>8.09555524839989</v>
      </c>
      <c r="B18" s="0" t="n">
        <v>0.522157964054358</v>
      </c>
      <c r="C18" s="0" t="n">
        <f aca="false">$C$28*B18+$C$29</f>
        <v>7.95987507920328</v>
      </c>
      <c r="D18" s="0" t="n">
        <f aca="false">A18-C18</f>
        <v>0.135680169196613</v>
      </c>
      <c r="E18" s="0" t="n">
        <f aca="false">D18*D18</f>
        <v>0.0184091083132215</v>
      </c>
      <c r="F18" s="0" t="n">
        <f aca="false">ABS(D18)</f>
        <v>0.135680169196613</v>
      </c>
      <c r="S18" s="0" t="n">
        <f aca="false">D18</f>
        <v>0.135680169196613</v>
      </c>
      <c r="T18" s="0" t="n">
        <f aca="false">T17+$R$5</f>
        <v>0.121993086300532</v>
      </c>
      <c r="U18" s="0" t="n">
        <v>2</v>
      </c>
    </row>
    <row r="19" customFormat="false" ht="13.8" hidden="false" customHeight="false" outlineLevel="0" collapsed="false">
      <c r="A19" s="0" t="n">
        <v>9.3595040593317</v>
      </c>
      <c r="B19" s="0" t="n">
        <v>0.770365842892783</v>
      </c>
      <c r="C19" s="0" t="n">
        <f aca="false">$C$28*B19+$C$29</f>
        <v>10.221140908507</v>
      </c>
      <c r="D19" s="0" t="n">
        <f aca="false">A19-C19</f>
        <v>-0.861636849175346</v>
      </c>
      <c r="E19" s="0" t="n">
        <f aca="false">D19*D19</f>
        <v>0.742418059856818</v>
      </c>
      <c r="F19" s="0" t="n">
        <f aca="false">ABS(D19)</f>
        <v>0.861636849175346</v>
      </c>
      <c r="S19" s="0" t="n">
        <f aca="false">D19</f>
        <v>-0.861636849175346</v>
      </c>
      <c r="T19" s="0" t="n">
        <f aca="false">T18+$R$5</f>
        <v>0.2976330284239</v>
      </c>
      <c r="U19" s="0" t="n">
        <v>2</v>
      </c>
    </row>
    <row r="20" customFormat="false" ht="13.8" hidden="false" customHeight="false" outlineLevel="0" collapsed="false">
      <c r="A20" s="0" t="n">
        <v>9.90626980814743</v>
      </c>
      <c r="B20" s="0" t="n">
        <v>0.750346362542592</v>
      </c>
      <c r="C20" s="0" t="n">
        <f aca="false">$C$28*B20+$C$29</f>
        <v>10.0387560178736</v>
      </c>
      <c r="D20" s="0" t="n">
        <f aca="false">A20-C20</f>
        <v>-0.132486209726167</v>
      </c>
      <c r="E20" s="0" t="n">
        <f aca="false">D20*D20</f>
        <v>0.017552595767606</v>
      </c>
      <c r="F20" s="0" t="n">
        <f aca="false">ABS(D20)</f>
        <v>0.132486209726167</v>
      </c>
      <c r="S20" s="0" t="n">
        <f aca="false">D20</f>
        <v>-0.132486209726167</v>
      </c>
      <c r="T20" s="0" t="n">
        <f aca="false">T19+$R$5</f>
        <v>0.473272970547267</v>
      </c>
      <c r="U20" s="0" t="n">
        <v>0</v>
      </c>
    </row>
    <row r="21" customFormat="false" ht="13.8" hidden="false" customHeight="false" outlineLevel="0" collapsed="false">
      <c r="A21" s="0" t="n">
        <v>5.1646210046295</v>
      </c>
      <c r="B21" s="0" t="n">
        <v>0.223309457700654</v>
      </c>
      <c r="C21" s="0" t="n">
        <f aca="false">$C$28*B21+$C$29</f>
        <v>5.23725435209894</v>
      </c>
      <c r="D21" s="0" t="n">
        <f aca="false">A21-C21</f>
        <v>-0.072633347469437</v>
      </c>
      <c r="E21" s="0" t="n">
        <f aca="false">D21*D21</f>
        <v>0.00527560316461596</v>
      </c>
      <c r="F21" s="0" t="n">
        <f aca="false">ABS(D21)</f>
        <v>0.072633347469437</v>
      </c>
      <c r="S21" s="0" t="n">
        <f aca="false">D21</f>
        <v>-0.072633347469437</v>
      </c>
      <c r="T21" s="0" t="n">
        <f aca="false">T20+$R$5</f>
        <v>0.648912912670634</v>
      </c>
      <c r="U21" s="0" t="n">
        <v>0</v>
      </c>
    </row>
    <row r="22" customFormat="false" ht="13.8" hidden="false" customHeight="false" outlineLevel="0" collapsed="false">
      <c r="A22" s="0" t="n">
        <v>4.13051829335926</v>
      </c>
      <c r="B22" s="0" t="n">
        <v>0.121049659787586</v>
      </c>
      <c r="C22" s="0" t="n">
        <f aca="false">$C$28*B22+$C$29</f>
        <v>4.305629667925</v>
      </c>
      <c r="D22" s="0" t="n">
        <f aca="false">A22-C22</f>
        <v>-0.17511137456574</v>
      </c>
      <c r="E22" s="0" t="n">
        <f aca="false">D22*D22</f>
        <v>0.0306639935023027</v>
      </c>
      <c r="F22" s="0" t="n">
        <f aca="false">ABS(D22)</f>
        <v>0.17511137456574</v>
      </c>
      <c r="S22" s="0" t="n">
        <f aca="false">D22</f>
        <v>-0.17511137456574</v>
      </c>
      <c r="T22" s="0" t="n">
        <f aca="false">T21+$R$5</f>
        <v>0.824552854794002</v>
      </c>
      <c r="U22" s="0" t="n">
        <v>1</v>
      </c>
    </row>
    <row r="23" customFormat="false" ht="13.8" hidden="false" customHeight="false" outlineLevel="0" collapsed="false">
      <c r="A23" s="0" t="n">
        <v>12.2970988043681</v>
      </c>
      <c r="B23" s="0" t="n">
        <v>0.980274799249903</v>
      </c>
      <c r="C23" s="0" t="n">
        <f aca="false">$C$28*B23+$C$29</f>
        <v>12.1334893500493</v>
      </c>
      <c r="D23" s="0" t="n">
        <f aca="false">A23-C23</f>
        <v>0.163609454318772</v>
      </c>
      <c r="E23" s="0" t="n">
        <f aca="false">D23*D23</f>
        <v>0.0267680535424864</v>
      </c>
      <c r="F23" s="0" t="n">
        <f aca="false">ABS(D23)</f>
        <v>0.163609454318772</v>
      </c>
      <c r="S23" s="0" t="n">
        <f aca="false">D23</f>
        <v>0.163609454318772</v>
      </c>
      <c r="T23" s="0" t="n">
        <f aca="false">T22+$R$5</f>
        <v>1.00019279691737</v>
      </c>
      <c r="U23" s="0" t="n">
        <v>0</v>
      </c>
    </row>
    <row r="24" customFormat="false" ht="13.8" hidden="false" customHeight="false" outlineLevel="0" collapsed="false">
      <c r="A24" s="0" t="n">
        <v>9.70348248161674</v>
      </c>
      <c r="B24" s="0" t="n">
        <v>0.962763169327204</v>
      </c>
      <c r="C24" s="0" t="n">
        <f aca="false">$C$28*B24+$C$29</f>
        <v>11.9739519068991</v>
      </c>
      <c r="D24" s="0" t="n">
        <f aca="false">A24-C24</f>
        <v>-2.27046942528238</v>
      </c>
      <c r="E24" s="0" t="n">
        <f aca="false">D24*D24</f>
        <v>5.15503141114209</v>
      </c>
      <c r="F24" s="0" t="n">
        <f aca="false">ABS(D24)</f>
        <v>2.27046942528238</v>
      </c>
      <c r="S24" s="0" t="n">
        <f aca="false">D24</f>
        <v>-2.27046942528238</v>
      </c>
      <c r="T24" s="0" t="n">
        <f aca="false">T23+$R$5</f>
        <v>1.17583273904074</v>
      </c>
      <c r="U24" s="0" t="n">
        <v>2</v>
      </c>
    </row>
    <row r="25" customFormat="false" ht="13.8" hidden="false" customHeight="false" outlineLevel="0" collapsed="false">
      <c r="A25" s="0" t="n">
        <v>4.98230386546777</v>
      </c>
      <c r="B25" s="0" t="n">
        <v>0.292245778002687</v>
      </c>
      <c r="C25" s="0" t="n">
        <f aca="false">$C$28*B25+$C$29</f>
        <v>5.86528979652736</v>
      </c>
      <c r="D25" s="0" t="n">
        <f aca="false">A25-C25</f>
        <v>-0.882985931059594</v>
      </c>
      <c r="E25" s="0" t="n">
        <f aca="false">D25*D25</f>
        <v>0.779664154449179</v>
      </c>
      <c r="F25" s="0" t="n">
        <f aca="false">ABS(D25)</f>
        <v>0.882985931059594</v>
      </c>
      <c r="S25" s="0" t="n">
        <f aca="false">D25</f>
        <v>-0.882985931059594</v>
      </c>
      <c r="T25" s="0" t="n">
        <f aca="false">T24+$R$5</f>
        <v>1.3514726811641</v>
      </c>
      <c r="U25" s="0" t="n">
        <v>0</v>
      </c>
    </row>
    <row r="26" customFormat="false" ht="13.8" hidden="false" customHeight="false" outlineLevel="0" collapsed="false">
      <c r="T26" s="0" t="n">
        <f aca="false">T25+$R$5</f>
        <v>1.52711262328747</v>
      </c>
      <c r="U26" s="0" t="n">
        <v>1</v>
      </c>
    </row>
    <row r="27" customFormat="false" ht="13.8" hidden="false" customHeight="false" outlineLevel="0" collapsed="false">
      <c r="U27" s="0" t="n">
        <v>1</v>
      </c>
    </row>
    <row r="28" customFormat="false" ht="13.8" hidden="false" customHeight="false" outlineLevel="0" collapsed="false">
      <c r="B28" s="2" t="s">
        <v>24</v>
      </c>
      <c r="C28" s="0" t="n">
        <f aca="false">train_data!O10</f>
        <v>9.11037087092539</v>
      </c>
    </row>
    <row r="29" customFormat="false" ht="13.8" hidden="false" customHeight="false" outlineLevel="0" collapsed="false">
      <c r="B29" s="2" t="s">
        <v>26</v>
      </c>
      <c r="C29" s="0" t="n">
        <f aca="false">train_data!O11</f>
        <v>3.20282237346075</v>
      </c>
    </row>
    <row r="30" customFormat="false" ht="13.8" hidden="false" customHeight="false" outlineLevel="0" collapsed="false"/>
    <row r="46" customFormat="false" ht="14.25" hidden="false" customHeight="false" outlineLevel="0" collapsed="false">
      <c r="B46" s="1" t="s">
        <v>30</v>
      </c>
    </row>
    <row r="47" customFormat="false" ht="14.25" hidden="false" customHeight="false" outlineLevel="0" collapsed="false">
      <c r="B47" s="0" t="s">
        <v>31</v>
      </c>
      <c r="C47" s="0" t="s">
        <v>32</v>
      </c>
    </row>
    <row r="49" customFormat="false" ht="14.25" hidden="false" customHeight="false" outlineLevel="0" collapsed="false">
      <c r="B49" s="0" t="s">
        <v>33</v>
      </c>
    </row>
    <row r="50" customFormat="false" ht="14.25" hidden="false" customHeight="false" outlineLevel="0" collapsed="false">
      <c r="B50" s="0" t="n">
        <f aca="false" t="array" ref="B50:C54">LINEST($A$2:$A$25 , $B$2:$B$25 , 1 , 1)</f>
        <v>9.40191412952369</v>
      </c>
      <c r="C50" s="0" t="n">
        <v>2.79973763648568</v>
      </c>
    </row>
    <row r="51" customFormat="false" ht="14.25" hidden="false" customHeight="false" outlineLevel="0" collapsed="false">
      <c r="B51" s="0" t="n">
        <v>0.725471253004775</v>
      </c>
      <c r="C51" s="0" t="n">
        <v>0.400934048417967</v>
      </c>
    </row>
    <row r="52" customFormat="false" ht="14.25" hidden="false" customHeight="false" outlineLevel="0" collapsed="false">
      <c r="B52" s="0" t="n">
        <v>0.884182909069302</v>
      </c>
      <c r="C52" s="0" t="n">
        <v>1.07273673994647</v>
      </c>
    </row>
    <row r="53" customFormat="false" ht="14.25" hidden="false" customHeight="false" outlineLevel="0" collapsed="false">
      <c r="B53" s="0" t="n">
        <v>167.954693415363</v>
      </c>
      <c r="C53" s="0" t="n">
        <v>22</v>
      </c>
    </row>
    <row r="54" customFormat="false" ht="14.25" hidden="false" customHeight="false" outlineLevel="0" collapsed="false">
      <c r="B54" s="0" t="n">
        <v>193.276233831113</v>
      </c>
      <c r="C54" s="0" t="n">
        <v>25.3168104910817</v>
      </c>
    </row>
    <row r="56" customFormat="false" ht="14.25" hidden="false" customHeight="false" outlineLevel="0" collapsed="false">
      <c r="B56" s="0" t="s">
        <v>34</v>
      </c>
    </row>
    <row r="57" customFormat="false" ht="14.25" hidden="false" customHeight="false" outlineLevel="0" collapsed="false">
      <c r="B57" s="0" t="s">
        <v>35</v>
      </c>
      <c r="C57" s="0" t="n">
        <f aca="false">$B$52</f>
        <v>0.884182909069302</v>
      </c>
    </row>
    <row r="58" customFormat="false" ht="14.25" hidden="false" customHeight="false" outlineLevel="0" collapsed="false">
      <c r="B58" s="0" t="s">
        <v>36</v>
      </c>
      <c r="C58" s="0" t="n">
        <f aca="false">$C$52</f>
        <v>1.07273673994647</v>
      </c>
    </row>
    <row r="59" customFormat="false" ht="14.25" hidden="false" customHeight="false" outlineLevel="0" collapsed="false">
      <c r="B59" s="0" t="s">
        <v>37</v>
      </c>
      <c r="C59" s="0" t="n">
        <f aca="false">1</f>
        <v>1</v>
      </c>
    </row>
    <row r="60" customFormat="false" ht="14.25" hidden="false" customHeight="false" outlineLevel="0" collapsed="false">
      <c r="B60" s="0" t="s">
        <v>38</v>
      </c>
      <c r="C60" s="0" t="n">
        <f aca="false">24</f>
        <v>24</v>
      </c>
    </row>
    <row r="61" customFormat="false" ht="14.25" hidden="false" customHeight="false" outlineLevel="0" collapsed="false">
      <c r="B61" s="0" t="s">
        <v>39</v>
      </c>
      <c r="C61" s="0" t="n">
        <f aca="false">1 - (1 - $B$52)*($C$60 - 1)/($C$60 - $C$59 - 1)</f>
        <v>0.878918495845179</v>
      </c>
    </row>
    <row r="63" customFormat="false" ht="14.25" hidden="false" customHeight="false" outlineLevel="0" collapsed="false">
      <c r="B63" s="0" t="s">
        <v>40</v>
      </c>
    </row>
    <row r="64" customFormat="false" ht="14.25" hidden="false" customHeight="false" outlineLevel="0" collapsed="false">
      <c r="C64" s="0" t="s">
        <v>41</v>
      </c>
      <c r="D64" s="0" t="s">
        <v>42</v>
      </c>
      <c r="E64" s="0" t="s">
        <v>43</v>
      </c>
      <c r="F64" s="0" t="s">
        <v>44</v>
      </c>
      <c r="G64" s="0" t="s">
        <v>45</v>
      </c>
    </row>
    <row r="65" customFormat="false" ht="14.25" hidden="false" customHeight="false" outlineLevel="0" collapsed="false">
      <c r="B65" s="0" t="s">
        <v>30</v>
      </c>
      <c r="C65" s="0" t="n">
        <f aca="false">$C$59</f>
        <v>1</v>
      </c>
      <c r="D65" s="0" t="n">
        <f aca="false">$B$54</f>
        <v>193.276233831113</v>
      </c>
      <c r="E65" s="0" t="n">
        <f aca="false">$B$54 / $C$65</f>
        <v>193.276233831113</v>
      </c>
      <c r="F65" s="0" t="n">
        <f aca="false">$B$53</f>
        <v>167.954693415363</v>
      </c>
      <c r="G65" s="0" t="n">
        <f aca="false">FDIST($B$53 , $C$65 , $C$53)</f>
        <v>8.94708939757122E-012</v>
      </c>
    </row>
    <row r="66" customFormat="false" ht="14.25" hidden="false" customHeight="false" outlineLevel="0" collapsed="false">
      <c r="B66" s="0" t="s">
        <v>46</v>
      </c>
      <c r="C66" s="0" t="n">
        <f aca="false">$C$53</f>
        <v>22</v>
      </c>
      <c r="D66" s="0" t="n">
        <f aca="false">$C$54</f>
        <v>25.3168104910817</v>
      </c>
      <c r="E66" s="0" t="n">
        <f aca="false">$C$54 / $C$53</f>
        <v>1.15076411323099</v>
      </c>
    </row>
    <row r="67" customFormat="false" ht="14.25" hidden="false" customHeight="false" outlineLevel="0" collapsed="false">
      <c r="B67" s="0" t="s">
        <v>47</v>
      </c>
      <c r="C67" s="0" t="n">
        <f aca="false">$C$65 + $C$53</f>
        <v>23</v>
      </c>
      <c r="D67" s="0" t="n">
        <f aca="false">$B$54 + $C$54</f>
        <v>218.593044322195</v>
      </c>
    </row>
    <row r="69" customFormat="false" ht="14.25" hidden="false" customHeight="false" outlineLevel="0" collapsed="false">
      <c r="B69" s="0" t="s">
        <v>48</v>
      </c>
      <c r="C69" s="0" t="n">
        <v>0.95</v>
      </c>
    </row>
    <row r="71" customFormat="false" ht="14.25" hidden="false" customHeight="false" outlineLevel="0" collapsed="false">
      <c r="C71" s="0" t="s">
        <v>49</v>
      </c>
      <c r="D71" s="0" t="s">
        <v>36</v>
      </c>
      <c r="E71" s="0" t="s">
        <v>50</v>
      </c>
      <c r="F71" s="0" t="s">
        <v>51</v>
      </c>
      <c r="G71" s="0" t="str">
        <f aca="false">_xlfn.CONCAT("Lower " , INT($C$69 * 100) , "%")</f>
        <v>Lower 95%</v>
      </c>
      <c r="H71" s="0" t="str">
        <f aca="false">_xlfn.CONCAT("Upper " , INT($C$69 * 100) , "%")</f>
        <v>Upper 95%</v>
      </c>
    </row>
    <row r="72" customFormat="false" ht="14.25" hidden="false" customHeight="false" outlineLevel="0" collapsed="false">
      <c r="B72" s="0" t="str">
        <f aca="false">"Intercept"</f>
        <v>Intercept</v>
      </c>
      <c r="C72" s="0" t="n">
        <f aca="false" t="array" ref="C72:C73">INDEX($B$50:$C$50, 1 , ROW($C$73)+1 - ROW())</f>
        <v>2.79973763648568</v>
      </c>
      <c r="D72" s="0" t="n">
        <f aca="false" t="array" ref="D72:D73">INDEX($B$51:$C$51, 1 , ROW($D$73)+1 - ROW())</f>
        <v>0.400934048417967</v>
      </c>
      <c r="E72" s="0" t="n">
        <f aca="false" t="array" ref="E72:E73">$C$72:$C$73 / $D$72:$D$73</f>
        <v>6.9830378525672</v>
      </c>
      <c r="F72" s="0" t="n">
        <f aca="false" t="array" ref="F72:F73">TDIST(ABS($E$72:$E$73) , $C$53 , 2 )</f>
        <v>5.21922659561509E-007</v>
      </c>
      <c r="G72" s="0" t="n">
        <f aca="false" t="array" ref="G72:G73">$C$72:$C$73 - $D$72:$D$73 * TINV(1 - $C$69 , $C$53)</f>
        <v>1.96825131146593</v>
      </c>
      <c r="H72" s="0" t="n">
        <f aca="false" t="array" ref="H72:H73">$C$72:$C$73 + $D$72:$D$73 * TINV(1 - $C$69 , $C$53)</f>
        <v>3.63122396150543</v>
      </c>
    </row>
    <row r="73" customFormat="false" ht="14.25" hidden="false" customHeight="false" outlineLevel="0" collapsed="false">
      <c r="B73" s="0" t="str">
        <f aca="false">"X1"</f>
        <v>X1</v>
      </c>
      <c r="C73" s="0" t="n">
        <v>9.40191412952369</v>
      </c>
      <c r="D73" s="0" t="n">
        <v>0.725471253004775</v>
      </c>
      <c r="E73" s="0" t="n">
        <v>12.9597335395202</v>
      </c>
      <c r="F73" s="0" t="n">
        <v>8.94708939757121E-012</v>
      </c>
      <c r="G73" s="0" t="n">
        <v>7.8973788363785</v>
      </c>
      <c r="H73" s="0" t="n">
        <v>10.9064494226689</v>
      </c>
    </row>
    <row r="75" customFormat="false" ht="14.25" hidden="false" customHeight="false" outlineLevel="0" collapsed="false">
      <c r="B75" s="0" t="str">
        <f aca="false">"X1"</f>
        <v>X1</v>
      </c>
      <c r="C75" s="0" t="s">
        <v>52</v>
      </c>
      <c r="D75" s="0" t="str">
        <f aca="false">"Y"</f>
        <v>Y</v>
      </c>
      <c r="E75" s="0" t="s">
        <v>46</v>
      </c>
    </row>
    <row r="76" customFormat="false" ht="14.25" hidden="false" customHeight="false" outlineLevel="0" collapsed="false">
      <c r="B76" s="0" t="n">
        <f aca="false" t="array" ref="B76:B99">$B$2:$B$25</f>
        <v>0.0272056012985419</v>
      </c>
      <c r="C76" s="0" t="n">
        <f aca="false" t="array" ref="C76:C99">MMULT($B$76:$B$99 , $C$73) + $C$72</f>
        <v>3.05552236373663</v>
      </c>
      <c r="D76" s="0" t="n">
        <f aca="false" t="array" ref="D76:D99">$A$2:$A$25</f>
        <v>3.39753893430492</v>
      </c>
      <c r="E76" s="0" t="n">
        <f aca="false" t="array" ref="E76:E99">$D$76:$D$99 - $C$76:$C$99</f>
        <v>0.342016570568295</v>
      </c>
    </row>
    <row r="77" customFormat="false" ht="14.25" hidden="false" customHeight="false" outlineLevel="0" collapsed="false">
      <c r="B77" s="0" t="n">
        <v>0.396251926942255</v>
      </c>
      <c r="C77" s="0" t="n">
        <v>6.52526422725505</v>
      </c>
      <c r="D77" s="0" t="n">
        <v>7.46751324034545</v>
      </c>
      <c r="E77" s="0" t="n">
        <v>0.942249013090396</v>
      </c>
    </row>
    <row r="78" customFormat="false" ht="14.25" hidden="false" customHeight="false" outlineLevel="0" collapsed="false">
      <c r="B78" s="0" t="n">
        <v>0.713349199000908</v>
      </c>
      <c r="C78" s="0" t="n">
        <v>9.50658554985672</v>
      </c>
      <c r="D78" s="0" t="n">
        <v>8.31579826662022</v>
      </c>
      <c r="E78" s="0" t="n">
        <v>-1.1907872832365</v>
      </c>
    </row>
    <row r="79" customFormat="false" ht="14.25" hidden="false" customHeight="false" outlineLevel="0" collapsed="false">
      <c r="B79" s="0" t="n">
        <v>0.619632134616426</v>
      </c>
      <c r="C79" s="0" t="n">
        <v>8.62546575804278</v>
      </c>
      <c r="D79" s="0" t="n">
        <v>8.30989111557995</v>
      </c>
      <c r="E79" s="0" t="n">
        <v>-0.315574642462822</v>
      </c>
    </row>
    <row r="80" customFormat="false" ht="14.25" hidden="false" customHeight="false" outlineLevel="0" collapsed="false">
      <c r="B80" s="0" t="n">
        <v>0.890606401515535</v>
      </c>
      <c r="C80" s="0" t="n">
        <v>11.1731425467388</v>
      </c>
      <c r="D80" s="0" t="n">
        <v>12.4384115360138</v>
      </c>
      <c r="E80" s="0" t="n">
        <v>1.26526898927501</v>
      </c>
    </row>
    <row r="81" customFormat="false" ht="14.25" hidden="false" customHeight="false" outlineLevel="0" collapsed="false">
      <c r="B81" s="0" t="n">
        <v>0.248427544817904</v>
      </c>
      <c r="C81" s="0" t="n">
        <v>5.135432080272</v>
      </c>
      <c r="D81" s="0" t="n">
        <v>6.94899176414284</v>
      </c>
      <c r="E81" s="0" t="n">
        <v>1.81355968387084</v>
      </c>
    </row>
    <row r="82" customFormat="false" ht="14.25" hidden="false" customHeight="false" outlineLevel="0" collapsed="false">
      <c r="B82" s="0" t="n">
        <v>0.201593659666086</v>
      </c>
      <c r="C82" s="0" t="n">
        <v>4.69510391372264</v>
      </c>
      <c r="D82" s="0" t="n">
        <v>2.35116939057256</v>
      </c>
      <c r="E82" s="0" t="n">
        <v>-2.34393452315008</v>
      </c>
    </row>
    <row r="83" customFormat="false" ht="14.25" hidden="false" customHeight="false" outlineLevel="0" collapsed="false">
      <c r="B83" s="0" t="n">
        <v>0.0555367362541178</v>
      </c>
      <c r="C83" s="0" t="n">
        <v>3.3218892617809</v>
      </c>
      <c r="D83" s="0" t="n">
        <v>3.52218532253295</v>
      </c>
      <c r="E83" s="0" t="n">
        <v>0.20029606075205</v>
      </c>
    </row>
    <row r="84" customFormat="false" ht="14.25" hidden="false" customHeight="false" outlineLevel="0" collapsed="false">
      <c r="B84" s="0" t="n">
        <v>0.547374343088194</v>
      </c>
      <c r="C84" s="0" t="n">
        <v>7.94610420690531</v>
      </c>
      <c r="D84" s="0" t="n">
        <v>9.35813045225613</v>
      </c>
      <c r="E84" s="0" t="n">
        <v>1.41202624535082</v>
      </c>
    </row>
    <row r="85" customFormat="false" ht="14.25" hidden="false" customHeight="false" outlineLevel="0" collapsed="false">
      <c r="B85" s="0" t="n">
        <v>0.870358592877557</v>
      </c>
      <c r="C85" s="0" t="n">
        <v>10.9827743886135</v>
      </c>
      <c r="D85" s="0" t="n">
        <v>11.1134475028141</v>
      </c>
      <c r="E85" s="0" t="n">
        <v>0.130673114200524</v>
      </c>
    </row>
    <row r="86" customFormat="false" ht="14.25" hidden="false" customHeight="false" outlineLevel="0" collapsed="false">
      <c r="B86" s="0" t="n">
        <v>0.26936134345668</v>
      </c>
      <c r="C86" s="0" t="n">
        <v>5.33224985747852</v>
      </c>
      <c r="D86" s="0" t="n">
        <v>5.03399653268403</v>
      </c>
      <c r="E86" s="0" t="n">
        <v>-0.298253324794491</v>
      </c>
    </row>
    <row r="87" customFormat="false" ht="14.25" hidden="false" customHeight="false" outlineLevel="0" collapsed="false">
      <c r="B87" s="0" t="n">
        <v>0.332331079730396</v>
      </c>
      <c r="C87" s="0" t="n">
        <v>5.92428591068275</v>
      </c>
      <c r="D87" s="0" t="n">
        <v>6.13769802814016</v>
      </c>
      <c r="E87" s="0" t="n">
        <v>0.213412117457412</v>
      </c>
    </row>
    <row r="88" customFormat="false" ht="14.25" hidden="false" customHeight="false" outlineLevel="0" collapsed="false">
      <c r="B88" s="0" t="n">
        <v>0.0461489323021511</v>
      </c>
      <c r="C88" s="0" t="n">
        <v>3.2336259351597</v>
      </c>
      <c r="D88" s="0" t="n">
        <v>3.08212045276153</v>
      </c>
      <c r="E88" s="0" t="n">
        <v>-0.151505482398177</v>
      </c>
    </row>
    <row r="89" customFormat="false" ht="14.25" hidden="false" customHeight="false" outlineLevel="0" collapsed="false">
      <c r="B89" s="0" t="n">
        <v>0.288463055508919</v>
      </c>
      <c r="C89" s="0" t="n">
        <v>5.51184251392056</v>
      </c>
      <c r="D89" s="0" t="n">
        <v>5.17032861562565</v>
      </c>
      <c r="E89" s="0" t="n">
        <v>-0.341513898294915</v>
      </c>
    </row>
    <row r="90" customFormat="false" ht="14.25" hidden="false" customHeight="false" outlineLevel="0" collapsed="false">
      <c r="B90" s="0" t="n">
        <v>0.25969862678188</v>
      </c>
      <c r="C90" s="0" t="n">
        <v>5.24140182504413</v>
      </c>
      <c r="D90" s="0" t="n">
        <v>4.0627652048258</v>
      </c>
      <c r="E90" s="0" t="n">
        <v>-1.17863662021833</v>
      </c>
    </row>
    <row r="91" customFormat="false" ht="14.25" hidden="false" customHeight="false" outlineLevel="0" collapsed="false">
      <c r="B91" s="0" t="n">
        <v>0.721934887485485</v>
      </c>
      <c r="C91" s="0" t="n">
        <v>9.58730745573156</v>
      </c>
      <c r="D91" s="0" t="n">
        <v>11.3070295664008</v>
      </c>
      <c r="E91" s="0" t="n">
        <v>1.71972211066923</v>
      </c>
    </row>
    <row r="92" customFormat="false" ht="14.25" hidden="false" customHeight="false" outlineLevel="0" collapsed="false">
      <c r="B92" s="0" t="n">
        <v>0.522157964054358</v>
      </c>
      <c r="C92" s="0" t="n">
        <v>7.70902197657167</v>
      </c>
      <c r="D92" s="0" t="n">
        <v>8.09555524839989</v>
      </c>
      <c r="E92" s="0" t="n">
        <v>0.386533271828225</v>
      </c>
    </row>
    <row r="93" customFormat="false" ht="14.25" hidden="false" customHeight="false" outlineLevel="0" collapsed="false">
      <c r="B93" s="0" t="n">
        <v>0.770365842892783</v>
      </c>
      <c r="C93" s="0" t="n">
        <v>10.0426511396818</v>
      </c>
      <c r="D93" s="0" t="n">
        <v>9.3595040593317</v>
      </c>
      <c r="E93" s="0" t="n">
        <v>-0.683147080350063</v>
      </c>
    </row>
    <row r="94" customFormat="false" ht="14.25" hidden="false" customHeight="false" outlineLevel="0" collapsed="false">
      <c r="B94" s="0" t="n">
        <v>0.750346362542592</v>
      </c>
      <c r="C94" s="0" t="n">
        <v>9.85442970451158</v>
      </c>
      <c r="D94" s="0" t="n">
        <v>9.90626980814743</v>
      </c>
      <c r="E94" s="0" t="n">
        <v>0.0518401036358558</v>
      </c>
    </row>
    <row r="95" customFormat="false" ht="14.25" hidden="false" customHeight="false" outlineLevel="0" collapsed="false">
      <c r="B95" s="0" t="n">
        <v>0.223309457700654</v>
      </c>
      <c r="C95" s="0" t="n">
        <v>4.89927398209773</v>
      </c>
      <c r="D95" s="0" t="n">
        <v>5.1646210046295</v>
      </c>
      <c r="E95" s="0" t="n">
        <v>0.26534702253177</v>
      </c>
    </row>
    <row r="96" customFormat="false" ht="14.25" hidden="false" customHeight="false" outlineLevel="0" collapsed="false">
      <c r="B96" s="0" t="n">
        <v>0.121049659787586</v>
      </c>
      <c r="C96" s="0" t="n">
        <v>3.93783614321661</v>
      </c>
      <c r="D96" s="0" t="n">
        <v>4.13051829335926</v>
      </c>
      <c r="E96" s="0" t="n">
        <v>0.192682150142649</v>
      </c>
    </row>
    <row r="97" customFormat="false" ht="14.25" hidden="false" customHeight="false" outlineLevel="0" collapsed="false">
      <c r="B97" s="0" t="n">
        <v>0.980274799249903</v>
      </c>
      <c r="C97" s="0" t="n">
        <v>12.0161971223693</v>
      </c>
      <c r="D97" s="0" t="n">
        <v>12.2970988043681</v>
      </c>
      <c r="E97" s="0" t="n">
        <v>0.28090168199873</v>
      </c>
    </row>
    <row r="98" customFormat="false" ht="14.25" hidden="false" customHeight="false" outlineLevel="0" collapsed="false">
      <c r="B98" s="0" t="n">
        <v>0.962763169327204</v>
      </c>
      <c r="C98" s="0" t="n">
        <v>11.8515542815681</v>
      </c>
      <c r="D98" s="0" t="n">
        <v>9.70348248161674</v>
      </c>
      <c r="E98" s="0" t="n">
        <v>-2.14807179995139</v>
      </c>
    </row>
    <row r="99" customFormat="false" ht="14.25" hidden="false" customHeight="false" outlineLevel="0" collapsed="false">
      <c r="B99" s="0" t="n">
        <v>0.292245778002687</v>
      </c>
      <c r="C99" s="0" t="n">
        <v>5.54740734598278</v>
      </c>
      <c r="D99" s="0" t="n">
        <v>4.98230386546777</v>
      </c>
      <c r="E99" s="0" t="n">
        <v>-0.565103480515018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2024-01-14T09:05:54Z</dcterms:created>
  <dc:creator>Vinay Kulkarni</dc:creator>
  <dc:description/>
  <dc:language>en-IN</dc:language>
  <cp:lastModifiedBy/>
  <dcterms:modified xsi:type="dcterms:W3CDTF">2024-01-16T02:12:47Z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