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https://worldbankgroup-my.sharepoint.com/personal/mkotei_ifc_org/Documents/Yangyang Handover/Gabriela/MSME Gap/"/>
    </mc:Choice>
  </mc:AlternateContent>
  <xr:revisionPtr revIDLastSave="0" documentId="8_{AC984B76-B832-4059-ABDF-055847ED12F8}" xr6:coauthVersionLast="36" xr6:coauthVersionMax="36" xr10:uidLastSave="{00000000-0000-0000-0000-000000000000}"/>
  <bookViews>
    <workbookView xWindow="0" yWindow="0" windowWidth="28800" windowHeight="11925" activeTab="4" xr2:uid="{00000000-000D-0000-FFFF-FFFF00000000}"/>
  </bookViews>
  <sheets>
    <sheet name="README" sheetId="17" r:id="rId1"/>
    <sheet name="Dashboard" sheetId="15" r:id="rId2"/>
    <sheet name="List" sheetId="14" state="hidden" r:id="rId3"/>
    <sheet name="Main data" sheetId="19" r:id="rId4"/>
    <sheet name="Extrapolated data (full)" sheetId="18" r:id="rId5"/>
    <sheet name="Full Data" sheetId="3" state="hidden" r:id="rId6"/>
    <sheet name="Micro" sheetId="5" state="hidden" r:id="rId7"/>
    <sheet name="SMEs" sheetId="6" state="hidden" r:id="rId8"/>
  </sheets>
  <definedNames>
    <definedName name="_xlnm._FilterDatabase" localSheetId="4" hidden="1">'Extrapolated data (full)'!$A$3:$BW$135</definedName>
    <definedName name="_xlnm._FilterDatabase" localSheetId="5" hidden="1">'Full Data'!$A$3:$BW$142</definedName>
    <definedName name="_xlnm._FilterDatabase" localSheetId="3" hidden="1">'Main data'!$A$3:$AL$135</definedName>
    <definedName name="_xlchart.v1.0" hidden="1">Dashboard!$B$30:$B$32</definedName>
    <definedName name="_xlchart.v1.1" hidden="1">Dashboard!$C$30:$C$32</definedName>
    <definedName name="_xlchart.v1.2" hidden="1">Dashboard!$B$30:$B$32</definedName>
    <definedName name="_xlchart.v1.3" hidden="1">Dashboard!$E$30:$E$32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136" i="18" l="1"/>
  <c r="AT136" i="18"/>
  <c r="AS137" i="18"/>
  <c r="AT137" i="18"/>
  <c r="AS138" i="18"/>
  <c r="AT138" i="18"/>
  <c r="AS139" i="18"/>
  <c r="AT139" i="18"/>
  <c r="AS140" i="18"/>
  <c r="AT140" i="18"/>
  <c r="AS141" i="18"/>
  <c r="AT141" i="18"/>
  <c r="AS142" i="18"/>
  <c r="AT142" i="18"/>
  <c r="AR137" i="18"/>
  <c r="AR138" i="18"/>
  <c r="AR139" i="18"/>
  <c r="AR140" i="18"/>
  <c r="AR141" i="18"/>
  <c r="AR142" i="18"/>
  <c r="AR136" i="18"/>
  <c r="BV138" i="18" l="1"/>
  <c r="BV139" i="18"/>
  <c r="BV140" i="18"/>
  <c r="BV141" i="18"/>
  <c r="BV142" i="18"/>
  <c r="BV137" i="18"/>
  <c r="BT138" i="18"/>
  <c r="BT139" i="18"/>
  <c r="BT140" i="18"/>
  <c r="BT141" i="18"/>
  <c r="BT142" i="18"/>
  <c r="BT137" i="18"/>
  <c r="BS138" i="18"/>
  <c r="BS139" i="18"/>
  <c r="BS140" i="18"/>
  <c r="BS141" i="18"/>
  <c r="BS142" i="18"/>
  <c r="BS137" i="18"/>
  <c r="BR138" i="18"/>
  <c r="BR139" i="18"/>
  <c r="BR140" i="18"/>
  <c r="BR141" i="18"/>
  <c r="BR142" i="18"/>
  <c r="BR137" i="18"/>
  <c r="BQ138" i="18"/>
  <c r="BQ139" i="18"/>
  <c r="BQ140" i="18"/>
  <c r="BQ141" i="18"/>
  <c r="BQ142" i="18"/>
  <c r="BQ137" i="18"/>
  <c r="BL138" i="18"/>
  <c r="BL139" i="18"/>
  <c r="BO139" i="18" s="1"/>
  <c r="BL140" i="18"/>
  <c r="BL141" i="18"/>
  <c r="BL142" i="18"/>
  <c r="BL137" i="18"/>
  <c r="BK138" i="18"/>
  <c r="BK139" i="18"/>
  <c r="BK140" i="18"/>
  <c r="BK141" i="18"/>
  <c r="BK142" i="18"/>
  <c r="BK137" i="18"/>
  <c r="BJ138" i="18"/>
  <c r="BJ139" i="18"/>
  <c r="BJ140" i="18"/>
  <c r="BJ141" i="18"/>
  <c r="BJ142" i="18"/>
  <c r="BJ137" i="18"/>
  <c r="BI138" i="18"/>
  <c r="BI139" i="18"/>
  <c r="BI140" i="18"/>
  <c r="BI141" i="18"/>
  <c r="BI142" i="18"/>
  <c r="BI137" i="18"/>
  <c r="BH138" i="18"/>
  <c r="BH139" i="18"/>
  <c r="BH140" i="18"/>
  <c r="BH141" i="18"/>
  <c r="BH142" i="18"/>
  <c r="BH137" i="18"/>
  <c r="BG138" i="18"/>
  <c r="BG139" i="18"/>
  <c r="BG140" i="18"/>
  <c r="BG141" i="18"/>
  <c r="BG142" i="18"/>
  <c r="BG137" i="18"/>
  <c r="BF138" i="18"/>
  <c r="BF139" i="18"/>
  <c r="BW139" i="18" s="1"/>
  <c r="BF140" i="18"/>
  <c r="BF141" i="18"/>
  <c r="BF142" i="18"/>
  <c r="BF137" i="18"/>
  <c r="BD138" i="18"/>
  <c r="BD139" i="18"/>
  <c r="BD140" i="18"/>
  <c r="BD141" i="18"/>
  <c r="BD142" i="18"/>
  <c r="BD137" i="18"/>
  <c r="BC138" i="18"/>
  <c r="BC139" i="18"/>
  <c r="BC140" i="18"/>
  <c r="BC141" i="18"/>
  <c r="BC142" i="18"/>
  <c r="BC137" i="18"/>
  <c r="BB138" i="18"/>
  <c r="BB139" i="18"/>
  <c r="BB140" i="18"/>
  <c r="BB141" i="18"/>
  <c r="BB142" i="18"/>
  <c r="BB137" i="18"/>
  <c r="AY138" i="18"/>
  <c r="AY139" i="18"/>
  <c r="AY140" i="18"/>
  <c r="AY141" i="18"/>
  <c r="AY142" i="18"/>
  <c r="AY137" i="18"/>
  <c r="AX138" i="18"/>
  <c r="AX139" i="18"/>
  <c r="AX140" i="18"/>
  <c r="AX141" i="18"/>
  <c r="AX142" i="18"/>
  <c r="AX137" i="18"/>
  <c r="AW138" i="18"/>
  <c r="AW139" i="18"/>
  <c r="AW140" i="18"/>
  <c r="AW141" i="18"/>
  <c r="AW142" i="18"/>
  <c r="AW137" i="18"/>
  <c r="AV138" i="18"/>
  <c r="AV139" i="18"/>
  <c r="AV140" i="18"/>
  <c r="AV141" i="18"/>
  <c r="AV142" i="18"/>
  <c r="AV137" i="18"/>
  <c r="AP138" i="18"/>
  <c r="AL138" i="18" s="1"/>
  <c r="AP139" i="18"/>
  <c r="AP140" i="18"/>
  <c r="AP141" i="18"/>
  <c r="AP142" i="18"/>
  <c r="AP137" i="18"/>
  <c r="AL137" i="18" s="1"/>
  <c r="AO138" i="18"/>
  <c r="AO139" i="18"/>
  <c r="AO140" i="18"/>
  <c r="AO141" i="18"/>
  <c r="AO142" i="18"/>
  <c r="AO137" i="18"/>
  <c r="AN138" i="18"/>
  <c r="AN139" i="18"/>
  <c r="AN140" i="18"/>
  <c r="AN141" i="18"/>
  <c r="AN142" i="18"/>
  <c r="AN137" i="18"/>
  <c r="AJ137" i="18" s="1"/>
  <c r="AH138" i="18"/>
  <c r="AH139" i="18"/>
  <c r="AH140" i="18"/>
  <c r="AD140" i="18" s="1"/>
  <c r="AH141" i="18"/>
  <c r="AH142" i="18"/>
  <c r="AH137" i="18"/>
  <c r="AG138" i="18"/>
  <c r="AG139" i="18"/>
  <c r="AC139" i="18" s="1"/>
  <c r="AG140" i="18"/>
  <c r="AG141" i="18"/>
  <c r="AG142" i="18"/>
  <c r="AG137" i="18"/>
  <c r="AF138" i="18"/>
  <c r="AF139" i="18"/>
  <c r="AF140" i="18"/>
  <c r="AF141" i="18"/>
  <c r="AF142" i="18"/>
  <c r="AF137" i="18"/>
  <c r="Z138" i="18"/>
  <c r="Z139" i="18"/>
  <c r="Z140" i="18"/>
  <c r="Z141" i="18"/>
  <c r="Z142" i="18"/>
  <c r="Z137" i="18"/>
  <c r="Y138" i="18"/>
  <c r="Y139" i="18"/>
  <c r="Y140" i="18"/>
  <c r="Y141" i="18"/>
  <c r="Y142" i="18"/>
  <c r="Y137" i="18"/>
  <c r="X138" i="18"/>
  <c r="X139" i="18"/>
  <c r="X140" i="18"/>
  <c r="X141" i="18"/>
  <c r="X142" i="18"/>
  <c r="X137" i="18"/>
  <c r="W138" i="18"/>
  <c r="W139" i="18"/>
  <c r="W140" i="18"/>
  <c r="W141" i="18"/>
  <c r="W142" i="18"/>
  <c r="W137" i="18"/>
  <c r="T138" i="18"/>
  <c r="U138" i="18" s="1"/>
  <c r="T139" i="18"/>
  <c r="V139" i="18" s="1"/>
  <c r="T140" i="18"/>
  <c r="T141" i="18"/>
  <c r="T142" i="18"/>
  <c r="T137" i="18"/>
  <c r="S138" i="18"/>
  <c r="S139" i="18"/>
  <c r="S140" i="18"/>
  <c r="O140" i="18" s="1"/>
  <c r="S141" i="18"/>
  <c r="S142" i="18"/>
  <c r="S137" i="18"/>
  <c r="R138" i="18"/>
  <c r="N138" i="18" s="1"/>
  <c r="R139" i="18"/>
  <c r="R140" i="18"/>
  <c r="R141" i="18"/>
  <c r="R142" i="18"/>
  <c r="N142" i="18" s="1"/>
  <c r="R137" i="18"/>
  <c r="N137" i="18" s="1"/>
  <c r="Q138" i="18"/>
  <c r="Q139" i="18"/>
  <c r="Q140" i="18"/>
  <c r="Q141" i="18"/>
  <c r="Q142" i="18"/>
  <c r="Q137" i="18"/>
  <c r="K138" i="18"/>
  <c r="K139" i="18"/>
  <c r="K140" i="18"/>
  <c r="K141" i="18"/>
  <c r="K142" i="18"/>
  <c r="K137" i="18"/>
  <c r="J138" i="18"/>
  <c r="J139" i="18"/>
  <c r="J140" i="18"/>
  <c r="F140" i="18" s="1"/>
  <c r="J141" i="18"/>
  <c r="J142" i="18"/>
  <c r="J137" i="18"/>
  <c r="I138" i="18"/>
  <c r="I139" i="18"/>
  <c r="I140" i="18"/>
  <c r="I141" i="18"/>
  <c r="I142" i="18"/>
  <c r="I137" i="18"/>
  <c r="H138" i="18"/>
  <c r="H139" i="18"/>
  <c r="H140" i="18"/>
  <c r="H141" i="18"/>
  <c r="H142" i="18"/>
  <c r="H137" i="18"/>
  <c r="E138" i="18"/>
  <c r="F138" i="18" s="1"/>
  <c r="E139" i="18"/>
  <c r="F139" i="18" s="1"/>
  <c r="E140" i="18"/>
  <c r="E141" i="18"/>
  <c r="E142" i="18"/>
  <c r="E137" i="18"/>
  <c r="E136" i="18"/>
  <c r="AK142" i="18" s="1"/>
  <c r="BW140" i="18"/>
  <c r="BM140" i="18"/>
  <c r="BP140" i="18"/>
  <c r="BN140" i="18"/>
  <c r="V140" i="18"/>
  <c r="G140" i="18"/>
  <c r="BP139" i="18"/>
  <c r="G139" i="18"/>
  <c r="BO138" i="18"/>
  <c r="BP138" i="18"/>
  <c r="BW138" i="18"/>
  <c r="BM138" i="18"/>
  <c r="V138" i="18"/>
  <c r="M138" i="18"/>
  <c r="G138" i="18"/>
  <c r="BV136" i="18"/>
  <c r="BT136" i="18"/>
  <c r="BS136" i="18"/>
  <c r="BR136" i="18"/>
  <c r="BQ136" i="18"/>
  <c r="BL136" i="18"/>
  <c r="BM136" i="18" s="1"/>
  <c r="BK136" i="18"/>
  <c r="BJ136" i="18"/>
  <c r="BI136" i="18"/>
  <c r="BP136" i="18" s="1"/>
  <c r="BH136" i="18"/>
  <c r="BG136" i="18"/>
  <c r="BF136" i="18"/>
  <c r="BD136" i="18"/>
  <c r="BC136" i="18"/>
  <c r="BB136" i="18"/>
  <c r="AY136" i="18"/>
  <c r="AX136" i="18"/>
  <c r="AW136" i="18"/>
  <c r="AV136" i="18"/>
  <c r="AP136" i="18"/>
  <c r="AO136" i="18"/>
  <c r="AK136" i="18" s="1"/>
  <c r="AN136" i="18"/>
  <c r="AJ136" i="18" s="1"/>
  <c r="AH136" i="18"/>
  <c r="AG136" i="18"/>
  <c r="AF136" i="18"/>
  <c r="Z136" i="18"/>
  <c r="Y136" i="18"/>
  <c r="X136" i="18"/>
  <c r="W136" i="18"/>
  <c r="T136" i="18"/>
  <c r="AD139" i="18" s="1"/>
  <c r="S136" i="18"/>
  <c r="R136" i="18"/>
  <c r="Q136" i="18"/>
  <c r="M136" i="18" s="1"/>
  <c r="O136" i="18"/>
  <c r="K136" i="18"/>
  <c r="J136" i="18"/>
  <c r="I136" i="18"/>
  <c r="H136" i="18"/>
  <c r="G136" i="18" s="1"/>
  <c r="M139" i="18"/>
  <c r="BN142" i="18" l="1"/>
  <c r="AB136" i="18"/>
  <c r="AB138" i="18"/>
  <c r="U139" i="18"/>
  <c r="BM139" i="18"/>
  <c r="AB140" i="18"/>
  <c r="F136" i="18"/>
  <c r="N136" i="18"/>
  <c r="AL136" i="18"/>
  <c r="BN136" i="18"/>
  <c r="BW136" i="18"/>
  <c r="AD138" i="18"/>
  <c r="M137" i="18"/>
  <c r="AB137" i="18"/>
  <c r="AC141" i="18"/>
  <c r="AK139" i="18"/>
  <c r="AL141" i="18"/>
  <c r="AB141" i="18"/>
  <c r="AD136" i="18"/>
  <c r="AB142" i="18"/>
  <c r="AD142" i="18"/>
  <c r="AJ140" i="18"/>
  <c r="BW142" i="18"/>
  <c r="BW137" i="18"/>
  <c r="BN141" i="18"/>
  <c r="BM142" i="18"/>
  <c r="BO142" i="18"/>
  <c r="BM141" i="18"/>
  <c r="BM137" i="18"/>
  <c r="BO141" i="18"/>
  <c r="BP142" i="18"/>
  <c r="BP137" i="18"/>
  <c r="AC137" i="18"/>
  <c r="V142" i="18"/>
  <c r="V141" i="18"/>
  <c r="V137" i="18"/>
  <c r="U142" i="18"/>
  <c r="U141" i="18"/>
  <c r="U137" i="18"/>
  <c r="F142" i="18"/>
  <c r="G141" i="18"/>
  <c r="G137" i="18"/>
  <c r="F141" i="18"/>
  <c r="G142" i="18"/>
  <c r="F137" i="18"/>
  <c r="AK137" i="18"/>
  <c r="AK138" i="18"/>
  <c r="O139" i="18"/>
  <c r="M141" i="18"/>
  <c r="AJ141" i="18"/>
  <c r="N139" i="18"/>
  <c r="AL139" i="18"/>
  <c r="N140" i="18"/>
  <c r="AL140" i="18"/>
  <c r="AJ142" i="18"/>
  <c r="N141" i="18"/>
  <c r="M142" i="18"/>
  <c r="AL142" i="18"/>
  <c r="O141" i="18"/>
  <c r="AK141" i="18"/>
  <c r="BN137" i="18"/>
  <c r="AB139" i="18"/>
  <c r="AD141" i="18"/>
  <c r="BW141" i="18"/>
  <c r="BO137" i="18"/>
  <c r="U140" i="18"/>
  <c r="AC136" i="18"/>
  <c r="AC140" i="18"/>
  <c r="U136" i="18"/>
  <c r="V136" i="18"/>
  <c r="BO136" i="18"/>
  <c r="O138" i="18"/>
  <c r="AC138" i="18"/>
  <c r="AJ139" i="18"/>
  <c r="BN139" i="18"/>
  <c r="M140" i="18"/>
  <c r="AK140" i="18"/>
  <c r="BO140" i="18"/>
  <c r="BP141" i="18"/>
  <c r="O142" i="18"/>
  <c r="AC142" i="18"/>
  <c r="AD137" i="18"/>
  <c r="O137" i="18"/>
  <c r="AJ138" i="18"/>
  <c r="BN138" i="18"/>
  <c r="C80" i="15" l="1"/>
  <c r="C79" i="15"/>
  <c r="C78" i="15"/>
  <c r="E72" i="15"/>
  <c r="C72" i="15"/>
  <c r="E69" i="15"/>
  <c r="C69" i="15"/>
  <c r="E68" i="15"/>
  <c r="C68" i="15"/>
  <c r="E67" i="15"/>
  <c r="C67" i="15"/>
  <c r="G64" i="15"/>
  <c r="E64" i="15"/>
  <c r="C64" i="15"/>
  <c r="G63" i="15"/>
  <c r="E63" i="15"/>
  <c r="C63" i="15"/>
  <c r="G62" i="15"/>
  <c r="E62" i="15"/>
  <c r="C62" i="15"/>
  <c r="E32" i="15"/>
  <c r="C32" i="15"/>
  <c r="C17" i="15"/>
  <c r="C10" i="15"/>
  <c r="C9" i="15"/>
  <c r="C8" i="15"/>
  <c r="E37" i="15"/>
  <c r="E36" i="15"/>
  <c r="E35" i="15"/>
  <c r="E31" i="15"/>
  <c r="C37" i="15"/>
  <c r="C36" i="15"/>
  <c r="C35" i="15"/>
  <c r="C30" i="15"/>
  <c r="C31" i="15"/>
  <c r="C1" i="18"/>
  <c r="D1" i="18" s="1"/>
  <c r="E1" i="18" s="1"/>
  <c r="F1" i="18" s="1"/>
  <c r="G1" i="18" s="1"/>
  <c r="H1" i="18" s="1"/>
  <c r="I1" i="18" s="1"/>
  <c r="J1" i="18" s="1"/>
  <c r="K1" i="18" s="1"/>
  <c r="L1" i="18" s="1"/>
  <c r="M1" i="18" s="1"/>
  <c r="N1" i="18" s="1"/>
  <c r="O1" i="18" s="1"/>
  <c r="P1" i="18" s="1"/>
  <c r="Q1" i="18" s="1"/>
  <c r="R1" i="18" s="1"/>
  <c r="S1" i="18" s="1"/>
  <c r="T1" i="18" s="1"/>
  <c r="U1" i="18" s="1"/>
  <c r="V1" i="18" s="1"/>
  <c r="W1" i="18" s="1"/>
  <c r="X1" i="18" s="1"/>
  <c r="Y1" i="18" s="1"/>
  <c r="Z1" i="18" s="1"/>
  <c r="AA1" i="18" s="1"/>
  <c r="AB1" i="18" s="1"/>
  <c r="AC1" i="18" s="1"/>
  <c r="AD1" i="18" s="1"/>
  <c r="AE1" i="18" s="1"/>
  <c r="AF1" i="18" s="1"/>
  <c r="AG1" i="18" s="1"/>
  <c r="AH1" i="18" s="1"/>
  <c r="AI1" i="18" s="1"/>
  <c r="AJ1" i="18" s="1"/>
  <c r="AK1" i="18" s="1"/>
  <c r="AL1" i="18" s="1"/>
  <c r="AM1" i="18" s="1"/>
  <c r="AN1" i="18" s="1"/>
  <c r="AO1" i="18" s="1"/>
  <c r="AP1" i="18" s="1"/>
  <c r="AQ1" i="18" s="1"/>
  <c r="AR1" i="18" s="1"/>
  <c r="AS1" i="18" s="1"/>
  <c r="AT1" i="18" s="1"/>
  <c r="AU1" i="18" s="1"/>
  <c r="AV1" i="18" s="1"/>
  <c r="AW1" i="18" s="1"/>
  <c r="AX1" i="18" s="1"/>
  <c r="AY1" i="18" s="1"/>
  <c r="AZ1" i="18" s="1"/>
  <c r="BA1" i="18" s="1"/>
  <c r="BB1" i="18" s="1"/>
  <c r="BC1" i="18" s="1"/>
  <c r="BD1" i="18" s="1"/>
  <c r="BE1" i="18" s="1"/>
  <c r="BF1" i="18" s="1"/>
  <c r="BG1" i="18" s="1"/>
  <c r="BH1" i="18" s="1"/>
  <c r="BI1" i="18" s="1"/>
  <c r="BJ1" i="18" s="1"/>
  <c r="BK1" i="18" s="1"/>
  <c r="BL1" i="18" s="1"/>
  <c r="BM1" i="18" s="1"/>
  <c r="BN1" i="18" s="1"/>
  <c r="BO1" i="18" s="1"/>
  <c r="BP1" i="18" s="1"/>
  <c r="BQ1" i="18" s="1"/>
  <c r="BR1" i="18" s="1"/>
  <c r="BS1" i="18" s="1"/>
  <c r="BT1" i="18" s="1"/>
  <c r="BU1" i="18" s="1"/>
  <c r="BV1" i="18" s="1"/>
  <c r="BW1" i="18" s="1"/>
  <c r="B1" i="18"/>
  <c r="C41" i="15" l="1"/>
  <c r="E30" i="15"/>
  <c r="E43" i="15"/>
  <c r="C43" i="15"/>
  <c r="E41" i="15"/>
  <c r="C42" i="15"/>
  <c r="E42" i="15"/>
  <c r="Y131" i="3" l="1"/>
  <c r="AW131" i="3" l="1"/>
  <c r="AV131" i="3"/>
  <c r="AX131" i="3"/>
  <c r="BV142" i="3"/>
  <c r="BT142" i="3"/>
  <c r="BS142" i="3"/>
  <c r="BR142" i="3"/>
  <c r="BQ142" i="3"/>
  <c r="BL142" i="3"/>
  <c r="BK142" i="3"/>
  <c r="BJ142" i="3"/>
  <c r="BI142" i="3"/>
  <c r="BH142" i="3"/>
  <c r="BG142" i="3"/>
  <c r="BF142" i="3"/>
  <c r="BD142" i="3"/>
  <c r="BC142" i="3"/>
  <c r="BB142" i="3"/>
  <c r="BM142" i="3" s="1"/>
  <c r="T142" i="3"/>
  <c r="BV141" i="3"/>
  <c r="BT141" i="3"/>
  <c r="BS141" i="3"/>
  <c r="BR141" i="3"/>
  <c r="BQ141" i="3"/>
  <c r="BL141" i="3"/>
  <c r="BK141" i="3"/>
  <c r="BJ141" i="3"/>
  <c r="BI141" i="3"/>
  <c r="BH141" i="3"/>
  <c r="BG141" i="3"/>
  <c r="BF141" i="3"/>
  <c r="BD141" i="3"/>
  <c r="BC141" i="3"/>
  <c r="BB141" i="3"/>
  <c r="T141" i="3"/>
  <c r="BV140" i="3"/>
  <c r="BT140" i="3"/>
  <c r="BS140" i="3"/>
  <c r="BR140" i="3"/>
  <c r="BQ140" i="3"/>
  <c r="BL140" i="3"/>
  <c r="BK140" i="3"/>
  <c r="BJ140" i="3"/>
  <c r="BI140" i="3"/>
  <c r="BO140" i="3" s="1"/>
  <c r="BH140" i="3"/>
  <c r="BG140" i="3"/>
  <c r="BF140" i="3"/>
  <c r="BD140" i="3"/>
  <c r="BC140" i="3"/>
  <c r="BB140" i="3"/>
  <c r="BM140" i="3" s="1"/>
  <c r="T140" i="3"/>
  <c r="BV139" i="3"/>
  <c r="BT139" i="3"/>
  <c r="BS139" i="3"/>
  <c r="BR139" i="3"/>
  <c r="BQ139" i="3"/>
  <c r="BL139" i="3"/>
  <c r="BK139" i="3"/>
  <c r="BJ139" i="3"/>
  <c r="BI139" i="3"/>
  <c r="BH139" i="3"/>
  <c r="BG139" i="3"/>
  <c r="BF139" i="3"/>
  <c r="BD139" i="3"/>
  <c r="BC139" i="3"/>
  <c r="BB139" i="3"/>
  <c r="T139" i="3"/>
  <c r="BV138" i="3"/>
  <c r="BT138" i="3"/>
  <c r="BS138" i="3"/>
  <c r="BR138" i="3"/>
  <c r="BQ138" i="3"/>
  <c r="BL138" i="3"/>
  <c r="BK138" i="3"/>
  <c r="BJ138" i="3"/>
  <c r="BI138" i="3"/>
  <c r="BH138" i="3"/>
  <c r="BG138" i="3"/>
  <c r="BF138" i="3"/>
  <c r="BD138" i="3"/>
  <c r="BC138" i="3"/>
  <c r="BB138" i="3"/>
  <c r="BM138" i="3" s="1"/>
  <c r="T138" i="3"/>
  <c r="BW5" i="3"/>
  <c r="BW6" i="3"/>
  <c r="BW7" i="3"/>
  <c r="BW8" i="3"/>
  <c r="BW9" i="3"/>
  <c r="BW10" i="3"/>
  <c r="BW11" i="3"/>
  <c r="BW12" i="3"/>
  <c r="BW13" i="3"/>
  <c r="BW14" i="3"/>
  <c r="BW15" i="3"/>
  <c r="BW16" i="3"/>
  <c r="BW17" i="3"/>
  <c r="BW18" i="3"/>
  <c r="BW19" i="3"/>
  <c r="BW20" i="3"/>
  <c r="BW21" i="3"/>
  <c r="BW22" i="3"/>
  <c r="BW23" i="3"/>
  <c r="BW24" i="3"/>
  <c r="BW25" i="3"/>
  <c r="BW26" i="3"/>
  <c r="BW27" i="3"/>
  <c r="BW28" i="3"/>
  <c r="BW29" i="3"/>
  <c r="BW30" i="3"/>
  <c r="BW31" i="3"/>
  <c r="BW32" i="3"/>
  <c r="BW33" i="3"/>
  <c r="BW34" i="3"/>
  <c r="BW35" i="3"/>
  <c r="BW36" i="3"/>
  <c r="BW37" i="3"/>
  <c r="BW38" i="3"/>
  <c r="BW39" i="3"/>
  <c r="BW40" i="3"/>
  <c r="BW41" i="3"/>
  <c r="BW42" i="3"/>
  <c r="BW43" i="3"/>
  <c r="BW44" i="3"/>
  <c r="BW45" i="3"/>
  <c r="BW46" i="3"/>
  <c r="BW47" i="3"/>
  <c r="BW48" i="3"/>
  <c r="BW49" i="3"/>
  <c r="BW50" i="3"/>
  <c r="BW51" i="3"/>
  <c r="BW52" i="3"/>
  <c r="BW53" i="3"/>
  <c r="BW54" i="3"/>
  <c r="BW55" i="3"/>
  <c r="BW56" i="3"/>
  <c r="BW57" i="3"/>
  <c r="BW58" i="3"/>
  <c r="BW59" i="3"/>
  <c r="BW60" i="3"/>
  <c r="BW61" i="3"/>
  <c r="BW62" i="3"/>
  <c r="BW63" i="3"/>
  <c r="BW64" i="3"/>
  <c r="BW65" i="3"/>
  <c r="BW66" i="3"/>
  <c r="BW67" i="3"/>
  <c r="BW68" i="3"/>
  <c r="BW69" i="3"/>
  <c r="BW70" i="3"/>
  <c r="BW71" i="3"/>
  <c r="BW72" i="3"/>
  <c r="BW73" i="3"/>
  <c r="BW74" i="3"/>
  <c r="BW75" i="3"/>
  <c r="BW76" i="3"/>
  <c r="BW77" i="3"/>
  <c r="BW78" i="3"/>
  <c r="BW79" i="3"/>
  <c r="BW80" i="3"/>
  <c r="BW81" i="3"/>
  <c r="BW82" i="3"/>
  <c r="BW83" i="3"/>
  <c r="BW84" i="3"/>
  <c r="BW85" i="3"/>
  <c r="BW86" i="3"/>
  <c r="BW87" i="3"/>
  <c r="BW88" i="3"/>
  <c r="BW89" i="3"/>
  <c r="BW90" i="3"/>
  <c r="BW91" i="3"/>
  <c r="BW92" i="3"/>
  <c r="BW93" i="3"/>
  <c r="BW94" i="3"/>
  <c r="BW95" i="3"/>
  <c r="BW96" i="3"/>
  <c r="BW97" i="3"/>
  <c r="BW98" i="3"/>
  <c r="BW99" i="3"/>
  <c r="BW100" i="3"/>
  <c r="BW101" i="3"/>
  <c r="BW102" i="3"/>
  <c r="BW103" i="3"/>
  <c r="BW104" i="3"/>
  <c r="BW105" i="3"/>
  <c r="BW106" i="3"/>
  <c r="BW107" i="3"/>
  <c r="BW108" i="3"/>
  <c r="BW109" i="3"/>
  <c r="BW110" i="3"/>
  <c r="BW111" i="3"/>
  <c r="BW112" i="3"/>
  <c r="BW113" i="3"/>
  <c r="BW114" i="3"/>
  <c r="BW115" i="3"/>
  <c r="BW116" i="3"/>
  <c r="BW117" i="3"/>
  <c r="BW118" i="3"/>
  <c r="BW119" i="3"/>
  <c r="BW120" i="3"/>
  <c r="BW121" i="3"/>
  <c r="BW122" i="3"/>
  <c r="BW123" i="3"/>
  <c r="BW124" i="3"/>
  <c r="BW125" i="3"/>
  <c r="BW126" i="3"/>
  <c r="BW127" i="3"/>
  <c r="BW128" i="3"/>
  <c r="BW129" i="3"/>
  <c r="BW130" i="3"/>
  <c r="BW131" i="3"/>
  <c r="BW132" i="3"/>
  <c r="BW133" i="3"/>
  <c r="BW134" i="3"/>
  <c r="BW135" i="3"/>
  <c r="BW4" i="3"/>
  <c r="BV137" i="3"/>
  <c r="BT137" i="3"/>
  <c r="BS137" i="3"/>
  <c r="BK137" i="3"/>
  <c r="BJ137" i="3"/>
  <c r="BH137" i="3"/>
  <c r="BG137" i="3"/>
  <c r="BD137" i="3"/>
  <c r="BC137" i="3"/>
  <c r="BL137" i="3"/>
  <c r="BI137" i="3"/>
  <c r="BF137" i="3"/>
  <c r="BB137" i="3"/>
  <c r="E137" i="3"/>
  <c r="E139" i="3"/>
  <c r="E141" i="3"/>
  <c r="E142" i="3"/>
  <c r="E138" i="3"/>
  <c r="BO142" i="3" l="1"/>
  <c r="BN138" i="3"/>
  <c r="BN140" i="3"/>
  <c r="BN141" i="3"/>
  <c r="BM137" i="3"/>
  <c r="BO139" i="3"/>
  <c r="BM141" i="3"/>
  <c r="BN139" i="3"/>
  <c r="BO137" i="3"/>
  <c r="BM139" i="3"/>
  <c r="BO141" i="3"/>
  <c r="BN142" i="3"/>
  <c r="BW137" i="3"/>
  <c r="BN137" i="3"/>
  <c r="BP138" i="3"/>
  <c r="BP137" i="3"/>
  <c r="BO138" i="3"/>
  <c r="BP139" i="3"/>
  <c r="BW140" i="3"/>
  <c r="BW139" i="3"/>
  <c r="BP142" i="3"/>
  <c r="BW138" i="3"/>
  <c r="BP141" i="3"/>
  <c r="BW142" i="3"/>
  <c r="BP140" i="3"/>
  <c r="BW141" i="3"/>
  <c r="E83" i="3" l="1"/>
  <c r="E140" i="3" l="1"/>
  <c r="BB136" i="3"/>
  <c r="BC136" i="3"/>
  <c r="BD136" i="3"/>
  <c r="BF136" i="3"/>
  <c r="BG136" i="3"/>
  <c r="BH136" i="3"/>
  <c r="BI136" i="3"/>
  <c r="BJ136" i="3"/>
  <c r="BK136" i="3"/>
  <c r="BL136" i="3"/>
  <c r="BS136" i="3"/>
  <c r="BT136" i="3"/>
  <c r="BV136" i="3"/>
  <c r="E136" i="3"/>
  <c r="BW136" i="3" l="1"/>
  <c r="BO136" i="3"/>
  <c r="BN136" i="3"/>
  <c r="BP136" i="3"/>
  <c r="BM136" i="3"/>
  <c r="Z131" i="3"/>
  <c r="T131" i="3"/>
  <c r="I131" i="3"/>
  <c r="H131" i="3"/>
  <c r="G131" i="3"/>
  <c r="F131" i="3"/>
  <c r="V131" i="3" l="1"/>
  <c r="X131" i="3" s="1"/>
  <c r="T137" i="3"/>
  <c r="T136" i="3"/>
  <c r="BM5" i="3"/>
  <c r="BN5" i="3"/>
  <c r="BO5" i="3"/>
  <c r="BP5" i="3"/>
  <c r="BM6" i="3"/>
  <c r="BN6" i="3"/>
  <c r="BO6" i="3"/>
  <c r="BP6" i="3"/>
  <c r="BM7" i="3"/>
  <c r="BN7" i="3"/>
  <c r="BO7" i="3"/>
  <c r="BP7" i="3"/>
  <c r="BM8" i="3"/>
  <c r="BN8" i="3"/>
  <c r="BO8" i="3"/>
  <c r="BP8" i="3"/>
  <c r="BM9" i="3"/>
  <c r="BN9" i="3"/>
  <c r="BO9" i="3"/>
  <c r="BP9" i="3"/>
  <c r="BM10" i="3"/>
  <c r="BN10" i="3"/>
  <c r="BO10" i="3"/>
  <c r="BP10" i="3"/>
  <c r="BM11" i="3"/>
  <c r="BN11" i="3"/>
  <c r="BO11" i="3"/>
  <c r="BP11" i="3"/>
  <c r="BM12" i="3"/>
  <c r="BN12" i="3"/>
  <c r="BO12" i="3"/>
  <c r="BP12" i="3"/>
  <c r="BM13" i="3"/>
  <c r="BN13" i="3"/>
  <c r="BO13" i="3"/>
  <c r="BP13" i="3"/>
  <c r="BM14" i="3"/>
  <c r="BN14" i="3"/>
  <c r="BO14" i="3"/>
  <c r="BP14" i="3"/>
  <c r="BM15" i="3"/>
  <c r="BN15" i="3"/>
  <c r="BO15" i="3"/>
  <c r="BP15" i="3"/>
  <c r="BM16" i="3"/>
  <c r="BN16" i="3"/>
  <c r="BO16" i="3"/>
  <c r="BP16" i="3"/>
  <c r="BM17" i="3"/>
  <c r="BN17" i="3"/>
  <c r="BO17" i="3"/>
  <c r="BP17" i="3"/>
  <c r="BM18" i="3"/>
  <c r="BN18" i="3"/>
  <c r="BO18" i="3"/>
  <c r="BP18" i="3"/>
  <c r="BM19" i="3"/>
  <c r="BN19" i="3"/>
  <c r="BO19" i="3"/>
  <c r="BP19" i="3"/>
  <c r="BM20" i="3"/>
  <c r="BN20" i="3"/>
  <c r="BO20" i="3"/>
  <c r="BP20" i="3"/>
  <c r="BM21" i="3"/>
  <c r="BN21" i="3"/>
  <c r="BO21" i="3"/>
  <c r="BP21" i="3"/>
  <c r="BM22" i="3"/>
  <c r="BN22" i="3"/>
  <c r="BO22" i="3"/>
  <c r="BP22" i="3"/>
  <c r="BM23" i="3"/>
  <c r="BN23" i="3"/>
  <c r="BO23" i="3"/>
  <c r="BP23" i="3"/>
  <c r="BM24" i="3"/>
  <c r="BN24" i="3"/>
  <c r="BO24" i="3"/>
  <c r="BP24" i="3"/>
  <c r="BM25" i="3"/>
  <c r="BN25" i="3"/>
  <c r="BO25" i="3"/>
  <c r="BP25" i="3"/>
  <c r="BM26" i="3"/>
  <c r="BN26" i="3"/>
  <c r="BO26" i="3"/>
  <c r="BP26" i="3"/>
  <c r="BM27" i="3"/>
  <c r="BN27" i="3"/>
  <c r="BO27" i="3"/>
  <c r="BP27" i="3"/>
  <c r="BM28" i="3"/>
  <c r="BN28" i="3"/>
  <c r="BO28" i="3"/>
  <c r="BP28" i="3"/>
  <c r="BM29" i="3"/>
  <c r="BN29" i="3"/>
  <c r="BO29" i="3"/>
  <c r="BP29" i="3"/>
  <c r="BM30" i="3"/>
  <c r="BN30" i="3"/>
  <c r="BO30" i="3"/>
  <c r="BP30" i="3"/>
  <c r="BM31" i="3"/>
  <c r="BN31" i="3"/>
  <c r="BO31" i="3"/>
  <c r="BP31" i="3"/>
  <c r="BM32" i="3"/>
  <c r="BN32" i="3"/>
  <c r="BO32" i="3"/>
  <c r="BP32" i="3"/>
  <c r="BM33" i="3"/>
  <c r="BN33" i="3"/>
  <c r="BO33" i="3"/>
  <c r="BP33" i="3"/>
  <c r="BM34" i="3"/>
  <c r="BN34" i="3"/>
  <c r="BO34" i="3"/>
  <c r="BP34" i="3"/>
  <c r="BM35" i="3"/>
  <c r="BN35" i="3"/>
  <c r="BO35" i="3"/>
  <c r="BP35" i="3"/>
  <c r="BM36" i="3"/>
  <c r="BN36" i="3"/>
  <c r="BO36" i="3"/>
  <c r="BP36" i="3"/>
  <c r="BM37" i="3"/>
  <c r="BN37" i="3"/>
  <c r="BO37" i="3"/>
  <c r="BP37" i="3"/>
  <c r="BM38" i="3"/>
  <c r="BN38" i="3"/>
  <c r="BO38" i="3"/>
  <c r="BP38" i="3"/>
  <c r="BM39" i="3"/>
  <c r="BN39" i="3"/>
  <c r="BO39" i="3"/>
  <c r="BP39" i="3"/>
  <c r="BM40" i="3"/>
  <c r="BN40" i="3"/>
  <c r="BO40" i="3"/>
  <c r="BP40" i="3"/>
  <c r="BM41" i="3"/>
  <c r="BN41" i="3"/>
  <c r="BO41" i="3"/>
  <c r="BP41" i="3"/>
  <c r="BM42" i="3"/>
  <c r="BN42" i="3"/>
  <c r="BO42" i="3"/>
  <c r="BP42" i="3"/>
  <c r="BM43" i="3"/>
  <c r="BN43" i="3"/>
  <c r="BO43" i="3"/>
  <c r="BP43" i="3"/>
  <c r="BM44" i="3"/>
  <c r="BN44" i="3"/>
  <c r="BO44" i="3"/>
  <c r="BP44" i="3"/>
  <c r="BM45" i="3"/>
  <c r="BN45" i="3"/>
  <c r="BO45" i="3"/>
  <c r="BP45" i="3"/>
  <c r="BM46" i="3"/>
  <c r="BN46" i="3"/>
  <c r="BO46" i="3"/>
  <c r="BP46" i="3"/>
  <c r="BM47" i="3"/>
  <c r="BN47" i="3"/>
  <c r="BO47" i="3"/>
  <c r="BP47" i="3"/>
  <c r="BM48" i="3"/>
  <c r="BN48" i="3"/>
  <c r="BO48" i="3"/>
  <c r="BP48" i="3"/>
  <c r="BM49" i="3"/>
  <c r="BN49" i="3"/>
  <c r="BO49" i="3"/>
  <c r="BP49" i="3"/>
  <c r="BM50" i="3"/>
  <c r="BN50" i="3"/>
  <c r="BO50" i="3"/>
  <c r="BP50" i="3"/>
  <c r="BM51" i="3"/>
  <c r="BN51" i="3"/>
  <c r="BO51" i="3"/>
  <c r="BP51" i="3"/>
  <c r="BM52" i="3"/>
  <c r="BN52" i="3"/>
  <c r="BO52" i="3"/>
  <c r="BP52" i="3"/>
  <c r="BM53" i="3"/>
  <c r="BN53" i="3"/>
  <c r="BO53" i="3"/>
  <c r="BP53" i="3"/>
  <c r="BM54" i="3"/>
  <c r="BN54" i="3"/>
  <c r="BO54" i="3"/>
  <c r="BP54" i="3"/>
  <c r="BM55" i="3"/>
  <c r="BN55" i="3"/>
  <c r="BO55" i="3"/>
  <c r="BP55" i="3"/>
  <c r="BM56" i="3"/>
  <c r="BN56" i="3"/>
  <c r="BO56" i="3"/>
  <c r="BP56" i="3"/>
  <c r="BM57" i="3"/>
  <c r="BN57" i="3"/>
  <c r="BO57" i="3"/>
  <c r="BP57" i="3"/>
  <c r="BM58" i="3"/>
  <c r="BN58" i="3"/>
  <c r="BO58" i="3"/>
  <c r="BP58" i="3"/>
  <c r="BM59" i="3"/>
  <c r="BN59" i="3"/>
  <c r="BO59" i="3"/>
  <c r="BP59" i="3"/>
  <c r="BM60" i="3"/>
  <c r="BN60" i="3"/>
  <c r="BO60" i="3"/>
  <c r="BP60" i="3"/>
  <c r="BM61" i="3"/>
  <c r="BN61" i="3"/>
  <c r="BO61" i="3"/>
  <c r="BP61" i="3"/>
  <c r="BM62" i="3"/>
  <c r="BN62" i="3"/>
  <c r="BO62" i="3"/>
  <c r="BP62" i="3"/>
  <c r="BM63" i="3"/>
  <c r="BN63" i="3"/>
  <c r="BO63" i="3"/>
  <c r="BP63" i="3"/>
  <c r="BM64" i="3"/>
  <c r="BN64" i="3"/>
  <c r="BO64" i="3"/>
  <c r="BP64" i="3"/>
  <c r="BM65" i="3"/>
  <c r="BN65" i="3"/>
  <c r="BO65" i="3"/>
  <c r="BP65" i="3"/>
  <c r="BM66" i="3"/>
  <c r="BN66" i="3"/>
  <c r="BO66" i="3"/>
  <c r="BP66" i="3"/>
  <c r="BM67" i="3"/>
  <c r="BN67" i="3"/>
  <c r="BO67" i="3"/>
  <c r="BP67" i="3"/>
  <c r="BM68" i="3"/>
  <c r="BN68" i="3"/>
  <c r="BO68" i="3"/>
  <c r="BP68" i="3"/>
  <c r="BM69" i="3"/>
  <c r="BN69" i="3"/>
  <c r="BO69" i="3"/>
  <c r="BP69" i="3"/>
  <c r="BM70" i="3"/>
  <c r="BN70" i="3"/>
  <c r="BO70" i="3"/>
  <c r="BP70" i="3"/>
  <c r="BM71" i="3"/>
  <c r="BN71" i="3"/>
  <c r="BO71" i="3"/>
  <c r="BP71" i="3"/>
  <c r="BM72" i="3"/>
  <c r="BN72" i="3"/>
  <c r="BO72" i="3"/>
  <c r="BP72" i="3"/>
  <c r="BM73" i="3"/>
  <c r="BN73" i="3"/>
  <c r="BO73" i="3"/>
  <c r="BP73" i="3"/>
  <c r="BM74" i="3"/>
  <c r="BN74" i="3"/>
  <c r="BO74" i="3"/>
  <c r="BP74" i="3"/>
  <c r="BM75" i="3"/>
  <c r="BN75" i="3"/>
  <c r="BO75" i="3"/>
  <c r="BP75" i="3"/>
  <c r="BM76" i="3"/>
  <c r="BN76" i="3"/>
  <c r="BO76" i="3"/>
  <c r="BP76" i="3"/>
  <c r="BM77" i="3"/>
  <c r="BN77" i="3"/>
  <c r="BO77" i="3"/>
  <c r="BP77" i="3"/>
  <c r="BM78" i="3"/>
  <c r="BN78" i="3"/>
  <c r="BO78" i="3"/>
  <c r="BP78" i="3"/>
  <c r="BM79" i="3"/>
  <c r="BN79" i="3"/>
  <c r="BO79" i="3"/>
  <c r="BP79" i="3"/>
  <c r="BM80" i="3"/>
  <c r="BN80" i="3"/>
  <c r="BO80" i="3"/>
  <c r="BP80" i="3"/>
  <c r="BM81" i="3"/>
  <c r="BN81" i="3"/>
  <c r="BO81" i="3"/>
  <c r="BP81" i="3"/>
  <c r="BM82" i="3"/>
  <c r="BN82" i="3"/>
  <c r="BO82" i="3"/>
  <c r="BP82" i="3"/>
  <c r="BM83" i="3"/>
  <c r="BN83" i="3"/>
  <c r="BO83" i="3"/>
  <c r="BP83" i="3"/>
  <c r="BM84" i="3"/>
  <c r="BN84" i="3"/>
  <c r="BO84" i="3"/>
  <c r="BP84" i="3"/>
  <c r="BM85" i="3"/>
  <c r="BN85" i="3"/>
  <c r="BO85" i="3"/>
  <c r="BP85" i="3"/>
  <c r="BM86" i="3"/>
  <c r="BN86" i="3"/>
  <c r="BO86" i="3"/>
  <c r="BP86" i="3"/>
  <c r="BM87" i="3"/>
  <c r="BN87" i="3"/>
  <c r="BO87" i="3"/>
  <c r="BP87" i="3"/>
  <c r="BM88" i="3"/>
  <c r="BN88" i="3"/>
  <c r="BO88" i="3"/>
  <c r="BP88" i="3"/>
  <c r="BM89" i="3"/>
  <c r="BN89" i="3"/>
  <c r="BO89" i="3"/>
  <c r="BP89" i="3"/>
  <c r="BM90" i="3"/>
  <c r="BN90" i="3"/>
  <c r="BO90" i="3"/>
  <c r="BP90" i="3"/>
  <c r="BM91" i="3"/>
  <c r="BN91" i="3"/>
  <c r="BO91" i="3"/>
  <c r="BP91" i="3"/>
  <c r="BM92" i="3"/>
  <c r="BN92" i="3"/>
  <c r="BO92" i="3"/>
  <c r="BP92" i="3"/>
  <c r="BM93" i="3"/>
  <c r="BN93" i="3"/>
  <c r="BO93" i="3"/>
  <c r="BP93" i="3"/>
  <c r="BM94" i="3"/>
  <c r="BN94" i="3"/>
  <c r="BO94" i="3"/>
  <c r="BP94" i="3"/>
  <c r="BM95" i="3"/>
  <c r="BN95" i="3"/>
  <c r="BO95" i="3"/>
  <c r="BP95" i="3"/>
  <c r="BM96" i="3"/>
  <c r="BN96" i="3"/>
  <c r="BO96" i="3"/>
  <c r="BP96" i="3"/>
  <c r="BM97" i="3"/>
  <c r="BN97" i="3"/>
  <c r="BO97" i="3"/>
  <c r="BP97" i="3"/>
  <c r="BM98" i="3"/>
  <c r="BN98" i="3"/>
  <c r="BO98" i="3"/>
  <c r="BP98" i="3"/>
  <c r="BM99" i="3"/>
  <c r="BN99" i="3"/>
  <c r="BO99" i="3"/>
  <c r="BP99" i="3"/>
  <c r="BM100" i="3"/>
  <c r="BN100" i="3"/>
  <c r="BO100" i="3"/>
  <c r="BP100" i="3"/>
  <c r="BM101" i="3"/>
  <c r="BN101" i="3"/>
  <c r="BO101" i="3"/>
  <c r="BP101" i="3"/>
  <c r="BM102" i="3"/>
  <c r="BN102" i="3"/>
  <c r="BO102" i="3"/>
  <c r="BP102" i="3"/>
  <c r="BM103" i="3"/>
  <c r="BN103" i="3"/>
  <c r="BO103" i="3"/>
  <c r="BP103" i="3"/>
  <c r="BM104" i="3"/>
  <c r="BN104" i="3"/>
  <c r="BO104" i="3"/>
  <c r="BP104" i="3"/>
  <c r="BM105" i="3"/>
  <c r="BN105" i="3"/>
  <c r="BO105" i="3"/>
  <c r="BP105" i="3"/>
  <c r="BM106" i="3"/>
  <c r="BN106" i="3"/>
  <c r="BO106" i="3"/>
  <c r="BP106" i="3"/>
  <c r="BM107" i="3"/>
  <c r="BN107" i="3"/>
  <c r="BO107" i="3"/>
  <c r="BP107" i="3"/>
  <c r="BM108" i="3"/>
  <c r="BN108" i="3"/>
  <c r="BO108" i="3"/>
  <c r="BP108" i="3"/>
  <c r="BM109" i="3"/>
  <c r="BN109" i="3"/>
  <c r="BO109" i="3"/>
  <c r="BP109" i="3"/>
  <c r="BM110" i="3"/>
  <c r="BN110" i="3"/>
  <c r="BO110" i="3"/>
  <c r="BP110" i="3"/>
  <c r="BM111" i="3"/>
  <c r="BN111" i="3"/>
  <c r="BO111" i="3"/>
  <c r="BP111" i="3"/>
  <c r="BM112" i="3"/>
  <c r="BN112" i="3"/>
  <c r="BO112" i="3"/>
  <c r="BP112" i="3"/>
  <c r="BM113" i="3"/>
  <c r="BN113" i="3"/>
  <c r="BO113" i="3"/>
  <c r="BP113" i="3"/>
  <c r="BM114" i="3"/>
  <c r="BN114" i="3"/>
  <c r="BO114" i="3"/>
  <c r="BP114" i="3"/>
  <c r="BM115" i="3"/>
  <c r="BN115" i="3"/>
  <c r="BO115" i="3"/>
  <c r="BP115" i="3"/>
  <c r="BM116" i="3"/>
  <c r="BN116" i="3"/>
  <c r="BO116" i="3"/>
  <c r="BP116" i="3"/>
  <c r="BM117" i="3"/>
  <c r="BN117" i="3"/>
  <c r="BO117" i="3"/>
  <c r="BP117" i="3"/>
  <c r="BM118" i="3"/>
  <c r="BN118" i="3"/>
  <c r="BO118" i="3"/>
  <c r="BP118" i="3"/>
  <c r="BM119" i="3"/>
  <c r="BN119" i="3"/>
  <c r="BO119" i="3"/>
  <c r="BP119" i="3"/>
  <c r="BM120" i="3"/>
  <c r="BN120" i="3"/>
  <c r="BO120" i="3"/>
  <c r="BP120" i="3"/>
  <c r="BM121" i="3"/>
  <c r="BN121" i="3"/>
  <c r="BO121" i="3"/>
  <c r="BP121" i="3"/>
  <c r="BM122" i="3"/>
  <c r="BN122" i="3"/>
  <c r="BO122" i="3"/>
  <c r="BP122" i="3"/>
  <c r="BM123" i="3"/>
  <c r="BN123" i="3"/>
  <c r="BO123" i="3"/>
  <c r="BP123" i="3"/>
  <c r="BM124" i="3"/>
  <c r="BN124" i="3"/>
  <c r="BO124" i="3"/>
  <c r="BP124" i="3"/>
  <c r="BM125" i="3"/>
  <c r="BN125" i="3"/>
  <c r="BO125" i="3"/>
  <c r="BP125" i="3"/>
  <c r="BM126" i="3"/>
  <c r="BN126" i="3"/>
  <c r="BO126" i="3"/>
  <c r="BP126" i="3"/>
  <c r="BM127" i="3"/>
  <c r="BN127" i="3"/>
  <c r="BO127" i="3"/>
  <c r="BP127" i="3"/>
  <c r="BM128" i="3"/>
  <c r="BN128" i="3"/>
  <c r="BO128" i="3"/>
  <c r="BP128" i="3"/>
  <c r="BM129" i="3"/>
  <c r="BN129" i="3"/>
  <c r="BO129" i="3"/>
  <c r="BP129" i="3"/>
  <c r="BM130" i="3"/>
  <c r="BN130" i="3"/>
  <c r="BO130" i="3"/>
  <c r="BP130" i="3"/>
  <c r="BM131" i="3"/>
  <c r="BN131" i="3"/>
  <c r="BO131" i="3"/>
  <c r="BP131" i="3"/>
  <c r="BM132" i="3"/>
  <c r="BN132" i="3"/>
  <c r="BO132" i="3"/>
  <c r="BP132" i="3"/>
  <c r="BM133" i="3"/>
  <c r="BN133" i="3"/>
  <c r="BO133" i="3"/>
  <c r="BP133" i="3"/>
  <c r="BM134" i="3"/>
  <c r="BN134" i="3"/>
  <c r="BO134" i="3"/>
  <c r="BP134" i="3"/>
  <c r="BM135" i="3"/>
  <c r="BN135" i="3"/>
  <c r="BO135" i="3"/>
  <c r="BP135" i="3"/>
  <c r="BP4" i="3"/>
  <c r="BO4" i="3"/>
  <c r="BN4" i="3"/>
  <c r="BM4" i="3"/>
  <c r="B1" i="3" l="1"/>
  <c r="C1" i="3" s="1"/>
  <c r="D1" i="3" s="1"/>
  <c r="E1" i="3" s="1"/>
  <c r="F1" i="3" l="1"/>
  <c r="G1" i="3" s="1"/>
  <c r="H1" i="3" s="1"/>
  <c r="I1" i="3" s="1"/>
  <c r="J1" i="3" s="1"/>
  <c r="K1" i="3" s="1"/>
  <c r="L1" i="3" s="1"/>
  <c r="M1" i="3" s="1"/>
  <c r="N1" i="3" s="1"/>
  <c r="O1" i="3" s="1"/>
  <c r="P1" i="3" s="1"/>
  <c r="Q1" i="3" s="1"/>
  <c r="R1" i="3" s="1"/>
  <c r="S1" i="3" s="1"/>
  <c r="T1" i="3" s="1"/>
  <c r="W5" i="3"/>
  <c r="X5" i="3"/>
  <c r="Y5" i="3"/>
  <c r="Z5" i="3"/>
  <c r="W6" i="3"/>
  <c r="X6" i="3"/>
  <c r="Y6" i="3"/>
  <c r="Z6" i="3"/>
  <c r="W7" i="3"/>
  <c r="X7" i="3"/>
  <c r="Y7" i="3"/>
  <c r="Z7" i="3"/>
  <c r="W8" i="3"/>
  <c r="X8" i="3"/>
  <c r="Y8" i="3"/>
  <c r="Z8" i="3"/>
  <c r="W9" i="3"/>
  <c r="X9" i="3"/>
  <c r="Y9" i="3"/>
  <c r="Z9" i="3"/>
  <c r="W10" i="3"/>
  <c r="X10" i="3"/>
  <c r="Y10" i="3"/>
  <c r="Z10" i="3"/>
  <c r="W11" i="3"/>
  <c r="X11" i="3"/>
  <c r="Y11" i="3"/>
  <c r="Z11" i="3"/>
  <c r="W12" i="3"/>
  <c r="X12" i="3"/>
  <c r="Y12" i="3"/>
  <c r="Z12" i="3"/>
  <c r="W13" i="3"/>
  <c r="X13" i="3"/>
  <c r="Y13" i="3"/>
  <c r="Z13" i="3"/>
  <c r="W14" i="3"/>
  <c r="X14" i="3"/>
  <c r="Y14" i="3"/>
  <c r="Z14" i="3"/>
  <c r="W15" i="3"/>
  <c r="X15" i="3"/>
  <c r="Y15" i="3"/>
  <c r="Z15" i="3"/>
  <c r="W16" i="3"/>
  <c r="X16" i="3"/>
  <c r="Y16" i="3"/>
  <c r="Z16" i="3"/>
  <c r="W17" i="3"/>
  <c r="X17" i="3"/>
  <c r="Y17" i="3"/>
  <c r="Z17" i="3"/>
  <c r="W18" i="3"/>
  <c r="X18" i="3"/>
  <c r="Y18" i="3"/>
  <c r="Z18" i="3"/>
  <c r="W19" i="3"/>
  <c r="X19" i="3"/>
  <c r="Y19" i="3"/>
  <c r="Z19" i="3"/>
  <c r="W20" i="3"/>
  <c r="X20" i="3"/>
  <c r="Y20" i="3"/>
  <c r="Z20" i="3"/>
  <c r="W21" i="3"/>
  <c r="X21" i="3"/>
  <c r="Y21" i="3"/>
  <c r="Z21" i="3"/>
  <c r="W22" i="3"/>
  <c r="X22" i="3"/>
  <c r="Y22" i="3"/>
  <c r="Z22" i="3"/>
  <c r="W23" i="3"/>
  <c r="X23" i="3"/>
  <c r="Y23" i="3"/>
  <c r="Z23" i="3"/>
  <c r="W24" i="3"/>
  <c r="X24" i="3"/>
  <c r="Y24" i="3"/>
  <c r="Z24" i="3"/>
  <c r="W25" i="3"/>
  <c r="X25" i="3"/>
  <c r="Y25" i="3"/>
  <c r="Z25" i="3"/>
  <c r="W26" i="3"/>
  <c r="X26" i="3"/>
  <c r="Y26" i="3"/>
  <c r="Z26" i="3"/>
  <c r="W27" i="3"/>
  <c r="X27" i="3"/>
  <c r="Y27" i="3"/>
  <c r="Z27" i="3"/>
  <c r="W28" i="3"/>
  <c r="X28" i="3"/>
  <c r="Y28" i="3"/>
  <c r="Z28" i="3"/>
  <c r="W29" i="3"/>
  <c r="X29" i="3"/>
  <c r="Y29" i="3"/>
  <c r="Z29" i="3"/>
  <c r="W30" i="3"/>
  <c r="X30" i="3"/>
  <c r="Y30" i="3"/>
  <c r="Z30" i="3"/>
  <c r="W31" i="3"/>
  <c r="X31" i="3"/>
  <c r="Y31" i="3"/>
  <c r="Z31" i="3"/>
  <c r="W32" i="3"/>
  <c r="X32" i="3"/>
  <c r="Y32" i="3"/>
  <c r="Z32" i="3"/>
  <c r="W33" i="3"/>
  <c r="X33" i="3"/>
  <c r="Y33" i="3"/>
  <c r="Z33" i="3"/>
  <c r="W34" i="3"/>
  <c r="X34" i="3"/>
  <c r="Y34" i="3"/>
  <c r="Z34" i="3"/>
  <c r="W35" i="3"/>
  <c r="X35" i="3"/>
  <c r="Y35" i="3"/>
  <c r="Z35" i="3"/>
  <c r="W36" i="3"/>
  <c r="X36" i="3"/>
  <c r="Y36" i="3"/>
  <c r="Z36" i="3"/>
  <c r="W37" i="3"/>
  <c r="X37" i="3"/>
  <c r="Y37" i="3"/>
  <c r="Z37" i="3"/>
  <c r="W38" i="3"/>
  <c r="X38" i="3"/>
  <c r="Y38" i="3"/>
  <c r="Z38" i="3"/>
  <c r="W39" i="3"/>
  <c r="X39" i="3"/>
  <c r="Y39" i="3"/>
  <c r="Z39" i="3"/>
  <c r="W40" i="3"/>
  <c r="X40" i="3"/>
  <c r="Y40" i="3"/>
  <c r="Z40" i="3"/>
  <c r="W41" i="3"/>
  <c r="X41" i="3"/>
  <c r="Y41" i="3"/>
  <c r="Z41" i="3"/>
  <c r="W42" i="3"/>
  <c r="X42" i="3"/>
  <c r="Y42" i="3"/>
  <c r="Z42" i="3"/>
  <c r="W43" i="3"/>
  <c r="X43" i="3"/>
  <c r="Y43" i="3"/>
  <c r="Z43" i="3"/>
  <c r="W44" i="3"/>
  <c r="X44" i="3"/>
  <c r="Y44" i="3"/>
  <c r="Z44" i="3"/>
  <c r="W45" i="3"/>
  <c r="X45" i="3"/>
  <c r="Y45" i="3"/>
  <c r="Z45" i="3"/>
  <c r="W46" i="3"/>
  <c r="X46" i="3"/>
  <c r="Y46" i="3"/>
  <c r="Z46" i="3"/>
  <c r="W47" i="3"/>
  <c r="X47" i="3"/>
  <c r="Y47" i="3"/>
  <c r="Z47" i="3"/>
  <c r="W48" i="3"/>
  <c r="X48" i="3"/>
  <c r="Y48" i="3"/>
  <c r="Z48" i="3"/>
  <c r="W49" i="3"/>
  <c r="X49" i="3"/>
  <c r="Y49" i="3"/>
  <c r="Z49" i="3"/>
  <c r="W50" i="3"/>
  <c r="X50" i="3"/>
  <c r="Y50" i="3"/>
  <c r="Z50" i="3"/>
  <c r="W51" i="3"/>
  <c r="X51" i="3"/>
  <c r="Y51" i="3"/>
  <c r="Z51" i="3"/>
  <c r="W52" i="3"/>
  <c r="X52" i="3"/>
  <c r="Y52" i="3"/>
  <c r="Z52" i="3"/>
  <c r="W53" i="3"/>
  <c r="X53" i="3"/>
  <c r="Y53" i="3"/>
  <c r="Z53" i="3"/>
  <c r="W54" i="3"/>
  <c r="X54" i="3"/>
  <c r="Y54" i="3"/>
  <c r="Z54" i="3"/>
  <c r="W55" i="3"/>
  <c r="X55" i="3"/>
  <c r="Y55" i="3"/>
  <c r="Z55" i="3"/>
  <c r="W56" i="3"/>
  <c r="X56" i="3"/>
  <c r="Y56" i="3"/>
  <c r="Z56" i="3"/>
  <c r="W57" i="3"/>
  <c r="X57" i="3"/>
  <c r="Y57" i="3"/>
  <c r="Z57" i="3"/>
  <c r="W58" i="3"/>
  <c r="X58" i="3"/>
  <c r="Y58" i="3"/>
  <c r="Z58" i="3"/>
  <c r="W59" i="3"/>
  <c r="X59" i="3"/>
  <c r="Y59" i="3"/>
  <c r="Z59" i="3"/>
  <c r="W60" i="3"/>
  <c r="X60" i="3"/>
  <c r="Y60" i="3"/>
  <c r="Z60" i="3"/>
  <c r="W61" i="3"/>
  <c r="X61" i="3"/>
  <c r="Y61" i="3"/>
  <c r="Z61" i="3"/>
  <c r="W62" i="3"/>
  <c r="X62" i="3"/>
  <c r="Y62" i="3"/>
  <c r="Z62" i="3"/>
  <c r="W63" i="3"/>
  <c r="X63" i="3"/>
  <c r="Y63" i="3"/>
  <c r="Z63" i="3"/>
  <c r="W64" i="3"/>
  <c r="X64" i="3"/>
  <c r="Y64" i="3"/>
  <c r="Z64" i="3"/>
  <c r="W65" i="3"/>
  <c r="X65" i="3"/>
  <c r="Y65" i="3"/>
  <c r="Z65" i="3"/>
  <c r="W66" i="3"/>
  <c r="X66" i="3"/>
  <c r="Y66" i="3"/>
  <c r="Z66" i="3"/>
  <c r="W67" i="3"/>
  <c r="X67" i="3"/>
  <c r="Y67" i="3"/>
  <c r="Z67" i="3"/>
  <c r="W68" i="3"/>
  <c r="X68" i="3"/>
  <c r="Y68" i="3"/>
  <c r="Z68" i="3"/>
  <c r="W69" i="3"/>
  <c r="X69" i="3"/>
  <c r="Y69" i="3"/>
  <c r="Z69" i="3"/>
  <c r="W70" i="3"/>
  <c r="X70" i="3"/>
  <c r="Y70" i="3"/>
  <c r="Z70" i="3"/>
  <c r="W71" i="3"/>
  <c r="X71" i="3"/>
  <c r="Y71" i="3"/>
  <c r="Z71" i="3"/>
  <c r="W72" i="3"/>
  <c r="X72" i="3"/>
  <c r="Y72" i="3"/>
  <c r="Z72" i="3"/>
  <c r="W73" i="3"/>
  <c r="X73" i="3"/>
  <c r="Y73" i="3"/>
  <c r="Z73" i="3"/>
  <c r="W74" i="3"/>
  <c r="X74" i="3"/>
  <c r="Y74" i="3"/>
  <c r="Z74" i="3"/>
  <c r="W75" i="3"/>
  <c r="X75" i="3"/>
  <c r="Y75" i="3"/>
  <c r="Z75" i="3"/>
  <c r="W76" i="3"/>
  <c r="X76" i="3"/>
  <c r="Y76" i="3"/>
  <c r="Z76" i="3"/>
  <c r="W77" i="3"/>
  <c r="X77" i="3"/>
  <c r="Y77" i="3"/>
  <c r="Z77" i="3"/>
  <c r="W78" i="3"/>
  <c r="X78" i="3"/>
  <c r="Y78" i="3"/>
  <c r="Z78" i="3"/>
  <c r="W79" i="3"/>
  <c r="X79" i="3"/>
  <c r="Y79" i="3"/>
  <c r="Z79" i="3"/>
  <c r="W80" i="3"/>
  <c r="X80" i="3"/>
  <c r="Y80" i="3"/>
  <c r="Z80" i="3"/>
  <c r="W81" i="3"/>
  <c r="X81" i="3"/>
  <c r="Y81" i="3"/>
  <c r="Z81" i="3"/>
  <c r="W82" i="3"/>
  <c r="X82" i="3"/>
  <c r="Y82" i="3"/>
  <c r="Z82" i="3"/>
  <c r="W83" i="3"/>
  <c r="X83" i="3"/>
  <c r="Y83" i="3"/>
  <c r="Z83" i="3"/>
  <c r="W84" i="3"/>
  <c r="X84" i="3"/>
  <c r="Y84" i="3"/>
  <c r="Z84" i="3"/>
  <c r="W85" i="3"/>
  <c r="X85" i="3"/>
  <c r="Y85" i="3"/>
  <c r="Z85" i="3"/>
  <c r="W86" i="3"/>
  <c r="X86" i="3"/>
  <c r="Y86" i="3"/>
  <c r="Z86" i="3"/>
  <c r="W87" i="3"/>
  <c r="X87" i="3"/>
  <c r="Y87" i="3"/>
  <c r="Z87" i="3"/>
  <c r="W88" i="3"/>
  <c r="X88" i="3"/>
  <c r="Y88" i="3"/>
  <c r="Z88" i="3"/>
  <c r="W89" i="3"/>
  <c r="X89" i="3"/>
  <c r="Y89" i="3"/>
  <c r="Z89" i="3"/>
  <c r="W90" i="3"/>
  <c r="X90" i="3"/>
  <c r="Y90" i="3"/>
  <c r="Z90" i="3"/>
  <c r="W91" i="3"/>
  <c r="X91" i="3"/>
  <c r="Y91" i="3"/>
  <c r="Z91" i="3"/>
  <c r="W92" i="3"/>
  <c r="X92" i="3"/>
  <c r="Y92" i="3"/>
  <c r="Z92" i="3"/>
  <c r="W93" i="3"/>
  <c r="X93" i="3"/>
  <c r="Y93" i="3"/>
  <c r="Z93" i="3"/>
  <c r="W94" i="3"/>
  <c r="X94" i="3"/>
  <c r="Y94" i="3"/>
  <c r="Z94" i="3"/>
  <c r="W95" i="3"/>
  <c r="X95" i="3"/>
  <c r="Y95" i="3"/>
  <c r="Z95" i="3"/>
  <c r="W96" i="3"/>
  <c r="X96" i="3"/>
  <c r="Y96" i="3"/>
  <c r="Z96" i="3"/>
  <c r="W97" i="3"/>
  <c r="X97" i="3"/>
  <c r="Y97" i="3"/>
  <c r="Z97" i="3"/>
  <c r="W98" i="3"/>
  <c r="X98" i="3"/>
  <c r="Y98" i="3"/>
  <c r="Z98" i="3"/>
  <c r="W99" i="3"/>
  <c r="X99" i="3"/>
  <c r="Y99" i="3"/>
  <c r="Z99" i="3"/>
  <c r="W100" i="3"/>
  <c r="X100" i="3"/>
  <c r="Y100" i="3"/>
  <c r="Z100" i="3"/>
  <c r="W101" i="3"/>
  <c r="X101" i="3"/>
  <c r="Y101" i="3"/>
  <c r="Z101" i="3"/>
  <c r="W102" i="3"/>
  <c r="X102" i="3"/>
  <c r="Y102" i="3"/>
  <c r="Z102" i="3"/>
  <c r="W103" i="3"/>
  <c r="X103" i="3"/>
  <c r="Y103" i="3"/>
  <c r="Z103" i="3"/>
  <c r="W104" i="3"/>
  <c r="X104" i="3"/>
  <c r="Y104" i="3"/>
  <c r="Z104" i="3"/>
  <c r="W105" i="3"/>
  <c r="X105" i="3"/>
  <c r="Y105" i="3"/>
  <c r="Z105" i="3"/>
  <c r="W106" i="3"/>
  <c r="X106" i="3"/>
  <c r="Y106" i="3"/>
  <c r="Z106" i="3"/>
  <c r="W107" i="3"/>
  <c r="X107" i="3"/>
  <c r="Y107" i="3"/>
  <c r="Z107" i="3"/>
  <c r="W108" i="3"/>
  <c r="X108" i="3"/>
  <c r="Y108" i="3"/>
  <c r="Z108" i="3"/>
  <c r="W109" i="3"/>
  <c r="X109" i="3"/>
  <c r="Y109" i="3"/>
  <c r="Z109" i="3"/>
  <c r="W110" i="3"/>
  <c r="X110" i="3"/>
  <c r="Y110" i="3"/>
  <c r="Z110" i="3"/>
  <c r="W111" i="3"/>
  <c r="X111" i="3"/>
  <c r="Y111" i="3"/>
  <c r="Z111" i="3"/>
  <c r="W112" i="3"/>
  <c r="X112" i="3"/>
  <c r="Y112" i="3"/>
  <c r="Z112" i="3"/>
  <c r="W113" i="3"/>
  <c r="X113" i="3"/>
  <c r="Y113" i="3"/>
  <c r="Z113" i="3"/>
  <c r="W114" i="3"/>
  <c r="X114" i="3"/>
  <c r="Y114" i="3"/>
  <c r="Z114" i="3"/>
  <c r="W115" i="3"/>
  <c r="X115" i="3"/>
  <c r="Y115" i="3"/>
  <c r="Z115" i="3"/>
  <c r="W116" i="3"/>
  <c r="X116" i="3"/>
  <c r="Y116" i="3"/>
  <c r="Z116" i="3"/>
  <c r="W117" i="3"/>
  <c r="X117" i="3"/>
  <c r="Y117" i="3"/>
  <c r="Z117" i="3"/>
  <c r="W118" i="3"/>
  <c r="X118" i="3"/>
  <c r="Y118" i="3"/>
  <c r="Z118" i="3"/>
  <c r="W119" i="3"/>
  <c r="X119" i="3"/>
  <c r="Y119" i="3"/>
  <c r="Z119" i="3"/>
  <c r="W120" i="3"/>
  <c r="X120" i="3"/>
  <c r="Y120" i="3"/>
  <c r="Z120" i="3"/>
  <c r="W121" i="3"/>
  <c r="X121" i="3"/>
  <c r="Y121" i="3"/>
  <c r="Z121" i="3"/>
  <c r="W122" i="3"/>
  <c r="X122" i="3"/>
  <c r="Y122" i="3"/>
  <c r="Z122" i="3"/>
  <c r="W123" i="3"/>
  <c r="X123" i="3"/>
  <c r="Y123" i="3"/>
  <c r="Z123" i="3"/>
  <c r="W124" i="3"/>
  <c r="X124" i="3"/>
  <c r="Y124" i="3"/>
  <c r="Z124" i="3"/>
  <c r="W125" i="3"/>
  <c r="X125" i="3"/>
  <c r="Y125" i="3"/>
  <c r="Z125" i="3"/>
  <c r="W126" i="3"/>
  <c r="X126" i="3"/>
  <c r="Y126" i="3"/>
  <c r="Z126" i="3"/>
  <c r="W127" i="3"/>
  <c r="X127" i="3"/>
  <c r="Y127" i="3"/>
  <c r="Z127" i="3"/>
  <c r="W128" i="3"/>
  <c r="X128" i="3"/>
  <c r="Y128" i="3"/>
  <c r="Z128" i="3"/>
  <c r="W129" i="3"/>
  <c r="X129" i="3"/>
  <c r="Y129" i="3"/>
  <c r="Z129" i="3"/>
  <c r="W130" i="3"/>
  <c r="X130" i="3"/>
  <c r="Y130" i="3"/>
  <c r="Z130" i="3"/>
  <c r="W132" i="3"/>
  <c r="X132" i="3"/>
  <c r="Y132" i="3"/>
  <c r="Z132" i="3"/>
  <c r="W133" i="3"/>
  <c r="X133" i="3"/>
  <c r="Y133" i="3"/>
  <c r="Z133" i="3"/>
  <c r="W134" i="3"/>
  <c r="X134" i="3"/>
  <c r="Y134" i="3"/>
  <c r="Z134" i="3"/>
  <c r="W135" i="3"/>
  <c r="X135" i="3"/>
  <c r="Y135" i="3"/>
  <c r="Z135" i="3"/>
  <c r="W4" i="3"/>
  <c r="Z4" i="3"/>
  <c r="Y4" i="3"/>
  <c r="X4" i="3"/>
  <c r="H5" i="3"/>
  <c r="I5" i="3"/>
  <c r="J5" i="3"/>
  <c r="K5" i="3"/>
  <c r="H6" i="3"/>
  <c r="I6" i="3"/>
  <c r="J6" i="3"/>
  <c r="K6" i="3"/>
  <c r="H7" i="3"/>
  <c r="I7" i="3"/>
  <c r="J7" i="3"/>
  <c r="K7" i="3"/>
  <c r="H8" i="3"/>
  <c r="I8" i="3"/>
  <c r="J8" i="3"/>
  <c r="K8" i="3"/>
  <c r="H9" i="3"/>
  <c r="I9" i="3"/>
  <c r="J9" i="3"/>
  <c r="K9" i="3"/>
  <c r="H10" i="3"/>
  <c r="I10" i="3"/>
  <c r="J10" i="3"/>
  <c r="K10" i="3"/>
  <c r="H11" i="3"/>
  <c r="I11" i="3"/>
  <c r="J11" i="3"/>
  <c r="K11" i="3"/>
  <c r="H12" i="3"/>
  <c r="I12" i="3"/>
  <c r="J12" i="3"/>
  <c r="K12" i="3"/>
  <c r="H13" i="3"/>
  <c r="I13" i="3"/>
  <c r="J13" i="3"/>
  <c r="K13" i="3"/>
  <c r="H14" i="3"/>
  <c r="I14" i="3"/>
  <c r="J14" i="3"/>
  <c r="K14" i="3"/>
  <c r="H15" i="3"/>
  <c r="I15" i="3"/>
  <c r="J15" i="3"/>
  <c r="K15" i="3"/>
  <c r="H16" i="3"/>
  <c r="I16" i="3"/>
  <c r="J16" i="3"/>
  <c r="K16" i="3"/>
  <c r="H17" i="3"/>
  <c r="I17" i="3"/>
  <c r="J17" i="3"/>
  <c r="K17" i="3"/>
  <c r="H18" i="3"/>
  <c r="I18" i="3"/>
  <c r="J18" i="3"/>
  <c r="K18" i="3"/>
  <c r="H19" i="3"/>
  <c r="I19" i="3"/>
  <c r="J19" i="3"/>
  <c r="K19" i="3"/>
  <c r="H20" i="3"/>
  <c r="I20" i="3"/>
  <c r="J20" i="3"/>
  <c r="K20" i="3"/>
  <c r="H21" i="3"/>
  <c r="I21" i="3"/>
  <c r="J21" i="3"/>
  <c r="K21" i="3"/>
  <c r="H22" i="3"/>
  <c r="I22" i="3"/>
  <c r="J22" i="3"/>
  <c r="K22" i="3"/>
  <c r="H23" i="3"/>
  <c r="I23" i="3"/>
  <c r="J23" i="3"/>
  <c r="K23" i="3"/>
  <c r="H24" i="3"/>
  <c r="I24" i="3"/>
  <c r="J24" i="3"/>
  <c r="K24" i="3"/>
  <c r="H25" i="3"/>
  <c r="I25" i="3"/>
  <c r="J25" i="3"/>
  <c r="K25" i="3"/>
  <c r="H26" i="3"/>
  <c r="I26" i="3"/>
  <c r="J26" i="3"/>
  <c r="K26" i="3"/>
  <c r="H27" i="3"/>
  <c r="I27" i="3"/>
  <c r="J27" i="3"/>
  <c r="K27" i="3"/>
  <c r="H28" i="3"/>
  <c r="I28" i="3"/>
  <c r="J28" i="3"/>
  <c r="K28" i="3"/>
  <c r="H29" i="3"/>
  <c r="I29" i="3"/>
  <c r="J29" i="3"/>
  <c r="K29" i="3"/>
  <c r="H30" i="3"/>
  <c r="I30" i="3"/>
  <c r="J30" i="3"/>
  <c r="K30" i="3"/>
  <c r="H31" i="3"/>
  <c r="I31" i="3"/>
  <c r="J31" i="3"/>
  <c r="K31" i="3"/>
  <c r="H32" i="3"/>
  <c r="I32" i="3"/>
  <c r="J32" i="3"/>
  <c r="K32" i="3"/>
  <c r="H33" i="3"/>
  <c r="I33" i="3"/>
  <c r="J33" i="3"/>
  <c r="K33" i="3"/>
  <c r="H34" i="3"/>
  <c r="I34" i="3"/>
  <c r="J34" i="3"/>
  <c r="K34" i="3"/>
  <c r="H35" i="3"/>
  <c r="I35" i="3"/>
  <c r="J35" i="3"/>
  <c r="K35" i="3"/>
  <c r="H36" i="3"/>
  <c r="I36" i="3"/>
  <c r="J36" i="3"/>
  <c r="K36" i="3"/>
  <c r="H37" i="3"/>
  <c r="I37" i="3"/>
  <c r="J37" i="3"/>
  <c r="K37" i="3"/>
  <c r="H38" i="3"/>
  <c r="I38" i="3"/>
  <c r="J38" i="3"/>
  <c r="K38" i="3"/>
  <c r="H39" i="3"/>
  <c r="I39" i="3"/>
  <c r="J39" i="3"/>
  <c r="K39" i="3"/>
  <c r="H40" i="3"/>
  <c r="I40" i="3"/>
  <c r="J40" i="3"/>
  <c r="K40" i="3"/>
  <c r="H41" i="3"/>
  <c r="I41" i="3"/>
  <c r="J41" i="3"/>
  <c r="K41" i="3"/>
  <c r="H42" i="3"/>
  <c r="I42" i="3"/>
  <c r="J42" i="3"/>
  <c r="K42" i="3"/>
  <c r="H43" i="3"/>
  <c r="I43" i="3"/>
  <c r="J43" i="3"/>
  <c r="K43" i="3"/>
  <c r="H44" i="3"/>
  <c r="I44" i="3"/>
  <c r="J44" i="3"/>
  <c r="K44" i="3"/>
  <c r="H45" i="3"/>
  <c r="I45" i="3"/>
  <c r="J45" i="3"/>
  <c r="K45" i="3"/>
  <c r="H46" i="3"/>
  <c r="I46" i="3"/>
  <c r="J46" i="3"/>
  <c r="K46" i="3"/>
  <c r="H47" i="3"/>
  <c r="I47" i="3"/>
  <c r="J47" i="3"/>
  <c r="K47" i="3"/>
  <c r="H48" i="3"/>
  <c r="I48" i="3"/>
  <c r="J48" i="3"/>
  <c r="K48" i="3"/>
  <c r="H49" i="3"/>
  <c r="I49" i="3"/>
  <c r="J49" i="3"/>
  <c r="K49" i="3"/>
  <c r="H50" i="3"/>
  <c r="I50" i="3"/>
  <c r="J50" i="3"/>
  <c r="K50" i="3"/>
  <c r="H51" i="3"/>
  <c r="I51" i="3"/>
  <c r="J51" i="3"/>
  <c r="K51" i="3"/>
  <c r="H52" i="3"/>
  <c r="I52" i="3"/>
  <c r="J52" i="3"/>
  <c r="K52" i="3"/>
  <c r="H53" i="3"/>
  <c r="I53" i="3"/>
  <c r="J53" i="3"/>
  <c r="K53" i="3"/>
  <c r="H54" i="3"/>
  <c r="I54" i="3"/>
  <c r="J54" i="3"/>
  <c r="K54" i="3"/>
  <c r="H55" i="3"/>
  <c r="I55" i="3"/>
  <c r="J55" i="3"/>
  <c r="K55" i="3"/>
  <c r="H56" i="3"/>
  <c r="I56" i="3"/>
  <c r="J56" i="3"/>
  <c r="K56" i="3"/>
  <c r="H57" i="3"/>
  <c r="I57" i="3"/>
  <c r="J57" i="3"/>
  <c r="K57" i="3"/>
  <c r="H58" i="3"/>
  <c r="I58" i="3"/>
  <c r="J58" i="3"/>
  <c r="K58" i="3"/>
  <c r="H59" i="3"/>
  <c r="I59" i="3"/>
  <c r="J59" i="3"/>
  <c r="K59" i="3"/>
  <c r="H60" i="3"/>
  <c r="I60" i="3"/>
  <c r="J60" i="3"/>
  <c r="K60" i="3"/>
  <c r="H61" i="3"/>
  <c r="I61" i="3"/>
  <c r="J61" i="3"/>
  <c r="K61" i="3"/>
  <c r="H62" i="3"/>
  <c r="I62" i="3"/>
  <c r="J62" i="3"/>
  <c r="K62" i="3"/>
  <c r="H63" i="3"/>
  <c r="I63" i="3"/>
  <c r="J63" i="3"/>
  <c r="K63" i="3"/>
  <c r="H64" i="3"/>
  <c r="I64" i="3"/>
  <c r="J64" i="3"/>
  <c r="K64" i="3"/>
  <c r="H65" i="3"/>
  <c r="I65" i="3"/>
  <c r="J65" i="3"/>
  <c r="K65" i="3"/>
  <c r="H66" i="3"/>
  <c r="I66" i="3"/>
  <c r="J66" i="3"/>
  <c r="K66" i="3"/>
  <c r="H67" i="3"/>
  <c r="I67" i="3"/>
  <c r="J67" i="3"/>
  <c r="K67" i="3"/>
  <c r="H68" i="3"/>
  <c r="I68" i="3"/>
  <c r="J68" i="3"/>
  <c r="K68" i="3"/>
  <c r="H69" i="3"/>
  <c r="I69" i="3"/>
  <c r="J69" i="3"/>
  <c r="K69" i="3"/>
  <c r="H70" i="3"/>
  <c r="I70" i="3"/>
  <c r="J70" i="3"/>
  <c r="K70" i="3"/>
  <c r="H71" i="3"/>
  <c r="I71" i="3"/>
  <c r="J71" i="3"/>
  <c r="K71" i="3"/>
  <c r="H72" i="3"/>
  <c r="I72" i="3"/>
  <c r="J72" i="3"/>
  <c r="K72" i="3"/>
  <c r="H73" i="3"/>
  <c r="I73" i="3"/>
  <c r="J73" i="3"/>
  <c r="K73" i="3"/>
  <c r="H74" i="3"/>
  <c r="I74" i="3"/>
  <c r="J74" i="3"/>
  <c r="K74" i="3"/>
  <c r="H75" i="3"/>
  <c r="I75" i="3"/>
  <c r="J75" i="3"/>
  <c r="K75" i="3"/>
  <c r="H76" i="3"/>
  <c r="I76" i="3"/>
  <c r="J76" i="3"/>
  <c r="K76" i="3"/>
  <c r="H77" i="3"/>
  <c r="I77" i="3"/>
  <c r="J77" i="3"/>
  <c r="K77" i="3"/>
  <c r="H78" i="3"/>
  <c r="I78" i="3"/>
  <c r="J78" i="3"/>
  <c r="K78" i="3"/>
  <c r="H79" i="3"/>
  <c r="I79" i="3"/>
  <c r="J79" i="3"/>
  <c r="K79" i="3"/>
  <c r="H80" i="3"/>
  <c r="I80" i="3"/>
  <c r="J80" i="3"/>
  <c r="K80" i="3"/>
  <c r="H81" i="3"/>
  <c r="I81" i="3"/>
  <c r="J81" i="3"/>
  <c r="K81" i="3"/>
  <c r="H82" i="3"/>
  <c r="I82" i="3"/>
  <c r="J82" i="3"/>
  <c r="K82" i="3"/>
  <c r="H83" i="3"/>
  <c r="I83" i="3"/>
  <c r="J83" i="3"/>
  <c r="K83" i="3"/>
  <c r="H84" i="3"/>
  <c r="I84" i="3"/>
  <c r="J84" i="3"/>
  <c r="K84" i="3"/>
  <c r="H85" i="3"/>
  <c r="I85" i="3"/>
  <c r="J85" i="3"/>
  <c r="K85" i="3"/>
  <c r="H86" i="3"/>
  <c r="I86" i="3"/>
  <c r="J86" i="3"/>
  <c r="K86" i="3"/>
  <c r="H87" i="3"/>
  <c r="I87" i="3"/>
  <c r="J87" i="3"/>
  <c r="K87" i="3"/>
  <c r="H88" i="3"/>
  <c r="I88" i="3"/>
  <c r="J88" i="3"/>
  <c r="K88" i="3"/>
  <c r="H89" i="3"/>
  <c r="I89" i="3"/>
  <c r="J89" i="3"/>
  <c r="K89" i="3"/>
  <c r="H90" i="3"/>
  <c r="I90" i="3"/>
  <c r="J90" i="3"/>
  <c r="K90" i="3"/>
  <c r="H91" i="3"/>
  <c r="I91" i="3"/>
  <c r="J91" i="3"/>
  <c r="K91" i="3"/>
  <c r="H92" i="3"/>
  <c r="I92" i="3"/>
  <c r="J92" i="3"/>
  <c r="K92" i="3"/>
  <c r="H93" i="3"/>
  <c r="I93" i="3"/>
  <c r="J93" i="3"/>
  <c r="K93" i="3"/>
  <c r="H94" i="3"/>
  <c r="I94" i="3"/>
  <c r="J94" i="3"/>
  <c r="K94" i="3"/>
  <c r="H95" i="3"/>
  <c r="I95" i="3"/>
  <c r="J95" i="3"/>
  <c r="K95" i="3"/>
  <c r="H96" i="3"/>
  <c r="I96" i="3"/>
  <c r="J96" i="3"/>
  <c r="K96" i="3"/>
  <c r="H97" i="3"/>
  <c r="I97" i="3"/>
  <c r="J97" i="3"/>
  <c r="K97" i="3"/>
  <c r="H98" i="3"/>
  <c r="I98" i="3"/>
  <c r="J98" i="3"/>
  <c r="K98" i="3"/>
  <c r="H99" i="3"/>
  <c r="I99" i="3"/>
  <c r="J99" i="3"/>
  <c r="K99" i="3"/>
  <c r="H100" i="3"/>
  <c r="I100" i="3"/>
  <c r="J100" i="3"/>
  <c r="K100" i="3"/>
  <c r="H101" i="3"/>
  <c r="I101" i="3"/>
  <c r="J101" i="3"/>
  <c r="K101" i="3"/>
  <c r="H102" i="3"/>
  <c r="I102" i="3"/>
  <c r="J102" i="3"/>
  <c r="K102" i="3"/>
  <c r="H103" i="3"/>
  <c r="I103" i="3"/>
  <c r="J103" i="3"/>
  <c r="K103" i="3"/>
  <c r="H104" i="3"/>
  <c r="I104" i="3"/>
  <c r="J104" i="3"/>
  <c r="K104" i="3"/>
  <c r="H105" i="3"/>
  <c r="I105" i="3"/>
  <c r="J105" i="3"/>
  <c r="K105" i="3"/>
  <c r="H106" i="3"/>
  <c r="I106" i="3"/>
  <c r="J106" i="3"/>
  <c r="K106" i="3"/>
  <c r="H107" i="3"/>
  <c r="I107" i="3"/>
  <c r="J107" i="3"/>
  <c r="K107" i="3"/>
  <c r="H108" i="3"/>
  <c r="I108" i="3"/>
  <c r="J108" i="3"/>
  <c r="K108" i="3"/>
  <c r="H109" i="3"/>
  <c r="I109" i="3"/>
  <c r="J109" i="3"/>
  <c r="K109" i="3"/>
  <c r="H110" i="3"/>
  <c r="I110" i="3"/>
  <c r="J110" i="3"/>
  <c r="K110" i="3"/>
  <c r="H111" i="3"/>
  <c r="I111" i="3"/>
  <c r="J111" i="3"/>
  <c r="K111" i="3"/>
  <c r="H112" i="3"/>
  <c r="I112" i="3"/>
  <c r="J112" i="3"/>
  <c r="K112" i="3"/>
  <c r="H113" i="3"/>
  <c r="I113" i="3"/>
  <c r="J113" i="3"/>
  <c r="K113" i="3"/>
  <c r="H114" i="3"/>
  <c r="I114" i="3"/>
  <c r="J114" i="3"/>
  <c r="K114" i="3"/>
  <c r="H115" i="3"/>
  <c r="I115" i="3"/>
  <c r="J115" i="3"/>
  <c r="K115" i="3"/>
  <c r="H116" i="3"/>
  <c r="I116" i="3"/>
  <c r="J116" i="3"/>
  <c r="K116" i="3"/>
  <c r="H117" i="3"/>
  <c r="I117" i="3"/>
  <c r="J117" i="3"/>
  <c r="K117" i="3"/>
  <c r="H118" i="3"/>
  <c r="I118" i="3"/>
  <c r="J118" i="3"/>
  <c r="K118" i="3"/>
  <c r="H119" i="3"/>
  <c r="I119" i="3"/>
  <c r="J119" i="3"/>
  <c r="K119" i="3"/>
  <c r="H120" i="3"/>
  <c r="I120" i="3"/>
  <c r="J120" i="3"/>
  <c r="K120" i="3"/>
  <c r="H121" i="3"/>
  <c r="I121" i="3"/>
  <c r="J121" i="3"/>
  <c r="K121" i="3"/>
  <c r="H122" i="3"/>
  <c r="I122" i="3"/>
  <c r="J122" i="3"/>
  <c r="K122" i="3"/>
  <c r="H123" i="3"/>
  <c r="I123" i="3"/>
  <c r="J123" i="3"/>
  <c r="K123" i="3"/>
  <c r="H124" i="3"/>
  <c r="I124" i="3"/>
  <c r="J124" i="3"/>
  <c r="K124" i="3"/>
  <c r="H125" i="3"/>
  <c r="I125" i="3"/>
  <c r="J125" i="3"/>
  <c r="K125" i="3"/>
  <c r="H126" i="3"/>
  <c r="I126" i="3"/>
  <c r="J126" i="3"/>
  <c r="K126" i="3"/>
  <c r="H127" i="3"/>
  <c r="I127" i="3"/>
  <c r="J127" i="3"/>
  <c r="K127" i="3"/>
  <c r="H128" i="3"/>
  <c r="I128" i="3"/>
  <c r="J128" i="3"/>
  <c r="K128" i="3"/>
  <c r="H129" i="3"/>
  <c r="I129" i="3"/>
  <c r="J129" i="3"/>
  <c r="K129" i="3"/>
  <c r="H130" i="3"/>
  <c r="I130" i="3"/>
  <c r="J130" i="3"/>
  <c r="K130" i="3"/>
  <c r="H132" i="3"/>
  <c r="I132" i="3"/>
  <c r="J132" i="3"/>
  <c r="K132" i="3"/>
  <c r="H133" i="3"/>
  <c r="I133" i="3"/>
  <c r="J133" i="3"/>
  <c r="K133" i="3"/>
  <c r="H134" i="3"/>
  <c r="I134" i="3"/>
  <c r="J134" i="3"/>
  <c r="K134" i="3"/>
  <c r="H135" i="3"/>
  <c r="I135" i="3"/>
  <c r="J135" i="3"/>
  <c r="K135" i="3"/>
  <c r="K4" i="3"/>
  <c r="J4" i="3"/>
  <c r="I4" i="3"/>
  <c r="H4" i="3"/>
  <c r="U1" i="3" l="1"/>
  <c r="V1" i="3" s="1"/>
  <c r="W1" i="3" s="1"/>
  <c r="X1" i="3" s="1"/>
  <c r="Y1" i="3" s="1"/>
  <c r="Z1" i="3" s="1"/>
  <c r="AA1" i="3" s="1"/>
  <c r="AB1" i="3" s="1"/>
  <c r="AC1" i="3" s="1"/>
  <c r="AD1" i="3" s="1"/>
  <c r="AE1" i="3" s="1"/>
  <c r="AF1" i="3" s="1"/>
  <c r="AG1" i="3" s="1"/>
  <c r="AH1" i="3" s="1"/>
  <c r="AI1" i="3" s="1"/>
  <c r="AJ1" i="3" s="1"/>
  <c r="AK1" i="3" s="1"/>
  <c r="AL1" i="3" s="1"/>
  <c r="AM1" i="3" s="1"/>
  <c r="AN1" i="3" s="1"/>
  <c r="AO1" i="3" s="1"/>
  <c r="AP1" i="3" s="1"/>
  <c r="AQ1" i="3" s="1"/>
  <c r="AR1" i="3" s="1"/>
  <c r="AS1" i="3" s="1"/>
  <c r="AT1" i="3" s="1"/>
  <c r="AU1" i="3" s="1"/>
  <c r="AV1" i="3" s="1"/>
  <c r="AW1" i="3" s="1"/>
  <c r="AX1" i="3" s="1"/>
  <c r="AY1" i="3" s="1"/>
  <c r="AZ1" i="3" s="1"/>
  <c r="G32" i="15"/>
  <c r="AW133" i="3"/>
  <c r="AV133" i="3"/>
  <c r="AX133" i="3"/>
  <c r="AX130" i="3"/>
  <c r="AW130" i="3"/>
  <c r="AV130" i="3"/>
  <c r="AV128" i="3"/>
  <c r="AW128" i="3"/>
  <c r="AX128" i="3"/>
  <c r="AX126" i="3"/>
  <c r="AW126" i="3"/>
  <c r="AV126" i="3"/>
  <c r="AV124" i="3"/>
  <c r="AW124" i="3"/>
  <c r="AX124" i="3"/>
  <c r="AX122" i="3"/>
  <c r="AW122" i="3"/>
  <c r="AV122" i="3"/>
  <c r="AX119" i="3"/>
  <c r="AV119" i="3"/>
  <c r="AW119" i="3"/>
  <c r="AX114" i="3"/>
  <c r="AW114" i="3"/>
  <c r="AV114" i="3"/>
  <c r="AX99" i="3"/>
  <c r="AV99" i="3"/>
  <c r="AW99" i="3"/>
  <c r="AW46" i="3"/>
  <c r="AX46" i="3"/>
  <c r="AV46" i="3"/>
  <c r="AX43" i="3"/>
  <c r="AV43" i="3"/>
  <c r="AW43" i="3"/>
  <c r="AV41" i="3"/>
  <c r="AX41" i="3"/>
  <c r="AW41" i="3"/>
  <c r="AX39" i="3"/>
  <c r="AV39" i="3"/>
  <c r="AW39" i="3"/>
  <c r="AW36" i="3"/>
  <c r="AV36" i="3"/>
  <c r="AX36" i="3"/>
  <c r="AV33" i="3"/>
  <c r="AX33" i="3"/>
  <c r="AW33" i="3"/>
  <c r="AX31" i="3"/>
  <c r="AV31" i="3"/>
  <c r="AW31" i="3"/>
  <c r="AW28" i="3"/>
  <c r="AV28" i="3"/>
  <c r="AX28" i="3"/>
  <c r="AW26" i="3"/>
  <c r="AX26" i="3"/>
  <c r="AV26" i="3"/>
  <c r="AX24" i="3"/>
  <c r="AW24" i="3"/>
  <c r="AV24" i="3"/>
  <c r="AV21" i="3"/>
  <c r="AW21" i="3"/>
  <c r="AX21" i="3"/>
  <c r="AX19" i="3"/>
  <c r="AW19" i="3"/>
  <c r="AV19" i="3"/>
  <c r="AV17" i="3"/>
  <c r="AX17" i="3"/>
  <c r="AW17" i="3"/>
  <c r="AX15" i="3"/>
  <c r="AV15" i="3"/>
  <c r="AW15" i="3"/>
  <c r="AV13" i="3"/>
  <c r="AX13" i="3"/>
  <c r="AW13" i="3"/>
  <c r="AW10" i="3"/>
  <c r="AX10" i="3"/>
  <c r="AV10" i="3"/>
  <c r="AX8" i="3"/>
  <c r="AV8" i="3"/>
  <c r="AW8" i="3"/>
  <c r="AW6" i="3"/>
  <c r="AX6" i="3"/>
  <c r="AV6" i="3"/>
  <c r="AW4" i="3"/>
  <c r="AX4" i="3"/>
  <c r="AV4" i="3"/>
  <c r="AP104" i="3"/>
  <c r="AN104" i="3"/>
  <c r="AO104" i="3"/>
  <c r="AO102" i="3"/>
  <c r="AN102" i="3"/>
  <c r="AP102" i="3"/>
  <c r="AP100" i="3"/>
  <c r="AO100" i="3"/>
  <c r="AN100" i="3"/>
  <c r="AO98" i="3"/>
  <c r="AN98" i="3"/>
  <c r="AP98" i="3"/>
  <c r="AP96" i="3"/>
  <c r="AN96" i="3"/>
  <c r="AO96" i="3"/>
  <c r="AO94" i="3"/>
  <c r="AN94" i="3"/>
  <c r="AP94" i="3"/>
  <c r="AP92" i="3"/>
  <c r="AO92" i="3"/>
  <c r="AN92" i="3"/>
  <c r="AO90" i="3"/>
  <c r="AN90" i="3"/>
  <c r="AP90" i="3"/>
  <c r="AP88" i="3"/>
  <c r="AN88" i="3"/>
  <c r="AO88" i="3"/>
  <c r="AO86" i="3"/>
  <c r="AN86" i="3"/>
  <c r="AP86" i="3"/>
  <c r="AP84" i="3"/>
  <c r="AO84" i="3"/>
  <c r="AN84" i="3"/>
  <c r="AO82" i="3"/>
  <c r="AN82" i="3"/>
  <c r="AP82" i="3"/>
  <c r="AP80" i="3"/>
  <c r="AN80" i="3"/>
  <c r="AO80" i="3"/>
  <c r="AO78" i="3"/>
  <c r="AN78" i="3"/>
  <c r="AP78" i="3"/>
  <c r="AP76" i="3"/>
  <c r="AO76" i="3"/>
  <c r="AN76" i="3"/>
  <c r="AO74" i="3"/>
  <c r="AN74" i="3"/>
  <c r="AP74" i="3"/>
  <c r="AP72" i="3"/>
  <c r="AN72" i="3"/>
  <c r="AO72" i="3"/>
  <c r="AO70" i="3"/>
  <c r="AN70" i="3"/>
  <c r="AP70" i="3"/>
  <c r="AP68" i="3"/>
  <c r="AO68" i="3"/>
  <c r="AN68" i="3"/>
  <c r="AO66" i="3"/>
  <c r="AN66" i="3"/>
  <c r="AP66" i="3"/>
  <c r="AN65" i="3"/>
  <c r="AP65" i="3"/>
  <c r="AO65" i="3"/>
  <c r="AP63" i="3"/>
  <c r="AO63" i="3"/>
  <c r="AN63" i="3"/>
  <c r="AO62" i="3"/>
  <c r="AN62" i="3"/>
  <c r="AP62" i="3"/>
  <c r="AN61" i="3"/>
  <c r="AO61" i="3"/>
  <c r="AP61" i="3"/>
  <c r="AP60" i="3"/>
  <c r="AO60" i="3"/>
  <c r="AN60" i="3"/>
  <c r="AP59" i="3"/>
  <c r="AO59" i="3"/>
  <c r="AN59" i="3"/>
  <c r="AO58" i="3"/>
  <c r="AN58" i="3"/>
  <c r="AP58" i="3"/>
  <c r="AN57" i="3"/>
  <c r="AP57" i="3"/>
  <c r="AO57" i="3"/>
  <c r="AP56" i="3"/>
  <c r="AN56" i="3"/>
  <c r="AO56" i="3"/>
  <c r="AO54" i="3"/>
  <c r="AN54" i="3"/>
  <c r="AP54" i="3"/>
  <c r="AN53" i="3"/>
  <c r="AO53" i="3"/>
  <c r="AP53" i="3"/>
  <c r="AP52" i="3"/>
  <c r="AO52" i="3"/>
  <c r="AN52" i="3"/>
  <c r="AP51" i="3"/>
  <c r="AO51" i="3"/>
  <c r="AN51" i="3"/>
  <c r="AO50" i="3"/>
  <c r="AN50" i="3"/>
  <c r="AP50" i="3"/>
  <c r="AN49" i="3"/>
  <c r="AP49" i="3"/>
  <c r="AO49" i="3"/>
  <c r="AP48" i="3"/>
  <c r="AN48" i="3"/>
  <c r="AO48" i="3"/>
  <c r="AP47" i="3"/>
  <c r="AO47" i="3"/>
  <c r="AN47" i="3"/>
  <c r="AO46" i="3"/>
  <c r="AN46" i="3"/>
  <c r="AP46" i="3"/>
  <c r="AN45" i="3"/>
  <c r="AO45" i="3"/>
  <c r="AP45" i="3"/>
  <c r="AP44" i="3"/>
  <c r="AO44" i="3"/>
  <c r="AN44" i="3"/>
  <c r="AP43" i="3"/>
  <c r="AO43" i="3"/>
  <c r="AN43" i="3"/>
  <c r="AO42" i="3"/>
  <c r="AN42" i="3"/>
  <c r="AP42" i="3"/>
  <c r="AN41" i="3"/>
  <c r="AP41" i="3"/>
  <c r="AO41" i="3"/>
  <c r="AP40" i="3"/>
  <c r="AN40" i="3"/>
  <c r="AO40" i="3"/>
  <c r="AP39" i="3"/>
  <c r="AO39" i="3"/>
  <c r="AN39" i="3"/>
  <c r="AO38" i="3"/>
  <c r="AN38" i="3"/>
  <c r="AP38" i="3"/>
  <c r="AN37" i="3"/>
  <c r="AO37" i="3"/>
  <c r="AP37" i="3"/>
  <c r="AP36" i="3"/>
  <c r="AO36" i="3"/>
  <c r="AN36" i="3"/>
  <c r="AP35" i="3"/>
  <c r="AO35" i="3"/>
  <c r="AN35" i="3"/>
  <c r="AO34" i="3"/>
  <c r="AN34" i="3"/>
  <c r="AP34" i="3"/>
  <c r="AN33" i="3"/>
  <c r="AP33" i="3"/>
  <c r="AO33" i="3"/>
  <c r="AP32" i="3"/>
  <c r="AN32" i="3"/>
  <c r="AO32" i="3"/>
  <c r="AP31" i="3"/>
  <c r="AO31" i="3"/>
  <c r="AN31" i="3"/>
  <c r="AO30" i="3"/>
  <c r="AN30" i="3"/>
  <c r="AP30" i="3"/>
  <c r="AN29" i="3"/>
  <c r="AO29" i="3"/>
  <c r="AP29" i="3"/>
  <c r="AP28" i="3"/>
  <c r="AO28" i="3"/>
  <c r="AN28" i="3"/>
  <c r="AP27" i="3"/>
  <c r="AO27" i="3"/>
  <c r="AN27" i="3"/>
  <c r="AP26" i="3"/>
  <c r="AO26" i="3"/>
  <c r="AN26" i="3"/>
  <c r="AO25" i="3"/>
  <c r="AN25" i="3"/>
  <c r="AP25" i="3"/>
  <c r="AN24" i="3"/>
  <c r="AP24" i="3"/>
  <c r="AO24" i="3"/>
  <c r="AP23" i="3"/>
  <c r="AO23" i="3"/>
  <c r="AN23" i="3"/>
  <c r="AP22" i="3"/>
  <c r="AO22" i="3"/>
  <c r="AN22" i="3"/>
  <c r="AO21" i="3"/>
  <c r="AN21" i="3"/>
  <c r="AP21" i="3"/>
  <c r="AN20" i="3"/>
  <c r="AP20" i="3"/>
  <c r="AO20" i="3"/>
  <c r="AP19" i="3"/>
  <c r="AO19" i="3"/>
  <c r="AN19" i="3"/>
  <c r="AP18" i="3"/>
  <c r="AO18" i="3"/>
  <c r="AN18" i="3"/>
  <c r="AO17" i="3"/>
  <c r="AN17" i="3"/>
  <c r="AP17" i="3"/>
  <c r="AN16" i="3"/>
  <c r="AP16" i="3"/>
  <c r="AO16" i="3"/>
  <c r="AP15" i="3"/>
  <c r="AO15" i="3"/>
  <c r="AN15" i="3"/>
  <c r="AP14" i="3"/>
  <c r="AO14" i="3"/>
  <c r="AN14" i="3"/>
  <c r="AO13" i="3"/>
  <c r="AN13" i="3"/>
  <c r="AP13" i="3"/>
  <c r="AN12" i="3"/>
  <c r="AP12" i="3"/>
  <c r="AO12" i="3"/>
  <c r="AP11" i="3"/>
  <c r="AO11" i="3"/>
  <c r="AN11" i="3"/>
  <c r="AP10" i="3"/>
  <c r="AO10" i="3"/>
  <c r="AN10" i="3"/>
  <c r="AO9" i="3"/>
  <c r="AN9" i="3"/>
  <c r="AP9" i="3"/>
  <c r="AN8" i="3"/>
  <c r="AP8" i="3"/>
  <c r="AO8" i="3"/>
  <c r="AP7" i="3"/>
  <c r="AO7" i="3"/>
  <c r="AN7" i="3"/>
  <c r="AP6" i="3"/>
  <c r="AO6" i="3"/>
  <c r="AN6" i="3"/>
  <c r="AO5" i="3"/>
  <c r="AN5" i="3"/>
  <c r="AP5" i="3"/>
  <c r="AX135" i="3"/>
  <c r="AW135" i="3"/>
  <c r="AV135" i="3"/>
  <c r="AX134" i="3"/>
  <c r="AW134" i="3"/>
  <c r="AV134" i="3"/>
  <c r="AV132" i="3"/>
  <c r="AX132" i="3"/>
  <c r="AW132" i="3"/>
  <c r="AW129" i="3"/>
  <c r="AV129" i="3"/>
  <c r="AX129" i="3"/>
  <c r="AX127" i="3"/>
  <c r="AV127" i="3"/>
  <c r="AW127" i="3"/>
  <c r="AW125" i="3"/>
  <c r="AV125" i="3"/>
  <c r="AX125" i="3"/>
  <c r="AX123" i="3"/>
  <c r="AV123" i="3"/>
  <c r="AW123" i="3"/>
  <c r="AW121" i="3"/>
  <c r="AV121" i="3"/>
  <c r="AX121" i="3"/>
  <c r="AV120" i="3"/>
  <c r="AW120" i="3"/>
  <c r="AX120" i="3"/>
  <c r="AX118" i="3"/>
  <c r="AW118" i="3"/>
  <c r="AV118" i="3"/>
  <c r="AW117" i="3"/>
  <c r="AV117" i="3"/>
  <c r="AX117" i="3"/>
  <c r="AV116" i="3"/>
  <c r="AW116" i="3"/>
  <c r="AX116" i="3"/>
  <c r="AX115" i="3"/>
  <c r="AV115" i="3"/>
  <c r="AW115" i="3"/>
  <c r="AW113" i="3"/>
  <c r="AV113" i="3"/>
  <c r="AX113" i="3"/>
  <c r="AV112" i="3"/>
  <c r="AW112" i="3"/>
  <c r="AX112" i="3"/>
  <c r="AX111" i="3"/>
  <c r="AV111" i="3"/>
  <c r="AW111" i="3"/>
  <c r="AX110" i="3"/>
  <c r="AW110" i="3"/>
  <c r="AV110" i="3"/>
  <c r="AW109" i="3"/>
  <c r="AV109" i="3"/>
  <c r="AX109" i="3"/>
  <c r="AV108" i="3"/>
  <c r="AW108" i="3"/>
  <c r="AX108" i="3"/>
  <c r="AX107" i="3"/>
  <c r="AV107" i="3"/>
  <c r="AW107" i="3"/>
  <c r="AX106" i="3"/>
  <c r="AW106" i="3"/>
  <c r="AV106" i="3"/>
  <c r="AW105" i="3"/>
  <c r="AV105" i="3"/>
  <c r="AX105" i="3"/>
  <c r="AV104" i="3"/>
  <c r="AW104" i="3"/>
  <c r="AX104" i="3"/>
  <c r="AX103" i="3"/>
  <c r="AV103" i="3"/>
  <c r="AW103" i="3"/>
  <c r="AX102" i="3"/>
  <c r="AW102" i="3"/>
  <c r="AV102" i="3"/>
  <c r="AW101" i="3"/>
  <c r="AV101" i="3"/>
  <c r="AX101" i="3"/>
  <c r="AV100" i="3"/>
  <c r="AW100" i="3"/>
  <c r="AX100" i="3"/>
  <c r="AX98" i="3"/>
  <c r="AV98" i="3"/>
  <c r="AW98" i="3"/>
  <c r="AW97" i="3"/>
  <c r="AV97" i="3"/>
  <c r="AX97" i="3"/>
  <c r="AV96" i="3"/>
  <c r="AW96" i="3"/>
  <c r="AX96" i="3"/>
  <c r="AW95" i="3"/>
  <c r="AX95" i="3"/>
  <c r="AV95" i="3"/>
  <c r="AX94" i="3"/>
  <c r="AW94" i="3"/>
  <c r="AV94" i="3"/>
  <c r="AW93" i="3"/>
  <c r="AX93" i="3"/>
  <c r="AV93" i="3"/>
  <c r="AV92" i="3"/>
  <c r="AX92" i="3"/>
  <c r="AW92" i="3"/>
  <c r="AX91" i="3"/>
  <c r="AV91" i="3"/>
  <c r="AW91" i="3"/>
  <c r="AX90" i="3"/>
  <c r="AV90" i="3"/>
  <c r="AW90" i="3"/>
  <c r="AW89" i="3"/>
  <c r="AV89" i="3"/>
  <c r="AX89" i="3"/>
  <c r="AV88" i="3"/>
  <c r="AW88" i="3"/>
  <c r="AX88" i="3"/>
  <c r="AW87" i="3"/>
  <c r="AV87" i="3"/>
  <c r="AX87" i="3"/>
  <c r="AX86" i="3"/>
  <c r="AW86" i="3"/>
  <c r="AV86" i="3"/>
  <c r="AW85" i="3"/>
  <c r="AX85" i="3"/>
  <c r="AV85" i="3"/>
  <c r="AV84" i="3"/>
  <c r="AX84" i="3"/>
  <c r="AW84" i="3"/>
  <c r="AV83" i="3"/>
  <c r="AX83" i="3"/>
  <c r="AW83" i="3"/>
  <c r="AX82" i="3"/>
  <c r="AV82" i="3"/>
  <c r="AW82" i="3"/>
  <c r="AW81" i="3"/>
  <c r="AV81" i="3"/>
  <c r="AX81" i="3"/>
  <c r="AV80" i="3"/>
  <c r="AW80" i="3"/>
  <c r="AX80" i="3"/>
  <c r="AW79" i="3"/>
  <c r="AX79" i="3"/>
  <c r="AV79" i="3"/>
  <c r="AX78" i="3"/>
  <c r="AW78" i="3"/>
  <c r="AV78" i="3"/>
  <c r="AW77" i="3"/>
  <c r="AX77" i="3"/>
  <c r="AV77" i="3"/>
  <c r="AV76" i="3"/>
  <c r="AX76" i="3"/>
  <c r="AW76" i="3"/>
  <c r="AX75" i="3"/>
  <c r="AV75" i="3"/>
  <c r="AW75" i="3"/>
  <c r="AX74" i="3"/>
  <c r="AV74" i="3"/>
  <c r="AW74" i="3"/>
  <c r="AW73" i="3"/>
  <c r="AV73" i="3"/>
  <c r="AX73" i="3"/>
  <c r="AV72" i="3"/>
  <c r="AW72" i="3"/>
  <c r="AX72" i="3"/>
  <c r="AW71" i="3"/>
  <c r="AV71" i="3"/>
  <c r="AX71" i="3"/>
  <c r="AX70" i="3"/>
  <c r="AW70" i="3"/>
  <c r="AV70" i="3"/>
  <c r="AW69" i="3"/>
  <c r="AX69" i="3"/>
  <c r="AV69" i="3"/>
  <c r="AV68" i="3"/>
  <c r="AX68" i="3"/>
  <c r="AW68" i="3"/>
  <c r="AV67" i="3"/>
  <c r="AX67" i="3"/>
  <c r="AW67" i="3"/>
  <c r="AX66" i="3"/>
  <c r="AV66" i="3"/>
  <c r="AW66" i="3"/>
  <c r="AW65" i="3"/>
  <c r="AV65" i="3"/>
  <c r="AX65" i="3"/>
  <c r="AV64" i="3"/>
  <c r="AW64" i="3"/>
  <c r="AX64" i="3"/>
  <c r="AW63" i="3"/>
  <c r="AX63" i="3"/>
  <c r="AV63" i="3"/>
  <c r="AX62" i="3"/>
  <c r="AW62" i="3"/>
  <c r="AV62" i="3"/>
  <c r="AW61" i="3"/>
  <c r="AX61" i="3"/>
  <c r="AV61" i="3"/>
  <c r="AV60" i="3"/>
  <c r="AX60" i="3"/>
  <c r="AW60" i="3"/>
  <c r="AX59" i="3"/>
  <c r="AV59" i="3"/>
  <c r="AW59" i="3"/>
  <c r="AW58" i="3"/>
  <c r="AX58" i="3"/>
  <c r="AV58" i="3"/>
  <c r="AV57" i="3"/>
  <c r="AX57" i="3"/>
  <c r="AW57" i="3"/>
  <c r="AW56" i="3"/>
  <c r="AX56" i="3"/>
  <c r="AV56" i="3"/>
  <c r="AX55" i="3"/>
  <c r="AV55" i="3"/>
  <c r="AW55" i="3"/>
  <c r="AW54" i="3"/>
  <c r="AX54" i="3"/>
  <c r="AV54" i="3"/>
  <c r="AV53" i="3"/>
  <c r="AX53" i="3"/>
  <c r="AW53" i="3"/>
  <c r="AW52" i="3"/>
  <c r="AV52" i="3"/>
  <c r="AX52" i="3"/>
  <c r="AX51" i="3"/>
  <c r="AV51" i="3"/>
  <c r="AW51" i="3"/>
  <c r="AW50" i="3"/>
  <c r="AX50" i="3"/>
  <c r="AV50" i="3"/>
  <c r="AV49" i="3"/>
  <c r="AX49" i="3"/>
  <c r="G43" i="15" s="1"/>
  <c r="AW49" i="3"/>
  <c r="AW48" i="3"/>
  <c r="AX48" i="3"/>
  <c r="AV48" i="3"/>
  <c r="AX47" i="3"/>
  <c r="AV47" i="3"/>
  <c r="AW47" i="3"/>
  <c r="AV45" i="3"/>
  <c r="AX45" i="3"/>
  <c r="AW45" i="3"/>
  <c r="AW44" i="3"/>
  <c r="AV44" i="3"/>
  <c r="AX44" i="3"/>
  <c r="AW42" i="3"/>
  <c r="AV42" i="3"/>
  <c r="AX42" i="3"/>
  <c r="AW40" i="3"/>
  <c r="AV40" i="3"/>
  <c r="AX40" i="3"/>
  <c r="AW38" i="3"/>
  <c r="AX38" i="3"/>
  <c r="AV38" i="3"/>
  <c r="AV37" i="3"/>
  <c r="AX37" i="3"/>
  <c r="AW37" i="3"/>
  <c r="AX35" i="3"/>
  <c r="AV35" i="3"/>
  <c r="AW35" i="3"/>
  <c r="AW34" i="3"/>
  <c r="AX34" i="3"/>
  <c r="AV34" i="3"/>
  <c r="AW32" i="3"/>
  <c r="AX32" i="3"/>
  <c r="AV32" i="3"/>
  <c r="AW30" i="3"/>
  <c r="AX30" i="3"/>
  <c r="AV30" i="3"/>
  <c r="AV29" i="3"/>
  <c r="AX29" i="3"/>
  <c r="AW29" i="3"/>
  <c r="AX27" i="3"/>
  <c r="AV27" i="3"/>
  <c r="AW27" i="3"/>
  <c r="AV25" i="3"/>
  <c r="AX25" i="3"/>
  <c r="AW25" i="3"/>
  <c r="AX23" i="3"/>
  <c r="AV23" i="3"/>
  <c r="AW23" i="3"/>
  <c r="AW22" i="3"/>
  <c r="AV22" i="3"/>
  <c r="AX22" i="3"/>
  <c r="AV20" i="3"/>
  <c r="AX20" i="3"/>
  <c r="AW20" i="3"/>
  <c r="AW18" i="3"/>
  <c r="AX18" i="3"/>
  <c r="AV18" i="3"/>
  <c r="AV16" i="3"/>
  <c r="AW16" i="3"/>
  <c r="AX16" i="3"/>
  <c r="AW14" i="3"/>
  <c r="AV14" i="3"/>
  <c r="AX14" i="3"/>
  <c r="AW12" i="3"/>
  <c r="AX12" i="3"/>
  <c r="AV12" i="3"/>
  <c r="AX11" i="3"/>
  <c r="AW11" i="3"/>
  <c r="AV11" i="3"/>
  <c r="AV9" i="3"/>
  <c r="AW9" i="3"/>
  <c r="AX9" i="3"/>
  <c r="AX7" i="3"/>
  <c r="AV7" i="3"/>
  <c r="AW7" i="3"/>
  <c r="AV5" i="3"/>
  <c r="AW5" i="3"/>
  <c r="AX5" i="3"/>
  <c r="AP135" i="3"/>
  <c r="AO135" i="3"/>
  <c r="AN135" i="3"/>
  <c r="AO134" i="3"/>
  <c r="AN134" i="3"/>
  <c r="AP134" i="3"/>
  <c r="AN133" i="3"/>
  <c r="AO133" i="3"/>
  <c r="AP133" i="3"/>
  <c r="AP132" i="3"/>
  <c r="AO132" i="3"/>
  <c r="AN132" i="3"/>
  <c r="AO130" i="3"/>
  <c r="AN130" i="3"/>
  <c r="AP130" i="3"/>
  <c r="AN129" i="3"/>
  <c r="AP129" i="3"/>
  <c r="AO129" i="3"/>
  <c r="AP128" i="3"/>
  <c r="AN128" i="3"/>
  <c r="AO128" i="3"/>
  <c r="AP127" i="3"/>
  <c r="AO127" i="3"/>
  <c r="AN127" i="3"/>
  <c r="AO126" i="3"/>
  <c r="AN126" i="3"/>
  <c r="AP126" i="3"/>
  <c r="AN125" i="3"/>
  <c r="AO125" i="3"/>
  <c r="AP125" i="3"/>
  <c r="AP124" i="3"/>
  <c r="AO124" i="3"/>
  <c r="AN124" i="3"/>
  <c r="AP123" i="3"/>
  <c r="AO123" i="3"/>
  <c r="AN123" i="3"/>
  <c r="AO122" i="3"/>
  <c r="AN122" i="3"/>
  <c r="AP122" i="3"/>
  <c r="AN121" i="3"/>
  <c r="AP121" i="3"/>
  <c r="AO121" i="3"/>
  <c r="AP120" i="3"/>
  <c r="AN120" i="3"/>
  <c r="AO120" i="3"/>
  <c r="AP119" i="3"/>
  <c r="AO119" i="3"/>
  <c r="AN119" i="3"/>
  <c r="AO118" i="3"/>
  <c r="AN118" i="3"/>
  <c r="AP118" i="3"/>
  <c r="AN117" i="3"/>
  <c r="AO117" i="3"/>
  <c r="AP117" i="3"/>
  <c r="AP116" i="3"/>
  <c r="AO116" i="3"/>
  <c r="AN116" i="3"/>
  <c r="AP115" i="3"/>
  <c r="AO115" i="3"/>
  <c r="AN115" i="3"/>
  <c r="AO114" i="3"/>
  <c r="AN114" i="3"/>
  <c r="AP114" i="3"/>
  <c r="AN113" i="3"/>
  <c r="AP113" i="3"/>
  <c r="AO113" i="3"/>
  <c r="AP112" i="3"/>
  <c r="AN112" i="3"/>
  <c r="AO112" i="3"/>
  <c r="AP111" i="3"/>
  <c r="AO111" i="3"/>
  <c r="AN111" i="3"/>
  <c r="AO110" i="3"/>
  <c r="AN110" i="3"/>
  <c r="AP110" i="3"/>
  <c r="AN109" i="3"/>
  <c r="AO109" i="3"/>
  <c r="AP109" i="3"/>
  <c r="AP108" i="3"/>
  <c r="AO108" i="3"/>
  <c r="AN108" i="3"/>
  <c r="AP107" i="3"/>
  <c r="AO107" i="3"/>
  <c r="AN107" i="3"/>
  <c r="AO106" i="3"/>
  <c r="AN106" i="3"/>
  <c r="AP106" i="3"/>
  <c r="AN105" i="3"/>
  <c r="AP105" i="3"/>
  <c r="AO105" i="3"/>
  <c r="AP103" i="3"/>
  <c r="AO103" i="3"/>
  <c r="AN103" i="3"/>
  <c r="AN101" i="3"/>
  <c r="AO101" i="3"/>
  <c r="AP101" i="3"/>
  <c r="AP99" i="3"/>
  <c r="AO99" i="3"/>
  <c r="AN99" i="3"/>
  <c r="AN97" i="3"/>
  <c r="AP97" i="3"/>
  <c r="AO97" i="3"/>
  <c r="AP95" i="3"/>
  <c r="AO95" i="3"/>
  <c r="AN95" i="3"/>
  <c r="AN93" i="3"/>
  <c r="AO93" i="3"/>
  <c r="AP93" i="3"/>
  <c r="AP91" i="3"/>
  <c r="AO91" i="3"/>
  <c r="AN91" i="3"/>
  <c r="AN89" i="3"/>
  <c r="AP89" i="3"/>
  <c r="AO89" i="3"/>
  <c r="AP87" i="3"/>
  <c r="AO87" i="3"/>
  <c r="AN87" i="3"/>
  <c r="AN85" i="3"/>
  <c r="AO85" i="3"/>
  <c r="AP85" i="3"/>
  <c r="AP83" i="3"/>
  <c r="AO83" i="3"/>
  <c r="AN83" i="3"/>
  <c r="AN81" i="3"/>
  <c r="AP81" i="3"/>
  <c r="AO81" i="3"/>
  <c r="AP79" i="3"/>
  <c r="AO79" i="3"/>
  <c r="AN79" i="3"/>
  <c r="AN77" i="3"/>
  <c r="AO77" i="3"/>
  <c r="AP77" i="3"/>
  <c r="AP75" i="3"/>
  <c r="AO75" i="3"/>
  <c r="AN75" i="3"/>
  <c r="AN73" i="3"/>
  <c r="AP73" i="3"/>
  <c r="AO73" i="3"/>
  <c r="AP71" i="3"/>
  <c r="AO71" i="3"/>
  <c r="AN71" i="3"/>
  <c r="AN69" i="3"/>
  <c r="AO69" i="3"/>
  <c r="AP69" i="3"/>
  <c r="AP67" i="3"/>
  <c r="AO67" i="3"/>
  <c r="AN67" i="3"/>
  <c r="AP64" i="3"/>
  <c r="AN64" i="3"/>
  <c r="AO64" i="3"/>
  <c r="AP55" i="3"/>
  <c r="AO55" i="3"/>
  <c r="AN55" i="3"/>
  <c r="AN4" i="3"/>
  <c r="AO4" i="3"/>
  <c r="AP4" i="3"/>
  <c r="H137" i="3"/>
  <c r="G137" i="3" s="1"/>
  <c r="H142" i="3"/>
  <c r="G142" i="3" s="1"/>
  <c r="W138" i="3"/>
  <c r="V138" i="3" s="1"/>
  <c r="W139" i="3"/>
  <c r="V139" i="3" s="1"/>
  <c r="W142" i="3"/>
  <c r="V142" i="3" s="1"/>
  <c r="K140" i="3"/>
  <c r="K137" i="3"/>
  <c r="K141" i="3"/>
  <c r="K138" i="3"/>
  <c r="K139" i="3"/>
  <c r="K142" i="3"/>
  <c r="Z140" i="3"/>
  <c r="Z137" i="3"/>
  <c r="Z141" i="3"/>
  <c r="Z138" i="3"/>
  <c r="Z139" i="3"/>
  <c r="Z142" i="3"/>
  <c r="H140" i="3"/>
  <c r="G140" i="3" s="1"/>
  <c r="H141" i="3"/>
  <c r="G141" i="3" s="1"/>
  <c r="W140" i="3"/>
  <c r="V140" i="3" s="1"/>
  <c r="W141" i="3"/>
  <c r="V141" i="3" s="1"/>
  <c r="J140" i="3"/>
  <c r="F140" i="3" s="1"/>
  <c r="J137" i="3"/>
  <c r="F137" i="3" s="1"/>
  <c r="BQ58" i="3" s="1"/>
  <c r="J141" i="3"/>
  <c r="F141" i="3" s="1"/>
  <c r="J138" i="3"/>
  <c r="F138" i="3" s="1"/>
  <c r="J139" i="3"/>
  <c r="F139" i="3" s="1"/>
  <c r="J142" i="3"/>
  <c r="F142" i="3" s="1"/>
  <c r="Y140" i="3"/>
  <c r="U140" i="3" s="1"/>
  <c r="Y141" i="3"/>
  <c r="U141" i="3" s="1"/>
  <c r="Y138" i="3"/>
  <c r="U138" i="3" s="1"/>
  <c r="Y139" i="3"/>
  <c r="U139" i="3" s="1"/>
  <c r="Y142" i="3"/>
  <c r="U142" i="3" s="1"/>
  <c r="H138" i="3"/>
  <c r="G138" i="3" s="1"/>
  <c r="H139" i="3"/>
  <c r="G139" i="3" s="1"/>
  <c r="J136" i="3"/>
  <c r="I140" i="3"/>
  <c r="I137" i="3"/>
  <c r="I141" i="3"/>
  <c r="I138" i="3"/>
  <c r="I139" i="3"/>
  <c r="I142" i="3"/>
  <c r="X140" i="3"/>
  <c r="X137" i="3"/>
  <c r="X141" i="3"/>
  <c r="X138" i="3"/>
  <c r="X139" i="3"/>
  <c r="X142" i="3"/>
  <c r="K136" i="3"/>
  <c r="Z136" i="3"/>
  <c r="X136" i="3"/>
  <c r="H136" i="3"/>
  <c r="I136" i="3"/>
  <c r="F136" i="3"/>
  <c r="C20" i="15" l="1"/>
  <c r="D32" i="15"/>
  <c r="AV139" i="3"/>
  <c r="AR139" i="3" s="1"/>
  <c r="AV138" i="3"/>
  <c r="AR138" i="3" s="1"/>
  <c r="AV141" i="3"/>
  <c r="AR141" i="3" s="1"/>
  <c r="AP141" i="3"/>
  <c r="AL141" i="3" s="1"/>
  <c r="F32" i="15"/>
  <c r="F30" i="15"/>
  <c r="BA1" i="3"/>
  <c r="F31" i="15"/>
  <c r="E44" i="15"/>
  <c r="F41" i="15" s="1"/>
  <c r="G41" i="15"/>
  <c r="C44" i="15"/>
  <c r="D41" i="15" s="1"/>
  <c r="AN139" i="3"/>
  <c r="AJ139" i="3" s="1"/>
  <c r="G31" i="15"/>
  <c r="H31" i="15" s="1"/>
  <c r="D31" i="15"/>
  <c r="AX142" i="3"/>
  <c r="AT142" i="3" s="1"/>
  <c r="AX139" i="3"/>
  <c r="AT139" i="3" s="1"/>
  <c r="AX141" i="3"/>
  <c r="AT141" i="3" s="1"/>
  <c r="AW137" i="3"/>
  <c r="AS137" i="3" s="1"/>
  <c r="AV140" i="3"/>
  <c r="AR140" i="3" s="1"/>
  <c r="D30" i="15"/>
  <c r="AN142" i="3"/>
  <c r="AJ142" i="3" s="1"/>
  <c r="AO139" i="3"/>
  <c r="AK139" i="3" s="1"/>
  <c r="AN141" i="3"/>
  <c r="AJ141" i="3" s="1"/>
  <c r="AP140" i="3"/>
  <c r="AL140" i="3" s="1"/>
  <c r="AX136" i="3"/>
  <c r="AT136" i="3" s="1"/>
  <c r="AW142" i="3"/>
  <c r="AS142" i="3" s="1"/>
  <c r="AO138" i="3"/>
  <c r="AK138" i="3" s="1"/>
  <c r="AV136" i="3"/>
  <c r="AR136" i="3" s="1"/>
  <c r="AX138" i="3"/>
  <c r="AT138" i="3" s="1"/>
  <c r="AW141" i="3"/>
  <c r="AS141" i="3" s="1"/>
  <c r="AX137" i="3"/>
  <c r="AT137" i="3" s="1"/>
  <c r="AX140" i="3"/>
  <c r="AT140" i="3" s="1"/>
  <c r="G42" i="15"/>
  <c r="AO142" i="3"/>
  <c r="AK142" i="3" s="1"/>
  <c r="AP139" i="3"/>
  <c r="AL139" i="3" s="1"/>
  <c r="AP138" i="3"/>
  <c r="AL138" i="3" s="1"/>
  <c r="AN140" i="3"/>
  <c r="AJ140" i="3" s="1"/>
  <c r="AW136" i="3"/>
  <c r="AS136" i="3" s="1"/>
  <c r="AW139" i="3"/>
  <c r="AS139" i="3" s="1"/>
  <c r="AW138" i="3"/>
  <c r="AS138" i="3" s="1"/>
  <c r="AV137" i="3"/>
  <c r="AR137" i="3" s="1"/>
  <c r="AW140" i="3"/>
  <c r="AS140" i="3" s="1"/>
  <c r="AP142" i="3"/>
  <c r="AL142" i="3" s="1"/>
  <c r="AN138" i="3"/>
  <c r="AJ138" i="3" s="1"/>
  <c r="AO141" i="3"/>
  <c r="AK141" i="3" s="1"/>
  <c r="AO140" i="3"/>
  <c r="AK140" i="3" s="1"/>
  <c r="AV142" i="3"/>
  <c r="AR142" i="3" s="1"/>
  <c r="BR58" i="3"/>
  <c r="BQ137" i="3"/>
  <c r="BQ136" i="3"/>
  <c r="G136" i="3"/>
  <c r="D42" i="15" l="1"/>
  <c r="C24" i="15" s="1"/>
  <c r="F42" i="15"/>
  <c r="G30" i="15"/>
  <c r="H30" i="15" s="1"/>
  <c r="C21" i="15" s="1"/>
  <c r="H32" i="15"/>
  <c r="F43" i="15"/>
  <c r="BB1" i="3"/>
  <c r="D43" i="15"/>
  <c r="G44" i="15"/>
  <c r="H43" i="15" s="1"/>
  <c r="BR137" i="3"/>
  <c r="BR136" i="3"/>
  <c r="R4" i="3"/>
  <c r="R6" i="3"/>
  <c r="B3" i="6"/>
  <c r="B4" i="6"/>
  <c r="B6" i="6"/>
  <c r="B7" i="6"/>
  <c r="B8" i="6"/>
  <c r="B10" i="6"/>
  <c r="B11" i="6"/>
  <c r="B12" i="6"/>
  <c r="B13" i="6"/>
  <c r="B14" i="6"/>
  <c r="B15" i="6"/>
  <c r="B16" i="6"/>
  <c r="B18" i="6"/>
  <c r="B19" i="6"/>
  <c r="B20" i="6"/>
  <c r="B22" i="6"/>
  <c r="B23" i="6"/>
  <c r="B24" i="6"/>
  <c r="B27" i="6"/>
  <c r="B28" i="6"/>
  <c r="B29" i="6"/>
  <c r="B30" i="6"/>
  <c r="B32" i="6"/>
  <c r="B36" i="6"/>
  <c r="B37" i="6"/>
  <c r="B39" i="6"/>
  <c r="B41" i="6"/>
  <c r="B42" i="6"/>
  <c r="B43" i="6"/>
  <c r="B44" i="6"/>
  <c r="B47" i="6"/>
  <c r="B48" i="6"/>
  <c r="B49" i="6"/>
  <c r="B50" i="6"/>
  <c r="B51" i="6"/>
  <c r="B53" i="6"/>
  <c r="B54" i="6"/>
  <c r="B55" i="6"/>
  <c r="B56" i="6"/>
  <c r="B57" i="6"/>
  <c r="B58" i="6"/>
  <c r="B59" i="6"/>
  <c r="B60" i="6"/>
  <c r="B61" i="6"/>
  <c r="B62" i="6"/>
  <c r="B63" i="6"/>
  <c r="B64" i="6"/>
  <c r="B67" i="6"/>
  <c r="B68" i="6"/>
  <c r="B69" i="6"/>
  <c r="B70" i="6"/>
  <c r="B71" i="6"/>
  <c r="B72" i="6"/>
  <c r="B73" i="6"/>
  <c r="B74" i="6"/>
  <c r="B75" i="6"/>
  <c r="B76" i="6"/>
  <c r="B77" i="6"/>
  <c r="B79" i="6"/>
  <c r="B80" i="6"/>
  <c r="B81" i="6"/>
  <c r="B82" i="6"/>
  <c r="B83" i="6"/>
  <c r="B84" i="6"/>
  <c r="B85" i="6"/>
  <c r="B86" i="6"/>
  <c r="B87" i="6"/>
  <c r="B88" i="6"/>
  <c r="B89" i="6"/>
  <c r="B90" i="6"/>
  <c r="B91" i="6"/>
  <c r="B93" i="6"/>
  <c r="B94" i="6"/>
  <c r="B95" i="6"/>
  <c r="B96" i="6"/>
  <c r="B97" i="6"/>
  <c r="B99" i="6"/>
  <c r="B100" i="6"/>
  <c r="B101" i="6"/>
  <c r="B102" i="6"/>
  <c r="B104" i="6"/>
  <c r="B112" i="6"/>
  <c r="B113" i="6"/>
  <c r="B114" i="6"/>
  <c r="B115" i="6"/>
  <c r="B116" i="6"/>
  <c r="B117" i="6"/>
  <c r="B118" i="6"/>
  <c r="B119" i="6"/>
  <c r="B120" i="6"/>
  <c r="B121" i="6"/>
  <c r="B123" i="6"/>
  <c r="B124" i="6"/>
  <c r="B125" i="6"/>
  <c r="B126" i="6"/>
  <c r="B127" i="6"/>
  <c r="B128" i="6"/>
  <c r="B129" i="6"/>
  <c r="B130" i="6"/>
  <c r="B132" i="6"/>
  <c r="B135" i="6"/>
  <c r="B136" i="6"/>
  <c r="B2" i="6"/>
  <c r="B136" i="5"/>
  <c r="B3" i="5"/>
  <c r="B4" i="5"/>
  <c r="B6" i="5"/>
  <c r="Q119" i="3" s="1"/>
  <c r="B7" i="5"/>
  <c r="B8" i="5"/>
  <c r="B10" i="5"/>
  <c r="B11" i="5"/>
  <c r="B12" i="5"/>
  <c r="B13" i="5"/>
  <c r="B14" i="5"/>
  <c r="B15" i="5"/>
  <c r="B16" i="5"/>
  <c r="B18" i="5"/>
  <c r="B19" i="5"/>
  <c r="B20" i="5"/>
  <c r="B22" i="5"/>
  <c r="B23" i="5"/>
  <c r="B24" i="5"/>
  <c r="B27" i="5"/>
  <c r="B28" i="5"/>
  <c r="B29" i="5"/>
  <c r="B30" i="5"/>
  <c r="B32" i="5"/>
  <c r="B36" i="5"/>
  <c r="B37" i="5"/>
  <c r="B39" i="5"/>
  <c r="B41" i="5"/>
  <c r="B42" i="5"/>
  <c r="B43" i="5"/>
  <c r="B44" i="5"/>
  <c r="B47" i="5"/>
  <c r="B48" i="5"/>
  <c r="B49" i="5"/>
  <c r="B50" i="5"/>
  <c r="B51" i="5"/>
  <c r="B53" i="5"/>
  <c r="B54" i="5"/>
  <c r="B55" i="5"/>
  <c r="B56" i="5"/>
  <c r="B57" i="5"/>
  <c r="B58" i="5"/>
  <c r="B59" i="5"/>
  <c r="B60" i="5"/>
  <c r="B61" i="5"/>
  <c r="B62" i="5"/>
  <c r="B63" i="5"/>
  <c r="B64" i="5"/>
  <c r="B67" i="5"/>
  <c r="B68" i="5"/>
  <c r="B69" i="5"/>
  <c r="B70" i="5"/>
  <c r="B71" i="5"/>
  <c r="B72" i="5"/>
  <c r="B73" i="5"/>
  <c r="B74" i="5"/>
  <c r="B75" i="5"/>
  <c r="B76" i="5"/>
  <c r="B77" i="5"/>
  <c r="B79" i="5"/>
  <c r="B80" i="5"/>
  <c r="B81" i="5"/>
  <c r="B82" i="5"/>
  <c r="B83" i="5"/>
  <c r="B84" i="5"/>
  <c r="B85" i="5"/>
  <c r="B86" i="5"/>
  <c r="B87" i="5"/>
  <c r="B88" i="5"/>
  <c r="B89" i="5"/>
  <c r="B90" i="5"/>
  <c r="B91" i="5"/>
  <c r="B93" i="5"/>
  <c r="B94" i="5"/>
  <c r="B95" i="5"/>
  <c r="B96" i="5"/>
  <c r="B97" i="5"/>
  <c r="B99" i="5"/>
  <c r="B100" i="5"/>
  <c r="B101" i="5"/>
  <c r="B102" i="5"/>
  <c r="B104" i="5"/>
  <c r="B112" i="5"/>
  <c r="B113" i="5"/>
  <c r="B114" i="5"/>
  <c r="B115" i="5"/>
  <c r="B116" i="5"/>
  <c r="B117" i="5"/>
  <c r="B118" i="5"/>
  <c r="B119" i="5"/>
  <c r="B120" i="5"/>
  <c r="B121" i="5"/>
  <c r="B123" i="5"/>
  <c r="B124" i="5"/>
  <c r="B125" i="5"/>
  <c r="B126" i="5"/>
  <c r="B127" i="5"/>
  <c r="B128" i="5"/>
  <c r="B129" i="5"/>
  <c r="B130" i="5"/>
  <c r="B132" i="5"/>
  <c r="B135" i="5"/>
  <c r="B2" i="5"/>
  <c r="F44" i="15" l="1"/>
  <c r="D44" i="15"/>
  <c r="BC1" i="3"/>
  <c r="H41" i="15"/>
  <c r="H42" i="15"/>
  <c r="R52" i="3"/>
  <c r="R117" i="3"/>
  <c r="R134" i="3"/>
  <c r="R63" i="3"/>
  <c r="R33" i="3"/>
  <c r="R113" i="3"/>
  <c r="R47" i="3"/>
  <c r="R57" i="3"/>
  <c r="R17" i="3"/>
  <c r="R38" i="3"/>
  <c r="R59" i="3"/>
  <c r="R68" i="3"/>
  <c r="R51" i="3"/>
  <c r="R34" i="3"/>
  <c r="R92" i="3"/>
  <c r="Q98" i="3"/>
  <c r="Q106" i="3"/>
  <c r="AF24" i="3"/>
  <c r="R121" i="3"/>
  <c r="R129" i="3"/>
  <c r="R81" i="3"/>
  <c r="R79" i="3"/>
  <c r="R119" i="3"/>
  <c r="R85" i="3"/>
  <c r="R96" i="3"/>
  <c r="R74" i="3"/>
  <c r="R106" i="3"/>
  <c r="R25" i="3"/>
  <c r="R58" i="3"/>
  <c r="R46" i="3"/>
  <c r="R66" i="3"/>
  <c r="R131" i="3"/>
  <c r="R118" i="3"/>
  <c r="R31" i="3"/>
  <c r="R93" i="3"/>
  <c r="R56" i="3"/>
  <c r="R19" i="3"/>
  <c r="R64" i="3"/>
  <c r="R98" i="3"/>
  <c r="R5" i="3"/>
  <c r="R128" i="3"/>
  <c r="R82" i="3"/>
  <c r="R62" i="3"/>
  <c r="R44" i="3"/>
  <c r="R65" i="3"/>
  <c r="R97" i="3"/>
  <c r="R37" i="3"/>
  <c r="R10" i="3"/>
  <c r="R105" i="3"/>
  <c r="R14" i="3"/>
  <c r="R48" i="3"/>
  <c r="R67" i="3"/>
  <c r="R104" i="3"/>
  <c r="R126" i="3"/>
  <c r="R9" i="3"/>
  <c r="R71" i="3"/>
  <c r="R103" i="3"/>
  <c r="R116" i="3"/>
  <c r="R36" i="3"/>
  <c r="R80" i="3"/>
  <c r="R70" i="3"/>
  <c r="R22" i="3"/>
  <c r="R99" i="3"/>
  <c r="R124" i="3"/>
  <c r="R8" i="3"/>
  <c r="R55" i="3"/>
  <c r="R110" i="3"/>
  <c r="R122" i="3"/>
  <c r="R60" i="3"/>
  <c r="R78" i="3"/>
  <c r="R41" i="3"/>
  <c r="R54" i="3"/>
  <c r="R114" i="3"/>
  <c r="R7" i="3"/>
  <c r="R13" i="3"/>
  <c r="R40" i="3"/>
  <c r="R18" i="3"/>
  <c r="R30" i="3"/>
  <c r="R111" i="3"/>
  <c r="R94" i="3"/>
  <c r="R50" i="3"/>
  <c r="R21" i="3"/>
  <c r="R11" i="3"/>
  <c r="R95" i="3"/>
  <c r="R32" i="3"/>
  <c r="S121" i="3"/>
  <c r="S129" i="3"/>
  <c r="S81" i="3"/>
  <c r="S79" i="3"/>
  <c r="S119" i="3"/>
  <c r="S85" i="3"/>
  <c r="S96" i="3"/>
  <c r="S74" i="3"/>
  <c r="S106" i="3"/>
  <c r="S25" i="3"/>
  <c r="S58" i="3"/>
  <c r="S46" i="3"/>
  <c r="S66" i="3"/>
  <c r="S131" i="3"/>
  <c r="S118" i="3"/>
  <c r="S31" i="3"/>
  <c r="S93" i="3"/>
  <c r="S56" i="3"/>
  <c r="S19" i="3"/>
  <c r="S64" i="3"/>
  <c r="S98" i="3"/>
  <c r="S5" i="3"/>
  <c r="S128" i="3"/>
  <c r="S82" i="3"/>
  <c r="S62" i="3"/>
  <c r="S44" i="3"/>
  <c r="S65" i="3"/>
  <c r="S97" i="3"/>
  <c r="S37" i="3"/>
  <c r="S10" i="3"/>
  <c r="S105" i="3"/>
  <c r="S14" i="3"/>
  <c r="S48" i="3"/>
  <c r="S67" i="3"/>
  <c r="S104" i="3"/>
  <c r="S126" i="3"/>
  <c r="S9" i="3"/>
  <c r="S71" i="3"/>
  <c r="S103" i="3"/>
  <c r="S116" i="3"/>
  <c r="S36" i="3"/>
  <c r="S80" i="3"/>
  <c r="S70" i="3"/>
  <c r="S22" i="3"/>
  <c r="S99" i="3"/>
  <c r="S124" i="3"/>
  <c r="S8" i="3"/>
  <c r="S55" i="3"/>
  <c r="S110" i="3"/>
  <c r="S122" i="3"/>
  <c r="S60" i="3"/>
  <c r="S78" i="3"/>
  <c r="S41" i="3"/>
  <c r="S54" i="3"/>
  <c r="S114" i="3"/>
  <c r="S7" i="3"/>
  <c r="S13" i="3"/>
  <c r="S40" i="3"/>
  <c r="S18" i="3"/>
  <c r="S30" i="3"/>
  <c r="S111" i="3"/>
  <c r="S94" i="3"/>
  <c r="S50" i="3"/>
  <c r="S21" i="3"/>
  <c r="S11" i="3"/>
  <c r="S95" i="3"/>
  <c r="S32" i="3"/>
  <c r="R101" i="3"/>
  <c r="Q135" i="3"/>
  <c r="Q6" i="3"/>
  <c r="Q24" i="3"/>
  <c r="Q69" i="3"/>
  <c r="Q52" i="3"/>
  <c r="Q108" i="3"/>
  <c r="Q28" i="3"/>
  <c r="Q86" i="3"/>
  <c r="Q75" i="3"/>
  <c r="Q117" i="3"/>
  <c r="Q16" i="3"/>
  <c r="Q76" i="3"/>
  <c r="Q134" i="3"/>
  <c r="Q29" i="3"/>
  <c r="Q45" i="3"/>
  <c r="Q63" i="3"/>
  <c r="Q90" i="3"/>
  <c r="Q49" i="3"/>
  <c r="Q33" i="3"/>
  <c r="Q23" i="3"/>
  <c r="Q27" i="3"/>
  <c r="Q113" i="3"/>
  <c r="Q84" i="3"/>
  <c r="Q115" i="3"/>
  <c r="Q26" i="3"/>
  <c r="Q89" i="3"/>
  <c r="Q20" i="3"/>
  <c r="Q47" i="3"/>
  <c r="Q77" i="3"/>
  <c r="Q102" i="3"/>
  <c r="Q125" i="3"/>
  <c r="Q100" i="3"/>
  <c r="Q107" i="3"/>
  <c r="Q120" i="3"/>
  <c r="Q35" i="3"/>
  <c r="Q53" i="3"/>
  <c r="Q73" i="3"/>
  <c r="Q43" i="3"/>
  <c r="Q72" i="3"/>
  <c r="Q4" i="3"/>
  <c r="Q87" i="3"/>
  <c r="Q109" i="3"/>
  <c r="Q57" i="3"/>
  <c r="Q12" i="3"/>
  <c r="Q91" i="3"/>
  <c r="Q17" i="3"/>
  <c r="Q132" i="3"/>
  <c r="Q38" i="3"/>
  <c r="Q133" i="3"/>
  <c r="Q123" i="3"/>
  <c r="Q59" i="3"/>
  <c r="Q42" i="3"/>
  <c r="Q61" i="3"/>
  <c r="Q68" i="3"/>
  <c r="Q130" i="3"/>
  <c r="Q39" i="3"/>
  <c r="Q51" i="3"/>
  <c r="Q127" i="3"/>
  <c r="Q15" i="3"/>
  <c r="Q34" i="3"/>
  <c r="Q112" i="3"/>
  <c r="Q88" i="3"/>
  <c r="Q92" i="3"/>
  <c r="Q95" i="3"/>
  <c r="Q21" i="3"/>
  <c r="Q94" i="3"/>
  <c r="Q30" i="3"/>
  <c r="Q40" i="3"/>
  <c r="Q7" i="3"/>
  <c r="Q54" i="3"/>
  <c r="Q78" i="3"/>
  <c r="Q122" i="3"/>
  <c r="Q55" i="3"/>
  <c r="Q124" i="3"/>
  <c r="Q22" i="3"/>
  <c r="Q80" i="3"/>
  <c r="Q116" i="3"/>
  <c r="Q71" i="3"/>
  <c r="Q126" i="3"/>
  <c r="Q67" i="3"/>
  <c r="Q14" i="3"/>
  <c r="Q97" i="3"/>
  <c r="Q82" i="3"/>
  <c r="Q64" i="3"/>
  <c r="Q31" i="3"/>
  <c r="Q46" i="3"/>
  <c r="Q74" i="3"/>
  <c r="Q79" i="3"/>
  <c r="AG101" i="3"/>
  <c r="AF69" i="3"/>
  <c r="AF86" i="3"/>
  <c r="AF76" i="3"/>
  <c r="Q101" i="3"/>
  <c r="R24" i="3"/>
  <c r="R108" i="3"/>
  <c r="R86" i="3"/>
  <c r="R76" i="3"/>
  <c r="R29" i="3"/>
  <c r="R90" i="3"/>
  <c r="R23" i="3"/>
  <c r="R84" i="3"/>
  <c r="R26" i="3"/>
  <c r="R20" i="3"/>
  <c r="R102" i="3"/>
  <c r="R100" i="3"/>
  <c r="R120" i="3"/>
  <c r="R53" i="3"/>
  <c r="R43" i="3"/>
  <c r="R87" i="3"/>
  <c r="R12" i="3"/>
  <c r="R132" i="3"/>
  <c r="R133" i="3"/>
  <c r="R42" i="3"/>
  <c r="R130" i="3"/>
  <c r="R15" i="3"/>
  <c r="R88" i="3"/>
  <c r="Q37" i="3"/>
  <c r="Q93" i="3"/>
  <c r="Q121" i="3"/>
  <c r="AF16" i="3"/>
  <c r="S101" i="3"/>
  <c r="Q105" i="3"/>
  <c r="Q65" i="3"/>
  <c r="Q128" i="3"/>
  <c r="Q19" i="3"/>
  <c r="Q118" i="3"/>
  <c r="Q58" i="3"/>
  <c r="Q96" i="3"/>
  <c r="Q81" i="3"/>
  <c r="AF135" i="3"/>
  <c r="AF52" i="3"/>
  <c r="AF75" i="3"/>
  <c r="AF121" i="3"/>
  <c r="AF129" i="3"/>
  <c r="AF81" i="3"/>
  <c r="AF79" i="3"/>
  <c r="AF119" i="3"/>
  <c r="AF85" i="3"/>
  <c r="AF96" i="3"/>
  <c r="AF74" i="3"/>
  <c r="AF106" i="3"/>
  <c r="AF25" i="3"/>
  <c r="AF58" i="3"/>
  <c r="AF46" i="3"/>
  <c r="AF66" i="3"/>
  <c r="AF131" i="3"/>
  <c r="AF118" i="3"/>
  <c r="AF31" i="3"/>
  <c r="AF93" i="3"/>
  <c r="AF56" i="3"/>
  <c r="AF19" i="3"/>
  <c r="AF64" i="3"/>
  <c r="AF98" i="3"/>
  <c r="AF5" i="3"/>
  <c r="AF128" i="3"/>
  <c r="AF82" i="3"/>
  <c r="AF62" i="3"/>
  <c r="AF44" i="3"/>
  <c r="AF65" i="3"/>
  <c r="AF97" i="3"/>
  <c r="AF37" i="3"/>
  <c r="AF10" i="3"/>
  <c r="AF105" i="3"/>
  <c r="AF14" i="3"/>
  <c r="AF48" i="3"/>
  <c r="AF67" i="3"/>
  <c r="AF104" i="3"/>
  <c r="AF126" i="3"/>
  <c r="AF9" i="3"/>
  <c r="AF71" i="3"/>
  <c r="AF103" i="3"/>
  <c r="AF116" i="3"/>
  <c r="AF36" i="3"/>
  <c r="AF80" i="3"/>
  <c r="AF70" i="3"/>
  <c r="AF22" i="3"/>
  <c r="AF99" i="3"/>
  <c r="AF124" i="3"/>
  <c r="AF8" i="3"/>
  <c r="AF55" i="3"/>
  <c r="AF110" i="3"/>
  <c r="AF122" i="3"/>
  <c r="AF60" i="3"/>
  <c r="AF78" i="3"/>
  <c r="AF41" i="3"/>
  <c r="AF54" i="3"/>
  <c r="AF114" i="3"/>
  <c r="AF7" i="3"/>
  <c r="AF13" i="3"/>
  <c r="AF40" i="3"/>
  <c r="AF18" i="3"/>
  <c r="AF30" i="3"/>
  <c r="AF111" i="3"/>
  <c r="AF94" i="3"/>
  <c r="AF50" i="3"/>
  <c r="AF21" i="3"/>
  <c r="AF11" i="3"/>
  <c r="AF95" i="3"/>
  <c r="AF32" i="3"/>
  <c r="AF92" i="3"/>
  <c r="AF88" i="3"/>
  <c r="AF112" i="3"/>
  <c r="AF34" i="3"/>
  <c r="AF15" i="3"/>
  <c r="AF127" i="3"/>
  <c r="AF51" i="3"/>
  <c r="AF39" i="3"/>
  <c r="AF130" i="3"/>
  <c r="AF68" i="3"/>
  <c r="AF61" i="3"/>
  <c r="AG121" i="3"/>
  <c r="AG129" i="3"/>
  <c r="AG81" i="3"/>
  <c r="AG79" i="3"/>
  <c r="AG119" i="3"/>
  <c r="AG85" i="3"/>
  <c r="AG96" i="3"/>
  <c r="AG74" i="3"/>
  <c r="AG106" i="3"/>
  <c r="AG25" i="3"/>
  <c r="AG58" i="3"/>
  <c r="AG46" i="3"/>
  <c r="AG66" i="3"/>
  <c r="AG131" i="3"/>
  <c r="AG118" i="3"/>
  <c r="AG31" i="3"/>
  <c r="AG93" i="3"/>
  <c r="AG56" i="3"/>
  <c r="AG19" i="3"/>
  <c r="AG64" i="3"/>
  <c r="AG98" i="3"/>
  <c r="AG5" i="3"/>
  <c r="AG128" i="3"/>
  <c r="AG82" i="3"/>
  <c r="AG62" i="3"/>
  <c r="AG44" i="3"/>
  <c r="AG65" i="3"/>
  <c r="AG97" i="3"/>
  <c r="AG37" i="3"/>
  <c r="AG10" i="3"/>
  <c r="AG105" i="3"/>
  <c r="AG14" i="3"/>
  <c r="AG48" i="3"/>
  <c r="AG67" i="3"/>
  <c r="AG104" i="3"/>
  <c r="AG126" i="3"/>
  <c r="AG9" i="3"/>
  <c r="AG71" i="3"/>
  <c r="AG103" i="3"/>
  <c r="AG116" i="3"/>
  <c r="AG36" i="3"/>
  <c r="AG80" i="3"/>
  <c r="AG70" i="3"/>
  <c r="AG22" i="3"/>
  <c r="AG99" i="3"/>
  <c r="AG124" i="3"/>
  <c r="AG8" i="3"/>
  <c r="AG55" i="3"/>
  <c r="AG110" i="3"/>
  <c r="AG122" i="3"/>
  <c r="AG60" i="3"/>
  <c r="AG78" i="3"/>
  <c r="AG41" i="3"/>
  <c r="AG54" i="3"/>
  <c r="AG114" i="3"/>
  <c r="AG7" i="3"/>
  <c r="AG13" i="3"/>
  <c r="AG40" i="3"/>
  <c r="AG18" i="3"/>
  <c r="AG30" i="3"/>
  <c r="AG111" i="3"/>
  <c r="AG94" i="3"/>
  <c r="AG50" i="3"/>
  <c r="AG21" i="3"/>
  <c r="AG11" i="3"/>
  <c r="AG95" i="3"/>
  <c r="AG32" i="3"/>
  <c r="AG92" i="3"/>
  <c r="AG88" i="3"/>
  <c r="AG112" i="3"/>
  <c r="AG34" i="3"/>
  <c r="AG15" i="3"/>
  <c r="AG127" i="3"/>
  <c r="AG51" i="3"/>
  <c r="AG39" i="3"/>
  <c r="AG130" i="3"/>
  <c r="AG68" i="3"/>
  <c r="AG61" i="3"/>
  <c r="AH121" i="3"/>
  <c r="AH81" i="3"/>
  <c r="AH119" i="3"/>
  <c r="AH96" i="3"/>
  <c r="AH106" i="3"/>
  <c r="AH58" i="3"/>
  <c r="AH66" i="3"/>
  <c r="AH118" i="3"/>
  <c r="AH93" i="3"/>
  <c r="AH19" i="3"/>
  <c r="AH98" i="3"/>
  <c r="AH128" i="3"/>
  <c r="AH62" i="3"/>
  <c r="AH65" i="3"/>
  <c r="AH37" i="3"/>
  <c r="AH105" i="3"/>
  <c r="AH48" i="3"/>
  <c r="AH104" i="3"/>
  <c r="AH9" i="3"/>
  <c r="AH103" i="3"/>
  <c r="AH36" i="3"/>
  <c r="AH70" i="3"/>
  <c r="AH99" i="3"/>
  <c r="AH8" i="3"/>
  <c r="AH110" i="3"/>
  <c r="AH60" i="3"/>
  <c r="AH41" i="3"/>
  <c r="AH114" i="3"/>
  <c r="AH13" i="3"/>
  <c r="AH18" i="3"/>
  <c r="AH111" i="3"/>
  <c r="AH50" i="3"/>
  <c r="AH11" i="3"/>
  <c r="AH32" i="3"/>
  <c r="AH88" i="3"/>
  <c r="AH34" i="3"/>
  <c r="AH127" i="3"/>
  <c r="AH39" i="3"/>
  <c r="AH68" i="3"/>
  <c r="AF42" i="3"/>
  <c r="AF59" i="3"/>
  <c r="AF123" i="3"/>
  <c r="AF133" i="3"/>
  <c r="AF38" i="3"/>
  <c r="AF132" i="3"/>
  <c r="AF17" i="3"/>
  <c r="AF91" i="3"/>
  <c r="AF12" i="3"/>
  <c r="AF57" i="3"/>
  <c r="AF109" i="3"/>
  <c r="AF87" i="3"/>
  <c r="AF4" i="3"/>
  <c r="AF72" i="3"/>
  <c r="AF43" i="3"/>
  <c r="AF73" i="3"/>
  <c r="AF53" i="3"/>
  <c r="AF35" i="3"/>
  <c r="AF120" i="3"/>
  <c r="AF107" i="3"/>
  <c r="AF100" i="3"/>
  <c r="AF125" i="3"/>
  <c r="AF102" i="3"/>
  <c r="AF77" i="3"/>
  <c r="AF47" i="3"/>
  <c r="AF20" i="3"/>
  <c r="AF89" i="3"/>
  <c r="AF26" i="3"/>
  <c r="AF115" i="3"/>
  <c r="AF84" i="3"/>
  <c r="AF113" i="3"/>
  <c r="AF27" i="3"/>
  <c r="AF23" i="3"/>
  <c r="AF33" i="3"/>
  <c r="AF49" i="3"/>
  <c r="AF90" i="3"/>
  <c r="AF63" i="3"/>
  <c r="AF45" i="3"/>
  <c r="AF29" i="3"/>
  <c r="AF134" i="3"/>
  <c r="AG42" i="3"/>
  <c r="AG59" i="3"/>
  <c r="AG123" i="3"/>
  <c r="AG133" i="3"/>
  <c r="AG38" i="3"/>
  <c r="AG132" i="3"/>
  <c r="AG17" i="3"/>
  <c r="AG91" i="3"/>
  <c r="AG12" i="3"/>
  <c r="AG57" i="3"/>
  <c r="AG109" i="3"/>
  <c r="AG87" i="3"/>
  <c r="AG4" i="3"/>
  <c r="AG72" i="3"/>
  <c r="AG43" i="3"/>
  <c r="AG73" i="3"/>
  <c r="AG53" i="3"/>
  <c r="AG35" i="3"/>
  <c r="AG120" i="3"/>
  <c r="AG107" i="3"/>
  <c r="AG100" i="3"/>
  <c r="AG125" i="3"/>
  <c r="AG102" i="3"/>
  <c r="AG77" i="3"/>
  <c r="AG47" i="3"/>
  <c r="AG20" i="3"/>
  <c r="AG89" i="3"/>
  <c r="AG26" i="3"/>
  <c r="AG115" i="3"/>
  <c r="AG84" i="3"/>
  <c r="AG113" i="3"/>
  <c r="AG27" i="3"/>
  <c r="AG23" i="3"/>
  <c r="AG33" i="3"/>
  <c r="AG49" i="3"/>
  <c r="AG90" i="3"/>
  <c r="AG63" i="3"/>
  <c r="AG45" i="3"/>
  <c r="AG29" i="3"/>
  <c r="AH79" i="3"/>
  <c r="AH74" i="3"/>
  <c r="AH46" i="3"/>
  <c r="AH31" i="3"/>
  <c r="AH64" i="3"/>
  <c r="AH82" i="3"/>
  <c r="AH97" i="3"/>
  <c r="AH14" i="3"/>
  <c r="AH126" i="3"/>
  <c r="AH116" i="3"/>
  <c r="AH22" i="3"/>
  <c r="AH55" i="3"/>
  <c r="AH78" i="3"/>
  <c r="AH7" i="3"/>
  <c r="AH30" i="3"/>
  <c r="AH21" i="3"/>
  <c r="AH92" i="3"/>
  <c r="AH15" i="3"/>
  <c r="AH130" i="3"/>
  <c r="AH42" i="3"/>
  <c r="AH123" i="3"/>
  <c r="AH38" i="3"/>
  <c r="AH132" i="3"/>
  <c r="AH91" i="3"/>
  <c r="AH57" i="3"/>
  <c r="AH87" i="3"/>
  <c r="AH72" i="3"/>
  <c r="AH73" i="3"/>
  <c r="AH35" i="3"/>
  <c r="AH107" i="3"/>
  <c r="AH125" i="3"/>
  <c r="AH77" i="3"/>
  <c r="AH20" i="3"/>
  <c r="AH26" i="3"/>
  <c r="AH84" i="3"/>
  <c r="AH27" i="3"/>
  <c r="AH33" i="3"/>
  <c r="AH90" i="3"/>
  <c r="AH45" i="3"/>
  <c r="AG134" i="3"/>
  <c r="AG76" i="3"/>
  <c r="AG16" i="3"/>
  <c r="AG117" i="3"/>
  <c r="AG75" i="3"/>
  <c r="AG86" i="3"/>
  <c r="AG28" i="3"/>
  <c r="AG108" i="3"/>
  <c r="AG52" i="3"/>
  <c r="AG69" i="3"/>
  <c r="AG24" i="3"/>
  <c r="AG6" i="3"/>
  <c r="AG135" i="3"/>
  <c r="AF101" i="3"/>
  <c r="AH134" i="3"/>
  <c r="AH76" i="3"/>
  <c r="AH16" i="3"/>
  <c r="AH117" i="3"/>
  <c r="AH75" i="3"/>
  <c r="AH86" i="3"/>
  <c r="AH28" i="3"/>
  <c r="AH108" i="3"/>
  <c r="AH52" i="3"/>
  <c r="AH69" i="3"/>
  <c r="AH24" i="3"/>
  <c r="AH6" i="3"/>
  <c r="AH135" i="3"/>
  <c r="AH129" i="3"/>
  <c r="AH85" i="3"/>
  <c r="AH25" i="3"/>
  <c r="AH131" i="3"/>
  <c r="AH56" i="3"/>
  <c r="AH5" i="3"/>
  <c r="AH44" i="3"/>
  <c r="AH10" i="3"/>
  <c r="AH67" i="3"/>
  <c r="AH71" i="3"/>
  <c r="AH80" i="3"/>
  <c r="AH124" i="3"/>
  <c r="AH122" i="3"/>
  <c r="AH54" i="3"/>
  <c r="AH40" i="3"/>
  <c r="AH94" i="3"/>
  <c r="AH95" i="3"/>
  <c r="AH112" i="3"/>
  <c r="AH51" i="3"/>
  <c r="AH61" i="3"/>
  <c r="AH59" i="3"/>
  <c r="AH133" i="3"/>
  <c r="AH17" i="3"/>
  <c r="AH12" i="3"/>
  <c r="AH109" i="3"/>
  <c r="AH4" i="3"/>
  <c r="AH43" i="3"/>
  <c r="AH53" i="3"/>
  <c r="AH120" i="3"/>
  <c r="AH100" i="3"/>
  <c r="AH102" i="3"/>
  <c r="AH47" i="3"/>
  <c r="AH89" i="3"/>
  <c r="AH115" i="3"/>
  <c r="AH113" i="3"/>
  <c r="AH23" i="3"/>
  <c r="AH49" i="3"/>
  <c r="AH63" i="3"/>
  <c r="AH29" i="3"/>
  <c r="AH101" i="3"/>
  <c r="R135" i="3"/>
  <c r="R69" i="3"/>
  <c r="R28" i="3"/>
  <c r="R75" i="3"/>
  <c r="R16" i="3"/>
  <c r="R45" i="3"/>
  <c r="R49" i="3"/>
  <c r="R27" i="3"/>
  <c r="R115" i="3"/>
  <c r="R89" i="3"/>
  <c r="R77" i="3"/>
  <c r="R125" i="3"/>
  <c r="R107" i="3"/>
  <c r="R35" i="3"/>
  <c r="R73" i="3"/>
  <c r="R72" i="3"/>
  <c r="R109" i="3"/>
  <c r="R91" i="3"/>
  <c r="R123" i="3"/>
  <c r="R61" i="3"/>
  <c r="R39" i="3"/>
  <c r="R127" i="3"/>
  <c r="R112" i="3"/>
  <c r="Q62" i="3"/>
  <c r="Q66" i="3"/>
  <c r="AF28" i="3"/>
  <c r="S135" i="3"/>
  <c r="S6" i="3"/>
  <c r="S24" i="3"/>
  <c r="S69" i="3"/>
  <c r="S52" i="3"/>
  <c r="S108" i="3"/>
  <c r="S28" i="3"/>
  <c r="S86" i="3"/>
  <c r="S75" i="3"/>
  <c r="S117" i="3"/>
  <c r="S16" i="3"/>
  <c r="S76" i="3"/>
  <c r="S134" i="3"/>
  <c r="S29" i="3"/>
  <c r="S45" i="3"/>
  <c r="S63" i="3"/>
  <c r="S90" i="3"/>
  <c r="S49" i="3"/>
  <c r="S33" i="3"/>
  <c r="S23" i="3"/>
  <c r="S27" i="3"/>
  <c r="S113" i="3"/>
  <c r="S84" i="3"/>
  <c r="S115" i="3"/>
  <c r="S26" i="3"/>
  <c r="S89" i="3"/>
  <c r="S20" i="3"/>
  <c r="S47" i="3"/>
  <c r="S77" i="3"/>
  <c r="S102" i="3"/>
  <c r="S125" i="3"/>
  <c r="S100" i="3"/>
  <c r="S107" i="3"/>
  <c r="S120" i="3"/>
  <c r="S35" i="3"/>
  <c r="S53" i="3"/>
  <c r="S73" i="3"/>
  <c r="S43" i="3"/>
  <c r="S72" i="3"/>
  <c r="S4" i="3"/>
  <c r="S87" i="3"/>
  <c r="S109" i="3"/>
  <c r="S57" i="3"/>
  <c r="S12" i="3"/>
  <c r="S91" i="3"/>
  <c r="S17" i="3"/>
  <c r="S132" i="3"/>
  <c r="S38" i="3"/>
  <c r="S133" i="3"/>
  <c r="S123" i="3"/>
  <c r="S59" i="3"/>
  <c r="S42" i="3"/>
  <c r="S61" i="3"/>
  <c r="S68" i="3"/>
  <c r="S130" i="3"/>
  <c r="S39" i="3"/>
  <c r="S51" i="3"/>
  <c r="S127" i="3"/>
  <c r="S15" i="3"/>
  <c r="S34" i="3"/>
  <c r="S112" i="3"/>
  <c r="S88" i="3"/>
  <c r="S92" i="3"/>
  <c r="Q32" i="3"/>
  <c r="Q11" i="3"/>
  <c r="Q50" i="3"/>
  <c r="Q111" i="3"/>
  <c r="Q18" i="3"/>
  <c r="Q13" i="3"/>
  <c r="Q114" i="3"/>
  <c r="Q41" i="3"/>
  <c r="Q60" i="3"/>
  <c r="Q110" i="3"/>
  <c r="Q8" i="3"/>
  <c r="Q99" i="3"/>
  <c r="Q70" i="3"/>
  <c r="Q36" i="3"/>
  <c r="Q103" i="3"/>
  <c r="Q9" i="3"/>
  <c r="Q104" i="3"/>
  <c r="Q48" i="3"/>
  <c r="Q10" i="3"/>
  <c r="Q44" i="3"/>
  <c r="Q5" i="3"/>
  <c r="Q56" i="3"/>
  <c r="Q131" i="3"/>
  <c r="Q25" i="3"/>
  <c r="Q85" i="3"/>
  <c r="Q129" i="3"/>
  <c r="AF6" i="3"/>
  <c r="AF108" i="3"/>
  <c r="AF117" i="3"/>
  <c r="H44" i="15" l="1"/>
  <c r="C12" i="15"/>
  <c r="BD1" i="3"/>
  <c r="G37" i="15"/>
  <c r="G36" i="15"/>
  <c r="E38" i="15"/>
  <c r="F37" i="15" s="1"/>
  <c r="C38" i="15"/>
  <c r="D37" i="15" s="1"/>
  <c r="G35" i="15"/>
  <c r="AG139" i="3"/>
  <c r="AC139" i="3" s="1"/>
  <c r="S141" i="3"/>
  <c r="O141" i="3" s="1"/>
  <c r="AF137" i="3"/>
  <c r="AB137" i="3" s="1"/>
  <c r="Q142" i="3"/>
  <c r="M142" i="3" s="1"/>
  <c r="R142" i="3"/>
  <c r="N142" i="3" s="1"/>
  <c r="S137" i="3"/>
  <c r="O137" i="3" s="1"/>
  <c r="R138" i="3"/>
  <c r="N138" i="3" s="1"/>
  <c r="Q137" i="3"/>
  <c r="M137" i="3" s="1"/>
  <c r="Q138" i="3"/>
  <c r="M138" i="3" s="1"/>
  <c r="AG142" i="3"/>
  <c r="AC142" i="3" s="1"/>
  <c r="AF138" i="3"/>
  <c r="AB138" i="3" s="1"/>
  <c r="Q139" i="3"/>
  <c r="M139" i="3" s="1"/>
  <c r="S138" i="3"/>
  <c r="O138" i="3" s="1"/>
  <c r="R139" i="3"/>
  <c r="N139" i="3" s="1"/>
  <c r="R141" i="3"/>
  <c r="N141" i="3" s="1"/>
  <c r="AH141" i="3"/>
  <c r="AD141" i="3" s="1"/>
  <c r="AF141" i="3"/>
  <c r="AB141" i="3" s="1"/>
  <c r="AG137" i="3"/>
  <c r="AC137" i="3" s="1"/>
  <c r="AF139" i="3"/>
  <c r="AB139" i="3" s="1"/>
  <c r="Q141" i="3"/>
  <c r="M141" i="3" s="1"/>
  <c r="S139" i="3"/>
  <c r="O139" i="3" s="1"/>
  <c r="AF142" i="3"/>
  <c r="AB142" i="3" s="1"/>
  <c r="S142" i="3"/>
  <c r="O142" i="3" s="1"/>
  <c r="AH139" i="3"/>
  <c r="AD139" i="3" s="1"/>
  <c r="AG141" i="3"/>
  <c r="AC141" i="3" s="1"/>
  <c r="AH137" i="3"/>
  <c r="AD137" i="3" s="1"/>
  <c r="AH142" i="3"/>
  <c r="AD142" i="3" s="1"/>
  <c r="AH138" i="3"/>
  <c r="AD138" i="3" s="1"/>
  <c r="AG138" i="3"/>
  <c r="AC138" i="3" s="1"/>
  <c r="R137" i="3"/>
  <c r="N137" i="3" s="1"/>
  <c r="S83" i="3"/>
  <c r="S136" i="3" s="1"/>
  <c r="R83" i="3"/>
  <c r="R136" i="3" s="1"/>
  <c r="AH83" i="3"/>
  <c r="AH140" i="3" s="1"/>
  <c r="AD140" i="3" s="1"/>
  <c r="AG83" i="3"/>
  <c r="AG136" i="3" s="1"/>
  <c r="AF83" i="3"/>
  <c r="AF140" i="3" s="1"/>
  <c r="AB140" i="3" s="1"/>
  <c r="Q83" i="3"/>
  <c r="Q136" i="3" s="1"/>
  <c r="AH136" i="3"/>
  <c r="AY121" i="3"/>
  <c r="AY129" i="3"/>
  <c r="AY81" i="3"/>
  <c r="AY79" i="3"/>
  <c r="AY119" i="3"/>
  <c r="AY85" i="3"/>
  <c r="AY96" i="3"/>
  <c r="AY74" i="3"/>
  <c r="AY106" i="3"/>
  <c r="AY25" i="3"/>
  <c r="AY58" i="3"/>
  <c r="AY46" i="3"/>
  <c r="AY66" i="3"/>
  <c r="AY131" i="3"/>
  <c r="AY118" i="3"/>
  <c r="AY31" i="3"/>
  <c r="AY93" i="3"/>
  <c r="AY56" i="3"/>
  <c r="AY19" i="3"/>
  <c r="AY64" i="3"/>
  <c r="AY98" i="3"/>
  <c r="AY5" i="3"/>
  <c r="AY128" i="3"/>
  <c r="AY82" i="3"/>
  <c r="AY62" i="3"/>
  <c r="AY44" i="3"/>
  <c r="AY65" i="3"/>
  <c r="AY97" i="3"/>
  <c r="AY37" i="3"/>
  <c r="AY10" i="3"/>
  <c r="AY105" i="3"/>
  <c r="AY14" i="3"/>
  <c r="AY48" i="3"/>
  <c r="AY67" i="3"/>
  <c r="AY104" i="3"/>
  <c r="AY126" i="3"/>
  <c r="AY9" i="3"/>
  <c r="AY71" i="3"/>
  <c r="AY103" i="3"/>
  <c r="AY116" i="3"/>
  <c r="AY36" i="3"/>
  <c r="AY80" i="3"/>
  <c r="AY70" i="3"/>
  <c r="AY22" i="3"/>
  <c r="AY99" i="3"/>
  <c r="AY124" i="3"/>
  <c r="AY8" i="3"/>
  <c r="AY55" i="3"/>
  <c r="AY110" i="3"/>
  <c r="AY122" i="3"/>
  <c r="AY60" i="3"/>
  <c r="AY78" i="3"/>
  <c r="AY41" i="3"/>
  <c r="AY54" i="3"/>
  <c r="AY114" i="3"/>
  <c r="AY7" i="3"/>
  <c r="AY13" i="3"/>
  <c r="AY40" i="3"/>
  <c r="AY18" i="3"/>
  <c r="AY30" i="3"/>
  <c r="AY111" i="3"/>
  <c r="AY94" i="3"/>
  <c r="AY50" i="3"/>
  <c r="AY21" i="3"/>
  <c r="AY11" i="3"/>
  <c r="AY95" i="3"/>
  <c r="AY32" i="3"/>
  <c r="AY92" i="3"/>
  <c r="AY88" i="3"/>
  <c r="AY112" i="3"/>
  <c r="AY34" i="3"/>
  <c r="AY15" i="3"/>
  <c r="AY127" i="3"/>
  <c r="AY51" i="3"/>
  <c r="AY39" i="3"/>
  <c r="AY130" i="3"/>
  <c r="AY68" i="3"/>
  <c r="AY61" i="3"/>
  <c r="AY42" i="3"/>
  <c r="AY59" i="3"/>
  <c r="AY123" i="3"/>
  <c r="AY133" i="3"/>
  <c r="AY38" i="3"/>
  <c r="AY83" i="3"/>
  <c r="AY132" i="3"/>
  <c r="AY17" i="3"/>
  <c r="AY91" i="3"/>
  <c r="AY12" i="3"/>
  <c r="AY57" i="3"/>
  <c r="AY109" i="3"/>
  <c r="AY87" i="3"/>
  <c r="AY4" i="3"/>
  <c r="AY72" i="3"/>
  <c r="AY43" i="3"/>
  <c r="AY73" i="3"/>
  <c r="AY53" i="3"/>
  <c r="AY35" i="3"/>
  <c r="AY120" i="3"/>
  <c r="AY107" i="3"/>
  <c r="AY100" i="3"/>
  <c r="AY125" i="3"/>
  <c r="AY102" i="3"/>
  <c r="AY77" i="3"/>
  <c r="AY47" i="3"/>
  <c r="AY20" i="3"/>
  <c r="AY89" i="3"/>
  <c r="AY26" i="3"/>
  <c r="AY115" i="3"/>
  <c r="AY84" i="3"/>
  <c r="AY113" i="3"/>
  <c r="AY27" i="3"/>
  <c r="AY23" i="3"/>
  <c r="AY33" i="3"/>
  <c r="AY49" i="3"/>
  <c r="AY90" i="3"/>
  <c r="AY63" i="3"/>
  <c r="AY45" i="3"/>
  <c r="AY29" i="3"/>
  <c r="AY134" i="3"/>
  <c r="AY76" i="3"/>
  <c r="AY16" i="3"/>
  <c r="AY117" i="3"/>
  <c r="AY75" i="3"/>
  <c r="AY86" i="3"/>
  <c r="AY28" i="3"/>
  <c r="AY108" i="3"/>
  <c r="AY52" i="3"/>
  <c r="AY69" i="3"/>
  <c r="AY24" i="3"/>
  <c r="AY6" i="3"/>
  <c r="AY135" i="3"/>
  <c r="AY101" i="3"/>
  <c r="C22" i="15" l="1"/>
  <c r="C23" i="15" s="1"/>
  <c r="BE1" i="3"/>
  <c r="G38" i="15"/>
  <c r="H35" i="15" s="1"/>
  <c r="F36" i="15"/>
  <c r="D36" i="15"/>
  <c r="F35" i="15"/>
  <c r="D35" i="15"/>
  <c r="N136" i="3"/>
  <c r="Q140" i="3"/>
  <c r="M140" i="3" s="1"/>
  <c r="AY138" i="3"/>
  <c r="AY141" i="3"/>
  <c r="AY139" i="3"/>
  <c r="AF136" i="3"/>
  <c r="AG140" i="3"/>
  <c r="AC140" i="3" s="1"/>
  <c r="S140" i="3"/>
  <c r="O140" i="3" s="1"/>
  <c r="AY140" i="3"/>
  <c r="R140" i="3"/>
  <c r="N140" i="3" s="1"/>
  <c r="AY142" i="3"/>
  <c r="AY137" i="3"/>
  <c r="AY136" i="3"/>
  <c r="AC136" i="3"/>
  <c r="AD136" i="3"/>
  <c r="M136" i="3"/>
  <c r="O136" i="3"/>
  <c r="BF1" i="3" l="1"/>
  <c r="F38" i="15"/>
  <c r="H36" i="15"/>
  <c r="H37" i="15"/>
  <c r="D38" i="15"/>
  <c r="AB136" i="3"/>
  <c r="Y136" i="3"/>
  <c r="Y137" i="3"/>
  <c r="U131" i="3"/>
  <c r="W131" i="3" s="1"/>
  <c r="BG1" i="3" l="1"/>
  <c r="H38" i="15"/>
  <c r="AP131" i="3"/>
  <c r="AO131" i="3"/>
  <c r="AN131" i="3"/>
  <c r="U136" i="3"/>
  <c r="W136" i="3"/>
  <c r="W137" i="3"/>
  <c r="U137" i="3"/>
  <c r="C13" i="15" l="1"/>
  <c r="H62" i="15"/>
  <c r="BH1" i="3"/>
  <c r="AN136" i="3"/>
  <c r="AJ136" i="3" s="1"/>
  <c r="AN137" i="3"/>
  <c r="AJ137" i="3" s="1"/>
  <c r="AO136" i="3"/>
  <c r="AK136" i="3" s="1"/>
  <c r="AO137" i="3"/>
  <c r="AK137" i="3" s="1"/>
  <c r="AP136" i="3"/>
  <c r="AL136" i="3" s="1"/>
  <c r="AP137" i="3"/>
  <c r="AL137" i="3" s="1"/>
  <c r="V136" i="3"/>
  <c r="V137" i="3"/>
  <c r="D64" i="15" l="1"/>
  <c r="D62" i="15"/>
  <c r="BI1" i="3"/>
  <c r="BJ1" i="3" l="1"/>
  <c r="H63" i="15"/>
  <c r="F64" i="15"/>
  <c r="H64" i="15" s="1"/>
  <c r="F62" i="15"/>
  <c r="BK1" i="3" l="1"/>
  <c r="D63" i="15"/>
  <c r="BL1" i="3" l="1"/>
  <c r="F63" i="15"/>
  <c r="BM1" i="3" l="1"/>
  <c r="BN1" i="3" s="1"/>
  <c r="BO1" i="3" s="1"/>
  <c r="BP1" i="3" s="1"/>
  <c r="BQ1" i="3" s="1"/>
  <c r="G69" i="15"/>
  <c r="C14" i="15" l="1"/>
  <c r="C15" i="15" s="1"/>
  <c r="D69" i="15"/>
  <c r="BR1" i="3"/>
  <c r="F69" i="15"/>
  <c r="H69" i="15" l="1"/>
  <c r="D67" i="15"/>
  <c r="BS1" i="3"/>
  <c r="D68" i="15" l="1"/>
  <c r="BT1" i="3"/>
  <c r="F67" i="15" l="1"/>
  <c r="G67" i="15"/>
  <c r="H67" i="15" s="1"/>
  <c r="BU1" i="3"/>
  <c r="BV1" i="3" s="1"/>
  <c r="F68" i="15" l="1"/>
  <c r="G68" i="15"/>
  <c r="H68" i="15" s="1"/>
  <c r="C18" i="15"/>
  <c r="BW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Sandeep Singh</author>
  </authors>
  <commentList>
    <comment ref="H78" authorId="0" shapeId="0" xr:uid="{B1E68B9E-04F5-4234-9101-51383AA26455}">
      <text>
        <r>
          <rPr>
            <b/>
            <sz val="9"/>
            <color indexed="81"/>
            <rFont val="Tahoma"/>
            <family val="2"/>
          </rPr>
          <t>Sandeep Singh:</t>
        </r>
        <r>
          <rPr>
            <sz val="9"/>
            <color indexed="81"/>
            <rFont val="Tahoma"/>
            <family val="2"/>
          </rPr>
          <t xml:space="preserve">
3.6% Small and 1% Medium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Aksinya Sorokina</author>
  </authors>
  <commentList>
    <comment ref="AY40" authorId="0" shapeId="0" xr:uid="{00000000-0006-0000-0300-000001000000}">
      <text>
        <r>
          <rPr>
            <b/>
            <sz val="9"/>
            <color indexed="81"/>
            <rFont val="Tahoma"/>
            <family val="2"/>
          </rPr>
          <t>Aksinya Sorokina:</t>
        </r>
        <r>
          <rPr>
            <sz val="9"/>
            <color indexed="81"/>
            <rFont val="Tahoma"/>
            <family val="2"/>
          </rPr>
          <t xml:space="preserve">
Number of Micro enterprises: 772,899. Number of SMEs: 18,337.
FondoMicro 2014 y MIC. SME population's distribution between Small/Medium is 70/30 based on the IFC expert estimate </t>
        </r>
      </text>
    </comment>
    <comment ref="AY57" authorId="0" shapeId="0" xr:uid="{00000000-0006-0000-0300-000002000000}">
      <text>
        <r>
          <rPr>
            <b/>
            <sz val="9"/>
            <color indexed="81"/>
            <rFont val="Tahoma"/>
            <family val="2"/>
          </rPr>
          <t>Aksinya Sorokina:</t>
        </r>
        <r>
          <rPr>
            <sz val="9"/>
            <color indexed="81"/>
            <rFont val="Tahoma"/>
            <family val="2"/>
          </rPr>
          <t xml:space="preserve">
Number of MSMEs should be 1,564,000. The source is correct</t>
        </r>
      </text>
    </comment>
    <comment ref="BQ58" authorId="0" shapeId="0" xr:uid="{00000000-0006-0000-0300-000003000000}">
      <text>
        <r>
          <rPr>
            <b/>
            <sz val="9"/>
            <color indexed="81"/>
            <rFont val="Tahoma"/>
            <family val="2"/>
          </rPr>
          <t>Aksinya Sorokina:</t>
        </r>
        <r>
          <rPr>
            <sz val="9"/>
            <color indexed="81"/>
            <rFont val="Tahoma"/>
            <family val="2"/>
          </rPr>
          <t xml:space="preserve">
The sample was too small and not reliable. Hence used regional average</t>
        </r>
      </text>
    </comment>
    <comment ref="BR58" authorId="0" shapeId="0" xr:uid="{00000000-0006-0000-0300-000004000000}">
      <text>
        <r>
          <rPr>
            <b/>
            <sz val="9"/>
            <color indexed="81"/>
            <rFont val="Tahoma"/>
            <family val="2"/>
          </rPr>
          <t>Aksinya Sorokina:</t>
        </r>
        <r>
          <rPr>
            <sz val="9"/>
            <color indexed="81"/>
            <rFont val="Tahoma"/>
            <family val="2"/>
          </rPr>
          <t xml:space="preserve">
The sample was too small and not reliable. Hence used regional average</t>
        </r>
      </text>
    </comment>
    <comment ref="AY63" authorId="0" shapeId="0" xr:uid="{00000000-0006-0000-0300-000005000000}">
      <text>
        <r>
          <rPr>
            <b/>
            <sz val="9"/>
            <color indexed="81"/>
            <rFont val="Tahoma"/>
            <family val="2"/>
          </rPr>
          <t>Aksinya Sorokina:</t>
        </r>
        <r>
          <rPr>
            <sz val="9"/>
            <color indexed="81"/>
            <rFont val="Tahoma"/>
            <family val="2"/>
          </rPr>
          <t xml:space="preserve">
Micro: 1,438,781
SME: 121,719
Source: Kenya National Bureau od Statistics, MSME Survey Report, September 2016</t>
        </r>
      </text>
    </comment>
    <comment ref="AY78" authorId="0" shapeId="0" xr:uid="{00000000-0006-0000-0300-000006000000}">
      <text>
        <r>
          <rPr>
            <b/>
            <sz val="9"/>
            <color indexed="81"/>
            <rFont val="Tahoma"/>
            <family val="2"/>
          </rPr>
          <t>Aksinya Sorokina:</t>
        </r>
        <r>
          <rPr>
            <sz val="9"/>
            <color indexed="81"/>
            <rFont val="Tahoma"/>
            <family val="2"/>
          </rPr>
          <t xml:space="preserve">
Micro: 3,952,422. SME: 96,121 
Source: http://www.inegi.org.mx/saladeprensa/boletines/2016/especiales/especiales2016_07_02.pdf
</t>
        </r>
      </text>
    </comment>
    <comment ref="E83" authorId="0" shapeId="0" xr:uid="{00000000-0006-0000-0300-000007000000}">
      <text>
        <r>
          <rPr>
            <b/>
            <sz val="9"/>
            <color indexed="81"/>
            <rFont val="Tahoma"/>
            <family val="2"/>
          </rPr>
          <t>Aksinya Sorokina:</t>
        </r>
        <r>
          <rPr>
            <sz val="9"/>
            <color indexed="81"/>
            <rFont val="Tahoma"/>
            <family val="2"/>
          </rPr>
          <t xml:space="preserve">
National Agency of MSMEs, Morocco: Contrat –Cadre Etat –Agence Nationale pour la Promotion de la PME 2015-2020</t>
        </r>
      </text>
    </comment>
    <comment ref="T83" authorId="0" shapeId="0" xr:uid="{00000000-0006-0000-0300-000008000000}">
      <text>
        <r>
          <rPr>
            <b/>
            <sz val="9"/>
            <color indexed="81"/>
            <rFont val="Tahoma"/>
            <family val="2"/>
          </rPr>
          <t>Aksinya Sorokina:</t>
        </r>
        <r>
          <rPr>
            <sz val="9"/>
            <color indexed="81"/>
            <rFont val="Tahoma"/>
            <family val="2"/>
          </rPr>
          <t xml:space="preserve">
National Agency of MSMEs, Morocco: Contrat –Cadre Etat –Agence Nationale pour la Promotion de la PME 2015-2020</t>
        </r>
      </text>
    </comment>
    <comment ref="AY107" authorId="0" shapeId="0" xr:uid="{00000000-0006-0000-0300-000009000000}">
      <text>
        <r>
          <rPr>
            <b/>
            <sz val="9"/>
            <color indexed="81"/>
            <rFont val="Tahoma"/>
            <family val="2"/>
          </rPr>
          <t>Aksinya Sorokina:</t>
        </r>
        <r>
          <rPr>
            <sz val="9"/>
            <color indexed="81"/>
            <rFont val="Tahoma"/>
            <family val="2"/>
          </rPr>
          <t xml:space="preserve">
Number of MSMEs is 667,433. Source: Bureau for Economic Research, South Africa. Micro / SME - disaggregate using WB ES </t>
        </r>
      </text>
    </comment>
  </commentList>
</comments>
</file>

<file path=xl/sharedStrings.xml><?xml version="1.0" encoding="utf-8"?>
<sst xmlns="http://schemas.openxmlformats.org/spreadsheetml/2006/main" count="3645" uniqueCount="573">
  <si>
    <t>Afghanistan</t>
  </si>
  <si>
    <t>Albania</t>
  </si>
  <si>
    <t>Angola</t>
  </si>
  <si>
    <t>Antiguaandbarbuda</t>
  </si>
  <si>
    <t>Argentina</t>
  </si>
  <si>
    <t>Armenia</t>
  </si>
  <si>
    <t>Azerbaijan</t>
  </si>
  <si>
    <t>Bahamas</t>
  </si>
  <si>
    <t>Bangladesh</t>
  </si>
  <si>
    <t>Barbados</t>
  </si>
  <si>
    <t>Belarus</t>
  </si>
  <si>
    <t>Belize</t>
  </si>
  <si>
    <t>Benin</t>
  </si>
  <si>
    <t>Bhutan</t>
  </si>
  <si>
    <t>Bolivia</t>
  </si>
  <si>
    <t>BosniaandHerzegovina</t>
  </si>
  <si>
    <t>Botswana</t>
  </si>
  <si>
    <t>Brazil</t>
  </si>
  <si>
    <t>Bulgaria</t>
  </si>
  <si>
    <t>BurkinaFaso</t>
  </si>
  <si>
    <t>Burundi</t>
  </si>
  <si>
    <t>Cambodia</t>
  </si>
  <si>
    <t>Cameroon</t>
  </si>
  <si>
    <t>CapeVerde</t>
  </si>
  <si>
    <t>Centralafricanrepublic</t>
  </si>
  <si>
    <t>Chad</t>
  </si>
  <si>
    <t>Chile</t>
  </si>
  <si>
    <t>China</t>
  </si>
  <si>
    <t>Colombia</t>
  </si>
  <si>
    <t>Costarica</t>
  </si>
  <si>
    <t>Côted'Ivoire</t>
  </si>
  <si>
    <t>Croatia</t>
  </si>
  <si>
    <t>CzechRepublic</t>
  </si>
  <si>
    <t>Djibouti</t>
  </si>
  <si>
    <t>Dominica</t>
  </si>
  <si>
    <t>DominicanRepublic</t>
  </si>
  <si>
    <t>DRC</t>
  </si>
  <si>
    <t>Ecuador</t>
  </si>
  <si>
    <t>Egypt</t>
  </si>
  <si>
    <t>Eritrea</t>
  </si>
  <si>
    <t>Estonia</t>
  </si>
  <si>
    <t>Ethiopia</t>
  </si>
  <si>
    <t>Fiji</t>
  </si>
  <si>
    <t>FyrMacedonia</t>
  </si>
  <si>
    <t>Gambia</t>
  </si>
  <si>
    <t>Georgia</t>
  </si>
  <si>
    <t>Ghana</t>
  </si>
  <si>
    <t>Grenada</t>
  </si>
  <si>
    <t>Guatemala</t>
  </si>
  <si>
    <t>Guinea</t>
  </si>
  <si>
    <t>GuineaBissau</t>
  </si>
  <si>
    <t>Guyana</t>
  </si>
  <si>
    <t>Honduras</t>
  </si>
  <si>
    <t>Hungary</t>
  </si>
  <si>
    <t>India</t>
  </si>
  <si>
    <t>Indonesia</t>
  </si>
  <si>
    <t>Iraq</t>
  </si>
  <si>
    <t>Jamaica</t>
  </si>
  <si>
    <t>Jordan</t>
  </si>
  <si>
    <t>Kazakhstan</t>
  </si>
  <si>
    <t>Kenya</t>
  </si>
  <si>
    <t>Kosovo</t>
  </si>
  <si>
    <t>KyrgyzRepublic</t>
  </si>
  <si>
    <t>LaoPDR</t>
  </si>
  <si>
    <t>Latvia</t>
  </si>
  <si>
    <t>Lebanon</t>
  </si>
  <si>
    <t>Lesotho</t>
  </si>
  <si>
    <t>Lithuania</t>
  </si>
  <si>
    <t>Madagascar</t>
  </si>
  <si>
    <t>Malawi</t>
  </si>
  <si>
    <t>Malaysia</t>
  </si>
  <si>
    <t>Mali</t>
  </si>
  <si>
    <t>Mauritania</t>
  </si>
  <si>
    <t>Mauritius</t>
  </si>
  <si>
    <t>Mexico</t>
  </si>
  <si>
    <t>Micronesia</t>
  </si>
  <si>
    <t>Moldova</t>
  </si>
  <si>
    <t>Mongolia</t>
  </si>
  <si>
    <t>Montenegro</t>
  </si>
  <si>
    <t>Morocco</t>
  </si>
  <si>
    <t>Mozambique</t>
  </si>
  <si>
    <t>Myanmar</t>
  </si>
  <si>
    <t>Namibia</t>
  </si>
  <si>
    <t>Nepal</t>
  </si>
  <si>
    <t>Nicaragua</t>
  </si>
  <si>
    <t>Niger</t>
  </si>
  <si>
    <t>Nigeria</t>
  </si>
  <si>
    <t>Pakistan</t>
  </si>
  <si>
    <t>Panama</t>
  </si>
  <si>
    <t>PapuaNewGuinea</t>
  </si>
  <si>
    <t>Paraguay</t>
  </si>
  <si>
    <t>Peru</t>
  </si>
  <si>
    <t>Philippines</t>
  </si>
  <si>
    <t>Poland</t>
  </si>
  <si>
    <t>Romania</t>
  </si>
  <si>
    <t>Russia</t>
  </si>
  <si>
    <t>Rwanda</t>
  </si>
  <si>
    <t>Samoa</t>
  </si>
  <si>
    <t>Senegal</t>
  </si>
  <si>
    <t>Serbia</t>
  </si>
  <si>
    <t>SlovakRepublic</t>
  </si>
  <si>
    <t>Slovenia</t>
  </si>
  <si>
    <t>SolomonIslands</t>
  </si>
  <si>
    <t>SouthAfrica</t>
  </si>
  <si>
    <t>Southsudan</t>
  </si>
  <si>
    <t>SriLanka</t>
  </si>
  <si>
    <t>StKittsandNevis</t>
  </si>
  <si>
    <t>StLucia</t>
  </si>
  <si>
    <t>StVincentandGrenadines</t>
  </si>
  <si>
    <t>Sudan</t>
  </si>
  <si>
    <t>Suriname</t>
  </si>
  <si>
    <t>Swaziland</t>
  </si>
  <si>
    <t>Tajikistan</t>
  </si>
  <si>
    <t>Tanzania</t>
  </si>
  <si>
    <t>Thailand</t>
  </si>
  <si>
    <t>Timor-Leste</t>
  </si>
  <si>
    <t>Togo</t>
  </si>
  <si>
    <t>Tonga</t>
  </si>
  <si>
    <t>TrinidadandTobago</t>
  </si>
  <si>
    <t>Tunisia</t>
  </si>
  <si>
    <t>Turkey</t>
  </si>
  <si>
    <t>Uganda</t>
  </si>
  <si>
    <t>Ukraine</t>
  </si>
  <si>
    <t>Uruguay</t>
  </si>
  <si>
    <t>Uzbekistan</t>
  </si>
  <si>
    <t>Vanuatu</t>
  </si>
  <si>
    <t>Venezuela</t>
  </si>
  <si>
    <t>Vietnam</t>
  </si>
  <si>
    <t>WestBankGaza</t>
  </si>
  <si>
    <t>Yemen</t>
  </si>
  <si>
    <t>Zambia</t>
  </si>
  <si>
    <t>Zimbabwe</t>
  </si>
  <si>
    <t>country</t>
  </si>
  <si>
    <t xml:space="preserve">Enterprise Surveys -- rescaled </t>
  </si>
  <si>
    <t>http://www.ine.gov.ao/xportal/xmain?xpid=ine&amp;xpgid=stats&amp;actualmenu=787287&amp;actualmenu=1923589#</t>
  </si>
  <si>
    <t xml:space="preserve">  http://www.dinero.com/edicion-impresa/pymes/articulo/evolucion-y-situacion-actual-de-las-mipymes-en-colombia/222395 </t>
  </si>
  <si>
    <t>https://www.damu.kz/content/files/OtchetOSostoyaniiRazvitiyaMalogoISrednegoPredprinimatelstvaVKazakhstaneIEgoRegionakh2015.pdf</t>
  </si>
  <si>
    <t>http://nigerianstat.gov.ng/pdfuploads/SMEDAN%202013_Selected%20Tables.pdf</t>
  </si>
  <si>
    <t>http://www.statistics.gov.lk/PressReleases/Files/en/EC_20150714E.pdf</t>
  </si>
  <si>
    <t>Original Gap analysis</t>
  </si>
  <si>
    <t>Source - Number of SMEs</t>
  </si>
  <si>
    <t>country2</t>
  </si>
  <si>
    <t>region</t>
  </si>
  <si>
    <t>incomelevel</t>
  </si>
  <si>
    <t>msmevolume_current</t>
  </si>
  <si>
    <t>current_volume_source</t>
  </si>
  <si>
    <t>PotentialDemand</t>
  </si>
  <si>
    <t>Gap_PDApproach</t>
  </si>
  <si>
    <t>gdp_2015</t>
  </si>
  <si>
    <t>informal2007</t>
  </si>
  <si>
    <t>pd4_r2_usdMicro</t>
  </si>
  <si>
    <t>pd4_r2_usdSME</t>
  </si>
  <si>
    <t>cv2_micro</t>
  </si>
  <si>
    <t>cv2_sme</t>
  </si>
  <si>
    <t>gap_meth4_new_micro</t>
  </si>
  <si>
    <t>gap_meth4_new_SME</t>
  </si>
  <si>
    <t>gap_meth4_micro_wo1</t>
  </si>
  <si>
    <t>gap_meth4_micro_mo1</t>
  </si>
  <si>
    <t>gap_meth4_sme_wo1</t>
  </si>
  <si>
    <t>gap_meth4_sme_mo1</t>
  </si>
  <si>
    <t>pd_informal</t>
  </si>
  <si>
    <t>East Asia &amp; Pacific</t>
  </si>
  <si>
    <t>Lower middle income</t>
  </si>
  <si>
    <t>FAS</t>
  </si>
  <si>
    <t>Predicted</t>
  </si>
  <si>
    <t>Micronesia, Fed. Sts.</t>
  </si>
  <si>
    <t>Upper middle income</t>
  </si>
  <si>
    <t>Solomon Islands</t>
  </si>
  <si>
    <t>Lao PDR</t>
  </si>
  <si>
    <t>Papua New Guinea</t>
  </si>
  <si>
    <t/>
  </si>
  <si>
    <t>Europe &amp; Central Asia</t>
  </si>
  <si>
    <t>High income</t>
  </si>
  <si>
    <t>Bosnia and Herzegovina</t>
  </si>
  <si>
    <t>OECD</t>
  </si>
  <si>
    <t>Kyrgyz Republic</t>
  </si>
  <si>
    <t>Czech Republic</t>
  </si>
  <si>
    <t>Slovak Republic</t>
  </si>
  <si>
    <t>Macedonia, FYR</t>
  </si>
  <si>
    <t>Russian Federation</t>
  </si>
  <si>
    <t>Latin America &amp; Caribbean</t>
  </si>
  <si>
    <t>St. Kitts and Nevis</t>
  </si>
  <si>
    <t>Trinidad and Tobago</t>
  </si>
  <si>
    <t>Antigua and Barbuda</t>
  </si>
  <si>
    <t>Dominican Republic</t>
  </si>
  <si>
    <t>St. Lucia</t>
  </si>
  <si>
    <t>Bahamas, The</t>
  </si>
  <si>
    <t>St. Vincent and the Grenadines</t>
  </si>
  <si>
    <t>Costa Rica</t>
  </si>
  <si>
    <t>Venezuela, RB</t>
  </si>
  <si>
    <t>Middle East &amp; North Africa</t>
  </si>
  <si>
    <t>Egypt, Arab Rep.</t>
  </si>
  <si>
    <t>Yemen, Rep.</t>
  </si>
  <si>
    <t>West Bank and Gaza</t>
  </si>
  <si>
    <t>South Asia</t>
  </si>
  <si>
    <t>Sri Lanka</t>
  </si>
  <si>
    <t>Low income</t>
  </si>
  <si>
    <t>Sub-Saharan Africa</t>
  </si>
  <si>
    <t>Guinea-Bissau</t>
  </si>
  <si>
    <t>Côte d'Ivoire</t>
  </si>
  <si>
    <t>South Africa</t>
  </si>
  <si>
    <t>Gambia, The</t>
  </si>
  <si>
    <t>Burkina Faso</t>
  </si>
  <si>
    <t>Congo, Dem. Rep.</t>
  </si>
  <si>
    <t>Central African Republic</t>
  </si>
  <si>
    <t>South Sudan</t>
  </si>
  <si>
    <t>Number of Micro</t>
  </si>
  <si>
    <t>Number of SMEs</t>
  </si>
  <si>
    <t>Number of MSMEs</t>
  </si>
  <si>
    <t>Current Volume</t>
  </si>
  <si>
    <t>Potential Demand</t>
  </si>
  <si>
    <t>Finance gap</t>
  </si>
  <si>
    <t xml:space="preserve"> GDP [2015]</t>
  </si>
  <si>
    <t>Finance Gap / GDP</t>
  </si>
  <si>
    <t>Current Volume / GDP</t>
  </si>
  <si>
    <t>Potential Demand / GDP</t>
  </si>
  <si>
    <t>Micro: Finance Gap</t>
  </si>
  <si>
    <t>SME: Finance Gap</t>
  </si>
  <si>
    <t>SME: Current Volume</t>
  </si>
  <si>
    <t>Micro: Current Volume</t>
  </si>
  <si>
    <t>SME: Potential Demand</t>
  </si>
  <si>
    <t>Micro: Potential Demand</t>
  </si>
  <si>
    <t>Informal Potential Demand</t>
  </si>
  <si>
    <t>Micro Women Gap</t>
  </si>
  <si>
    <t>Micro Men Gap</t>
  </si>
  <si>
    <t>SME Women Gap</t>
  </si>
  <si>
    <t>Finance gap / Current Volume</t>
  </si>
  <si>
    <t>CC_Unknown</t>
  </si>
  <si>
    <t>CC_FullyConstrained</t>
  </si>
  <si>
    <t>CC_PartlyConstrained</t>
  </si>
  <si>
    <t>CC_Unconstrained</t>
  </si>
  <si>
    <t>Afghanistan2014</t>
  </si>
  <si>
    <t>Albania2013</t>
  </si>
  <si>
    <t>Angola2010</t>
  </si>
  <si>
    <t>Antiguaandbarbuda2010</t>
  </si>
  <si>
    <t>Argentina2010</t>
  </si>
  <si>
    <t>Armenia2013</t>
  </si>
  <si>
    <t>Azerbaijan2013</t>
  </si>
  <si>
    <t>Bahamas2010</t>
  </si>
  <si>
    <t>Bangladesh2013</t>
  </si>
  <si>
    <t>Barbados2010</t>
  </si>
  <si>
    <t>Belarus2013</t>
  </si>
  <si>
    <t>Belize2010</t>
  </si>
  <si>
    <t>Benin2016</t>
  </si>
  <si>
    <t>Bhutan2015</t>
  </si>
  <si>
    <t>Bolivia2010</t>
  </si>
  <si>
    <t>BosniaandHerzegovina2013</t>
  </si>
  <si>
    <t>Botswana2010</t>
  </si>
  <si>
    <t>Brazil2009</t>
  </si>
  <si>
    <t>Bulgaria2013</t>
  </si>
  <si>
    <t>BurkinaFaso2009</t>
  </si>
  <si>
    <t>Burundi2014</t>
  </si>
  <si>
    <t>Cambodia2016</t>
  </si>
  <si>
    <t>Cameroon2016</t>
  </si>
  <si>
    <t>CapeVerde2009</t>
  </si>
  <si>
    <t>Centralafricanrepublic2011</t>
  </si>
  <si>
    <t>Chad2009</t>
  </si>
  <si>
    <t>Chile2010</t>
  </si>
  <si>
    <t>China2012</t>
  </si>
  <si>
    <t>Colombia2010</t>
  </si>
  <si>
    <t>Costarica2010</t>
  </si>
  <si>
    <t>Croatia2013</t>
  </si>
  <si>
    <t>CzechRepublic2013</t>
  </si>
  <si>
    <t>Côted'Ivoire2016</t>
  </si>
  <si>
    <t>DRC2013</t>
  </si>
  <si>
    <t>Djibouti2013</t>
  </si>
  <si>
    <t>Dominica2010</t>
  </si>
  <si>
    <t>DominicanRepublic2010</t>
  </si>
  <si>
    <t>Ecuador2010</t>
  </si>
  <si>
    <t>Egypt2013</t>
  </si>
  <si>
    <t>Eritrea2009</t>
  </si>
  <si>
    <t>Estonia2013</t>
  </si>
  <si>
    <t>Ethiopia2015</t>
  </si>
  <si>
    <t>Fiji2009</t>
  </si>
  <si>
    <t>FyrMacedonia2013</t>
  </si>
  <si>
    <t>Gambia2006</t>
  </si>
  <si>
    <t>Georgia2013</t>
  </si>
  <si>
    <t>Ghana2013</t>
  </si>
  <si>
    <t>Grenada2010</t>
  </si>
  <si>
    <t>Guatemala2010</t>
  </si>
  <si>
    <t>Guinea2016</t>
  </si>
  <si>
    <t>GuineaBissau2006</t>
  </si>
  <si>
    <t>Guyana2010</t>
  </si>
  <si>
    <t>Honduras2010</t>
  </si>
  <si>
    <t>Hungary2013</t>
  </si>
  <si>
    <t>India2014</t>
  </si>
  <si>
    <t>Indonesia2015</t>
  </si>
  <si>
    <t>Iraq2011</t>
  </si>
  <si>
    <t>Israel2013</t>
  </si>
  <si>
    <t>Jamaica2010</t>
  </si>
  <si>
    <t>Jordan2013</t>
  </si>
  <si>
    <t>Kazakhstan2013</t>
  </si>
  <si>
    <t>Kenya2013</t>
  </si>
  <si>
    <t>Kosovo2013</t>
  </si>
  <si>
    <t>KyrgyzRepublic2013</t>
  </si>
  <si>
    <t>LaoPDR2016</t>
  </si>
  <si>
    <t>Latvia2013</t>
  </si>
  <si>
    <t>Lebanon2013</t>
  </si>
  <si>
    <t>Lesotho2016</t>
  </si>
  <si>
    <t>Lithuania2013</t>
  </si>
  <si>
    <t>Madagascar2013</t>
  </si>
  <si>
    <t>Malawi2014</t>
  </si>
  <si>
    <t>Malaysia2015</t>
  </si>
  <si>
    <t>Mali2016</t>
  </si>
  <si>
    <t>Mauritania2014</t>
  </si>
  <si>
    <t>Mauritius2009</t>
  </si>
  <si>
    <t>Mexico2010</t>
  </si>
  <si>
    <t>Micronesia2009</t>
  </si>
  <si>
    <t>Moldova2013</t>
  </si>
  <si>
    <t>Mongolia2013</t>
  </si>
  <si>
    <t>Montenegro2013</t>
  </si>
  <si>
    <t>Morocco2013</t>
  </si>
  <si>
    <t>Mozambique2007</t>
  </si>
  <si>
    <t>Myanmar2014</t>
  </si>
  <si>
    <t>Namibia2014</t>
  </si>
  <si>
    <t>Nepal2013</t>
  </si>
  <si>
    <t>Nicaragua2010</t>
  </si>
  <si>
    <t>Niger2009</t>
  </si>
  <si>
    <t>Nigeria2014</t>
  </si>
  <si>
    <t>Pakistan2013</t>
  </si>
  <si>
    <t>Panama2010</t>
  </si>
  <si>
    <t>PapuaNewGuinea2015</t>
  </si>
  <si>
    <t>Paraguay2010</t>
  </si>
  <si>
    <t>Peru2010</t>
  </si>
  <si>
    <t>Philippines2015</t>
  </si>
  <si>
    <t>Poland2013</t>
  </si>
  <si>
    <t>Romania2013</t>
  </si>
  <si>
    <t>Russia2012</t>
  </si>
  <si>
    <t>Rwanda2011</t>
  </si>
  <si>
    <t>Samoa2009</t>
  </si>
  <si>
    <t>Senegal2014</t>
  </si>
  <si>
    <t>Serbia2013</t>
  </si>
  <si>
    <t>SlovakRepublic2013</t>
  </si>
  <si>
    <t>Slovenia2013</t>
  </si>
  <si>
    <t>SolomonIslands2015</t>
  </si>
  <si>
    <t>SouthAfrica2007</t>
  </si>
  <si>
    <t>Southsudan2014</t>
  </si>
  <si>
    <t>SriLanka2011</t>
  </si>
  <si>
    <t>StKittsandNevis2010</t>
  </si>
  <si>
    <t>StLucia2010</t>
  </si>
  <si>
    <t>StVincentandGrenadines2010</t>
  </si>
  <si>
    <t>Sudan2014</t>
  </si>
  <si>
    <t>Suriname2010</t>
  </si>
  <si>
    <t>Swaziland2016</t>
  </si>
  <si>
    <t>Sweden2014</t>
  </si>
  <si>
    <t>Tajikistan2013</t>
  </si>
  <si>
    <t>Tanzania2013</t>
  </si>
  <si>
    <t>Thailand2016</t>
  </si>
  <si>
    <t>Timor-Leste2015</t>
  </si>
  <si>
    <t>Togo2016</t>
  </si>
  <si>
    <t>Tonga2009</t>
  </si>
  <si>
    <t>TrinidadandTobago2010</t>
  </si>
  <si>
    <t>Tunisia2013</t>
  </si>
  <si>
    <t>Turkey2013</t>
  </si>
  <si>
    <t>Turkey2015</t>
  </si>
  <si>
    <t>Uganda2013</t>
  </si>
  <si>
    <t>Ukraine2013</t>
  </si>
  <si>
    <t>Uruguay2010</t>
  </si>
  <si>
    <t>Uzbekistan2013</t>
  </si>
  <si>
    <t>Vanuatu2009</t>
  </si>
  <si>
    <t>Venezuela2010</t>
  </si>
  <si>
    <t>Vietnam2015</t>
  </si>
  <si>
    <t>WestBankGaza2013</t>
  </si>
  <si>
    <t>Yemen2013</t>
  </si>
  <si>
    <t>Zambia2013</t>
  </si>
  <si>
    <t>Zimbabwe2016</t>
  </si>
  <si>
    <t>Caracterización y evolución de la cantidad de empresas. Serie annual, 2014</t>
  </si>
  <si>
    <t>http://www.inegi.org.mx/saladeprensa/boletines/2016/especiales/especiales2016_07_02.pdf</t>
  </si>
  <si>
    <t xml:space="preserve">FondoMicro 2014 y MIC. SME population's distribution between Small/Medium is 70/30 based on the IFC expert estimate </t>
  </si>
  <si>
    <t>Bangladesh Bureau of Statistics, 2013 Census. Calculated based on the number of micro enterprises, number of SMEs and percentage of registered enterprises. http://203.112.218.65/WebTestApplication/userfiles/Image/EcoCen13/FinalReport%20Part%201.pdf</t>
  </si>
  <si>
    <t>Kenya National Bureau od Statistics, MSME Survey Report, September 2016</t>
  </si>
  <si>
    <t>National Baseline Survey Report: Micro, Small and Medium Enterprises. To calculate Micro, use WB ES ratios</t>
  </si>
  <si>
    <t>National Baseline Survey Report: Micro, Small and Medium Enterprises. To calculate SME, use WB ES ratios</t>
  </si>
  <si>
    <t>Ministry of Micro, Small and Medium Enterprises, India - Annual Report 2015-2016. 57% micro as per the Ministry information.</t>
  </si>
  <si>
    <t>Bureau for Economic Research, South Africa. Micro / SME. Micro share 84% - as per the original Gap analysis</t>
  </si>
  <si>
    <t>Country: Source 1: http://www.bancentral.gov.do:8080/english/statistics.asp?a=Monetary_and_Financial_Sector
Source 2: http://sb.gob.do/transparencia-estad%C3%ADsticas-institucionales/estad%C3%ADsticas-financieras-mensuales-y-trimestrales</t>
  </si>
  <si>
    <t>Country: Finaccess study "Bank financing to SMEs in Kenya", 2015. Data as of 2013.</t>
  </si>
  <si>
    <t>Finance Gap</t>
  </si>
  <si>
    <t>Total</t>
  </si>
  <si>
    <t>Region</t>
  </si>
  <si>
    <t>Micro</t>
  </si>
  <si>
    <t>SME</t>
  </si>
  <si>
    <t>Country</t>
  </si>
  <si>
    <t>Cape Verde</t>
  </si>
  <si>
    <t>Micro_Unconstrained</t>
  </si>
  <si>
    <t>SME_Unconstrained</t>
  </si>
  <si>
    <t>Informal as % of Formal</t>
  </si>
  <si>
    <t>Micro_Unconstrained %</t>
  </si>
  <si>
    <t>SME_Unconstrained %</t>
  </si>
  <si>
    <t>SME_Fully Constrained %</t>
  </si>
  <si>
    <t>SME_Partly Constrained %</t>
  </si>
  <si>
    <t>Micro_Fully Constrained %</t>
  </si>
  <si>
    <t>Micro_Partly Constrained %</t>
  </si>
  <si>
    <t>Micro_Fully Constrained</t>
  </si>
  <si>
    <t>Micro_Partly Constrained</t>
  </si>
  <si>
    <t>SME_Fully Constrained</t>
  </si>
  <si>
    <t>SME_Partly Constrained</t>
  </si>
  <si>
    <t>Fully Constrained</t>
  </si>
  <si>
    <t>Partly Constrained</t>
  </si>
  <si>
    <t>Unconstrained</t>
  </si>
  <si>
    <t>Income Group</t>
  </si>
  <si>
    <t>SME Men Gap</t>
  </si>
  <si>
    <t>Central Bank (2015) “Annual Statistical Report on Financial Institutions’ Loan Investment”. http://www.gov.cn/xinwen/2016-01/22/5035391/files/0525c1dba98c4c00bee8d7b56693341f.pdf</t>
  </si>
  <si>
    <t>% Micro Female Option 1</t>
  </si>
  <si>
    <t>% Micro Female Option 2</t>
  </si>
  <si>
    <t>Number of Micro - Women Option 1</t>
  </si>
  <si>
    <t>Number of Micro - Women Option 2</t>
  </si>
  <si>
    <t>Number of Micro - Men Option 1</t>
  </si>
  <si>
    <t>Number of Micro - Men Option 2</t>
  </si>
  <si>
    <t>% Female SME Option 1</t>
  </si>
  <si>
    <t>% Female SME Option 2</t>
  </si>
  <si>
    <t>Number of SMEs - Men Option 1</t>
  </si>
  <si>
    <t>Number of SMEs - Men Option 2</t>
  </si>
  <si>
    <t>Number of SMEs - Women Option 1</t>
  </si>
  <si>
    <t>Number of SMEs - Women Option 2</t>
  </si>
  <si>
    <t>Female</t>
  </si>
  <si>
    <t>Male</t>
  </si>
  <si>
    <t>GDP</t>
  </si>
  <si>
    <t>Current Supply</t>
  </si>
  <si>
    <t>Current Supply of MSME Finance</t>
  </si>
  <si>
    <t>MSME Country Indicators 2014 (IFC)</t>
  </si>
  <si>
    <t>As of March 2017, according to SEBRAE (Serviços Brasileiro de Apoio As Micro e Pequenas Empresas)</t>
  </si>
  <si>
    <t>Source - Number of Micro Enterprises</t>
  </si>
  <si>
    <t>Source - Current Supply</t>
  </si>
  <si>
    <t>Number of Micro Enterprises</t>
  </si>
  <si>
    <t>Formal MSME Finance Gap as % of GDP</t>
  </si>
  <si>
    <t>ALL DEVELOPING COUNTRIES</t>
  </si>
  <si>
    <t>Government Statistics Office (GSO)’s 2015 Entrepreneurial Census</t>
  </si>
  <si>
    <t>World</t>
  </si>
  <si>
    <t>Potential Demand in Informal Sector</t>
  </si>
  <si>
    <t>MSME Finance Gap</t>
  </si>
  <si>
    <t>Current Supply of Finance</t>
  </si>
  <si>
    <t>Potential Demand for Finance</t>
  </si>
  <si>
    <t>Number of Formal MSMEs</t>
  </si>
  <si>
    <t>MSME Finance gap</t>
  </si>
  <si>
    <t>National Agency of MSMEs, Morocco: Contrat –Cadre Etat –Agence Nationale pour la Promotion de la PME 2015-2020</t>
  </si>
  <si>
    <t>MSME FINANCE GAP 2017</t>
  </si>
  <si>
    <t>Informal MSME Demand for Finance as % of GDP</t>
  </si>
  <si>
    <t>Fully credit-constrained (FCC)</t>
  </si>
  <si>
    <t>Fully credit-constrained (FCC) firms are defined as those that find it challenging to obtain credit.
These are firms that have no source of external financing. They typically fall into two categories:
those that applied for a loan and were rejected; and those that were discouraged from applying either
because of unfavorable terms and conditions, or because they did not think the application would be
approved. The terms and conditions that discourage firms include complex application procedures,
unfavorable interest rates, high collateral requirements, and insufficient loan size and maturity.</t>
  </si>
  <si>
    <t>Partially credit-constrained (PCC)</t>
  </si>
  <si>
    <t>Partially credit-constrained (PCC) firms are defined as those that have been somewhat successful
in obtaining external financing. PCC firms include those that have external financing, but were
discouraged from applying for a loan from a financial institution. They also include firms that have
an external source of financing, and firms that applied for a loan that was then partially approved or
rejected.</t>
  </si>
  <si>
    <t xml:space="preserve">Non-credit-constrained (NCC) </t>
  </si>
  <si>
    <t>Non-credit-constrained (NCC) firms are those that do not appear to have any difficulties accessing credit or do not need credit. Firms in this category encompass those that did not apply for a loan as they have sufficient capital either on their own or from other sources. It also includes firms that applied for loans that were approved in full.</t>
  </si>
  <si>
    <t>xx</t>
  </si>
  <si>
    <t>World Bank Development Indicators (WDI)</t>
  </si>
  <si>
    <t>Women-owned MSMEs, % of total</t>
  </si>
  <si>
    <t>Credit constrained MSMEs, % of total</t>
  </si>
  <si>
    <t>Women-owned MSMEs with credit constraints, % of total women-owned MSMEs</t>
  </si>
  <si>
    <t>Number of Credit Constrained MSMEs</t>
  </si>
  <si>
    <t>Various</t>
  </si>
  <si>
    <t>===== REGIONS=====</t>
  </si>
  <si>
    <t>===== COUNTRIES=====</t>
  </si>
  <si>
    <t>SUMMARY</t>
  </si>
  <si>
    <t>Male_Fully Constrained %</t>
  </si>
  <si>
    <t>Male_Partly Constrained %</t>
  </si>
  <si>
    <t>Male_Unconstrained %</t>
  </si>
  <si>
    <t>Male_Fully Constrained</t>
  </si>
  <si>
    <t>Male_Partly Constrained</t>
  </si>
  <si>
    <t>Male_Unconstrained</t>
  </si>
  <si>
    <t>Female_Fully Constrained</t>
  </si>
  <si>
    <t>Female_Partly Constrained</t>
  </si>
  <si>
    <t>Female_Unconstrained</t>
  </si>
  <si>
    <t>Female_Fully Constrained %</t>
  </si>
  <si>
    <t>Female_Partly Constrained %</t>
  </si>
  <si>
    <t>Female_Unconstrained %</t>
  </si>
  <si>
    <t>Formal Finance Gap</t>
  </si>
  <si>
    <t>NUMBER OF ENTERPRISES</t>
  </si>
  <si>
    <t>FINANCIAL ACCESS</t>
  </si>
  <si>
    <t>Informal Demand for Finance</t>
  </si>
  <si>
    <t>Informal Demand for Finance as % of Formal Demand</t>
  </si>
  <si>
    <t>DATA SOURCES</t>
  </si>
  <si>
    <t>DEFINITIONS</t>
  </si>
  <si>
    <t>Micro, mln USD</t>
  </si>
  <si>
    <t>SME, mln USD</t>
  </si>
  <si>
    <t>MSME, mln USD</t>
  </si>
  <si>
    <t>FORMAL MSME SECTOR, MLN USD</t>
  </si>
  <si>
    <t>INFORMAL MSME SECTOR, MLN USD</t>
  </si>
  <si>
    <t>NUMBER OF MSMEs, THOUSANDS</t>
  </si>
  <si>
    <t>Financially Constrained MSMEs by Size</t>
  </si>
  <si>
    <t>Financially Constrained MSMEs by Sex</t>
  </si>
  <si>
    <t>GDP, MLN USD</t>
  </si>
  <si>
    <t>Number of enterprises is in thousands</t>
  </si>
  <si>
    <t>Currency values are in million USD</t>
  </si>
  <si>
    <t>Number of Microenterprises</t>
  </si>
  <si>
    <t>Changelog</t>
  </si>
  <si>
    <t>1. Bangladesh - Number of micro enterprises and SMEs updated (Source: Bangladesh Bureau of Statistics (Economic Units Census) 2013)</t>
  </si>
  <si>
    <t>2. Bhutan - Number of micro enterprises and SMEs updated (Source: Annual Report 2017 - Department of Cottage and Small Industr under the Ministry of Economic Affairs)</t>
  </si>
  <si>
    <t>3. Burkina Faso - Number of micro enterprises and SMEs updated (Source: Conseil national de la statistique 2013)</t>
  </si>
  <si>
    <t>4. Brazil - Current volume of micro and SME loans and the corresponding gaps updated (Source: OECD, Enterprise Survey, Distribution of micro and SMEs from Enterprise Surveys)</t>
  </si>
  <si>
    <t>5. China - Number of micro enterprises and SMEs updated (Source:Small and Medium-sized Enterprises Promotion Plan (2016-2020) by Ministry of Industry and Information Technology in 2016)</t>
  </si>
  <si>
    <t>6. Colombia - Number of micro enterprises and SMEs; Volume of micro and SME loans; Potential demand for micro and SMEs; Micro and SME gap updated (Sources:  Superintendency of Banks (Feb 2018), World Bank Enterprise Surveys)</t>
  </si>
  <si>
    <t>7. Costa Rica - Number of micro enterprises and SMEs updated (Source: Directorio de Empresas y Establecimientos 2017)</t>
  </si>
  <si>
    <t>8. Cote d'Ivoire - Number of SMEs updated (Source:  Ministère du Commerce, de l’Industrie et de la Promotion des PME)</t>
  </si>
  <si>
    <t>9. Ghana - Number of SMEs updated (Source: Bastiat Ghana SME study)</t>
  </si>
  <si>
    <t>10. Guatemala - Number of micro enterprises and SMEs; Volume of micro and SME loans;  Micro and SME gap updated (Sources:  Ministry of Finance, National System of MSME Information (2015), World Bank Enterprise Surveys, Superintency of Banks (April 2018))</t>
  </si>
  <si>
    <t>11. India - Number of micro enterprises and SMEs updated (Source: Annual Report 2017-18 - Ministry of Micro, Small and Medium Enterprises)</t>
  </si>
  <si>
    <t>12. Indonesia - Number of micro enterprises and SMEs updated (Source:BAPPENAS (Ministry of Planning), 2017)</t>
  </si>
  <si>
    <t>13. Kazakhstan - Current volume of micro and SME loans and the corresponding gaps updated (Source: Bank of Kazakhstan (2018), Distribution of micro and SMEs from Enterprise Surveys)</t>
  </si>
  <si>
    <t>14. Lebanon - Current volume of micro and SME loans and the corresponding gaps updated (Source: Central Bank of Lebanon (2018), Distribution of micro and SMEs from Enterprise Surveys)</t>
  </si>
  <si>
    <t>15. Mali - Number of micro enterprises and SMEs updated (Source: CEES Institute (2017) on behaf of API, Mali; Micro/SME distrbution from Enterprise Surveys)</t>
  </si>
  <si>
    <t>16. Mexico - Number of micro enterprises and SMEs updated; Proportion of WSME updated (Source: Census 2014)</t>
  </si>
  <si>
    <t>17. Morocco - Current volume of micro and SME loans and the corresponding gaps updated (Source: IFC analysis of banking portoflios), Distribution of micro and SMEs from Enterprise Surveys)</t>
  </si>
  <si>
    <t>18. Nepal - Number of micro enterprises and SMEs updated (Source: Department of Cottage and Small Industries , 2016; IFC SME Banking Diagnostics; and Berger (2014))</t>
  </si>
  <si>
    <t>19. Pakistan - Number of micro enterprises and SMEs; Volume of micro and SME loans; Micro and SME gap updated (Sources:  SBP National Financial Inclusion Strategy, World Bank Enterprise Surveys)</t>
  </si>
  <si>
    <t>20. Panama - Number of micro enterprises and SMEs updated (Source: Autoridad de la Micro, Pequeña y Mediana Empresa  (2015))</t>
  </si>
  <si>
    <t>21. Paraguay - Number of micro enterprises and SMEs updated (Source: Dirección General de Estadística, Encuestas y Censos (DGEEC), "Censo Económico Nacional 2011" )</t>
  </si>
  <si>
    <t>22. Peru - Number of micro enterprises and SMEs; Volume of micro and SME loans; Micro and SME gap updated (Sources:  Pervian Tax Authority, SUNAT, Superintency of Banks (April 2018), World Bank Enterprise Surveys)</t>
  </si>
  <si>
    <t>23. Senegal - Number of micro enterprises and SMEs updated (Source: General Census of Enterprises (RGE) 2016; ANSD 2017;)</t>
  </si>
  <si>
    <t>24. Sri Lanka - Number of micro enterprises and SMEs updated (Source: Department of Census and Statistics 2013/2014)</t>
  </si>
  <si>
    <t>25. Turkey - Number of micro enterprises and SMEs updated (Source: 2016 SBA Fact Sheet Turkey - European Commission - Europa EU; Turkish Statistical Agency 2017)</t>
  </si>
  <si>
    <t>26. Vietnam - Number of micro enterprises and SMEs updated (Source: Overall Economic Survey 2017 - General Statistical Office)</t>
  </si>
  <si>
    <t xml:space="preserve"> Bangladesh Bureau of Statistics (Economic Units Census) 2013.
</t>
  </si>
  <si>
    <t xml:space="preserve">Annual Report 2017 - Department of Cottage and Small Industr under the Ministry of Economic Affairs </t>
  </si>
  <si>
    <t>Conseil national de la statistique (http://www.cns.bf/IMG/pdf/analyse_rse2010v0final_juin2013-2.pdf)</t>
  </si>
  <si>
    <t>CNS, http://cns.bf/IMG/pdf/annuaire_mica_2014_vf-2.pdf</t>
  </si>
  <si>
    <t>Small and Medium-sized Enterprises Promotion Plan (2016-2020) by Ministry of Industry and Information Technology in 2016</t>
  </si>
  <si>
    <t>Country Source : Superintendency of Banks (Feb 2018)</t>
  </si>
  <si>
    <t xml:space="preserve">Country source : Directorio de Empresas y Establecimientos 2017
http://www.inec.go.cr/sites/default/files/documetos-biblioteca-virtual/redee2017.pdf
</t>
  </si>
  <si>
    <t>http://www.entrepreneuriat.gouv.ci/source/Strategie%20PME%20RCI_Rapport%20_%203.pdf</t>
  </si>
  <si>
    <t>Bastiat Ghana SME study</t>
  </si>
  <si>
    <t>Ministry of Finance, National System of MSME Information (2015)</t>
  </si>
  <si>
    <t>Country Source: Superintency of Banks (April 2018)</t>
  </si>
  <si>
    <t>Annual Report 2017-18 - Ministry of Micro, Small and Medium Enterprises</t>
  </si>
  <si>
    <t>BAPPENAS (Ministry of Planning), 2017</t>
  </si>
  <si>
    <t>Bank of Kazakhstan (2018</t>
  </si>
  <si>
    <t>Source: Country: Central Bank of Lebanon http://www.bdl.gov.lb/statistics/</t>
  </si>
  <si>
    <t>CEES Institute (2017) on behaf of API, Mali; Micro, SME distribution for ES</t>
  </si>
  <si>
    <t>Country Source: Census 2014</t>
  </si>
  <si>
    <t>Source: IFC analysis of banking portfolios</t>
  </si>
  <si>
    <t>Women SME Banking Diagnostic, Berger, 2014</t>
  </si>
  <si>
    <t>Department of Cottage and Small Industries , 2016 and Berger (2014)</t>
  </si>
  <si>
    <t xml:space="preserve"> http://www.sbp.org.pk/ACMFD/National-Financial-Inclusion-Strategy-Pakistan.pdf</t>
  </si>
  <si>
    <t>Country Source: http://www.sbp.org.pk/sme/PDF/DFG/2017/QSMEF-Dec-2017.pdf</t>
  </si>
  <si>
    <t>Country source: Autoridad de la Micro, Pequeña y Mediana Empresa  (2015)</t>
  </si>
  <si>
    <t xml:space="preserve">Country source: Dirección General de Estadística, Encuestas y Censos (DGEEC), "Censo Económico Nacional 2011" 
</t>
  </si>
  <si>
    <t>Country source: Pervian Tax Authority, SUNAT</t>
  </si>
  <si>
    <t>General Census of Enterprises (RGE) 2016; ANSD 2017;</t>
  </si>
  <si>
    <t>General Census of Enterprises (RGE) 2016; ANSD 2017; Micro may inlcude semi-formal</t>
  </si>
  <si>
    <t>Department of Census and Statistics 2013/2014</t>
  </si>
  <si>
    <t>2016 SBA Fact Sheet Turkey - European Commission - Europa EU; Turkish Statistical Agency 2017</t>
  </si>
  <si>
    <t>Overall Economic Survey 2017 - General Statistical Office</t>
  </si>
  <si>
    <t xml:space="preserve">Based on feedback from users of the data, a number of data points have been updating in 2018/19 from what was originally presented in the MSME Finance Gap Report. </t>
  </si>
  <si>
    <t>2018/19 UPDATE:</t>
  </si>
  <si>
    <r>
      <t xml:space="preserve">The </t>
    </r>
    <r>
      <rPr>
        <i/>
        <sz val="11"/>
        <color theme="1"/>
        <rFont val="Calibri"/>
        <family val="2"/>
        <scheme val="minor"/>
      </rPr>
      <t>changelog</t>
    </r>
    <r>
      <rPr>
        <sz val="11"/>
        <color theme="1"/>
        <rFont val="Calibri"/>
        <family val="2"/>
        <scheme val="minor"/>
      </rPr>
      <t xml:space="preserve"> below documents the updates since the original report was published.</t>
    </r>
  </si>
  <si>
    <t>% Micro Female Owned</t>
  </si>
  <si>
    <t>Micro - Unconstrained %</t>
  </si>
  <si>
    <t>Micro - Partly Constrained %</t>
  </si>
  <si>
    <t>Micro - Fully Constrained %</t>
  </si>
  <si>
    <t>%  SME Female owned</t>
  </si>
  <si>
    <t>SME - Fully Constrained %</t>
  </si>
  <si>
    <t>SME - Partly Constrained %</t>
  </si>
  <si>
    <t>SME - Unconstrained %</t>
  </si>
  <si>
    <t>MSME: Current Volume</t>
  </si>
  <si>
    <t>Source - Current Volume</t>
  </si>
  <si>
    <t>MSME:Potential Demand</t>
  </si>
  <si>
    <t>MSME Finance Gap / GDP</t>
  </si>
  <si>
    <t>Informality (%)</t>
  </si>
  <si>
    <t>Income</t>
  </si>
  <si>
    <t>Number of Enterprises</t>
  </si>
  <si>
    <t>% of Firms Credit Constrained</t>
  </si>
  <si>
    <t>Gender</t>
  </si>
  <si>
    <t>Informality</t>
  </si>
  <si>
    <t>MSME Finance Gap Results</t>
  </si>
  <si>
    <t>MSME Current Volume / GDP</t>
  </si>
  <si>
    <t>Micro Female Owned Gap</t>
  </si>
  <si>
    <t>Micro Male Owned Gap</t>
  </si>
  <si>
    <t>SME Female Owned Gap</t>
  </si>
  <si>
    <t>SME Male Owned Gap</t>
  </si>
  <si>
    <t>1. Dashbord - visualizes some of the key indicators calculated or reported in the MSME Finance Gap report.</t>
  </si>
  <si>
    <t>2. Main Data - Cross-country spreadsheet with the main data points calculated or reported in the MSME Finance Gap report</t>
  </si>
  <si>
    <t>3. Extrapolated Data (full) - Cross-country spreadsheet where data collected from different sources are combined. As the creation of many of the variables rely of strong assumptions regarding comparability of data from different sources and low number of observations from source data (such as the Enterprise Surveys), care should be taken in the interpretation of this data, especially for cross-country comparison.</t>
  </si>
  <si>
    <t>This database presents results from the MSME Finance Gap Report, 2017. It is structured as follows: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</si>
</sst>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
    <numFmt numFmtId="166" formatCode="0.000"/>
    <numFmt numFmtId="167" formatCode="_(* #,##0.0_);_(* \(#,##0.0\);_(* &quot;-&quot;??_);_(@_)"/>
  </numFmts>
  <fonts count="20"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9"/>
      <color indexed="81"/>
      <name val="Tahoma"/>
      <family val="2"/>
    </font>
    <font>
      <b/>
      <sz val="9"/>
      <color indexed="81"/>
      <name val="Tahoma"/>
      <family val="2"/>
    </font>
    <font>
      <b/>
      <sz val="11"/>
      <color theme="0"/>
      <name val="Calibri"/>
      <family val="2"/>
      <scheme val="minor"/>
    </font>
    <font>
      <b/>
      <sz val="11"/>
      <color rgb="FF002060"/>
      <name val="Calibri"/>
      <family val="2"/>
      <scheme val="minor"/>
    </font>
    <font>
      <b/>
      <sz val="14"/>
      <color rgb="FF002060"/>
      <name val="Calibri"/>
      <family val="2"/>
      <scheme val="minor"/>
    </font>
    <font>
      <i/>
      <sz val="11"/>
      <color theme="1" tint="0.499984740745262"/>
      <name val="Calibri"/>
      <family val="2"/>
      <scheme val="minor"/>
    </font>
    <font>
      <sz val="11"/>
      <name val="Calibri"/>
      <family val="2"/>
      <scheme val="minor"/>
    </font>
    <font>
      <b/>
      <sz val="11"/>
      <color theme="0"/>
      <name val="Calibri"/>
      <family val="2"/>
    </font>
    <font>
      <sz val="11"/>
      <name val="Calibri"/>
      <family val="2"/>
    </font>
    <font>
      <i/>
      <sz val="10"/>
      <color theme="1" tint="0.499984740745262"/>
      <name val="Calibri"/>
      <family val="2"/>
      <scheme val="minor"/>
    </font>
    <font>
      <i/>
      <sz val="11"/>
      <color theme="1"/>
      <name val="Calibri"/>
      <family val="2"/>
      <scheme val="minor"/>
    </font>
    <font>
      <sz val="11"/>
      <color theme="0"/>
      <name val="Calibri"/>
      <family val="2"/>
      <scheme val="minor"/>
    </font>
    <font>
      <u/>
      <sz val="11"/>
      <color theme="10"/>
      <name val="Calibri"/>
      <family val="2"/>
      <scheme val="minor"/>
    </font>
    <font>
      <b/>
      <i/>
      <sz val="11"/>
      <color theme="1"/>
      <name val="Calibri"/>
      <family val="2"/>
      <scheme val="minor"/>
    </font>
    <font>
      <b/>
      <sz val="11"/>
      <name val="Calibri"/>
      <family val="2"/>
    </font>
    <font>
      <u/>
      <sz val="11"/>
      <name val="Calibri"/>
      <family val="2"/>
      <scheme val="minor"/>
    </font>
  </fonts>
  <fills count="13">
    <fill>
      <patternFill patternType="none"/>
    </fill>
    <fill>
      <patternFill patternType="gray125"/>
    </fill>
    <fill>
      <patternFill patternType="solid">
        <fgColor theme="2"/>
        <bgColor indexed="64"/>
      </patternFill>
    </fill>
    <fill>
      <patternFill patternType="solid">
        <fgColor theme="3" tint="0.79998168889431442"/>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002060"/>
        <bgColor indexed="64"/>
      </patternFill>
    </fill>
    <fill>
      <patternFill patternType="solid">
        <fgColor theme="3" tint="-0.249977111117893"/>
        <bgColor indexed="64"/>
      </patternFill>
    </fill>
    <fill>
      <patternFill patternType="solid">
        <fgColor theme="8"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4" tint="0.59999389629810485"/>
        <bgColor indexed="64"/>
      </patternFill>
    </fill>
  </fills>
  <borders count="49">
    <border>
      <left/>
      <right/>
      <top/>
      <bottom/>
      <diagonal/>
    </border>
    <border>
      <left style="medium">
        <color rgb="FF0070C0"/>
      </left>
      <right style="medium">
        <color rgb="FF0070C0"/>
      </right>
      <top style="medium">
        <color rgb="FF0070C0"/>
      </top>
      <bottom style="medium">
        <color rgb="FF0070C0"/>
      </bottom>
      <diagonal/>
    </border>
    <border>
      <left style="medium">
        <color rgb="FF0070C0"/>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right/>
      <top style="thin">
        <color rgb="FF0070C0"/>
      </top>
      <bottom style="medium">
        <color rgb="FF0070C0"/>
      </bottom>
      <diagonal/>
    </border>
    <border>
      <left/>
      <right/>
      <top style="hair">
        <color rgb="FF0070C0"/>
      </top>
      <bottom style="hair">
        <color rgb="FF0070C0"/>
      </bottom>
      <diagonal/>
    </border>
    <border>
      <left style="thin">
        <color theme="2" tint="-9.9978637043366805E-2"/>
      </left>
      <right/>
      <top style="thin">
        <color rgb="FF0070C0"/>
      </top>
      <bottom style="double">
        <color rgb="FF0070C0"/>
      </bottom>
      <diagonal/>
    </border>
    <border>
      <left style="thin">
        <color theme="2" tint="-9.9978637043366805E-2"/>
      </left>
      <right/>
      <top style="thin">
        <color rgb="FF0070C0"/>
      </top>
      <bottom style="medium">
        <color rgb="FF0070C0"/>
      </bottom>
      <diagonal/>
    </border>
    <border>
      <left style="thin">
        <color theme="2" tint="-9.9978637043366805E-2"/>
      </left>
      <right/>
      <top/>
      <bottom/>
      <diagonal/>
    </border>
    <border>
      <left/>
      <right style="thin">
        <color theme="2" tint="-9.9978637043366805E-2"/>
      </right>
      <top style="thin">
        <color rgb="FF0070C0"/>
      </top>
      <bottom style="medium">
        <color rgb="FF0070C0"/>
      </bottom>
      <diagonal/>
    </border>
    <border>
      <left/>
      <right style="thin">
        <color theme="2" tint="-9.9978637043366805E-2"/>
      </right>
      <top/>
      <bottom/>
      <diagonal/>
    </border>
    <border>
      <left/>
      <right style="thin">
        <color theme="2" tint="-9.9978637043366805E-2"/>
      </right>
      <top style="thin">
        <color rgb="FF0070C0"/>
      </top>
      <bottom style="double">
        <color rgb="FF0070C0"/>
      </bottom>
      <diagonal/>
    </border>
    <border>
      <left/>
      <right/>
      <top style="medium">
        <color rgb="FF0070C0"/>
      </top>
      <bottom/>
      <diagonal/>
    </border>
    <border>
      <left/>
      <right/>
      <top style="thin">
        <color theme="2" tint="-9.9978637043366805E-2"/>
      </top>
      <bottom style="thin">
        <color theme="2" tint="-9.9978637043366805E-2"/>
      </bottom>
      <diagonal/>
    </border>
    <border>
      <left style="medium">
        <color rgb="FF0070C0"/>
      </left>
      <right/>
      <top style="medium">
        <color rgb="FF0070C0"/>
      </top>
      <bottom style="medium">
        <color rgb="FF0070C0"/>
      </bottom>
      <diagonal/>
    </border>
    <border>
      <left style="thin">
        <color theme="2" tint="-9.9978637043366805E-2"/>
      </left>
      <right/>
      <top style="medium">
        <color rgb="FF0070C0"/>
      </top>
      <bottom style="medium">
        <color rgb="FF0070C0"/>
      </bottom>
      <diagonal/>
    </border>
    <border>
      <left/>
      <right style="thin">
        <color theme="2" tint="-9.9978637043366805E-2"/>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top style="thin">
        <color rgb="FF0070C0"/>
      </top>
      <bottom style="double">
        <color rgb="FF0070C0"/>
      </bottom>
      <diagonal/>
    </border>
    <border>
      <left/>
      <right style="medium">
        <color rgb="FF0070C0"/>
      </right>
      <top style="thin">
        <color rgb="FF0070C0"/>
      </top>
      <bottom style="double">
        <color rgb="FF0070C0"/>
      </bottom>
      <diagonal/>
    </border>
    <border>
      <left style="medium">
        <color rgb="FF0070C0"/>
      </left>
      <right/>
      <top style="thin">
        <color rgb="FF0070C0"/>
      </top>
      <bottom style="medium">
        <color rgb="FF0070C0"/>
      </bottom>
      <diagonal/>
    </border>
    <border>
      <left/>
      <right style="medium">
        <color rgb="FF0070C0"/>
      </right>
      <top style="thin">
        <color rgb="FF0070C0"/>
      </top>
      <bottom style="medium">
        <color rgb="FF0070C0"/>
      </bottom>
      <diagonal/>
    </border>
    <border>
      <left style="thin">
        <color theme="2" tint="-9.9978637043366805E-2"/>
      </left>
      <right/>
      <top style="medium">
        <color rgb="FF0070C0"/>
      </top>
      <bottom style="thin">
        <color rgb="FF0070C0"/>
      </bottom>
      <diagonal/>
    </border>
    <border>
      <left/>
      <right style="thin">
        <color theme="2" tint="-9.9978637043366805E-2"/>
      </right>
      <top style="medium">
        <color rgb="FF0070C0"/>
      </top>
      <bottom style="thin">
        <color rgb="FF0070C0"/>
      </bottom>
      <diagonal/>
    </border>
    <border>
      <left/>
      <right/>
      <top style="medium">
        <color rgb="FF0070C0"/>
      </top>
      <bottom style="thin">
        <color rgb="FF0070C0"/>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hair">
        <color rgb="FF0070C0"/>
      </bottom>
      <diagonal/>
    </border>
    <border>
      <left style="medium">
        <color theme="1" tint="0.499984740745262"/>
      </left>
      <right/>
      <top style="hair">
        <color rgb="FF0070C0"/>
      </top>
      <bottom style="hair">
        <color rgb="FF0070C0"/>
      </bottom>
      <diagonal/>
    </border>
    <border>
      <left/>
      <right style="medium">
        <color theme="1" tint="0.499984740745262"/>
      </right>
      <top style="hair">
        <color rgb="FF0070C0"/>
      </top>
      <bottom style="hair">
        <color rgb="FF0070C0"/>
      </bottom>
      <diagonal/>
    </border>
    <border>
      <left style="medium">
        <color theme="1" tint="0.499984740745262"/>
      </left>
      <right/>
      <top style="hair">
        <color rgb="FF0070C0"/>
      </top>
      <bottom style="medium">
        <color theme="1" tint="0.499984740745262"/>
      </bottom>
      <diagonal/>
    </border>
    <border>
      <left/>
      <right/>
      <top style="hair">
        <color rgb="FF0070C0"/>
      </top>
      <bottom style="medium">
        <color theme="1" tint="0.499984740745262"/>
      </bottom>
      <diagonal/>
    </border>
    <border>
      <left/>
      <right style="medium">
        <color theme="1" tint="0.499984740745262"/>
      </right>
      <top style="hair">
        <color rgb="FF0070C0"/>
      </top>
      <bottom style="medium">
        <color theme="1" tint="0.499984740745262"/>
      </bottom>
      <diagonal/>
    </border>
    <border>
      <left style="medium">
        <color theme="1" tint="0.499984740745262"/>
      </left>
      <right/>
      <top style="thin">
        <color theme="2" tint="-9.9978637043366805E-2"/>
      </top>
      <bottom style="thin">
        <color theme="2" tint="-9.9978637043366805E-2"/>
      </bottom>
      <diagonal/>
    </border>
    <border>
      <left/>
      <right style="medium">
        <color theme="1" tint="0.499984740745262"/>
      </right>
      <top style="thin">
        <color theme="2" tint="-9.9978637043366805E-2"/>
      </top>
      <bottom style="thin">
        <color theme="2" tint="-9.9978637043366805E-2"/>
      </bottom>
      <diagonal/>
    </border>
    <border>
      <left style="medium">
        <color theme="1" tint="0.499984740745262"/>
      </left>
      <right/>
      <top style="thin">
        <color theme="2" tint="-9.9978637043366805E-2"/>
      </top>
      <bottom style="medium">
        <color theme="1" tint="0.499984740745262"/>
      </bottom>
      <diagonal/>
    </border>
    <border>
      <left/>
      <right/>
      <top style="thin">
        <color theme="2" tint="-9.9978637043366805E-2"/>
      </top>
      <bottom style="medium">
        <color theme="1" tint="0.499984740745262"/>
      </bottom>
      <diagonal/>
    </border>
    <border>
      <left/>
      <right style="medium">
        <color theme="1" tint="0.499984740745262"/>
      </right>
      <top style="thin">
        <color theme="2" tint="-9.9978637043366805E-2"/>
      </top>
      <bottom style="medium">
        <color theme="1" tint="0.499984740745262"/>
      </bottom>
      <diagonal/>
    </border>
    <border>
      <left style="medium">
        <color theme="1" tint="0.499984740745262"/>
      </left>
      <right/>
      <top/>
      <bottom style="thin">
        <color theme="2" tint="-9.9978637043366805E-2"/>
      </bottom>
      <diagonal/>
    </border>
    <border>
      <left/>
      <right style="medium">
        <color theme="1" tint="0.499984740745262"/>
      </right>
      <top/>
      <bottom style="thin">
        <color theme="2" tint="-9.9978637043366805E-2"/>
      </bottom>
      <diagonal/>
    </border>
    <border>
      <left/>
      <right/>
      <top/>
      <bottom style="thin">
        <color theme="2" tint="-9.9978637043366805E-2"/>
      </bottom>
      <diagonal/>
    </border>
  </borders>
  <cellStyleXfs count="6">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xf numFmtId="43" fontId="3" fillId="0" borderId="0" applyFont="0" applyFill="0" applyBorder="0" applyAlignment="0" applyProtection="0"/>
    <xf numFmtId="0" fontId="16" fillId="0" borderId="0" applyNumberFormat="0" applyFill="0" applyBorder="0" applyAlignment="0" applyProtection="0"/>
  </cellStyleXfs>
  <cellXfs count="159">
    <xf numFmtId="0" fontId="0" fillId="0" borderId="0" xfId="0"/>
    <xf numFmtId="0" fontId="1" fillId="0" borderId="0" xfId="0" applyFont="1" applyAlignment="1">
      <alignment horizontal="center" vertical="center"/>
    </xf>
    <xf numFmtId="0" fontId="3" fillId="0" borderId="0" xfId="3"/>
    <xf numFmtId="164" fontId="3" fillId="0" borderId="0" xfId="1" applyNumberFormat="1" applyFont="1"/>
    <xf numFmtId="164" fontId="0" fillId="0" borderId="0" xfId="1" applyNumberFormat="1" applyFont="1"/>
    <xf numFmtId="9" fontId="3" fillId="0" borderId="0" xfId="2" applyFont="1"/>
    <xf numFmtId="165" fontId="1" fillId="0" borderId="0" xfId="0" applyNumberFormat="1" applyFont="1" applyAlignment="1">
      <alignment horizontal="center" vertical="center" wrapText="1"/>
    </xf>
    <xf numFmtId="165" fontId="0" fillId="0" borderId="0" xfId="0" applyNumberFormat="1"/>
    <xf numFmtId="164" fontId="3" fillId="0" borderId="0" xfId="1" applyNumberFormat="1" applyFont="1" applyFill="1"/>
    <xf numFmtId="0" fontId="3" fillId="0" borderId="0" xfId="3" applyFill="1"/>
    <xf numFmtId="0" fontId="3" fillId="0" borderId="0" xfId="3" applyAlignment="1"/>
    <xf numFmtId="164" fontId="0" fillId="0" borderId="0" xfId="0" applyNumberFormat="1"/>
    <xf numFmtId="166" fontId="3" fillId="0" borderId="0" xfId="3" applyNumberFormat="1"/>
    <xf numFmtId="0" fontId="1" fillId="0" borderId="0" xfId="0" applyFont="1"/>
    <xf numFmtId="0" fontId="0" fillId="0" borderId="4" xfId="0" applyBorder="1"/>
    <xf numFmtId="0" fontId="0" fillId="0" borderId="5" xfId="0" applyBorder="1"/>
    <xf numFmtId="164" fontId="0" fillId="0" borderId="5" xfId="1" applyNumberFormat="1" applyFont="1" applyBorder="1"/>
    <xf numFmtId="0" fontId="6" fillId="4" borderId="1" xfId="0" applyFont="1" applyFill="1" applyBorder="1"/>
    <xf numFmtId="0" fontId="0" fillId="5" borderId="0" xfId="0" applyFill="1"/>
    <xf numFmtId="0" fontId="8" fillId="5" borderId="0" xfId="0" applyFont="1" applyFill="1" applyBorder="1"/>
    <xf numFmtId="0" fontId="8" fillId="5" borderId="7" xfId="0" applyFont="1" applyFill="1" applyBorder="1"/>
    <xf numFmtId="0" fontId="0" fillId="5" borderId="7" xfId="0" applyFill="1" applyBorder="1"/>
    <xf numFmtId="0" fontId="9" fillId="0" borderId="0" xfId="0" applyFont="1"/>
    <xf numFmtId="9" fontId="9" fillId="0" borderId="5" xfId="2" applyFont="1" applyBorder="1"/>
    <xf numFmtId="0" fontId="9" fillId="0" borderId="4" xfId="0" applyFont="1" applyBorder="1" applyAlignment="1">
      <alignment horizontal="left" indent="1"/>
    </xf>
    <xf numFmtId="164" fontId="10" fillId="0" borderId="5" xfId="2" applyNumberFormat="1" applyFont="1" applyBorder="1"/>
    <xf numFmtId="0" fontId="1" fillId="5" borderId="4" xfId="0" applyFont="1" applyFill="1" applyBorder="1"/>
    <xf numFmtId="164" fontId="0" fillId="5" borderId="5" xfId="1" applyNumberFormat="1" applyFont="1" applyFill="1" applyBorder="1"/>
    <xf numFmtId="167" fontId="0" fillId="0" borderId="0" xfId="1" applyNumberFormat="1" applyFont="1"/>
    <xf numFmtId="164" fontId="12" fillId="0" borderId="0" xfId="1" applyNumberFormat="1" applyFont="1"/>
    <xf numFmtId="0" fontId="13" fillId="0" borderId="0" xfId="0" applyFont="1"/>
    <xf numFmtId="0" fontId="9" fillId="0" borderId="6" xfId="0" applyFont="1" applyBorder="1" applyAlignment="1">
      <alignment horizontal="left" wrapText="1" indent="1"/>
    </xf>
    <xf numFmtId="9" fontId="9" fillId="0" borderId="5" xfId="2" applyFont="1" applyBorder="1" applyAlignment="1">
      <alignment horizontal="right"/>
    </xf>
    <xf numFmtId="9" fontId="9" fillId="0" borderId="5" xfId="2" applyNumberFormat="1" applyFont="1" applyBorder="1" applyAlignment="1">
      <alignment horizontal="right"/>
    </xf>
    <xf numFmtId="164" fontId="10" fillId="0" borderId="13" xfId="1" applyNumberFormat="1" applyFont="1" applyBorder="1"/>
    <xf numFmtId="9" fontId="9" fillId="0" borderId="15" xfId="2" applyFont="1" applyBorder="1"/>
    <xf numFmtId="0" fontId="0" fillId="0" borderId="0" xfId="0" applyAlignment="1">
      <alignment horizontal="left" indent="2"/>
    </xf>
    <xf numFmtId="0" fontId="14" fillId="0" borderId="0" xfId="0" quotePrefix="1" applyFont="1"/>
    <xf numFmtId="0" fontId="9" fillId="0" borderId="4" xfId="0" applyFont="1" applyBorder="1" applyAlignment="1">
      <alignment horizontal="left" wrapText="1" indent="1"/>
    </xf>
    <xf numFmtId="0" fontId="11" fillId="6" borderId="0" xfId="3" applyFont="1" applyFill="1" applyAlignment="1">
      <alignment horizontal="center" vertical="center" wrapText="1"/>
    </xf>
    <xf numFmtId="164" fontId="11" fillId="6" borderId="0" xfId="1" applyNumberFormat="1" applyFont="1" applyFill="1" applyAlignment="1">
      <alignment horizontal="center" vertical="center" wrapText="1"/>
    </xf>
    <xf numFmtId="9" fontId="11" fillId="6" borderId="0" xfId="2" applyFont="1" applyFill="1" applyAlignment="1">
      <alignment horizontal="center" vertical="center" wrapText="1"/>
    </xf>
    <xf numFmtId="0" fontId="3" fillId="2" borderId="0" xfId="3" applyFill="1" applyAlignment="1">
      <alignment horizontal="center" vertical="center" wrapText="1"/>
    </xf>
    <xf numFmtId="0" fontId="10" fillId="0" borderId="4" xfId="0" applyFont="1" applyBorder="1" applyAlignment="1">
      <alignment horizontal="left" indent="1"/>
    </xf>
    <xf numFmtId="0" fontId="0" fillId="0" borderId="0" xfId="0" applyBorder="1"/>
    <xf numFmtId="0" fontId="1" fillId="0" borderId="23" xfId="0" applyFont="1" applyFill="1" applyBorder="1" applyAlignment="1">
      <alignment horizontal="left"/>
    </xf>
    <xf numFmtId="164" fontId="1" fillId="0" borderId="11" xfId="1" applyNumberFormat="1" applyFont="1" applyFill="1" applyBorder="1"/>
    <xf numFmtId="9" fontId="1" fillId="0" borderId="16" xfId="2" applyFont="1" applyFill="1" applyBorder="1"/>
    <xf numFmtId="9" fontId="1" fillId="0" borderId="24" xfId="2" applyFont="1" applyFill="1" applyBorder="1"/>
    <xf numFmtId="0" fontId="1" fillId="0" borderId="25" xfId="0" applyFont="1" applyFill="1" applyBorder="1" applyAlignment="1">
      <alignment horizontal="left"/>
    </xf>
    <xf numFmtId="164" fontId="1" fillId="0" borderId="12" xfId="1" applyNumberFormat="1" applyFont="1" applyFill="1" applyBorder="1"/>
    <xf numFmtId="9" fontId="1" fillId="0" borderId="14" xfId="2" applyFont="1" applyFill="1" applyBorder="1"/>
    <xf numFmtId="9" fontId="1" fillId="0" borderId="26" xfId="2" applyFont="1" applyFill="1" applyBorder="1"/>
    <xf numFmtId="0" fontId="0" fillId="10" borderId="3" xfId="0" applyFill="1" applyBorder="1"/>
    <xf numFmtId="0" fontId="7" fillId="10" borderId="2" xfId="0" applyFont="1" applyFill="1" applyBorder="1"/>
    <xf numFmtId="9" fontId="9" fillId="0" borderId="8" xfId="2" applyFont="1" applyFill="1" applyBorder="1"/>
    <xf numFmtId="0" fontId="6" fillId="6" borderId="25" xfId="0" applyFont="1" applyFill="1" applyBorder="1"/>
    <xf numFmtId="0" fontId="6" fillId="8" borderId="2" xfId="0" applyFont="1" applyFill="1" applyBorder="1"/>
    <xf numFmtId="0" fontId="15" fillId="8" borderId="17" xfId="0" applyFont="1" applyFill="1" applyBorder="1"/>
    <xf numFmtId="164" fontId="15" fillId="8" borderId="17" xfId="2" applyNumberFormat="1" applyFont="1" applyFill="1" applyBorder="1"/>
    <xf numFmtId="9" fontId="15" fillId="8" borderId="17" xfId="2" applyFont="1" applyFill="1" applyBorder="1"/>
    <xf numFmtId="0" fontId="15" fillId="8" borderId="3" xfId="0" applyFont="1" applyFill="1" applyBorder="1"/>
    <xf numFmtId="0" fontId="6" fillId="7" borderId="2" xfId="0" applyFont="1" applyFill="1" applyBorder="1"/>
    <xf numFmtId="0" fontId="15" fillId="7" borderId="17" xfId="0" applyFont="1" applyFill="1" applyBorder="1"/>
    <xf numFmtId="164" fontId="15" fillId="7" borderId="17" xfId="2" applyNumberFormat="1" applyFont="1" applyFill="1" applyBorder="1"/>
    <xf numFmtId="9" fontId="15" fillId="7" borderId="17" xfId="2" applyFont="1" applyFill="1" applyBorder="1"/>
    <xf numFmtId="0" fontId="15" fillId="7" borderId="3" xfId="0" applyFont="1" applyFill="1" applyBorder="1"/>
    <xf numFmtId="0" fontId="6" fillId="9" borderId="19" xfId="0" applyFont="1" applyFill="1" applyBorder="1"/>
    <xf numFmtId="0" fontId="6" fillId="9" borderId="25" xfId="0" applyFont="1" applyFill="1" applyBorder="1"/>
    <xf numFmtId="0" fontId="0" fillId="11" borderId="4" xfId="0" applyFill="1" applyBorder="1"/>
    <xf numFmtId="0" fontId="0" fillId="11" borderId="0" xfId="0" applyFill="1" applyBorder="1"/>
    <xf numFmtId="0" fontId="0" fillId="11" borderId="5" xfId="0" applyFill="1" applyBorder="1"/>
    <xf numFmtId="164" fontId="0" fillId="11" borderId="0" xfId="2" applyNumberFormat="1" applyFont="1" applyFill="1" applyBorder="1"/>
    <xf numFmtId="9" fontId="0" fillId="11" borderId="0" xfId="2" applyFont="1" applyFill="1" applyBorder="1"/>
    <xf numFmtId="0" fontId="0" fillId="3" borderId="4" xfId="0" applyFill="1" applyBorder="1"/>
    <xf numFmtId="0" fontId="0" fillId="3" borderId="0" xfId="0" applyFill="1" applyBorder="1"/>
    <xf numFmtId="0" fontId="0" fillId="3" borderId="5" xfId="0" applyFill="1" applyBorder="1"/>
    <xf numFmtId="164" fontId="0" fillId="3" borderId="0" xfId="2" applyNumberFormat="1" applyFont="1" applyFill="1" applyBorder="1"/>
    <xf numFmtId="9" fontId="0" fillId="3" borderId="0" xfId="2" applyFont="1" applyFill="1" applyBorder="1"/>
    <xf numFmtId="0" fontId="7" fillId="10" borderId="30" xfId="0" applyFont="1" applyFill="1" applyBorder="1"/>
    <xf numFmtId="0" fontId="0" fillId="10" borderId="31" xfId="0" applyFill="1" applyBorder="1"/>
    <xf numFmtId="164" fontId="0" fillId="10" borderId="31" xfId="2" applyNumberFormat="1" applyFont="1" applyFill="1" applyBorder="1"/>
    <xf numFmtId="9" fontId="0" fillId="10" borderId="31" xfId="2" applyFont="1" applyFill="1" applyBorder="1"/>
    <xf numFmtId="0" fontId="0" fillId="10" borderId="32" xfId="0" applyFill="1" applyBorder="1"/>
    <xf numFmtId="0" fontId="0" fillId="0" borderId="33" xfId="0" applyBorder="1"/>
    <xf numFmtId="0" fontId="0" fillId="0" borderId="34" xfId="0" applyBorder="1"/>
    <xf numFmtId="0" fontId="0" fillId="0" borderId="35" xfId="0" applyBorder="1" applyAlignment="1">
      <alignment horizontal="left" vertical="center"/>
    </xf>
    <xf numFmtId="0" fontId="0" fillId="0" borderId="36" xfId="0" applyBorder="1" applyAlignment="1">
      <alignment horizontal="left" vertical="center"/>
    </xf>
    <xf numFmtId="0" fontId="0" fillId="0" borderId="37" xfId="0" applyBorder="1" applyAlignment="1">
      <alignment horizontal="left" vertical="center" wrapText="1"/>
    </xf>
    <xf numFmtId="0" fontId="0" fillId="0" borderId="38" xfId="0" applyBorder="1" applyAlignment="1">
      <alignment horizontal="left" vertical="center"/>
    </xf>
    <xf numFmtId="0" fontId="0" fillId="0" borderId="40" xfId="0" applyBorder="1" applyAlignment="1">
      <alignment horizontal="left" vertical="center" wrapText="1"/>
    </xf>
    <xf numFmtId="0" fontId="0" fillId="0" borderId="41" xfId="0" applyFill="1" applyBorder="1" applyAlignment="1">
      <alignment horizontal="left" vertical="center"/>
    </xf>
    <xf numFmtId="0" fontId="0" fillId="0" borderId="43" xfId="0" applyFill="1" applyBorder="1" applyAlignment="1">
      <alignment horizontal="left" vertical="center"/>
    </xf>
    <xf numFmtId="0" fontId="0" fillId="0" borderId="46" xfId="0" applyFill="1" applyBorder="1" applyAlignment="1">
      <alignment horizontal="left" vertical="center"/>
    </xf>
    <xf numFmtId="0" fontId="15" fillId="0" borderId="0" xfId="0" applyFont="1"/>
    <xf numFmtId="0" fontId="9" fillId="0" borderId="0" xfId="0" applyFont="1" applyBorder="1" applyAlignment="1">
      <alignment horizontal="left" wrapText="1" indent="1"/>
    </xf>
    <xf numFmtId="9" fontId="9" fillId="0" borderId="0" xfId="2" applyFont="1" applyFill="1" applyBorder="1"/>
    <xf numFmtId="164" fontId="9" fillId="0" borderId="0" xfId="0" applyNumberFormat="1" applyFont="1"/>
    <xf numFmtId="43" fontId="9" fillId="0" borderId="0" xfId="0" applyNumberFormat="1" applyFont="1"/>
    <xf numFmtId="9" fontId="9" fillId="0" borderId="0" xfId="2" applyFont="1"/>
    <xf numFmtId="0" fontId="17" fillId="0" borderId="0" xfId="0" applyFont="1"/>
    <xf numFmtId="0" fontId="3" fillId="0" borderId="0" xfId="3" applyFont="1" applyFill="1" applyBorder="1"/>
    <xf numFmtId="164" fontId="3" fillId="0" borderId="0" xfId="1" applyNumberFormat="1" applyFont="1" applyFill="1" applyBorder="1"/>
    <xf numFmtId="165" fontId="10" fillId="0" borderId="0" xfId="0" applyNumberFormat="1" applyFont="1" applyFill="1" applyBorder="1"/>
    <xf numFmtId="9" fontId="3" fillId="0" borderId="0" xfId="2" applyFont="1" applyFill="1" applyBorder="1"/>
    <xf numFmtId="164" fontId="3" fillId="12" borderId="0" xfId="1" applyNumberFormat="1" applyFont="1" applyFill="1" applyBorder="1"/>
    <xf numFmtId="166" fontId="3" fillId="0" borderId="0" xfId="3" applyNumberFormat="1" applyFont="1" applyFill="1" applyBorder="1"/>
    <xf numFmtId="0" fontId="10" fillId="0" borderId="0" xfId="0" applyFont="1" applyFill="1" applyBorder="1" applyAlignment="1">
      <alignment horizontal="left" vertical="center" wrapText="1"/>
    </xf>
    <xf numFmtId="0" fontId="10" fillId="0" borderId="0" xfId="0" applyFont="1" applyFill="1" applyBorder="1" applyAlignment="1">
      <alignment horizontal="left" vertical="center"/>
    </xf>
    <xf numFmtId="0" fontId="10" fillId="0" borderId="0" xfId="0" applyFont="1" applyFill="1" applyBorder="1"/>
    <xf numFmtId="43" fontId="3" fillId="0" borderId="0" xfId="1" applyNumberFormat="1" applyFont="1" applyFill="1" applyBorder="1"/>
    <xf numFmtId="164" fontId="3" fillId="0" borderId="0" xfId="1" applyNumberFormat="1" applyFont="1" applyFill="1" applyBorder="1" applyAlignment="1">
      <alignment wrapText="1"/>
    </xf>
    <xf numFmtId="0" fontId="19" fillId="0" borderId="0" xfId="5" applyFont="1" applyFill="1" applyBorder="1"/>
    <xf numFmtId="0" fontId="3" fillId="0" borderId="0" xfId="3" applyFont="1" applyFill="1" applyBorder="1" applyAlignment="1"/>
    <xf numFmtId="3" fontId="10" fillId="0" borderId="0" xfId="0" applyNumberFormat="1" applyFont="1" applyFill="1" applyBorder="1" applyAlignment="1">
      <alignment vertical="center" wrapText="1"/>
    </xf>
    <xf numFmtId="2" fontId="3" fillId="0" borderId="0" xfId="1" applyNumberFormat="1" applyFont="1" applyFill="1" applyBorder="1"/>
    <xf numFmtId="164" fontId="3" fillId="0" borderId="0" xfId="1" applyNumberFormat="1" applyFont="1" applyFill="1" applyBorder="1" applyAlignment="1"/>
    <xf numFmtId="0" fontId="10" fillId="0" borderId="0" xfId="0" applyFont="1" applyFill="1" applyBorder="1" applyAlignment="1">
      <alignment vertical="center" wrapText="1"/>
    </xf>
    <xf numFmtId="164" fontId="10" fillId="0" borderId="0" xfId="1" applyNumberFormat="1" applyFont="1" applyFill="1" applyBorder="1"/>
    <xf numFmtId="164" fontId="10" fillId="0" borderId="0" xfId="1" applyNumberFormat="1" applyFont="1" applyFill="1" applyBorder="1" applyAlignment="1">
      <alignment horizontal="right" vertical="center" wrapText="1"/>
    </xf>
    <xf numFmtId="0" fontId="3" fillId="0" borderId="0" xfId="3" applyFont="1" applyBorder="1"/>
    <xf numFmtId="0" fontId="0" fillId="0" borderId="0" xfId="0"/>
    <xf numFmtId="0" fontId="3" fillId="0" borderId="0" xfId="3"/>
    <xf numFmtId="164" fontId="3" fillId="0" borderId="0" xfId="1" applyNumberFormat="1" applyFont="1"/>
    <xf numFmtId="9" fontId="3" fillId="0" borderId="0" xfId="2" applyFont="1"/>
    <xf numFmtId="164" fontId="3" fillId="0" borderId="0" xfId="1" applyNumberFormat="1" applyFont="1" applyFill="1"/>
    <xf numFmtId="166" fontId="3" fillId="0" borderId="0" xfId="3" applyNumberFormat="1"/>
    <xf numFmtId="164" fontId="3" fillId="0" borderId="0" xfId="1" applyNumberFormat="1" applyFont="1"/>
    <xf numFmtId="0" fontId="0" fillId="0" borderId="4" xfId="0" applyBorder="1" applyAlignment="1">
      <alignment horizontal="center"/>
    </xf>
    <xf numFmtId="0" fontId="0" fillId="0" borderId="0" xfId="0" applyAlignment="1">
      <alignment horizontal="center"/>
    </xf>
    <xf numFmtId="0" fontId="0" fillId="0" borderId="0" xfId="0" applyAlignment="1">
      <alignment horizontal="right"/>
    </xf>
    <xf numFmtId="0" fontId="6" fillId="9" borderId="20" xfId="0" applyFont="1" applyFill="1" applyBorder="1" applyAlignment="1">
      <alignment horizontal="center" vertical="center"/>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12" xfId="0" applyFont="1" applyFill="1" applyBorder="1" applyAlignment="1">
      <alignment horizontal="center" vertical="center"/>
    </xf>
    <xf numFmtId="0" fontId="6" fillId="9" borderId="14" xfId="0" applyFont="1" applyFill="1" applyBorder="1" applyAlignment="1">
      <alignment horizontal="center" vertical="center"/>
    </xf>
    <xf numFmtId="164" fontId="10" fillId="0" borderId="27" xfId="1" applyNumberFormat="1" applyFont="1" applyBorder="1" applyAlignment="1">
      <alignment horizontal="center"/>
    </xf>
    <xf numFmtId="164" fontId="10" fillId="0" borderId="28" xfId="1" applyNumberFormat="1" applyFont="1" applyBorder="1" applyAlignment="1">
      <alignment horizontal="center"/>
    </xf>
    <xf numFmtId="9" fontId="10" fillId="0" borderId="27" xfId="2" applyFont="1" applyBorder="1" applyAlignment="1">
      <alignment horizontal="center"/>
    </xf>
    <xf numFmtId="9" fontId="10" fillId="0" borderId="29" xfId="2" applyFont="1" applyBorder="1" applyAlignment="1">
      <alignment horizontal="center"/>
    </xf>
    <xf numFmtId="0" fontId="6" fillId="6" borderId="12" xfId="0" applyFont="1" applyFill="1" applyBorder="1" applyAlignment="1">
      <alignment horizontal="center" vertical="center"/>
    </xf>
    <xf numFmtId="0" fontId="6" fillId="6" borderId="14" xfId="0" applyFont="1" applyFill="1" applyBorder="1" applyAlignment="1">
      <alignment horizontal="center" vertical="center"/>
    </xf>
    <xf numFmtId="0" fontId="6" fillId="6" borderId="26" xfId="0" applyFont="1" applyFill="1" applyBorder="1" applyAlignment="1">
      <alignment horizontal="center" vertical="center"/>
    </xf>
    <xf numFmtId="0" fontId="6" fillId="6" borderId="9" xfId="0" applyFont="1" applyFill="1" applyBorder="1" applyAlignment="1">
      <alignment horizontal="center" vertical="center"/>
    </xf>
    <xf numFmtId="0" fontId="0" fillId="0" borderId="18" xfId="0" applyBorder="1" applyAlignment="1">
      <alignment horizontal="left" wrapText="1"/>
    </xf>
    <xf numFmtId="0" fontId="0" fillId="0" borderId="42" xfId="0" applyBorder="1" applyAlignment="1">
      <alignment horizontal="left" wrapText="1"/>
    </xf>
    <xf numFmtId="0" fontId="0" fillId="0" borderId="44" xfId="0" applyBorder="1" applyAlignment="1">
      <alignment horizontal="left" wrapText="1"/>
    </xf>
    <xf numFmtId="0" fontId="0" fillId="0" borderId="45" xfId="0" applyBorder="1" applyAlignment="1">
      <alignment horizontal="left" wrapText="1"/>
    </xf>
    <xf numFmtId="0" fontId="1" fillId="0" borderId="25" xfId="0" applyFont="1" applyFill="1" applyBorder="1" applyAlignment="1">
      <alignment horizontal="center"/>
    </xf>
    <xf numFmtId="0" fontId="1" fillId="0" borderId="9" xfId="0" applyFont="1" applyFill="1" applyBorder="1" applyAlignment="1">
      <alignment horizontal="center"/>
    </xf>
    <xf numFmtId="0" fontId="1" fillId="0" borderId="26" xfId="0" applyFont="1" applyFill="1" applyBorder="1" applyAlignment="1">
      <alignment horizontal="center"/>
    </xf>
    <xf numFmtId="0" fontId="0" fillId="0" borderId="0" xfId="0" applyBorder="1" applyAlignment="1">
      <alignment horizontal="left" vertical="center" wrapText="1"/>
    </xf>
    <xf numFmtId="0" fontId="0" fillId="0" borderId="34" xfId="0" applyBorder="1" applyAlignment="1">
      <alignment horizontal="left" vertical="center" wrapText="1"/>
    </xf>
    <xf numFmtId="0" fontId="0" fillId="0" borderId="10" xfId="0" applyBorder="1" applyAlignment="1">
      <alignment horizontal="left" vertical="center" wrapText="1"/>
    </xf>
    <xf numFmtId="0" fontId="0" fillId="0" borderId="39" xfId="0" applyBorder="1" applyAlignment="1">
      <alignment horizontal="left" vertical="center" wrapText="1"/>
    </xf>
    <xf numFmtId="0" fontId="0" fillId="0" borderId="48" xfId="0" applyBorder="1" applyAlignment="1">
      <alignment horizontal="left" wrapText="1"/>
    </xf>
    <xf numFmtId="0" fontId="0" fillId="0" borderId="47" xfId="0" applyBorder="1" applyAlignment="1">
      <alignment horizontal="left" wrapText="1"/>
    </xf>
    <xf numFmtId="0" fontId="18" fillId="0" borderId="0" xfId="3" applyFont="1" applyAlignment="1">
      <alignment horizontal="center" vertical="top"/>
    </xf>
    <xf numFmtId="164" fontId="18" fillId="0" borderId="0" xfId="1" applyNumberFormat="1" applyFont="1" applyAlignment="1">
      <alignment horizontal="center" vertical="top"/>
    </xf>
  </cellXfs>
  <cellStyles count="6">
    <cellStyle name="Comma" xfId="1" builtinId="3"/>
    <cellStyle name="Comma 2" xfId="4" xr:uid="{00000000-0005-0000-0000-000001000000}"/>
    <cellStyle name="Hyperlink" xfId="5" builtinId="8"/>
    <cellStyle name="Normal" xfId="0" builtinId="0"/>
    <cellStyle name="Normal 2" xfId="3"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0824913065307467E-2"/>
          <c:y val="0.139671387318655"/>
          <c:w val="0.92037039900781559"/>
          <c:h val="0.75058680835954472"/>
        </c:manualLayout>
      </c:layout>
      <c:barChart>
        <c:barDir val="bar"/>
        <c:grouping val="percentStacked"/>
        <c:varyColors val="0"/>
        <c:ser>
          <c:idx val="0"/>
          <c:order val="0"/>
          <c:tx>
            <c:v>Current Supply</c:v>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Dashboard!$C$12</c:f>
              <c:numCache>
                <c:formatCode>_(* #,##0_);_(* \(#,##0\);_(* "-"??_);_(@_)</c:formatCode>
                <c:ptCount val="1"/>
                <c:pt idx="0">
                  <c:v>3858757.5182545846</c:v>
                </c:pt>
              </c:numCache>
            </c:numRef>
          </c:val>
          <c:extLst>
            <c:ext xmlns:c16="http://schemas.microsoft.com/office/drawing/2014/chart" uri="{C3380CC4-5D6E-409C-BE32-E72D297353CC}">
              <c16:uniqueId val="{00000000-107D-4E7C-A2E9-1694C65F4923}"/>
            </c:ext>
          </c:extLst>
        </c:ser>
        <c:ser>
          <c:idx val="1"/>
          <c:order val="1"/>
          <c:tx>
            <c:v>Finance Gap</c:v>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Dashboard!$C$14</c:f>
              <c:numCache>
                <c:formatCode>_(* #,##0_);_(* \(#,##0\);_(* "-"??_);_(@_)</c:formatCode>
                <c:ptCount val="1"/>
                <c:pt idx="0">
                  <c:v>4750008.8893154301</c:v>
                </c:pt>
              </c:numCache>
            </c:numRef>
          </c:val>
          <c:extLst>
            <c:ext xmlns:c16="http://schemas.microsoft.com/office/drawing/2014/chart" uri="{C3380CC4-5D6E-409C-BE32-E72D297353CC}">
              <c16:uniqueId val="{00000001-107D-4E7C-A2E9-1694C65F4923}"/>
            </c:ext>
          </c:extLst>
        </c:ser>
        <c:dLbls>
          <c:dLblPos val="ctr"/>
          <c:showLegendKey val="0"/>
          <c:showVal val="1"/>
          <c:showCatName val="0"/>
          <c:showSerName val="0"/>
          <c:showPercent val="0"/>
          <c:showBubbleSize val="0"/>
        </c:dLbls>
        <c:gapWidth val="0"/>
        <c:overlap val="100"/>
        <c:axId val="385105632"/>
        <c:axId val="436016128"/>
      </c:barChart>
      <c:catAx>
        <c:axId val="385105632"/>
        <c:scaling>
          <c:orientation val="minMax"/>
        </c:scaling>
        <c:delete val="1"/>
        <c:axPos val="l"/>
        <c:majorTickMark val="out"/>
        <c:minorTickMark val="none"/>
        <c:tickLblPos val="nextTo"/>
        <c:crossAx val="436016128"/>
        <c:crosses val="autoZero"/>
        <c:auto val="1"/>
        <c:lblAlgn val="ctr"/>
        <c:lblOffset val="100"/>
        <c:noMultiLvlLbl val="0"/>
      </c:catAx>
      <c:valAx>
        <c:axId val="436016128"/>
        <c:scaling>
          <c:orientation val="minMax"/>
        </c:scaling>
        <c:delete val="1"/>
        <c:axPos val="b"/>
        <c:numFmt formatCode="0%" sourceLinked="1"/>
        <c:majorTickMark val="out"/>
        <c:minorTickMark val="none"/>
        <c:tickLblPos val="nextTo"/>
        <c:crossAx val="385105632"/>
        <c:crossesAt val="1"/>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824913065307467E-2"/>
          <c:y val="0.139671387318655"/>
          <c:w val="0.92037039900781559"/>
          <c:h val="0.75058680835954472"/>
        </c:manualLayout>
      </c:layout>
      <c:barChart>
        <c:barDir val="bar"/>
        <c:grouping val="percentStacked"/>
        <c:varyColors val="0"/>
        <c:ser>
          <c:idx val="0"/>
          <c:order val="0"/>
          <c:tx>
            <c:v>Potential Demand</c:v>
          </c:tx>
          <c:spPr>
            <a:solidFill>
              <a:srgbClr val="002060"/>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BD6D-4FD0-888F-74117F79ADC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val>
            <c:numRef>
              <c:f>Dashboard!$C$13</c:f>
              <c:numCache>
                <c:formatCode>_(* #,##0_);_(* \(#,##0\);_(* "-"??_);_(@_)</c:formatCode>
                <c:ptCount val="1"/>
                <c:pt idx="0">
                  <c:v>8670641.2888791356</c:v>
                </c:pt>
              </c:numCache>
            </c:numRef>
          </c:val>
          <c:extLst>
            <c:ext xmlns:c16="http://schemas.microsoft.com/office/drawing/2014/chart" uri="{C3380CC4-5D6E-409C-BE32-E72D297353CC}">
              <c16:uniqueId val="{00000000-BD6D-4FD0-888F-74117F79ADC5}"/>
            </c:ext>
          </c:extLst>
        </c:ser>
        <c:dLbls>
          <c:dLblPos val="ctr"/>
          <c:showLegendKey val="0"/>
          <c:showVal val="1"/>
          <c:showCatName val="0"/>
          <c:showSerName val="0"/>
          <c:showPercent val="0"/>
          <c:showBubbleSize val="0"/>
        </c:dLbls>
        <c:gapWidth val="0"/>
        <c:overlap val="100"/>
        <c:axId val="385105632"/>
        <c:axId val="436016128"/>
      </c:barChart>
      <c:catAx>
        <c:axId val="385105632"/>
        <c:scaling>
          <c:orientation val="minMax"/>
        </c:scaling>
        <c:delete val="0"/>
        <c:axPos val="l"/>
        <c:majorTickMark val="out"/>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16128"/>
        <c:crosses val="autoZero"/>
        <c:auto val="1"/>
        <c:lblAlgn val="ctr"/>
        <c:lblOffset val="100"/>
        <c:noMultiLvlLbl val="0"/>
      </c:catAx>
      <c:valAx>
        <c:axId val="436016128"/>
        <c:scaling>
          <c:orientation val="minMax"/>
        </c:scaling>
        <c:delete val="1"/>
        <c:axPos val="b"/>
        <c:numFmt formatCode="0%" sourceLinked="1"/>
        <c:majorTickMark val="none"/>
        <c:minorTickMark val="none"/>
        <c:tickLblPos val="nextTo"/>
        <c:crossAx val="3851056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Financially Constrained MSMEs by Size</a:t>
            </a:r>
          </a:p>
        </c:rich>
      </c:tx>
      <c:layout>
        <c:manualLayout>
          <c:xMode val="edge"/>
          <c:yMode val="edge"/>
          <c:x val="0.26350969476371661"/>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SME</c:v>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Dashboard!$B$35:$B$37</c:f>
              <c:strCache>
                <c:ptCount val="3"/>
                <c:pt idx="0">
                  <c:v>Fully Constrained</c:v>
                </c:pt>
                <c:pt idx="1">
                  <c:v>Partly Constrained</c:v>
                </c:pt>
                <c:pt idx="2">
                  <c:v>Unconstrained</c:v>
                </c:pt>
              </c:strCache>
            </c:strRef>
          </c:cat>
          <c:val>
            <c:numRef>
              <c:f>Dashboard!$F$35:$F$37</c:f>
              <c:numCache>
                <c:formatCode>0%</c:formatCode>
                <c:ptCount val="3"/>
                <c:pt idx="0">
                  <c:v>0.31568576818353677</c:v>
                </c:pt>
                <c:pt idx="1">
                  <c:v>0.11847523724672758</c:v>
                </c:pt>
                <c:pt idx="2">
                  <c:v>0.56583899456973563</c:v>
                </c:pt>
              </c:numCache>
            </c:numRef>
          </c:val>
          <c:extLst>
            <c:ext xmlns:c16="http://schemas.microsoft.com/office/drawing/2014/chart" uri="{C3380CC4-5D6E-409C-BE32-E72D297353CC}">
              <c16:uniqueId val="{00000000-EE6A-4734-A4C0-98466EE8F79E}"/>
            </c:ext>
          </c:extLst>
        </c:ser>
        <c:ser>
          <c:idx val="1"/>
          <c:order val="1"/>
          <c:tx>
            <c:v>Micro</c:v>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Dashboard!$B$35:$B$37</c:f>
              <c:strCache>
                <c:ptCount val="3"/>
                <c:pt idx="0">
                  <c:v>Fully Constrained</c:v>
                </c:pt>
                <c:pt idx="1">
                  <c:v>Partly Constrained</c:v>
                </c:pt>
                <c:pt idx="2">
                  <c:v>Unconstrained</c:v>
                </c:pt>
              </c:strCache>
            </c:strRef>
          </c:cat>
          <c:val>
            <c:numRef>
              <c:f>Dashboard!$D$35:$D$37</c:f>
              <c:numCache>
                <c:formatCode>0%</c:formatCode>
                <c:ptCount val="3"/>
                <c:pt idx="0">
                  <c:v>0.20262796562899524</c:v>
                </c:pt>
                <c:pt idx="1">
                  <c:v>0.21014665560202514</c:v>
                </c:pt>
                <c:pt idx="2">
                  <c:v>0.58722537876897973</c:v>
                </c:pt>
              </c:numCache>
            </c:numRef>
          </c:val>
          <c:extLst>
            <c:ext xmlns:c16="http://schemas.microsoft.com/office/drawing/2014/chart" uri="{C3380CC4-5D6E-409C-BE32-E72D297353CC}">
              <c16:uniqueId val="{00000001-EE6A-4734-A4C0-98466EE8F79E}"/>
            </c:ext>
          </c:extLst>
        </c:ser>
        <c:dLbls>
          <c:dLblPos val="outEnd"/>
          <c:showLegendKey val="0"/>
          <c:showVal val="1"/>
          <c:showCatName val="0"/>
          <c:showSerName val="0"/>
          <c:showPercent val="0"/>
          <c:showBubbleSize val="0"/>
        </c:dLbls>
        <c:gapWidth val="50"/>
        <c:axId val="306542080"/>
        <c:axId val="306542472"/>
      </c:barChart>
      <c:catAx>
        <c:axId val="30654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06542472"/>
        <c:crosses val="autoZero"/>
        <c:auto val="1"/>
        <c:lblAlgn val="ctr"/>
        <c:lblOffset val="100"/>
        <c:noMultiLvlLbl val="0"/>
      </c:catAx>
      <c:valAx>
        <c:axId val="306542472"/>
        <c:scaling>
          <c:orientation val="minMax"/>
        </c:scaling>
        <c:delete val="1"/>
        <c:axPos val="b"/>
        <c:numFmt formatCode="0%" sourceLinked="1"/>
        <c:majorTickMark val="out"/>
        <c:minorTickMark val="none"/>
        <c:tickLblPos val="nextTo"/>
        <c:crossAx val="30654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Financially Constrained MSMEs by Gender</a:t>
            </a:r>
          </a:p>
        </c:rich>
      </c:tx>
      <c:layout>
        <c:manualLayout>
          <c:xMode val="edge"/>
          <c:yMode val="edge"/>
          <c:x val="0.26350969476371661"/>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Male</c:v>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Dashboard!$B$41:$B$43</c:f>
              <c:strCache>
                <c:ptCount val="3"/>
                <c:pt idx="0">
                  <c:v>Fully Constrained</c:v>
                </c:pt>
                <c:pt idx="1">
                  <c:v>Partly Constrained</c:v>
                </c:pt>
                <c:pt idx="2">
                  <c:v>Unconstrained</c:v>
                </c:pt>
              </c:strCache>
            </c:strRef>
          </c:cat>
          <c:val>
            <c:numRef>
              <c:f>Dashboard!$F$41:$F$43</c:f>
              <c:numCache>
                <c:formatCode>0%</c:formatCode>
                <c:ptCount val="3"/>
                <c:pt idx="0">
                  <c:v>0.19741932992705111</c:v>
                </c:pt>
                <c:pt idx="1">
                  <c:v>0.24190698307024225</c:v>
                </c:pt>
                <c:pt idx="2">
                  <c:v>0.5606736870027067</c:v>
                </c:pt>
              </c:numCache>
            </c:numRef>
          </c:val>
          <c:extLst>
            <c:ext xmlns:c16="http://schemas.microsoft.com/office/drawing/2014/chart" uri="{C3380CC4-5D6E-409C-BE32-E72D297353CC}">
              <c16:uniqueId val="{00000000-D5D9-48D8-8EA1-BE0449B2B0D3}"/>
            </c:ext>
          </c:extLst>
        </c:ser>
        <c:ser>
          <c:idx val="1"/>
          <c:order val="1"/>
          <c:tx>
            <c:v>Female</c:v>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Dashboard!$B$41:$B$43</c:f>
              <c:strCache>
                <c:ptCount val="3"/>
                <c:pt idx="0">
                  <c:v>Fully Constrained</c:v>
                </c:pt>
                <c:pt idx="1">
                  <c:v>Partly Constrained</c:v>
                </c:pt>
                <c:pt idx="2">
                  <c:v>Unconstrained</c:v>
                </c:pt>
              </c:strCache>
            </c:strRef>
          </c:cat>
          <c:val>
            <c:numRef>
              <c:f>Dashboard!$D$41:$D$43</c:f>
              <c:numCache>
                <c:formatCode>0%</c:formatCode>
                <c:ptCount val="3"/>
                <c:pt idx="0">
                  <c:v>0.24182049987870236</c:v>
                </c:pt>
                <c:pt idx="1">
                  <c:v>0.14536157273593112</c:v>
                </c:pt>
                <c:pt idx="2">
                  <c:v>0.61281792738536645</c:v>
                </c:pt>
              </c:numCache>
            </c:numRef>
          </c:val>
          <c:extLst>
            <c:ext xmlns:c16="http://schemas.microsoft.com/office/drawing/2014/chart" uri="{C3380CC4-5D6E-409C-BE32-E72D297353CC}">
              <c16:uniqueId val="{00000001-D5D9-48D8-8EA1-BE0449B2B0D3}"/>
            </c:ext>
          </c:extLst>
        </c:ser>
        <c:dLbls>
          <c:dLblPos val="outEnd"/>
          <c:showLegendKey val="0"/>
          <c:showVal val="1"/>
          <c:showCatName val="0"/>
          <c:showSerName val="0"/>
          <c:showPercent val="0"/>
          <c:showBubbleSize val="0"/>
        </c:dLbls>
        <c:gapWidth val="50"/>
        <c:axId val="306542080"/>
        <c:axId val="306542472"/>
      </c:barChart>
      <c:catAx>
        <c:axId val="30654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06542472"/>
        <c:crosses val="autoZero"/>
        <c:auto val="1"/>
        <c:lblAlgn val="ctr"/>
        <c:lblOffset val="100"/>
        <c:noMultiLvlLbl val="0"/>
      </c:catAx>
      <c:valAx>
        <c:axId val="306542472"/>
        <c:scaling>
          <c:orientation val="minMax"/>
        </c:scaling>
        <c:delete val="1"/>
        <c:axPos val="b"/>
        <c:numFmt formatCode="0%" sourceLinked="1"/>
        <c:majorTickMark val="out"/>
        <c:minorTickMark val="none"/>
        <c:tickLblPos val="nextTo"/>
        <c:crossAx val="30654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Microenterprises, Thousand</cx:v>
        </cx:txData>
      </cx:tx>
      <cx:txPr>
        <a:bodyPr rot="0" spcFirstLastPara="1" vertOverflow="ellipsis" vert="horz" wrap="square" lIns="38100" tIns="19050" rIns="38100" bIns="19050" anchor="ctr" anchorCtr="1" compatLnSpc="0"/>
        <a:lstStyle/>
        <a:p>
          <a:pPr algn="ctr" rtl="0">
            <a:defRPr sz="1200" b="1" i="0" u="none" strike="noStrike" kern="1200" spc="0" baseline="0">
              <a:solidFill>
                <a:sysClr val="windowText" lastClr="000000">
                  <a:lumMod val="65000"/>
                  <a:lumOff val="35000"/>
                </a:sysClr>
              </a:solidFill>
              <a:latin typeface="+mn-lt"/>
              <a:ea typeface="+mn-ea"/>
              <a:cs typeface="+mn-cs"/>
            </a:defRPr>
          </a:pPr>
          <a:r>
            <a:rPr kumimoji="0" lang="en-US" sz="1200" b="1" i="0" u="none" strike="noStrike" kern="1200" cap="none" spc="0" normalizeH="0" baseline="0" noProof="0">
              <a:ln>
                <a:noFill/>
              </a:ln>
              <a:solidFill>
                <a:sysClr val="windowText" lastClr="000000">
                  <a:lumMod val="65000"/>
                  <a:lumOff val="35000"/>
                </a:sysClr>
              </a:solidFill>
              <a:effectLst/>
              <a:uLnTx/>
              <a:uFillTx/>
              <a:latin typeface="Calibri" panose="020F0502020204030204"/>
            </a:rPr>
            <a:t>Microenterprises, Thousand</a:t>
          </a:r>
        </a:p>
      </cx:txPr>
    </cx:title>
    <cx:plotArea>
      <cx:plotAreaRegion>
        <cx:series layoutId="waterfall" uniqueId="{02232246-C02B-40A7-B24D-1F0FBDA33F02}">
          <cx:dataLabels pos="outEnd">
            <cx:visibility seriesName="0" categoryName="0" value="1"/>
          </cx:dataLabels>
          <cx:dataId val="0"/>
          <cx:layoutPr>
            <cx:subtotals>
              <cx:idx val="2"/>
            </cx:subtotals>
          </cx:layoutPr>
        </cx:series>
      </cx:plotAreaRegion>
      <cx:axis id="0">
        <cx:catScaling gapWidth="1.82000005"/>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SMEs, Thousand</cx:v>
        </cx:txData>
      </cx:tx>
      <cx:txPr>
        <a:bodyPr rot="0" spcFirstLastPara="1" vertOverflow="ellipsis" vert="horz" wrap="square" lIns="38100" tIns="19050" rIns="38100" bIns="19050" anchor="ctr" anchorCtr="1" compatLnSpc="0"/>
        <a:lstStyle/>
        <a:p>
          <a:pPr algn="ctr" rtl="0">
            <a:defRPr sz="1200" b="1" i="0" u="none" strike="noStrike" kern="1200" spc="0" baseline="0">
              <a:solidFill>
                <a:sysClr val="windowText" lastClr="000000">
                  <a:lumMod val="65000"/>
                  <a:lumOff val="35000"/>
                </a:sysClr>
              </a:solidFill>
              <a:latin typeface="+mn-lt"/>
              <a:ea typeface="+mn-ea"/>
              <a:cs typeface="+mn-cs"/>
            </a:defRPr>
          </a:pPr>
          <a:r>
            <a:rPr kumimoji="0" lang="en-US" sz="1200" b="1" i="0" u="none" strike="noStrike" kern="1200" cap="none" spc="0" normalizeH="0" baseline="0" noProof="0">
              <a:ln>
                <a:noFill/>
              </a:ln>
              <a:solidFill>
                <a:sysClr val="windowText" lastClr="000000">
                  <a:lumMod val="65000"/>
                  <a:lumOff val="35000"/>
                </a:sysClr>
              </a:solidFill>
              <a:effectLst/>
              <a:uLnTx/>
              <a:uFillTx/>
              <a:latin typeface="Calibri" panose="020F0502020204030204"/>
            </a:rPr>
            <a:t>SMEs, Thousand</a:t>
          </a:r>
        </a:p>
      </cx:txPr>
    </cx:title>
    <cx:plotArea>
      <cx:plotAreaRegion>
        <cx:series layoutId="waterfall" uniqueId="{02232246-C02B-40A7-B24D-1F0FBDA33F02}">
          <cx:dataLabels pos="outEnd">
            <cx:visibility seriesName="0" categoryName="0" value="1"/>
          </cx:dataLabels>
          <cx:dataId val="0"/>
          <cx:layoutPr>
            <cx:subtotals>
              <cx:idx val="2"/>
            </cx:subtotals>
          </cx:layoutPr>
        </cx:series>
      </cx:plotAreaRegion>
      <cx:axis id="0">
        <cx:catScaling gapWidth="1.82000005"/>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microsoft.com/office/2014/relationships/chartEx" Target="../charts/chartEx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124756</xdr:colOff>
      <xdr:row>4</xdr:row>
      <xdr:rowOff>143435</xdr:rowOff>
    </xdr:from>
    <xdr:to>
      <xdr:col>4</xdr:col>
      <xdr:colOff>1087070</xdr:colOff>
      <xdr:row>7</xdr:row>
      <xdr:rowOff>90036</xdr:rowOff>
    </xdr:to>
    <xdr:sp macro="" textlink="">
      <xdr:nvSpPr>
        <xdr:cNvPr id="2" name="Left Arrow 1">
          <a:extLst>
            <a:ext uri="{FF2B5EF4-FFF2-40B4-BE49-F238E27FC236}">
              <a16:creationId xmlns:a16="http://schemas.microsoft.com/office/drawing/2014/main" id="{6E08B077-64EB-4902-9E0A-5529A3A5FDFD}"/>
            </a:ext>
          </a:extLst>
        </xdr:cNvPr>
        <xdr:cNvSpPr/>
      </xdr:nvSpPr>
      <xdr:spPr>
        <a:xfrm>
          <a:off x="4625038" y="914400"/>
          <a:ext cx="1813961" cy="394836"/>
        </a:xfrm>
        <a:prstGeom prst="leftArrow">
          <a:avLst>
            <a:gd name="adj1" fmla="val 60310"/>
            <a:gd name="adj2" fmla="val 40722"/>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SELECT</a:t>
          </a:r>
          <a:r>
            <a:rPr lang="en-US" sz="1100" b="1" baseline="0"/>
            <a:t> VIEW</a:t>
          </a:r>
          <a:endParaRPr lang="en-US" sz="1100" b="1"/>
        </a:p>
      </xdr:txBody>
    </xdr:sp>
    <xdr:clientData/>
  </xdr:twoCellAnchor>
  <xdr:twoCellAnchor editAs="oneCell">
    <xdr:from>
      <xdr:col>1</xdr:col>
      <xdr:colOff>2268668</xdr:colOff>
      <xdr:row>0</xdr:row>
      <xdr:rowOff>107801</xdr:rowOff>
    </xdr:from>
    <xdr:to>
      <xdr:col>3</xdr:col>
      <xdr:colOff>10726</xdr:colOff>
      <xdr:row>2</xdr:row>
      <xdr:rowOff>74030</xdr:rowOff>
    </xdr:to>
    <xdr:pic>
      <xdr:nvPicPr>
        <xdr:cNvPr id="3" name="Picture 10">
          <a:extLst>
            <a:ext uri="{FF2B5EF4-FFF2-40B4-BE49-F238E27FC236}">
              <a16:creationId xmlns:a16="http://schemas.microsoft.com/office/drawing/2014/main" id="{4F27EA3A-6725-4931-8368-CBEDDC326D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28535"/>
        <a:stretch>
          <a:fillRect/>
        </a:stretch>
      </xdr:blipFill>
      <xdr:spPr bwMode="auto">
        <a:xfrm>
          <a:off x="2421068" y="107801"/>
          <a:ext cx="2092443" cy="3777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39757</xdr:colOff>
      <xdr:row>9</xdr:row>
      <xdr:rowOff>6626</xdr:rowOff>
    </xdr:from>
    <xdr:to>
      <xdr:col>8</xdr:col>
      <xdr:colOff>125895</xdr:colOff>
      <xdr:row>11</xdr:row>
      <xdr:rowOff>137199</xdr:rowOff>
    </xdr:to>
    <xdr:graphicFrame macro="">
      <xdr:nvGraphicFramePr>
        <xdr:cNvPr id="10" name="Chart 9">
          <a:extLst>
            <a:ext uri="{FF2B5EF4-FFF2-40B4-BE49-F238E27FC236}">
              <a16:creationId xmlns:a16="http://schemas.microsoft.com/office/drawing/2014/main" id="{82B36040-D50E-4E02-BA85-DF5059ECF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33131</xdr:colOff>
      <xdr:row>12</xdr:row>
      <xdr:rowOff>152400</xdr:rowOff>
    </xdr:from>
    <xdr:to>
      <xdr:col>8</xdr:col>
      <xdr:colOff>125895</xdr:colOff>
      <xdr:row>15</xdr:row>
      <xdr:rowOff>46382</xdr:rowOff>
    </xdr:to>
    <xdr:graphicFrame macro="">
      <xdr:nvGraphicFramePr>
        <xdr:cNvPr id="11" name="Chart 10">
          <a:extLst>
            <a:ext uri="{FF2B5EF4-FFF2-40B4-BE49-F238E27FC236}">
              <a16:creationId xmlns:a16="http://schemas.microsoft.com/office/drawing/2014/main" id="{B583FDE4-3A48-4B9B-AED4-B733DF6E9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224117</xdr:colOff>
      <xdr:row>15</xdr:row>
      <xdr:rowOff>178904</xdr:rowOff>
    </xdr:from>
    <xdr:to>
      <xdr:col>5</xdr:col>
      <xdr:colOff>412375</xdr:colOff>
      <xdr:row>24</xdr:row>
      <xdr:rowOff>103601</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79FEC31-C02F-43CD-AD7F-25174CAC76A5}"/>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624667" y="2960204"/>
              <a:ext cx="2245658" cy="22202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218661</xdr:colOff>
      <xdr:row>7</xdr:row>
      <xdr:rowOff>132522</xdr:rowOff>
    </xdr:from>
    <xdr:to>
      <xdr:col>8</xdr:col>
      <xdr:colOff>33130</xdr:colOff>
      <xdr:row>15</xdr:row>
      <xdr:rowOff>72887</xdr:rowOff>
    </xdr:to>
    <xdr:sp macro="" textlink="">
      <xdr:nvSpPr>
        <xdr:cNvPr id="4" name="Rectangle 3">
          <a:extLst>
            <a:ext uri="{FF2B5EF4-FFF2-40B4-BE49-F238E27FC236}">
              <a16:creationId xmlns:a16="http://schemas.microsoft.com/office/drawing/2014/main" id="{D1D2F0FD-1967-424F-B843-00B24888DB41}"/>
            </a:ext>
          </a:extLst>
        </xdr:cNvPr>
        <xdr:cNvSpPr/>
      </xdr:nvSpPr>
      <xdr:spPr>
        <a:xfrm>
          <a:off x="4724400" y="1371600"/>
          <a:ext cx="4962939" cy="1424609"/>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152399</xdr:colOff>
      <xdr:row>44</xdr:row>
      <xdr:rowOff>159027</xdr:rowOff>
    </xdr:from>
    <xdr:to>
      <xdr:col>3</xdr:col>
      <xdr:colOff>218660</xdr:colOff>
      <xdr:row>56</xdr:row>
      <xdr:rowOff>77097</xdr:rowOff>
    </xdr:to>
    <xdr:graphicFrame macro="">
      <xdr:nvGraphicFramePr>
        <xdr:cNvPr id="9" name="Chart 8">
          <a:extLst>
            <a:ext uri="{FF2B5EF4-FFF2-40B4-BE49-F238E27FC236}">
              <a16:creationId xmlns:a16="http://schemas.microsoft.com/office/drawing/2014/main" id="{82AA7EE8-2BF6-431A-AB3E-E73ABB9FB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589722</xdr:colOff>
      <xdr:row>44</xdr:row>
      <xdr:rowOff>159027</xdr:rowOff>
    </xdr:from>
    <xdr:to>
      <xdr:col>8</xdr:col>
      <xdr:colOff>13252</xdr:colOff>
      <xdr:row>56</xdr:row>
      <xdr:rowOff>77097</xdr:rowOff>
    </xdr:to>
    <xdr:graphicFrame macro="">
      <xdr:nvGraphicFramePr>
        <xdr:cNvPr id="13" name="Chart 12">
          <a:extLst>
            <a:ext uri="{FF2B5EF4-FFF2-40B4-BE49-F238E27FC236}">
              <a16:creationId xmlns:a16="http://schemas.microsoft.com/office/drawing/2014/main" id="{508A8928-AA50-489F-AB75-99A1C94D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781878</xdr:colOff>
      <xdr:row>15</xdr:row>
      <xdr:rowOff>178904</xdr:rowOff>
    </xdr:from>
    <xdr:to>
      <xdr:col>8</xdr:col>
      <xdr:colOff>35858</xdr:colOff>
      <xdr:row>24</xdr:row>
      <xdr:rowOff>103601</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8D9F1498-0400-40D4-964D-BD94AA525610}"/>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239828" y="2960204"/>
              <a:ext cx="2206730" cy="22202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entrepreneuriat.gouv.ci/source/Strategie%20PME%20RCI_Rapport%20_%203.pdf" TargetMode="External"/><Relationship Id="rId2" Type="http://schemas.openxmlformats.org/officeDocument/2006/relationships/hyperlink" Target="https://www.google.com/url?sa=t&amp;rct=j&amp;q=&amp;esrc=s&amp;source=web&amp;cd=2&amp;ved=2ahUKEwiKufLI2rLdAhXI_KQKHeHyCfcQFjABegQICRAC&amp;url=https%3A%2F%2Fec.europa.eu%2Fdocsroom%2Fdocuments%2F22382%2Fattachments%2F35%2Ftranslations%2Fen%2Frenditions%2Fpdf&amp;usg=AOvVaw3k3lz1VWSRnM6Gn5K9L1xD" TargetMode="External"/><Relationship Id="rId1" Type="http://schemas.openxmlformats.org/officeDocument/2006/relationships/hyperlink" Target="https://www.google.com/url?sa=t&amp;rct=j&amp;q=&amp;esrc=s&amp;source=web&amp;cd=2&amp;ved=2ahUKEwiKufLI2rLdAhXI_KQKHeHyCfcQFjABegQICRAC&amp;url=https%3A%2F%2Fec.europa.eu%2Fdocsroom%2Fdocuments%2F22382%2Fattachments%2F35%2Ftranslations%2Fen%2Frenditions%2Fpdf&amp;usg=AOvVaw3k3lz1VWSRnM6Gn5K9L1x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www.entrepreneuriat.gouv.ci/source/Strategie%20PME%20RCI_Rapport%20_%203.pdf" TargetMode="External"/><Relationship Id="rId2" Type="http://schemas.openxmlformats.org/officeDocument/2006/relationships/hyperlink" Target="https://www.google.com/url?sa=t&amp;rct=j&amp;q=&amp;esrc=s&amp;source=web&amp;cd=2&amp;ved=2ahUKEwiKufLI2rLdAhXI_KQKHeHyCfcQFjABegQICRAC&amp;url=https%3A%2F%2Fec.europa.eu%2Fdocsroom%2Fdocuments%2F22382%2Fattachments%2F35%2Ftranslations%2Fen%2Frenditions%2Fpdf&amp;usg=AOvVaw3k3lz1VWSRnM6Gn5K9L1xD" TargetMode="External"/><Relationship Id="rId1" Type="http://schemas.openxmlformats.org/officeDocument/2006/relationships/hyperlink" Target="https://www.google.com/url?sa=t&amp;rct=j&amp;q=&amp;esrc=s&amp;source=web&amp;cd=2&amp;ved=2ahUKEwiKufLI2rLdAhXI_KQKHeHyCfcQFjABegQICRAC&amp;url=https%3A%2F%2Fec.europa.eu%2Fdocsroom%2Fdocuments%2F22382%2Fattachments%2F35%2Ftranslations%2Fen%2Frenditions%2Fpdf&amp;usg=AOvVaw3k3lz1VWSRnM6Gn5K9L1xD"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D5594-93CF-41FC-8C9E-95A5A2C941DB}">
  <dimension ref="A1:A36"/>
  <sheetViews>
    <sheetView workbookViewId="0">
      <selection activeCell="R15" sqref="R15"/>
    </sheetView>
  </sheetViews>
  <sheetFormatPr defaultRowHeight="15" x14ac:dyDescent="0.25"/>
  <cols>
    <col min="1" max="1" width="13.5703125" customWidth="1"/>
  </cols>
  <sheetData>
    <row r="1" spans="1:1" x14ac:dyDescent="0.25">
      <c r="A1" t="s">
        <v>572</v>
      </c>
    </row>
    <row r="2" spans="1:1" x14ac:dyDescent="0.25">
      <c r="A2" t="s">
        <v>569</v>
      </c>
    </row>
    <row r="3" spans="1:1" x14ac:dyDescent="0.25">
      <c r="A3" t="s">
        <v>570</v>
      </c>
    </row>
    <row r="4" spans="1:1" x14ac:dyDescent="0.25">
      <c r="A4" t="s">
        <v>571</v>
      </c>
    </row>
    <row r="6" spans="1:1" x14ac:dyDescent="0.25">
      <c r="A6" s="13" t="s">
        <v>543</v>
      </c>
    </row>
    <row r="7" spans="1:1" x14ac:dyDescent="0.25">
      <c r="A7" t="s">
        <v>542</v>
      </c>
    </row>
    <row r="8" spans="1:1" ht="12.75" customHeight="1" x14ac:dyDescent="0.25">
      <c r="A8" t="s">
        <v>544</v>
      </c>
    </row>
    <row r="10" spans="1:1" x14ac:dyDescent="0.25">
      <c r="A10" s="100" t="s">
        <v>485</v>
      </c>
    </row>
    <row r="11" spans="1:1" x14ac:dyDescent="0.25">
      <c r="A11" t="s">
        <v>486</v>
      </c>
    </row>
    <row r="12" spans="1:1" x14ac:dyDescent="0.25">
      <c r="A12" t="s">
        <v>487</v>
      </c>
    </row>
    <row r="13" spans="1:1" x14ac:dyDescent="0.25">
      <c r="A13" t="s">
        <v>488</v>
      </c>
    </row>
    <row r="14" spans="1:1" x14ac:dyDescent="0.25">
      <c r="A14" t="s">
        <v>489</v>
      </c>
    </row>
    <row r="15" spans="1:1" x14ac:dyDescent="0.25">
      <c r="A15" t="s">
        <v>490</v>
      </c>
    </row>
    <row r="16" spans="1:1" x14ac:dyDescent="0.25">
      <c r="A16" t="s">
        <v>491</v>
      </c>
    </row>
    <row r="17" spans="1:1" x14ac:dyDescent="0.25">
      <c r="A17" t="s">
        <v>492</v>
      </c>
    </row>
    <row r="18" spans="1:1" x14ac:dyDescent="0.25">
      <c r="A18" t="s">
        <v>493</v>
      </c>
    </row>
    <row r="19" spans="1:1" x14ac:dyDescent="0.25">
      <c r="A19" t="s">
        <v>494</v>
      </c>
    </row>
    <row r="20" spans="1:1" x14ac:dyDescent="0.25">
      <c r="A20" t="s">
        <v>495</v>
      </c>
    </row>
    <row r="21" spans="1:1" x14ac:dyDescent="0.25">
      <c r="A21" t="s">
        <v>496</v>
      </c>
    </row>
    <row r="22" spans="1:1" x14ac:dyDescent="0.25">
      <c r="A22" t="s">
        <v>497</v>
      </c>
    </row>
    <row r="23" spans="1:1" x14ac:dyDescent="0.25">
      <c r="A23" t="s">
        <v>498</v>
      </c>
    </row>
    <row r="24" spans="1:1" x14ac:dyDescent="0.25">
      <c r="A24" t="s">
        <v>499</v>
      </c>
    </row>
    <row r="25" spans="1:1" x14ac:dyDescent="0.25">
      <c r="A25" t="s">
        <v>500</v>
      </c>
    </row>
    <row r="26" spans="1:1" x14ac:dyDescent="0.25">
      <c r="A26" t="s">
        <v>501</v>
      </c>
    </row>
    <row r="27" spans="1:1" x14ac:dyDescent="0.25">
      <c r="A27" t="s">
        <v>502</v>
      </c>
    </row>
    <row r="28" spans="1:1" x14ac:dyDescent="0.25">
      <c r="A28" t="s">
        <v>503</v>
      </c>
    </row>
    <row r="29" spans="1:1" x14ac:dyDescent="0.25">
      <c r="A29" t="s">
        <v>504</v>
      </c>
    </row>
    <row r="30" spans="1:1" x14ac:dyDescent="0.25">
      <c r="A30" t="s">
        <v>505</v>
      </c>
    </row>
    <row r="31" spans="1:1" x14ac:dyDescent="0.25">
      <c r="A31" t="s">
        <v>506</v>
      </c>
    </row>
    <row r="32" spans="1:1" x14ac:dyDescent="0.25">
      <c r="A32" t="s">
        <v>507</v>
      </c>
    </row>
    <row r="33" spans="1:1" x14ac:dyDescent="0.25">
      <c r="A33" t="s">
        <v>508</v>
      </c>
    </row>
    <row r="34" spans="1:1" x14ac:dyDescent="0.25">
      <c r="A34" t="s">
        <v>509</v>
      </c>
    </row>
    <row r="35" spans="1:1" x14ac:dyDescent="0.25">
      <c r="A35" t="s">
        <v>510</v>
      </c>
    </row>
    <row r="36" spans="1:1" x14ac:dyDescent="0.25">
      <c r="A36" t="s">
        <v>511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6"/>
  <sheetViews>
    <sheetView showGridLines="0" zoomScale="115" zoomScaleNormal="115" workbookViewId="0">
      <selection activeCell="J9" sqref="J9"/>
    </sheetView>
  </sheetViews>
  <sheetFormatPr defaultRowHeight="15" x14ac:dyDescent="0.25"/>
  <cols>
    <col min="1" max="1" width="2.42578125" customWidth="1"/>
    <col min="2" max="2" width="35.42578125" customWidth="1"/>
    <col min="3" max="3" width="28.140625" customWidth="1"/>
    <col min="4" max="4" width="12.42578125" customWidth="1"/>
    <col min="5" max="5" width="18.42578125" customWidth="1"/>
    <col min="6" max="6" width="12.42578125" customWidth="1"/>
    <col min="7" max="7" width="19.42578125" customWidth="1"/>
    <col min="8" max="8" width="12.42578125" customWidth="1"/>
    <col min="9" max="9" width="17.42578125" customWidth="1"/>
  </cols>
  <sheetData>
    <row r="1" spans="1:8" x14ac:dyDescent="0.25">
      <c r="A1" s="94">
        <v>1000000</v>
      </c>
      <c r="B1" s="18"/>
      <c r="C1" s="18"/>
      <c r="D1" s="18"/>
      <c r="E1" s="18"/>
      <c r="F1" s="18"/>
      <c r="G1" s="18"/>
      <c r="H1" s="18"/>
    </row>
    <row r="2" spans="1:8" ht="18.75" x14ac:dyDescent="0.3">
      <c r="A2" s="94">
        <v>1000</v>
      </c>
      <c r="B2" s="19" t="s">
        <v>436</v>
      </c>
      <c r="C2" s="18"/>
      <c r="D2" s="18"/>
      <c r="E2" s="18"/>
      <c r="F2" s="18"/>
      <c r="G2" s="18"/>
      <c r="H2" s="18"/>
    </row>
    <row r="3" spans="1:8" ht="13.35" customHeight="1" thickBot="1" x14ac:dyDescent="0.35">
      <c r="B3" s="20"/>
      <c r="C3" s="21"/>
      <c r="D3" s="21"/>
      <c r="E3" s="21"/>
      <c r="F3" s="21"/>
      <c r="G3" s="21"/>
      <c r="H3" s="21"/>
    </row>
    <row r="4" spans="1:8" ht="15.75" thickBot="1" x14ac:dyDescent="0.3"/>
    <row r="5" spans="1:8" x14ac:dyDescent="0.25">
      <c r="B5" s="54" t="s">
        <v>453</v>
      </c>
      <c r="C5" s="53"/>
    </row>
    <row r="6" spans="1:8" ht="6.6" customHeight="1" thickBot="1" x14ac:dyDescent="0.3">
      <c r="B6" s="14"/>
      <c r="C6" s="15"/>
    </row>
    <row r="7" spans="1:8" ht="15.75" thickBot="1" x14ac:dyDescent="0.3">
      <c r="B7" s="14" t="s">
        <v>382</v>
      </c>
      <c r="C7" s="17" t="s">
        <v>426</v>
      </c>
    </row>
    <row r="8" spans="1:8" x14ac:dyDescent="0.25">
      <c r="B8" s="14" t="s">
        <v>379</v>
      </c>
      <c r="C8" s="15" t="str">
        <f>VLOOKUP($C$7,'Extrapolated data (full)'!$A$4:$D$142,3,FALSE)</f>
        <v>World</v>
      </c>
    </row>
    <row r="9" spans="1:8" x14ac:dyDescent="0.25">
      <c r="B9" s="14" t="s">
        <v>400</v>
      </c>
      <c r="C9" s="15" t="str">
        <f>VLOOKUP($C$7,'Extrapolated data (full)'!$A$4:$D$142,4,FALSE)</f>
        <v>Various</v>
      </c>
      <c r="D9" s="128" t="s">
        <v>418</v>
      </c>
      <c r="E9" s="129"/>
      <c r="G9" s="130" t="s">
        <v>377</v>
      </c>
      <c r="H9" s="130"/>
    </row>
    <row r="10" spans="1:8" x14ac:dyDescent="0.25">
      <c r="B10" s="14" t="s">
        <v>481</v>
      </c>
      <c r="C10" s="16">
        <f>VLOOKUP($C$7,'Extrapolated data (full)'!$A$4:$BL$142,'Extrapolated data (full)'!BL1,FALSE)/A1</f>
        <v>26281617.482655998</v>
      </c>
    </row>
    <row r="11" spans="1:8" x14ac:dyDescent="0.25">
      <c r="B11" s="26" t="s">
        <v>476</v>
      </c>
      <c r="C11" s="27"/>
    </row>
    <row r="12" spans="1:8" x14ac:dyDescent="0.25">
      <c r="B12" s="14" t="s">
        <v>431</v>
      </c>
      <c r="C12" s="16">
        <f>G62</f>
        <v>3858757.5182545846</v>
      </c>
    </row>
    <row r="13" spans="1:8" x14ac:dyDescent="0.25">
      <c r="B13" s="14" t="s">
        <v>432</v>
      </c>
      <c r="C13" s="16">
        <f>G64</f>
        <v>8670641.2888791356</v>
      </c>
      <c r="D13" s="128" t="s">
        <v>210</v>
      </c>
      <c r="E13" s="129"/>
      <c r="F13" s="129"/>
      <c r="G13" s="129"/>
      <c r="H13" s="129"/>
    </row>
    <row r="14" spans="1:8" x14ac:dyDescent="0.25">
      <c r="B14" s="14" t="s">
        <v>430</v>
      </c>
      <c r="C14" s="16">
        <f>G69</f>
        <v>4750008.8893154301</v>
      </c>
      <c r="D14" s="11"/>
      <c r="E14" s="11"/>
      <c r="F14" s="11"/>
    </row>
    <row r="15" spans="1:8" x14ac:dyDescent="0.25">
      <c r="B15" s="24" t="s">
        <v>425</v>
      </c>
      <c r="C15" s="32">
        <f>IFERROR(C14/C10,"No Data")</f>
        <v>0.18073502867356236</v>
      </c>
      <c r="D15" s="4"/>
      <c r="E15" s="28"/>
    </row>
    <row r="16" spans="1:8" x14ac:dyDescent="0.25">
      <c r="B16" s="26" t="s">
        <v>477</v>
      </c>
      <c r="C16" s="27"/>
    </row>
    <row r="17" spans="2:8" x14ac:dyDescent="0.25">
      <c r="B17" s="14" t="s">
        <v>429</v>
      </c>
      <c r="C17" s="16">
        <f>VLOOKUP($C$7,'Extrapolated data (full)'!$A$3:$BW$142,'Extrapolated data (full)'!BV1,FALSE)/A1</f>
        <v>2762980.0409013331</v>
      </c>
    </row>
    <row r="18" spans="2:8" ht="30" x14ac:dyDescent="0.25">
      <c r="B18" s="38" t="s">
        <v>437</v>
      </c>
      <c r="C18" s="33">
        <f>IFERROR(C17/C10,"No Data")</f>
        <v>0.10512975629162488</v>
      </c>
    </row>
    <row r="19" spans="2:8" x14ac:dyDescent="0.25">
      <c r="B19" s="26" t="s">
        <v>478</v>
      </c>
      <c r="C19" s="27"/>
    </row>
    <row r="20" spans="2:8" x14ac:dyDescent="0.25">
      <c r="B20" s="14" t="s">
        <v>433</v>
      </c>
      <c r="C20" s="25">
        <f>G32</f>
        <v>314990.44421250426</v>
      </c>
    </row>
    <row r="21" spans="2:8" x14ac:dyDescent="0.25">
      <c r="B21" s="24" t="s">
        <v>446</v>
      </c>
      <c r="C21" s="23">
        <f>H30</f>
        <v>0.23346704119938055</v>
      </c>
    </row>
    <row r="22" spans="2:8" x14ac:dyDescent="0.25">
      <c r="B22" s="14" t="s">
        <v>449</v>
      </c>
      <c r="C22" s="25">
        <f>G35+G36</f>
        <v>130659.9506707125</v>
      </c>
    </row>
    <row r="23" spans="2:8" x14ac:dyDescent="0.25">
      <c r="B23" s="24" t="s">
        <v>447</v>
      </c>
      <c r="C23" s="23">
        <f>C22/C20</f>
        <v>0.41480607768077066</v>
      </c>
    </row>
    <row r="24" spans="2:8" ht="45.75" thickBot="1" x14ac:dyDescent="0.3">
      <c r="B24" s="31" t="s">
        <v>448</v>
      </c>
      <c r="C24" s="55">
        <f>D41+D42</f>
        <v>0.38718207261463344</v>
      </c>
    </row>
    <row r="25" spans="2:8" x14ac:dyDescent="0.25">
      <c r="B25" s="95"/>
      <c r="C25" s="96"/>
    </row>
    <row r="26" spans="2:8" ht="15.75" thickBot="1" x14ac:dyDescent="0.3">
      <c r="B26" s="30" t="s">
        <v>482</v>
      </c>
    </row>
    <row r="27" spans="2:8" x14ac:dyDescent="0.25">
      <c r="B27" s="62" t="s">
        <v>467</v>
      </c>
      <c r="C27" s="63"/>
      <c r="D27" s="64"/>
      <c r="E27" s="65"/>
      <c r="F27" s="65"/>
      <c r="G27" s="63"/>
      <c r="H27" s="66"/>
    </row>
    <row r="28" spans="2:8" ht="6.6" customHeight="1" thickBot="1" x14ac:dyDescent="0.3">
      <c r="B28" s="69"/>
      <c r="C28" s="70"/>
      <c r="D28" s="70"/>
      <c r="E28" s="70"/>
      <c r="F28" s="70"/>
      <c r="G28" s="70"/>
      <c r="H28" s="71"/>
    </row>
    <row r="29" spans="2:8" ht="15.75" thickBot="1" x14ac:dyDescent="0.3">
      <c r="B29" s="67" t="s">
        <v>208</v>
      </c>
      <c r="C29" s="131" t="s">
        <v>380</v>
      </c>
      <c r="D29" s="132"/>
      <c r="E29" s="131" t="s">
        <v>381</v>
      </c>
      <c r="F29" s="132"/>
      <c r="G29" s="131" t="s">
        <v>378</v>
      </c>
      <c r="H29" s="133"/>
    </row>
    <row r="30" spans="2:8" s="22" customFormat="1" x14ac:dyDescent="0.25">
      <c r="B30" s="43" t="s">
        <v>415</v>
      </c>
      <c r="C30" s="34">
        <f>VLOOKUP($C$7,'Extrapolated data (full)'!$A$3:$BW$142,'Extrapolated data (full)'!J1,FALSE)/$A$2</f>
        <v>63857.259290045724</v>
      </c>
      <c r="D30" s="35">
        <f>C30/C32</f>
        <v>0.22400551260394866</v>
      </c>
      <c r="E30" s="34">
        <f>VLOOKUP($C$7,'Extrapolated data (full)'!$A$3:$BW$142,'Extrapolated data (full)'!Y1,FALSE)/$A$2</f>
        <v>9682.6277263261854</v>
      </c>
      <c r="F30" s="35">
        <f>E30/E32</f>
        <v>0.3236128094667009</v>
      </c>
      <c r="G30" s="34">
        <f t="shared" ref="G30:G32" si="0">C30+E30</f>
        <v>73539.887016371911</v>
      </c>
      <c r="H30" s="23">
        <f>G30/G32</f>
        <v>0.23346704119938055</v>
      </c>
    </row>
    <row r="31" spans="2:8" s="22" customFormat="1" x14ac:dyDescent="0.25">
      <c r="B31" s="43" t="s">
        <v>416</v>
      </c>
      <c r="C31" s="34">
        <f>VLOOKUP($C$7,'Extrapolated data (full)'!$A$3:$BW$142,'Extrapolated data (full)'!H1,FALSE)/$A$2</f>
        <v>221212.77558426576</v>
      </c>
      <c r="D31" s="35">
        <f>C31/C32</f>
        <v>0.77599448739605037</v>
      </c>
      <c r="E31" s="34">
        <f>VLOOKUP($C$7,'Extrapolated data (full)'!$A$3:$BW$142,'Extrapolated data (full)'!W1,FALSE)/$A$2</f>
        <v>20237.781611866307</v>
      </c>
      <c r="F31" s="35">
        <f>E31/E32</f>
        <v>0.6763871905332991</v>
      </c>
      <c r="G31" s="34">
        <f t="shared" si="0"/>
        <v>241450.55719613208</v>
      </c>
      <c r="H31" s="23">
        <f>G31/G32</f>
        <v>0.76653295880061867</v>
      </c>
    </row>
    <row r="32" spans="2:8" ht="15.75" thickBot="1" x14ac:dyDescent="0.3">
      <c r="B32" s="45" t="s">
        <v>378</v>
      </c>
      <c r="C32" s="46">
        <f>VLOOKUP($C$7,'Extrapolated data (full)'!$A$3:$BW$142,'Extrapolated data (full)'!E1,FALSE)/$A$2</f>
        <v>285070.03487431176</v>
      </c>
      <c r="D32" s="47">
        <f>C32/G32</f>
        <v>0.90501169198006826</v>
      </c>
      <c r="E32" s="46">
        <f>VLOOKUP($C$7,'Extrapolated data (full)'!$A$3:$BW$142,'Extrapolated data (full)'!T1,FALSE)/$A$2</f>
        <v>29920.409338192494</v>
      </c>
      <c r="F32" s="47">
        <f>E32/G32</f>
        <v>9.4988308019931786E-2</v>
      </c>
      <c r="G32" s="46">
        <f t="shared" si="0"/>
        <v>314990.44421250426</v>
      </c>
      <c r="H32" s="48">
        <f>D32+F32</f>
        <v>1</v>
      </c>
    </row>
    <row r="33" spans="2:12" ht="7.35" customHeight="1" thickTop="1" thickBot="1" x14ac:dyDescent="0.3">
      <c r="B33" s="69"/>
      <c r="C33" s="70"/>
      <c r="D33" s="70"/>
      <c r="E33" s="70"/>
      <c r="F33" s="70"/>
      <c r="G33" s="70"/>
      <c r="H33" s="71"/>
    </row>
    <row r="34" spans="2:12" ht="15.75" thickBot="1" x14ac:dyDescent="0.3">
      <c r="B34" s="68" t="s">
        <v>479</v>
      </c>
      <c r="C34" s="134" t="s">
        <v>380</v>
      </c>
      <c r="D34" s="135"/>
      <c r="E34" s="134" t="s">
        <v>381</v>
      </c>
      <c r="F34" s="135"/>
      <c r="G34" s="131" t="s">
        <v>378</v>
      </c>
      <c r="H34" s="133"/>
    </row>
    <row r="35" spans="2:12" s="22" customFormat="1" x14ac:dyDescent="0.25">
      <c r="B35" s="43" t="s">
        <v>397</v>
      </c>
      <c r="C35" s="34">
        <f>VLOOKUP($C$7,'Extrapolated data (full)'!$A$3:$BW$142,'Extrapolated data (full)'!Q1,FALSE)/$A$2</f>
        <v>57763.161228368495</v>
      </c>
      <c r="D35" s="35">
        <f>C35/$C$38</f>
        <v>0.20262796562899524</v>
      </c>
      <c r="E35" s="34">
        <f>VLOOKUP($C$7,'Extrapolated data (full)'!$A$3:$BW$142,'Extrapolated data (full)'!AF1,FALSE)/$A$2</f>
        <v>9445.4474062931677</v>
      </c>
      <c r="F35" s="35">
        <f>E35/$E$38</f>
        <v>0.31568576818353677</v>
      </c>
      <c r="G35" s="34">
        <f>C35+E35</f>
        <v>67208.608634661665</v>
      </c>
      <c r="H35" s="23">
        <f>G35/$G$38</f>
        <v>0.21336713500210264</v>
      </c>
      <c r="I35" s="97"/>
      <c r="J35" s="98"/>
      <c r="K35" s="99"/>
      <c r="L35" s="99"/>
    </row>
    <row r="36" spans="2:12" s="22" customFormat="1" x14ac:dyDescent="0.25">
      <c r="B36" s="43" t="s">
        <v>398</v>
      </c>
      <c r="C36" s="34">
        <f>VLOOKUP($C$7,'Extrapolated data (full)'!$A$3:$BW$142,'Extrapolated data (full)'!R1,FALSE)/$A$2</f>
        <v>59906.514441189269</v>
      </c>
      <c r="D36" s="35">
        <f t="shared" ref="D36:D37" si="1">C36/$C$38</f>
        <v>0.21014665560202514</v>
      </c>
      <c r="E36" s="34">
        <f>VLOOKUP($C$7,'Extrapolated data (full)'!$A$3:$BW$142,'Extrapolated data (full)'!AG1,FALSE)/$A$2</f>
        <v>3544.8275948615601</v>
      </c>
      <c r="F36" s="35">
        <f t="shared" ref="F36:F37" si="2">E36/$E$38</f>
        <v>0.11847523724672758</v>
      </c>
      <c r="G36" s="34">
        <f t="shared" ref="G36:G37" si="3">C36+E36</f>
        <v>63451.342036050832</v>
      </c>
      <c r="H36" s="23">
        <f t="shared" ref="H36:H37" si="4">G36/$G$38</f>
        <v>0.20143894267866808</v>
      </c>
      <c r="I36" s="97"/>
      <c r="J36" s="98"/>
      <c r="K36" s="99"/>
      <c r="L36" s="99"/>
    </row>
    <row r="37" spans="2:12" s="22" customFormat="1" x14ac:dyDescent="0.25">
      <c r="B37" s="43" t="s">
        <v>399</v>
      </c>
      <c r="C37" s="34">
        <f>VLOOKUP($C$7,'Extrapolated data (full)'!$A$3:$BW$142,'Extrapolated data (full)'!S1,FALSE)/$A$2</f>
        <v>167400.35920475391</v>
      </c>
      <c r="D37" s="35">
        <f t="shared" si="1"/>
        <v>0.58722537876897973</v>
      </c>
      <c r="E37" s="34">
        <f>VLOOKUP($C$7,'Extrapolated data (full)'!$A$3:$BW$142,'Extrapolated data (full)'!AH1,FALSE)/$A$2</f>
        <v>16930.134337037773</v>
      </c>
      <c r="F37" s="35">
        <f t="shared" si="2"/>
        <v>0.56583899456973563</v>
      </c>
      <c r="G37" s="34">
        <f t="shared" si="3"/>
        <v>184330.49354179169</v>
      </c>
      <c r="H37" s="23">
        <f t="shared" si="4"/>
        <v>0.58519392231922918</v>
      </c>
      <c r="I37" s="97"/>
    </row>
    <row r="38" spans="2:12" ht="15.75" thickBot="1" x14ac:dyDescent="0.3">
      <c r="B38" s="45" t="s">
        <v>378</v>
      </c>
      <c r="C38" s="46">
        <f t="shared" ref="C38:H38" si="5">SUM(C35:C37)</f>
        <v>285070.03487431165</v>
      </c>
      <c r="D38" s="47">
        <f t="shared" si="5"/>
        <v>1</v>
      </c>
      <c r="E38" s="46">
        <f t="shared" si="5"/>
        <v>29920.409338192501</v>
      </c>
      <c r="F38" s="47">
        <f t="shared" si="5"/>
        <v>1</v>
      </c>
      <c r="G38" s="46">
        <f t="shared" si="5"/>
        <v>314990.4442125042</v>
      </c>
      <c r="H38" s="48">
        <f t="shared" si="5"/>
        <v>0.99999999999999989</v>
      </c>
      <c r="I38" s="11"/>
    </row>
    <row r="39" spans="2:12" ht="6.6" customHeight="1" thickTop="1" thickBot="1" x14ac:dyDescent="0.3">
      <c r="B39" s="69"/>
      <c r="C39" s="70"/>
      <c r="D39" s="72"/>
      <c r="E39" s="73"/>
      <c r="F39" s="73"/>
      <c r="G39" s="70"/>
      <c r="H39" s="71"/>
    </row>
    <row r="40" spans="2:12" ht="15.75" thickBot="1" x14ac:dyDescent="0.3">
      <c r="B40" s="68" t="s">
        <v>480</v>
      </c>
      <c r="C40" s="134" t="s">
        <v>415</v>
      </c>
      <c r="D40" s="135"/>
      <c r="E40" s="134" t="s">
        <v>416</v>
      </c>
      <c r="F40" s="135"/>
      <c r="G40" s="131" t="s">
        <v>378</v>
      </c>
      <c r="H40" s="133"/>
    </row>
    <row r="41" spans="2:12" s="22" customFormat="1" x14ac:dyDescent="0.25">
      <c r="B41" s="43" t="s">
        <v>397</v>
      </c>
      <c r="C41" s="34">
        <f>VLOOKUP($C$7,'Extrapolated data (full)'!$A$3:$BW$142,'Extrapolated data (full)'!AV1,FALSE)/$A$2</f>
        <v>17783.452239322363</v>
      </c>
      <c r="D41" s="35">
        <f>C41/$C$44</f>
        <v>0.24182049987870236</v>
      </c>
      <c r="E41" s="34">
        <f>VLOOKUP($C$7,'Extrapolated data (full)'!$A$3:$BW$142,'Extrapolated data (full)'!AN1,FALSE)/$A$2</f>
        <v>47667.00721217355</v>
      </c>
      <c r="F41" s="35">
        <f>E41/$E$44</f>
        <v>0.19741932992705111</v>
      </c>
      <c r="G41" s="34">
        <f>C41+E41</f>
        <v>65450.459451495917</v>
      </c>
      <c r="H41" s="23">
        <f>G41/$G$44</f>
        <v>0.207785539701454</v>
      </c>
    </row>
    <row r="42" spans="2:12" s="22" customFormat="1" x14ac:dyDescent="0.25">
      <c r="B42" s="43" t="s">
        <v>398</v>
      </c>
      <c r="C42" s="34">
        <f>VLOOKUP($C$7,'Extrapolated data (full)'!$A$3:$BW$142,'Extrapolated data (full)'!AW1,FALSE)/$A$2</f>
        <v>10689.87363552251</v>
      </c>
      <c r="D42" s="35">
        <f t="shared" ref="D42:D43" si="6">C42/$C$44</f>
        <v>0.14536157273593112</v>
      </c>
      <c r="E42" s="34">
        <f>VLOOKUP($C$7,'Extrapolated data (full)'!$A$3:$BW$142,'Extrapolated data (full)'!AO1,FALSE)/$A$2</f>
        <v>58408.575851945316</v>
      </c>
      <c r="F42" s="35">
        <f t="shared" ref="F42:F43" si="7">E42/$E$44</f>
        <v>0.24190698307024225</v>
      </c>
      <c r="G42" s="34">
        <f t="shared" ref="G42:G43" si="8">C42+E42</f>
        <v>69098.44948746782</v>
      </c>
      <c r="H42" s="23">
        <f>G42/$G$44</f>
        <v>0.21936681177811049</v>
      </c>
    </row>
    <row r="43" spans="2:12" s="22" customFormat="1" x14ac:dyDescent="0.25">
      <c r="B43" s="43" t="s">
        <v>399</v>
      </c>
      <c r="C43" s="34">
        <f>VLOOKUP($C$7,'Extrapolated data (full)'!$A$3:$BW$142,'Extrapolated data (full)'!AX1,FALSE)/$A$2</f>
        <v>45066.561141527091</v>
      </c>
      <c r="D43" s="35">
        <f t="shared" si="6"/>
        <v>0.61281792738536645</v>
      </c>
      <c r="E43" s="34">
        <f>VLOOKUP($C$7,'Extrapolated data (full)'!$A$3:$BW$142,'Extrapolated data (full)'!AP1,FALSE)/$A$2</f>
        <v>135374.97413201336</v>
      </c>
      <c r="F43" s="35">
        <f t="shared" si="7"/>
        <v>0.5606736870027067</v>
      </c>
      <c r="G43" s="34">
        <f t="shared" si="8"/>
        <v>180441.53527354044</v>
      </c>
      <c r="H43" s="23">
        <f>G43/$G$44</f>
        <v>0.57284764852043546</v>
      </c>
    </row>
    <row r="44" spans="2:12" ht="15.75" thickBot="1" x14ac:dyDescent="0.3">
      <c r="B44" s="49" t="s">
        <v>378</v>
      </c>
      <c r="C44" s="46">
        <f t="shared" ref="C44:H44" si="9">SUM(C41:C43)</f>
        <v>73539.887016371969</v>
      </c>
      <c r="D44" s="47">
        <f t="shared" si="9"/>
        <v>0.99999999999999989</v>
      </c>
      <c r="E44" s="46">
        <f t="shared" si="9"/>
        <v>241450.55719613223</v>
      </c>
      <c r="F44" s="51">
        <f t="shared" si="9"/>
        <v>1</v>
      </c>
      <c r="G44" s="50">
        <f t="shared" si="9"/>
        <v>314990.4442125042</v>
      </c>
      <c r="H44" s="52">
        <f t="shared" si="9"/>
        <v>1</v>
      </c>
    </row>
    <row r="58" spans="2:8" ht="15.75" thickBot="1" x14ac:dyDescent="0.3">
      <c r="B58" s="30" t="s">
        <v>483</v>
      </c>
    </row>
    <row r="59" spans="2:8" x14ac:dyDescent="0.25">
      <c r="B59" s="57" t="s">
        <v>468</v>
      </c>
      <c r="C59" s="58"/>
      <c r="D59" s="59"/>
      <c r="E59" s="60"/>
      <c r="F59" s="60"/>
      <c r="G59" s="58"/>
      <c r="H59" s="61"/>
    </row>
    <row r="60" spans="2:8" ht="8.4499999999999993" customHeight="1" x14ac:dyDescent="0.25">
      <c r="B60" s="74"/>
      <c r="C60" s="75"/>
      <c r="D60" s="75"/>
      <c r="E60" s="75"/>
      <c r="F60" s="75"/>
      <c r="G60" s="75"/>
      <c r="H60" s="76"/>
    </row>
    <row r="61" spans="2:8" ht="15.75" thickBot="1" x14ac:dyDescent="0.3">
      <c r="B61" s="56" t="s">
        <v>432</v>
      </c>
      <c r="C61" s="140" t="s">
        <v>473</v>
      </c>
      <c r="D61" s="141"/>
      <c r="E61" s="140" t="s">
        <v>474</v>
      </c>
      <c r="F61" s="141"/>
      <c r="G61" s="140" t="s">
        <v>475</v>
      </c>
      <c r="H61" s="142"/>
    </row>
    <row r="62" spans="2:8" s="22" customFormat="1" x14ac:dyDescent="0.25">
      <c r="B62" s="43" t="s">
        <v>418</v>
      </c>
      <c r="C62" s="34">
        <f>VLOOKUP($C$7,'Extrapolated data (full)'!$A$3:$BW$142,'Extrapolated data (full)'!BC1,FALSE)/$A$1</f>
        <v>164790.93229699161</v>
      </c>
      <c r="D62" s="35">
        <f>C62/C64</f>
        <v>0.21363549595790432</v>
      </c>
      <c r="E62" s="34">
        <f>VLOOKUP($C$7,'Extrapolated data (full)'!$A$3:$BW$142,'Extrapolated data (full)'!BD1,FALSE)/$A$1</f>
        <v>3693966.5859575919</v>
      </c>
      <c r="F62" s="35">
        <f>E62/E64</f>
        <v>0.48045927988584253</v>
      </c>
      <c r="G62" s="34">
        <f>VLOOKUP($C$7,'Extrapolated data (full)'!$A$3:$BW$142,'Extrapolated data (full)'!BB1,FALSE)/$A$1</f>
        <v>3858757.5182545846</v>
      </c>
      <c r="H62" s="23">
        <f>G62/G64</f>
        <v>0.44503715350371864</v>
      </c>
    </row>
    <row r="63" spans="2:8" s="22" customFormat="1" x14ac:dyDescent="0.25">
      <c r="B63" s="43" t="s">
        <v>377</v>
      </c>
      <c r="C63" s="34">
        <f>VLOOKUP($C$7,'Extrapolated data (full)'!$A$3:$BW$142,'Extrapolated data (full)'!BJ1,FALSE)/$A$1</f>
        <v>611446.98434712028</v>
      </c>
      <c r="D63" s="35">
        <f>C63/C64</f>
        <v>0.79268184196896307</v>
      </c>
      <c r="E63" s="34">
        <f>VLOOKUP($C$7,'Extrapolated data (full)'!$A$3:$BW$142,'Extrapolated data (full)'!BK1,FALSE)/$A$1</f>
        <v>4138561.9049683101</v>
      </c>
      <c r="F63" s="35">
        <f>E63/E64</f>
        <v>0.53828599321468873</v>
      </c>
      <c r="G63" s="34">
        <f>VLOOKUP($C$7,'Extrapolated data (full)'!$A$3:$BW$142,'Extrapolated data (full)'!BI1,FALSE)/$A$1</f>
        <v>4808833.424220494</v>
      </c>
      <c r="H63" s="23">
        <f>G63/G64</f>
        <v>0.55461104478952994</v>
      </c>
    </row>
    <row r="64" spans="2:8" ht="15.75" thickBot="1" x14ac:dyDescent="0.3">
      <c r="B64" s="45" t="s">
        <v>378</v>
      </c>
      <c r="C64" s="46">
        <f>VLOOKUP($C$7,'Extrapolated data (full)'!$A$3:$BW$142,'Extrapolated data (full)'!BG1,FALSE)/$A$1</f>
        <v>771364.94363026053</v>
      </c>
      <c r="D64" s="47">
        <f>C64/G64</f>
        <v>8.8962848067490038E-2</v>
      </c>
      <c r="E64" s="46">
        <f>VLOOKUP($C$7,'Extrapolated data (full)'!$A$3:$BW$142,'Extrapolated data (full)'!BH1,FALSE)/$A$1</f>
        <v>7688407.198285942</v>
      </c>
      <c r="F64" s="47">
        <f>E64/G64</f>
        <v>0.88671724987020328</v>
      </c>
      <c r="G64" s="46">
        <f>VLOOKUP($C$7,'Extrapolated data (full)'!$A$3:$BW$142,'Extrapolated data (full)'!BF1,FALSE)/$A$1</f>
        <v>8670641.2888791356</v>
      </c>
      <c r="H64" s="48">
        <f>D64+F64</f>
        <v>0.97568009793769328</v>
      </c>
    </row>
    <row r="65" spans="2:8" ht="11.45" customHeight="1" thickTop="1" x14ac:dyDescent="0.25">
      <c r="B65" s="74"/>
      <c r="C65" s="75"/>
      <c r="D65" s="77"/>
      <c r="E65" s="78"/>
      <c r="F65" s="78"/>
      <c r="G65" s="75"/>
      <c r="H65" s="76"/>
    </row>
    <row r="66" spans="2:8" ht="15.75" thickBot="1" x14ac:dyDescent="0.3">
      <c r="B66" s="56" t="s">
        <v>466</v>
      </c>
      <c r="C66" s="140" t="s">
        <v>473</v>
      </c>
      <c r="D66" s="141"/>
      <c r="E66" s="140" t="s">
        <v>474</v>
      </c>
      <c r="F66" s="141"/>
      <c r="G66" s="140" t="s">
        <v>475</v>
      </c>
      <c r="H66" s="142"/>
    </row>
    <row r="67" spans="2:8" s="22" customFormat="1" x14ac:dyDescent="0.25">
      <c r="B67" s="43" t="s">
        <v>415</v>
      </c>
      <c r="C67" s="34">
        <f>VLOOKUP($C$7,'Extrapolated data (full)'!$A$3:$BW$142,'Extrapolated data (full)'!BQ1,FALSE)/$A$1</f>
        <v>126620.19595332794</v>
      </c>
      <c r="D67" s="35">
        <f>C67/C69</f>
        <v>0.20708286931618144</v>
      </c>
      <c r="E67" s="34">
        <f>VLOOKUP($C$7,'Extrapolated data (full)'!$A$3:$BW$142,'Extrapolated data (full)'!BS1,FALSE)/$A$1</f>
        <v>1405045.6839239802</v>
      </c>
      <c r="F67" s="35">
        <f>E67/E69</f>
        <v>0.33950094650927759</v>
      </c>
      <c r="G67" s="34">
        <f>C67+E67</f>
        <v>1531665.8798773082</v>
      </c>
      <c r="H67" s="23">
        <f>G67/G69</f>
        <v>0.32245537125680018</v>
      </c>
    </row>
    <row r="68" spans="2:8" s="22" customFormat="1" x14ac:dyDescent="0.25">
      <c r="B68" s="43" t="s">
        <v>416</v>
      </c>
      <c r="C68" s="34">
        <f>VLOOKUP($C$7,'Extrapolated data (full)'!$A$3:$BW$142,'Extrapolated data (full)'!BR1,FALSE)/$A$1</f>
        <v>411806.51594831969</v>
      </c>
      <c r="D68" s="35">
        <f>C68/C69</f>
        <v>0.67349504779720348</v>
      </c>
      <c r="E68" s="34">
        <f>VLOOKUP($C$7,'Extrapolated data (full)'!$A$3:$BW$142,'Extrapolated data (full)'!BT1,FALSE)/$A$1</f>
        <v>2733516.2210443304</v>
      </c>
      <c r="F68" s="35">
        <f>E68/E69</f>
        <v>0.66049905349072258</v>
      </c>
      <c r="G68" s="34">
        <f>C68+E68</f>
        <v>3145322.7369926502</v>
      </c>
      <c r="H68" s="23">
        <f>G68/G69</f>
        <v>0.66217196857624261</v>
      </c>
    </row>
    <row r="69" spans="2:8" ht="15.75" thickBot="1" x14ac:dyDescent="0.3">
      <c r="B69" s="45" t="s">
        <v>378</v>
      </c>
      <c r="C69" s="46">
        <f>VLOOKUP($C$7,'Extrapolated data (full)'!$A$3:$BW$142,'Extrapolated data (full)'!BJ1,FALSE)/$A$1</f>
        <v>611446.98434712028</v>
      </c>
      <c r="D69" s="47">
        <f>C69/G69</f>
        <v>0.12872544001391159</v>
      </c>
      <c r="E69" s="46">
        <f>VLOOKUP($C$7,'Extrapolated data (full)'!$A$3:$BW$142,'Extrapolated data (full)'!BK1,FALSE)/$A$1</f>
        <v>4138561.9049683101</v>
      </c>
      <c r="F69" s="47">
        <f>E69/G69</f>
        <v>0.87127455998608849</v>
      </c>
      <c r="G69" s="46">
        <f>C69+E69</f>
        <v>4750008.8893154301</v>
      </c>
      <c r="H69" s="48">
        <f>D69+F69</f>
        <v>1</v>
      </c>
    </row>
    <row r="70" spans="2:8" ht="11.1" customHeight="1" thickTop="1" x14ac:dyDescent="0.25">
      <c r="B70" s="74"/>
      <c r="C70" s="75"/>
      <c r="D70" s="77"/>
      <c r="E70" s="78"/>
      <c r="F70" s="78"/>
      <c r="G70" s="75"/>
      <c r="H70" s="76"/>
    </row>
    <row r="71" spans="2:8" ht="15.75" thickBot="1" x14ac:dyDescent="0.3">
      <c r="B71" s="56" t="s">
        <v>469</v>
      </c>
      <c r="C71" s="140" t="s">
        <v>475</v>
      </c>
      <c r="D71" s="141"/>
      <c r="E71" s="140" t="s">
        <v>470</v>
      </c>
      <c r="F71" s="143"/>
      <c r="G71" s="143"/>
      <c r="H71" s="142"/>
    </row>
    <row r="72" spans="2:8" s="22" customFormat="1" x14ac:dyDescent="0.25">
      <c r="B72" s="43"/>
      <c r="C72" s="136">
        <f>VLOOKUP($C$7,'Extrapolated data (full)'!$A$3:$BW$142,'Extrapolated data (full)'!BV1,FALSE)/$A$1</f>
        <v>2762980.0409013331</v>
      </c>
      <c r="D72" s="137"/>
      <c r="E72" s="138">
        <f>VLOOKUP($C$7,'Extrapolated data (full)'!$A$3:$BW$142,'Extrapolated data (full)'!BW1,FALSE)</f>
        <v>0.31865924893526615</v>
      </c>
      <c r="F72" s="139"/>
      <c r="G72" s="139"/>
      <c r="H72" s="23"/>
    </row>
    <row r="73" spans="2:8" ht="4.3499999999999996" customHeight="1" thickBot="1" x14ac:dyDescent="0.3">
      <c r="B73" s="148"/>
      <c r="C73" s="149"/>
      <c r="D73" s="149"/>
      <c r="E73" s="149"/>
      <c r="F73" s="149"/>
      <c r="G73" s="149"/>
      <c r="H73" s="150"/>
    </row>
    <row r="76" spans="2:8" x14ac:dyDescent="0.25">
      <c r="B76" s="79" t="s">
        <v>471</v>
      </c>
      <c r="C76" s="80"/>
      <c r="D76" s="81"/>
      <c r="E76" s="82"/>
      <c r="F76" s="82"/>
      <c r="G76" s="80"/>
      <c r="H76" s="83"/>
    </row>
    <row r="77" spans="2:8" ht="7.35" customHeight="1" x14ac:dyDescent="0.25">
      <c r="B77" s="84"/>
      <c r="C77" s="44"/>
      <c r="D77" s="44"/>
      <c r="E77" s="44"/>
      <c r="F77" s="44"/>
      <c r="G77" s="44"/>
      <c r="H77" s="85"/>
    </row>
    <row r="78" spans="2:8" ht="14.45" customHeight="1" x14ac:dyDescent="0.25">
      <c r="B78" s="86" t="s">
        <v>424</v>
      </c>
      <c r="C78" s="151" t="str">
        <f>VLOOKUP($C$7,'Extrapolated data (full)'!$A$3:$BW$142,'Extrapolated data (full)'!BA1,FALSE)</f>
        <v>Various</v>
      </c>
      <c r="D78" s="151"/>
      <c r="E78" s="151"/>
      <c r="F78" s="151"/>
      <c r="G78" s="151"/>
      <c r="H78" s="152"/>
    </row>
    <row r="79" spans="2:8" ht="27" customHeight="1" x14ac:dyDescent="0.25">
      <c r="B79" s="87" t="s">
        <v>207</v>
      </c>
      <c r="C79" s="153" t="str">
        <f>VLOOKUP($C$7,'Extrapolated data (full)'!$A$3:$BW$142,'Extrapolated data (full)'!AZ1,FALSE)</f>
        <v>Various</v>
      </c>
      <c r="D79" s="153"/>
      <c r="E79" s="153"/>
      <c r="F79" s="153"/>
      <c r="G79" s="153"/>
      <c r="H79" s="88"/>
    </row>
    <row r="80" spans="2:8" x14ac:dyDescent="0.25">
      <c r="B80" s="87" t="s">
        <v>419</v>
      </c>
      <c r="C80" s="153" t="str">
        <f>VLOOKUP($C$7,'Extrapolated data (full)'!$A$3:$BW$142,'Extrapolated data (full)'!BE1,FALSE)</f>
        <v>Various</v>
      </c>
      <c r="D80" s="153"/>
      <c r="E80" s="153"/>
      <c r="F80" s="153"/>
      <c r="G80" s="153"/>
      <c r="H80" s="88"/>
    </row>
    <row r="81" spans="2:8" ht="14.45" customHeight="1" thickBot="1" x14ac:dyDescent="0.3">
      <c r="B81" s="89" t="s">
        <v>417</v>
      </c>
      <c r="C81" s="154" t="s">
        <v>445</v>
      </c>
      <c r="D81" s="154"/>
      <c r="E81" s="154"/>
      <c r="F81" s="154"/>
      <c r="G81" s="154"/>
      <c r="H81" s="90"/>
    </row>
    <row r="82" spans="2:8" ht="15.75" thickBot="1" x14ac:dyDescent="0.3"/>
    <row r="83" spans="2:8" x14ac:dyDescent="0.25">
      <c r="B83" s="79" t="s">
        <v>472</v>
      </c>
      <c r="C83" s="80"/>
      <c r="D83" s="81"/>
      <c r="E83" s="82"/>
      <c r="F83" s="82"/>
      <c r="G83" s="80"/>
      <c r="H83" s="83"/>
    </row>
    <row r="84" spans="2:8" ht="85.35" customHeight="1" x14ac:dyDescent="0.25">
      <c r="B84" s="93" t="s">
        <v>438</v>
      </c>
      <c r="C84" s="155" t="s">
        <v>439</v>
      </c>
      <c r="D84" s="155"/>
      <c r="E84" s="155"/>
      <c r="F84" s="155"/>
      <c r="G84" s="155"/>
      <c r="H84" s="156"/>
    </row>
    <row r="85" spans="2:8" ht="82.35" customHeight="1" x14ac:dyDescent="0.25">
      <c r="B85" s="91" t="s">
        <v>440</v>
      </c>
      <c r="C85" s="144" t="s">
        <v>441</v>
      </c>
      <c r="D85" s="144"/>
      <c r="E85" s="144"/>
      <c r="F85" s="144"/>
      <c r="G85" s="144"/>
      <c r="H85" s="145"/>
    </row>
    <row r="86" spans="2:8" ht="65.099999999999994" customHeight="1" thickBot="1" x14ac:dyDescent="0.3">
      <c r="B86" s="92" t="s">
        <v>442</v>
      </c>
      <c r="C86" s="146" t="s">
        <v>443</v>
      </c>
      <c r="D86" s="146"/>
      <c r="E86" s="146"/>
      <c r="F86" s="146"/>
      <c r="G86" s="146"/>
      <c r="H86" s="147"/>
    </row>
  </sheetData>
  <protectedRanges>
    <protectedRange sqref="C7" name="Range1"/>
  </protectedRanges>
  <mergeCells count="30">
    <mergeCell ref="C85:H85"/>
    <mergeCell ref="C86:H86"/>
    <mergeCell ref="B73:H73"/>
    <mergeCell ref="C78:H78"/>
    <mergeCell ref="C79:G79"/>
    <mergeCell ref="C80:G80"/>
    <mergeCell ref="C81:G81"/>
    <mergeCell ref="C84:H84"/>
    <mergeCell ref="C34:D34"/>
    <mergeCell ref="E34:F34"/>
    <mergeCell ref="G34:H34"/>
    <mergeCell ref="C72:D72"/>
    <mergeCell ref="E72:G72"/>
    <mergeCell ref="C40:D40"/>
    <mergeCell ref="E40:F40"/>
    <mergeCell ref="G40:H40"/>
    <mergeCell ref="C61:D61"/>
    <mergeCell ref="E61:F61"/>
    <mergeCell ref="G61:H61"/>
    <mergeCell ref="C66:D66"/>
    <mergeCell ref="E66:F66"/>
    <mergeCell ref="G66:H66"/>
    <mergeCell ref="C71:D71"/>
    <mergeCell ref="E71:H71"/>
    <mergeCell ref="D9:E9"/>
    <mergeCell ref="G9:H9"/>
    <mergeCell ref="D13:H13"/>
    <mergeCell ref="C29:D29"/>
    <mergeCell ref="E29:F29"/>
    <mergeCell ref="G29:H29"/>
  </mergeCells>
  <pageMargins left="0.7" right="0.7" top="0.75" bottom="0.75" header="0.3" footer="0.3"/>
  <pageSetup orientation="portrait" r:id="rId1"/>
  <ignoredErrors>
    <ignoredError sqref="E39:H39 C39:D39 E33:H33 F34 C45:D45 D40 F40 E65:H66 F30:H30 F31:H31 F32:H32 F62 H62 F63 H63 F64 H64 F69:H69 F67:H67 F68:H68" 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List!$A$1:$A$143</xm:f>
          </x14:formula1>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43"/>
  <sheetViews>
    <sheetView workbookViewId="0">
      <selection activeCell="A2" sqref="A2:XFD2"/>
    </sheetView>
  </sheetViews>
  <sheetFormatPr defaultRowHeight="15" x14ac:dyDescent="0.25"/>
  <sheetData>
    <row r="1" spans="1:1" x14ac:dyDescent="0.25">
      <c r="A1" t="s">
        <v>426</v>
      </c>
    </row>
    <row r="3" spans="1:1" x14ac:dyDescent="0.25">
      <c r="A3" s="37" t="s">
        <v>451</v>
      </c>
    </row>
    <row r="4" spans="1:1" x14ac:dyDescent="0.25">
      <c r="A4" s="36" t="s">
        <v>161</v>
      </c>
    </row>
    <row r="5" spans="1:1" x14ac:dyDescent="0.25">
      <c r="A5" s="36" t="s">
        <v>171</v>
      </c>
    </row>
    <row r="6" spans="1:1" x14ac:dyDescent="0.25">
      <c r="A6" s="36" t="s">
        <v>180</v>
      </c>
    </row>
    <row r="7" spans="1:1" x14ac:dyDescent="0.25">
      <c r="A7" s="36" t="s">
        <v>190</v>
      </c>
    </row>
    <row r="8" spans="1:1" x14ac:dyDescent="0.25">
      <c r="A8" s="36" t="s">
        <v>194</v>
      </c>
    </row>
    <row r="9" spans="1:1" x14ac:dyDescent="0.25">
      <c r="A9" s="36" t="s">
        <v>197</v>
      </c>
    </row>
    <row r="10" spans="1:1" x14ac:dyDescent="0.25">
      <c r="A10" s="36"/>
    </row>
    <row r="11" spans="1:1" x14ac:dyDescent="0.25">
      <c r="A11" s="37" t="s">
        <v>452</v>
      </c>
    </row>
    <row r="12" spans="1:1" x14ac:dyDescent="0.25">
      <c r="A12" s="36" t="s">
        <v>0</v>
      </c>
    </row>
    <row r="13" spans="1:1" x14ac:dyDescent="0.25">
      <c r="A13" s="36" t="s">
        <v>1</v>
      </c>
    </row>
    <row r="14" spans="1:1" x14ac:dyDescent="0.25">
      <c r="A14" s="36" t="s">
        <v>2</v>
      </c>
    </row>
    <row r="15" spans="1:1" x14ac:dyDescent="0.25">
      <c r="A15" s="36" t="s">
        <v>183</v>
      </c>
    </row>
    <row r="16" spans="1:1" x14ac:dyDescent="0.25">
      <c r="A16" s="36" t="s">
        <v>4</v>
      </c>
    </row>
    <row r="17" spans="1:1" x14ac:dyDescent="0.25">
      <c r="A17" s="36" t="s">
        <v>5</v>
      </c>
    </row>
    <row r="18" spans="1:1" x14ac:dyDescent="0.25">
      <c r="A18" s="36" t="s">
        <v>6</v>
      </c>
    </row>
    <row r="19" spans="1:1" x14ac:dyDescent="0.25">
      <c r="A19" s="36" t="s">
        <v>186</v>
      </c>
    </row>
    <row r="20" spans="1:1" x14ac:dyDescent="0.25">
      <c r="A20" s="36" t="s">
        <v>8</v>
      </c>
    </row>
    <row r="21" spans="1:1" x14ac:dyDescent="0.25">
      <c r="A21" s="36" t="s">
        <v>9</v>
      </c>
    </row>
    <row r="22" spans="1:1" x14ac:dyDescent="0.25">
      <c r="A22" s="36" t="s">
        <v>10</v>
      </c>
    </row>
    <row r="23" spans="1:1" x14ac:dyDescent="0.25">
      <c r="A23" s="36" t="s">
        <v>11</v>
      </c>
    </row>
    <row r="24" spans="1:1" x14ac:dyDescent="0.25">
      <c r="A24" s="36" t="s">
        <v>12</v>
      </c>
    </row>
    <row r="25" spans="1:1" x14ac:dyDescent="0.25">
      <c r="A25" s="36" t="s">
        <v>13</v>
      </c>
    </row>
    <row r="26" spans="1:1" x14ac:dyDescent="0.25">
      <c r="A26" s="36" t="s">
        <v>14</v>
      </c>
    </row>
    <row r="27" spans="1:1" x14ac:dyDescent="0.25">
      <c r="A27" s="36" t="s">
        <v>173</v>
      </c>
    </row>
    <row r="28" spans="1:1" x14ac:dyDescent="0.25">
      <c r="A28" s="36" t="s">
        <v>16</v>
      </c>
    </row>
    <row r="29" spans="1:1" x14ac:dyDescent="0.25">
      <c r="A29" s="36" t="s">
        <v>17</v>
      </c>
    </row>
    <row r="30" spans="1:1" x14ac:dyDescent="0.25">
      <c r="A30" s="36" t="s">
        <v>18</v>
      </c>
    </row>
    <row r="31" spans="1:1" x14ac:dyDescent="0.25">
      <c r="A31" s="36" t="s">
        <v>202</v>
      </c>
    </row>
    <row r="32" spans="1:1" x14ac:dyDescent="0.25">
      <c r="A32" s="36" t="s">
        <v>20</v>
      </c>
    </row>
    <row r="33" spans="1:1" x14ac:dyDescent="0.25">
      <c r="A33" s="36" t="s">
        <v>21</v>
      </c>
    </row>
    <row r="34" spans="1:1" x14ac:dyDescent="0.25">
      <c r="A34" s="36" t="s">
        <v>22</v>
      </c>
    </row>
    <row r="35" spans="1:1" x14ac:dyDescent="0.25">
      <c r="A35" s="36" t="s">
        <v>383</v>
      </c>
    </row>
    <row r="36" spans="1:1" x14ac:dyDescent="0.25">
      <c r="A36" s="36" t="s">
        <v>204</v>
      </c>
    </row>
    <row r="37" spans="1:1" x14ac:dyDescent="0.25">
      <c r="A37" s="36" t="s">
        <v>25</v>
      </c>
    </row>
    <row r="38" spans="1:1" x14ac:dyDescent="0.25">
      <c r="A38" s="36" t="s">
        <v>26</v>
      </c>
    </row>
    <row r="39" spans="1:1" x14ac:dyDescent="0.25">
      <c r="A39" s="36" t="s">
        <v>27</v>
      </c>
    </row>
    <row r="40" spans="1:1" x14ac:dyDescent="0.25">
      <c r="A40" s="36" t="s">
        <v>28</v>
      </c>
    </row>
    <row r="41" spans="1:1" x14ac:dyDescent="0.25">
      <c r="A41" s="36" t="s">
        <v>203</v>
      </c>
    </row>
    <row r="42" spans="1:1" x14ac:dyDescent="0.25">
      <c r="A42" s="36" t="s">
        <v>188</v>
      </c>
    </row>
    <row r="43" spans="1:1" x14ac:dyDescent="0.25">
      <c r="A43" s="36" t="s">
        <v>199</v>
      </c>
    </row>
    <row r="44" spans="1:1" x14ac:dyDescent="0.25">
      <c r="A44" s="36" t="s">
        <v>31</v>
      </c>
    </row>
    <row r="45" spans="1:1" x14ac:dyDescent="0.25">
      <c r="A45" s="36" t="s">
        <v>176</v>
      </c>
    </row>
    <row r="46" spans="1:1" x14ac:dyDescent="0.25">
      <c r="A46" s="36" t="s">
        <v>33</v>
      </c>
    </row>
    <row r="47" spans="1:1" x14ac:dyDescent="0.25">
      <c r="A47" s="36" t="s">
        <v>34</v>
      </c>
    </row>
    <row r="48" spans="1:1" x14ac:dyDescent="0.25">
      <c r="A48" s="36" t="s">
        <v>184</v>
      </c>
    </row>
    <row r="49" spans="1:1" x14ac:dyDescent="0.25">
      <c r="A49" s="36" t="s">
        <v>37</v>
      </c>
    </row>
    <row r="50" spans="1:1" x14ac:dyDescent="0.25">
      <c r="A50" s="36" t="s">
        <v>191</v>
      </c>
    </row>
    <row r="51" spans="1:1" x14ac:dyDescent="0.25">
      <c r="A51" s="36" t="s">
        <v>39</v>
      </c>
    </row>
    <row r="52" spans="1:1" x14ac:dyDescent="0.25">
      <c r="A52" s="36" t="s">
        <v>40</v>
      </c>
    </row>
    <row r="53" spans="1:1" x14ac:dyDescent="0.25">
      <c r="A53" s="36" t="s">
        <v>41</v>
      </c>
    </row>
    <row r="54" spans="1:1" x14ac:dyDescent="0.25">
      <c r="A54" s="36" t="s">
        <v>42</v>
      </c>
    </row>
    <row r="55" spans="1:1" x14ac:dyDescent="0.25">
      <c r="A55" s="36" t="s">
        <v>201</v>
      </c>
    </row>
    <row r="56" spans="1:1" x14ac:dyDescent="0.25">
      <c r="A56" s="36" t="s">
        <v>45</v>
      </c>
    </row>
    <row r="57" spans="1:1" x14ac:dyDescent="0.25">
      <c r="A57" s="36" t="s">
        <v>46</v>
      </c>
    </row>
    <row r="58" spans="1:1" x14ac:dyDescent="0.25">
      <c r="A58" s="36" t="s">
        <v>47</v>
      </c>
    </row>
    <row r="59" spans="1:1" x14ac:dyDescent="0.25">
      <c r="A59" s="36" t="s">
        <v>48</v>
      </c>
    </row>
    <row r="60" spans="1:1" x14ac:dyDescent="0.25">
      <c r="A60" s="36" t="s">
        <v>49</v>
      </c>
    </row>
    <row r="61" spans="1:1" x14ac:dyDescent="0.25">
      <c r="A61" s="36" t="s">
        <v>198</v>
      </c>
    </row>
    <row r="62" spans="1:1" x14ac:dyDescent="0.25">
      <c r="A62" s="36" t="s">
        <v>51</v>
      </c>
    </row>
    <row r="63" spans="1:1" x14ac:dyDescent="0.25">
      <c r="A63" s="36" t="s">
        <v>52</v>
      </c>
    </row>
    <row r="64" spans="1:1" x14ac:dyDescent="0.25">
      <c r="A64" s="36" t="s">
        <v>53</v>
      </c>
    </row>
    <row r="65" spans="1:1" x14ac:dyDescent="0.25">
      <c r="A65" s="36" t="s">
        <v>54</v>
      </c>
    </row>
    <row r="66" spans="1:1" x14ac:dyDescent="0.25">
      <c r="A66" s="36" t="s">
        <v>55</v>
      </c>
    </row>
    <row r="67" spans="1:1" x14ac:dyDescent="0.25">
      <c r="A67" s="36" t="s">
        <v>56</v>
      </c>
    </row>
    <row r="68" spans="1:1" x14ac:dyDescent="0.25">
      <c r="A68" s="36" t="s">
        <v>57</v>
      </c>
    </row>
    <row r="69" spans="1:1" x14ac:dyDescent="0.25">
      <c r="A69" s="36" t="s">
        <v>58</v>
      </c>
    </row>
    <row r="70" spans="1:1" x14ac:dyDescent="0.25">
      <c r="A70" s="36" t="s">
        <v>59</v>
      </c>
    </row>
    <row r="71" spans="1:1" x14ac:dyDescent="0.25">
      <c r="A71" s="36" t="s">
        <v>60</v>
      </c>
    </row>
    <row r="72" spans="1:1" x14ac:dyDescent="0.25">
      <c r="A72" s="36" t="s">
        <v>61</v>
      </c>
    </row>
    <row r="73" spans="1:1" x14ac:dyDescent="0.25">
      <c r="A73" s="36" t="s">
        <v>175</v>
      </c>
    </row>
    <row r="74" spans="1:1" x14ac:dyDescent="0.25">
      <c r="A74" s="36" t="s">
        <v>168</v>
      </c>
    </row>
    <row r="75" spans="1:1" x14ac:dyDescent="0.25">
      <c r="A75" s="36" t="s">
        <v>64</v>
      </c>
    </row>
    <row r="76" spans="1:1" x14ac:dyDescent="0.25">
      <c r="A76" s="36" t="s">
        <v>65</v>
      </c>
    </row>
    <row r="77" spans="1:1" x14ac:dyDescent="0.25">
      <c r="A77" s="36" t="s">
        <v>66</v>
      </c>
    </row>
    <row r="78" spans="1:1" x14ac:dyDescent="0.25">
      <c r="A78" s="36" t="s">
        <v>67</v>
      </c>
    </row>
    <row r="79" spans="1:1" x14ac:dyDescent="0.25">
      <c r="A79" s="36" t="s">
        <v>178</v>
      </c>
    </row>
    <row r="80" spans="1:1" x14ac:dyDescent="0.25">
      <c r="A80" s="36" t="s">
        <v>68</v>
      </c>
    </row>
    <row r="81" spans="1:1" x14ac:dyDescent="0.25">
      <c r="A81" s="36" t="s">
        <v>69</v>
      </c>
    </row>
    <row r="82" spans="1:1" x14ac:dyDescent="0.25">
      <c r="A82" s="36" t="s">
        <v>70</v>
      </c>
    </row>
    <row r="83" spans="1:1" x14ac:dyDescent="0.25">
      <c r="A83" s="36" t="s">
        <v>71</v>
      </c>
    </row>
    <row r="84" spans="1:1" x14ac:dyDescent="0.25">
      <c r="A84" s="36" t="s">
        <v>72</v>
      </c>
    </row>
    <row r="85" spans="1:1" x14ac:dyDescent="0.25">
      <c r="A85" s="36" t="s">
        <v>73</v>
      </c>
    </row>
    <row r="86" spans="1:1" x14ac:dyDescent="0.25">
      <c r="A86" s="36" t="s">
        <v>74</v>
      </c>
    </row>
    <row r="87" spans="1:1" x14ac:dyDescent="0.25">
      <c r="A87" s="36" t="s">
        <v>165</v>
      </c>
    </row>
    <row r="88" spans="1:1" x14ac:dyDescent="0.25">
      <c r="A88" s="36" t="s">
        <v>76</v>
      </c>
    </row>
    <row r="89" spans="1:1" x14ac:dyDescent="0.25">
      <c r="A89" s="36" t="s">
        <v>77</v>
      </c>
    </row>
    <row r="90" spans="1:1" x14ac:dyDescent="0.25">
      <c r="A90" s="36" t="s">
        <v>78</v>
      </c>
    </row>
    <row r="91" spans="1:1" x14ac:dyDescent="0.25">
      <c r="A91" s="36" t="s">
        <v>79</v>
      </c>
    </row>
    <row r="92" spans="1:1" x14ac:dyDescent="0.25">
      <c r="A92" s="36" t="s">
        <v>80</v>
      </c>
    </row>
    <row r="93" spans="1:1" x14ac:dyDescent="0.25">
      <c r="A93" s="36" t="s">
        <v>81</v>
      </c>
    </row>
    <row r="94" spans="1:1" x14ac:dyDescent="0.25">
      <c r="A94" s="36" t="s">
        <v>82</v>
      </c>
    </row>
    <row r="95" spans="1:1" x14ac:dyDescent="0.25">
      <c r="A95" s="36" t="s">
        <v>83</v>
      </c>
    </row>
    <row r="96" spans="1:1" x14ac:dyDescent="0.25">
      <c r="A96" s="36" t="s">
        <v>84</v>
      </c>
    </row>
    <row r="97" spans="1:1" x14ac:dyDescent="0.25">
      <c r="A97" s="36" t="s">
        <v>85</v>
      </c>
    </row>
    <row r="98" spans="1:1" x14ac:dyDescent="0.25">
      <c r="A98" s="36" t="s">
        <v>86</v>
      </c>
    </row>
    <row r="99" spans="1:1" x14ac:dyDescent="0.25">
      <c r="A99" s="36" t="s">
        <v>87</v>
      </c>
    </row>
    <row r="100" spans="1:1" x14ac:dyDescent="0.25">
      <c r="A100" s="36" t="s">
        <v>88</v>
      </c>
    </row>
    <row r="101" spans="1:1" x14ac:dyDescent="0.25">
      <c r="A101" s="36" t="s">
        <v>169</v>
      </c>
    </row>
    <row r="102" spans="1:1" x14ac:dyDescent="0.25">
      <c r="A102" s="36" t="s">
        <v>90</v>
      </c>
    </row>
    <row r="103" spans="1:1" x14ac:dyDescent="0.25">
      <c r="A103" s="36" t="s">
        <v>91</v>
      </c>
    </row>
    <row r="104" spans="1:1" x14ac:dyDescent="0.25">
      <c r="A104" s="36" t="s">
        <v>92</v>
      </c>
    </row>
    <row r="105" spans="1:1" x14ac:dyDescent="0.25">
      <c r="A105" s="36" t="s">
        <v>93</v>
      </c>
    </row>
    <row r="106" spans="1:1" x14ac:dyDescent="0.25">
      <c r="A106" s="36" t="s">
        <v>94</v>
      </c>
    </row>
    <row r="107" spans="1:1" x14ac:dyDescent="0.25">
      <c r="A107" s="36" t="s">
        <v>179</v>
      </c>
    </row>
    <row r="108" spans="1:1" x14ac:dyDescent="0.25">
      <c r="A108" s="36" t="s">
        <v>96</v>
      </c>
    </row>
    <row r="109" spans="1:1" x14ac:dyDescent="0.25">
      <c r="A109" s="36" t="s">
        <v>97</v>
      </c>
    </row>
    <row r="110" spans="1:1" x14ac:dyDescent="0.25">
      <c r="A110" s="36" t="s">
        <v>98</v>
      </c>
    </row>
    <row r="111" spans="1:1" x14ac:dyDescent="0.25">
      <c r="A111" s="36" t="s">
        <v>99</v>
      </c>
    </row>
    <row r="112" spans="1:1" x14ac:dyDescent="0.25">
      <c r="A112" s="36" t="s">
        <v>177</v>
      </c>
    </row>
    <row r="113" spans="1:1" x14ac:dyDescent="0.25">
      <c r="A113" s="36" t="s">
        <v>101</v>
      </c>
    </row>
    <row r="114" spans="1:1" x14ac:dyDescent="0.25">
      <c r="A114" s="36" t="s">
        <v>167</v>
      </c>
    </row>
    <row r="115" spans="1:1" x14ac:dyDescent="0.25">
      <c r="A115" s="36" t="s">
        <v>200</v>
      </c>
    </row>
    <row r="116" spans="1:1" x14ac:dyDescent="0.25">
      <c r="A116" s="36" t="s">
        <v>205</v>
      </c>
    </row>
    <row r="117" spans="1:1" x14ac:dyDescent="0.25">
      <c r="A117" s="36" t="s">
        <v>195</v>
      </c>
    </row>
    <row r="118" spans="1:1" x14ac:dyDescent="0.25">
      <c r="A118" s="36" t="s">
        <v>181</v>
      </c>
    </row>
    <row r="119" spans="1:1" x14ac:dyDescent="0.25">
      <c r="A119" s="36" t="s">
        <v>185</v>
      </c>
    </row>
    <row r="120" spans="1:1" x14ac:dyDescent="0.25">
      <c r="A120" s="36" t="s">
        <v>187</v>
      </c>
    </row>
    <row r="121" spans="1:1" x14ac:dyDescent="0.25">
      <c r="A121" s="36" t="s">
        <v>109</v>
      </c>
    </row>
    <row r="122" spans="1:1" x14ac:dyDescent="0.25">
      <c r="A122" s="36" t="s">
        <v>110</v>
      </c>
    </row>
    <row r="123" spans="1:1" x14ac:dyDescent="0.25">
      <c r="A123" s="36" t="s">
        <v>111</v>
      </c>
    </row>
    <row r="124" spans="1:1" x14ac:dyDescent="0.25">
      <c r="A124" s="36" t="s">
        <v>112</v>
      </c>
    </row>
    <row r="125" spans="1:1" x14ac:dyDescent="0.25">
      <c r="A125" s="36" t="s">
        <v>113</v>
      </c>
    </row>
    <row r="126" spans="1:1" x14ac:dyDescent="0.25">
      <c r="A126" s="36" t="s">
        <v>114</v>
      </c>
    </row>
    <row r="127" spans="1:1" x14ac:dyDescent="0.25">
      <c r="A127" s="36" t="s">
        <v>115</v>
      </c>
    </row>
    <row r="128" spans="1:1" x14ac:dyDescent="0.25">
      <c r="A128" s="36" t="s">
        <v>116</v>
      </c>
    </row>
    <row r="129" spans="1:1" x14ac:dyDescent="0.25">
      <c r="A129" s="36" t="s">
        <v>117</v>
      </c>
    </row>
    <row r="130" spans="1:1" x14ac:dyDescent="0.25">
      <c r="A130" s="36" t="s">
        <v>182</v>
      </c>
    </row>
    <row r="131" spans="1:1" x14ac:dyDescent="0.25">
      <c r="A131" s="36" t="s">
        <v>119</v>
      </c>
    </row>
    <row r="132" spans="1:1" x14ac:dyDescent="0.25">
      <c r="A132" s="36" t="s">
        <v>120</v>
      </c>
    </row>
    <row r="133" spans="1:1" x14ac:dyDescent="0.25">
      <c r="A133" s="36" t="s">
        <v>121</v>
      </c>
    </row>
    <row r="134" spans="1:1" x14ac:dyDescent="0.25">
      <c r="A134" s="36" t="s">
        <v>122</v>
      </c>
    </row>
    <row r="135" spans="1:1" x14ac:dyDescent="0.25">
      <c r="A135" s="36" t="s">
        <v>123</v>
      </c>
    </row>
    <row r="136" spans="1:1" x14ac:dyDescent="0.25">
      <c r="A136" s="36" t="s">
        <v>124</v>
      </c>
    </row>
    <row r="137" spans="1:1" x14ac:dyDescent="0.25">
      <c r="A137" s="36" t="s">
        <v>125</v>
      </c>
    </row>
    <row r="138" spans="1:1" x14ac:dyDescent="0.25">
      <c r="A138" s="36" t="s">
        <v>189</v>
      </c>
    </row>
    <row r="139" spans="1:1" x14ac:dyDescent="0.25">
      <c r="A139" s="36" t="s">
        <v>127</v>
      </c>
    </row>
    <row r="140" spans="1:1" x14ac:dyDescent="0.25">
      <c r="A140" s="36" t="s">
        <v>193</v>
      </c>
    </row>
    <row r="141" spans="1:1" x14ac:dyDescent="0.25">
      <c r="A141" s="36" t="s">
        <v>192</v>
      </c>
    </row>
    <row r="142" spans="1:1" x14ac:dyDescent="0.25">
      <c r="A142" s="36" t="s">
        <v>130</v>
      </c>
    </row>
    <row r="143" spans="1:1" x14ac:dyDescent="0.25">
      <c r="A143" s="3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44BD-D4C3-4CC0-9FE6-386D5D3D848D}">
  <dimension ref="A1:AL137"/>
  <sheetViews>
    <sheetView showGridLines="0" workbookViewId="0">
      <pane xSplit="3" ySplit="3" topLeftCell="D121" activePane="bottomRight" state="frozen"/>
      <selection activeCell="A2" sqref="A2"/>
      <selection pane="topRight" activeCell="E2" sqref="E2"/>
      <selection pane="bottomLeft" activeCell="A3" sqref="A3"/>
      <selection pane="bottomRight" activeCell="AS7" sqref="AS7"/>
    </sheetView>
  </sheetViews>
  <sheetFormatPr defaultColWidth="8.85546875" defaultRowHeight="15" x14ac:dyDescent="0.25"/>
  <cols>
    <col min="1" max="1" width="26.140625" style="2" bestFit="1" customWidth="1"/>
    <col min="2" max="2" width="19" style="2" customWidth="1"/>
    <col min="3" max="3" width="15.5703125" style="2" customWidth="1"/>
    <col min="4" max="4" width="24.5703125" style="3" customWidth="1"/>
    <col min="5" max="5" width="19.42578125" style="3" customWidth="1"/>
    <col min="6" max="6" width="17.85546875" style="3" customWidth="1"/>
    <col min="7" max="8" width="17.85546875" style="2" customWidth="1"/>
    <col min="9" max="9" width="10.5703125" style="3" customWidth="1"/>
    <col min="10" max="12" width="24.5703125" style="3" customWidth="1"/>
    <col min="13" max="13" width="3.85546875" style="5" customWidth="1"/>
    <col min="14" max="14" width="11.5703125" style="3" customWidth="1"/>
    <col min="15" max="15" width="2.5703125" style="3" customWidth="1"/>
    <col min="16" max="18" width="19.42578125" style="3" customWidth="1"/>
    <col min="19" max="19" width="6.140625" style="3" customWidth="1"/>
    <col min="20" max="20" width="19.5703125" style="3" bestFit="1" customWidth="1"/>
    <col min="21" max="21" width="17.140625" style="3" customWidth="1"/>
    <col min="22" max="22" width="19.5703125" style="3" customWidth="1"/>
    <col min="23" max="23" width="20.85546875" style="2" customWidth="1"/>
    <col min="24" max="24" width="19.5703125" style="3" bestFit="1" customWidth="1"/>
    <col min="25" max="25" width="18.140625" style="3" customWidth="1"/>
    <col min="26" max="26" width="19.5703125" style="3" customWidth="1"/>
    <col min="27" max="27" width="19.5703125" style="3" bestFit="1" customWidth="1"/>
    <col min="28" max="28" width="20.5703125" style="3" customWidth="1"/>
    <col min="29" max="29" width="19.5703125" style="3" customWidth="1"/>
    <col min="30" max="30" width="11.85546875" style="2" customWidth="1"/>
    <col min="31" max="31" width="15" style="5" customWidth="1"/>
    <col min="32" max="33" width="20.85546875" style="3" customWidth="1"/>
    <col min="34" max="35" width="19.5703125" style="3" customWidth="1"/>
    <col min="36" max="36" width="11.85546875" style="2" customWidth="1"/>
    <col min="37" max="37" width="18.140625" style="3" customWidth="1"/>
    <col min="38" max="38" width="8.85546875" style="2" customWidth="1"/>
    <col min="39" max="16384" width="8.85546875" style="2"/>
  </cols>
  <sheetData>
    <row r="1" spans="1:38" x14ac:dyDescent="0.25">
      <c r="D1" s="157" t="s">
        <v>559</v>
      </c>
      <c r="E1" s="157"/>
      <c r="F1" s="157"/>
      <c r="G1" s="157"/>
      <c r="H1" s="157"/>
      <c r="I1" s="157" t="s">
        <v>560</v>
      </c>
      <c r="J1" s="157"/>
      <c r="K1" s="157"/>
      <c r="L1" s="157"/>
      <c r="M1" s="157"/>
      <c r="N1" s="157"/>
      <c r="O1" s="157"/>
      <c r="P1" s="157"/>
      <c r="Q1" s="157"/>
      <c r="R1" s="157"/>
      <c r="S1" s="2"/>
      <c r="T1" s="157" t="s">
        <v>209</v>
      </c>
      <c r="U1" s="157"/>
      <c r="V1" s="157"/>
      <c r="W1" s="157"/>
      <c r="X1" s="157" t="s">
        <v>563</v>
      </c>
      <c r="Y1" s="157"/>
      <c r="Z1" s="157"/>
      <c r="AA1" s="157"/>
      <c r="AB1" s="157"/>
      <c r="AC1" s="157"/>
      <c r="AE1" s="2"/>
      <c r="AF1" s="158" t="s">
        <v>561</v>
      </c>
      <c r="AG1" s="158"/>
      <c r="AH1" s="158"/>
      <c r="AI1" s="158"/>
      <c r="AJ1" s="157" t="s">
        <v>562</v>
      </c>
      <c r="AK1" s="157"/>
      <c r="AL1" s="157"/>
    </row>
    <row r="2" spans="1:38" x14ac:dyDescent="0.25">
      <c r="D2" s="157"/>
      <c r="E2" s="157"/>
      <c r="F2" s="157"/>
      <c r="G2" s="157"/>
      <c r="H2" s="157"/>
      <c r="I2" s="157"/>
      <c r="J2" s="157"/>
      <c r="K2" s="157"/>
      <c r="L2" s="157"/>
      <c r="M2" s="157"/>
      <c r="N2" s="157"/>
      <c r="O2" s="157"/>
      <c r="P2" s="157"/>
      <c r="Q2" s="157"/>
      <c r="R2" s="157"/>
      <c r="T2" s="157"/>
      <c r="U2" s="157"/>
      <c r="V2" s="157"/>
      <c r="W2" s="157"/>
      <c r="X2" s="157"/>
      <c r="Y2" s="157"/>
      <c r="Z2" s="157"/>
      <c r="AA2" s="157"/>
      <c r="AB2" s="157"/>
      <c r="AC2" s="157"/>
      <c r="AF2" s="158"/>
      <c r="AG2" s="158"/>
      <c r="AH2" s="158"/>
      <c r="AI2" s="158"/>
      <c r="AJ2" s="157"/>
      <c r="AK2" s="157"/>
      <c r="AL2" s="157"/>
    </row>
    <row r="3" spans="1:38" s="42" customFormat="1" ht="22.7" customHeight="1" x14ac:dyDescent="0.25">
      <c r="A3" s="39" t="s">
        <v>382</v>
      </c>
      <c r="B3" s="39" t="s">
        <v>379</v>
      </c>
      <c r="C3" s="39" t="s">
        <v>558</v>
      </c>
      <c r="D3" s="40" t="s">
        <v>484</v>
      </c>
      <c r="E3" s="40" t="s">
        <v>207</v>
      </c>
      <c r="F3" s="40" t="s">
        <v>208</v>
      </c>
      <c r="G3" s="39" t="s">
        <v>140</v>
      </c>
      <c r="H3" s="39" t="s">
        <v>422</v>
      </c>
      <c r="I3" s="40" t="s">
        <v>545</v>
      </c>
      <c r="J3" s="40" t="s">
        <v>548</v>
      </c>
      <c r="K3" s="40" t="s">
        <v>547</v>
      </c>
      <c r="L3" s="40" t="s">
        <v>546</v>
      </c>
      <c r="M3" s="41" t="s">
        <v>444</v>
      </c>
      <c r="N3" s="40" t="s">
        <v>549</v>
      </c>
      <c r="O3" s="41" t="s">
        <v>444</v>
      </c>
      <c r="P3" s="40" t="s">
        <v>550</v>
      </c>
      <c r="Q3" s="40" t="s">
        <v>551</v>
      </c>
      <c r="R3" s="40" t="s">
        <v>552</v>
      </c>
      <c r="S3" s="41" t="s">
        <v>444</v>
      </c>
      <c r="T3" s="39" t="s">
        <v>553</v>
      </c>
      <c r="U3" s="39" t="s">
        <v>219</v>
      </c>
      <c r="V3" s="39" t="s">
        <v>218</v>
      </c>
      <c r="W3" s="39" t="s">
        <v>554</v>
      </c>
      <c r="X3" s="39" t="s">
        <v>555</v>
      </c>
      <c r="Y3" s="39" t="s">
        <v>221</v>
      </c>
      <c r="Z3" s="39" t="s">
        <v>220</v>
      </c>
      <c r="AA3" s="39" t="s">
        <v>434</v>
      </c>
      <c r="AB3" s="39" t="s">
        <v>216</v>
      </c>
      <c r="AC3" s="39" t="s">
        <v>217</v>
      </c>
      <c r="AD3" s="39" t="s">
        <v>564</v>
      </c>
      <c r="AE3" s="39" t="s">
        <v>556</v>
      </c>
      <c r="AF3" s="39" t="s">
        <v>565</v>
      </c>
      <c r="AG3" s="39" t="s">
        <v>566</v>
      </c>
      <c r="AH3" s="39" t="s">
        <v>567</v>
      </c>
      <c r="AI3" s="39" t="s">
        <v>568</v>
      </c>
      <c r="AJ3" s="39" t="s">
        <v>557</v>
      </c>
      <c r="AK3" s="40" t="s">
        <v>222</v>
      </c>
      <c r="AL3" s="39" t="s">
        <v>386</v>
      </c>
    </row>
    <row r="4" spans="1:38" s="101" customFormat="1" x14ac:dyDescent="0.25">
      <c r="A4" s="101" t="s">
        <v>0</v>
      </c>
      <c r="B4" s="101" t="s">
        <v>194</v>
      </c>
      <c r="C4" s="101" t="s">
        <v>196</v>
      </c>
      <c r="D4" s="102">
        <v>60153.846153846149</v>
      </c>
      <c r="E4" s="102">
        <v>15709.677419354837</v>
      </c>
      <c r="F4" s="102">
        <v>75863.52357320099</v>
      </c>
      <c r="G4" s="102" t="s">
        <v>133</v>
      </c>
      <c r="H4" s="102" t="s">
        <v>133</v>
      </c>
      <c r="I4" s="103">
        <v>1.1764705882352941E-2</v>
      </c>
      <c r="J4" s="104">
        <v>0.39197826326059237</v>
      </c>
      <c r="K4" s="104">
        <v>0.14498661821796213</v>
      </c>
      <c r="L4" s="104">
        <v>0.46303511852144547</v>
      </c>
      <c r="M4" s="102"/>
      <c r="N4" s="103">
        <v>3.0800821355236138E-2</v>
      </c>
      <c r="O4" s="104"/>
      <c r="P4" s="104">
        <v>0.4231024657769018</v>
      </c>
      <c r="Q4" s="104">
        <v>0.13850625191913565</v>
      </c>
      <c r="R4" s="104">
        <v>0.43839128230396252</v>
      </c>
      <c r="S4" s="102"/>
      <c r="T4" s="102">
        <v>31962466.786776416</v>
      </c>
      <c r="U4" s="102">
        <v>0</v>
      </c>
      <c r="V4" s="102">
        <v>31962466.786776416</v>
      </c>
      <c r="W4" s="101" t="s">
        <v>163</v>
      </c>
      <c r="X4" s="102">
        <v>4722587159.3013163</v>
      </c>
      <c r="Y4" s="102">
        <v>1728057459.797226</v>
      </c>
      <c r="Z4" s="102">
        <v>2994529699.5040898</v>
      </c>
      <c r="AA4" s="105">
        <v>4690624692.5145407</v>
      </c>
      <c r="AB4" s="102">
        <v>1728057459.797226</v>
      </c>
      <c r="AC4" s="102">
        <v>2962567232.7173133</v>
      </c>
      <c r="AD4" s="104">
        <v>1.6647604672105267E-3</v>
      </c>
      <c r="AE4" s="104">
        <v>0.24431050978363161</v>
      </c>
      <c r="AF4" s="102">
        <v>0</v>
      </c>
      <c r="AG4" s="102">
        <v>1728057459.797226</v>
      </c>
      <c r="AH4" s="102">
        <v>113515889.97711608</v>
      </c>
      <c r="AI4" s="102">
        <v>2849051342.7401972</v>
      </c>
      <c r="AJ4" s="106"/>
      <c r="AK4" s="102">
        <v>0</v>
      </c>
      <c r="AL4" s="104" t="s">
        <v>170</v>
      </c>
    </row>
    <row r="5" spans="1:38" s="101" customFormat="1" x14ac:dyDescent="0.25">
      <c r="A5" s="101" t="s">
        <v>1</v>
      </c>
      <c r="B5" s="101" t="s">
        <v>171</v>
      </c>
      <c r="C5" s="101" t="s">
        <v>166</v>
      </c>
      <c r="D5" s="102">
        <v>71371</v>
      </c>
      <c r="E5" s="102">
        <v>6736</v>
      </c>
      <c r="F5" s="102">
        <v>78107</v>
      </c>
      <c r="G5" s="102" t="s">
        <v>420</v>
      </c>
      <c r="H5" s="102" t="s">
        <v>420</v>
      </c>
      <c r="I5" s="103">
        <v>0.12448132780082988</v>
      </c>
      <c r="J5" s="104">
        <v>9.77459959896156E-2</v>
      </c>
      <c r="K5" s="104">
        <v>2.8131181863583942E-2</v>
      </c>
      <c r="L5" s="104">
        <v>0.87412282214680048</v>
      </c>
      <c r="M5" s="102"/>
      <c r="N5" s="103">
        <v>5.4441260744985676E-2</v>
      </c>
      <c r="O5" s="104"/>
      <c r="P5" s="104">
        <v>0.24332712769571538</v>
      </c>
      <c r="Q5" s="104">
        <v>0.15266276209759611</v>
      </c>
      <c r="R5" s="104">
        <v>0.60401011020668849</v>
      </c>
      <c r="S5" s="102"/>
      <c r="T5" s="102">
        <v>1678947542.300916</v>
      </c>
      <c r="U5" s="102">
        <v>352774240.45661223</v>
      </c>
      <c r="V5" s="102">
        <v>1326173301.8443038</v>
      </c>
      <c r="W5" s="101" t="s">
        <v>164</v>
      </c>
      <c r="X5" s="102">
        <v>2756917795.9383025</v>
      </c>
      <c r="Y5" s="102">
        <v>614726889.96552098</v>
      </c>
      <c r="Z5" s="102">
        <v>2142190905.9727826</v>
      </c>
      <c r="AA5" s="105">
        <v>1077970253.6373866</v>
      </c>
      <c r="AB5" s="102">
        <v>261952649.50890875</v>
      </c>
      <c r="AC5" s="102">
        <v>816017604.12847877</v>
      </c>
      <c r="AD5" s="104">
        <v>0.14656134981107607</v>
      </c>
      <c r="AE5" s="104">
        <v>9.4099887845672345E-2</v>
      </c>
      <c r="AF5" s="102">
        <v>14149574.212027716</v>
      </c>
      <c r="AG5" s="102">
        <v>247803075.29688102</v>
      </c>
      <c r="AH5" s="102">
        <v>39542534.468734823</v>
      </c>
      <c r="AI5" s="102">
        <v>776475069.65974391</v>
      </c>
      <c r="AJ5" s="106">
        <v>0.32899999999999979</v>
      </c>
      <c r="AK5" s="102">
        <v>1351752540.7804778</v>
      </c>
      <c r="AL5" s="104">
        <v>0.49031296572280125</v>
      </c>
    </row>
    <row r="6" spans="1:38" s="101" customFormat="1" x14ac:dyDescent="0.25">
      <c r="A6" s="101" t="s">
        <v>2</v>
      </c>
      <c r="B6" s="101" t="s">
        <v>197</v>
      </c>
      <c r="C6" s="101" t="s">
        <v>166</v>
      </c>
      <c r="D6" s="102">
        <v>19371</v>
      </c>
      <c r="E6" s="102">
        <v>8232</v>
      </c>
      <c r="F6" s="102">
        <v>27603</v>
      </c>
      <c r="G6" s="102" t="s">
        <v>134</v>
      </c>
      <c r="H6" s="102" t="s">
        <v>134</v>
      </c>
      <c r="I6" s="103">
        <v>0.46400000000000002</v>
      </c>
      <c r="J6" s="104">
        <v>0.43792594535409929</v>
      </c>
      <c r="K6" s="104">
        <v>0.12471326097726487</v>
      </c>
      <c r="L6" s="104">
        <v>0.43736079366863584</v>
      </c>
      <c r="M6" s="102"/>
      <c r="N6" s="103">
        <v>0.30379746835443039</v>
      </c>
      <c r="O6" s="104"/>
      <c r="P6" s="104">
        <v>0.35420732666060456</v>
      </c>
      <c r="Q6" s="104">
        <v>9.255250018417259E-2</v>
      </c>
      <c r="R6" s="104">
        <v>0.55324017315522289</v>
      </c>
      <c r="S6" s="102"/>
      <c r="T6" s="102">
        <v>2707014766.4621806</v>
      </c>
      <c r="U6" s="102">
        <v>0</v>
      </c>
      <c r="V6" s="102">
        <v>2707014766.4621806</v>
      </c>
      <c r="W6" s="101" t="s">
        <v>164</v>
      </c>
      <c r="X6" s="102">
        <v>36885117252.312248</v>
      </c>
      <c r="Y6" s="102">
        <v>901885204.61022162</v>
      </c>
      <c r="Z6" s="102">
        <v>35983232047.702026</v>
      </c>
      <c r="AA6" s="105">
        <v>34178102485.850067</v>
      </c>
      <c r="AB6" s="102">
        <v>901885204.61022162</v>
      </c>
      <c r="AC6" s="102">
        <v>33276217281.239845</v>
      </c>
      <c r="AD6" s="104">
        <v>2.6373079278678307E-2</v>
      </c>
      <c r="AE6" s="104">
        <v>0.33298001090409235</v>
      </c>
      <c r="AF6" s="102">
        <v>247329949.66457444</v>
      </c>
      <c r="AG6" s="102">
        <v>654555254.94564712</v>
      </c>
      <c r="AH6" s="102">
        <v>8796689920.0705605</v>
      </c>
      <c r="AI6" s="102">
        <v>24479527361.169285</v>
      </c>
      <c r="AJ6" s="106">
        <v>0.42100000000000004</v>
      </c>
      <c r="AK6" s="102">
        <v>26819748468.434299</v>
      </c>
      <c r="AL6" s="104">
        <v>0.72711571675302256</v>
      </c>
    </row>
    <row r="7" spans="1:38" s="101" customFormat="1" x14ac:dyDescent="0.25">
      <c r="A7" s="101" t="s">
        <v>183</v>
      </c>
      <c r="B7" s="101" t="s">
        <v>180</v>
      </c>
      <c r="C7" s="101" t="s">
        <v>172</v>
      </c>
      <c r="D7" s="102">
        <v>2292.3076923076924</v>
      </c>
      <c r="E7" s="102">
        <v>738</v>
      </c>
      <c r="F7" s="102">
        <v>3030.3076923076924</v>
      </c>
      <c r="G7" s="102" t="s">
        <v>133</v>
      </c>
      <c r="H7" s="102" t="s">
        <v>133</v>
      </c>
      <c r="I7" s="103">
        <v>0.17449664429530201</v>
      </c>
      <c r="J7" s="104">
        <v>1.2075359708124329E-2</v>
      </c>
      <c r="K7" s="104">
        <v>0.22711679385035563</v>
      </c>
      <c r="L7" s="104">
        <v>0.76080784644152011</v>
      </c>
      <c r="M7" s="102"/>
      <c r="N7" s="103">
        <v>0.15936254980079681</v>
      </c>
      <c r="O7" s="104"/>
      <c r="P7" s="104">
        <v>8.5860275933947433E-2</v>
      </c>
      <c r="Q7" s="104">
        <v>0.31992652536025057</v>
      </c>
      <c r="R7" s="104">
        <v>0.59421319870580203</v>
      </c>
      <c r="S7" s="102"/>
      <c r="T7" s="102">
        <v>97837209.448722675</v>
      </c>
      <c r="U7" s="102">
        <v>8480894.7615914587</v>
      </c>
      <c r="V7" s="102">
        <v>89356314.687131211</v>
      </c>
      <c r="W7" s="101" t="s">
        <v>164</v>
      </c>
      <c r="X7" s="102">
        <v>385423066.16984075</v>
      </c>
      <c r="Y7" s="102">
        <v>55729794.152907632</v>
      </c>
      <c r="Z7" s="102">
        <v>329693272.01693332</v>
      </c>
      <c r="AA7" s="105">
        <v>287585856.72111803</v>
      </c>
      <c r="AB7" s="102">
        <v>47248899.391316175</v>
      </c>
      <c r="AC7" s="102">
        <v>240336957.3298021</v>
      </c>
      <c r="AD7" s="104">
        <v>7.5416875314196621E-2</v>
      </c>
      <c r="AE7" s="104">
        <v>0.22168280167302065</v>
      </c>
      <c r="AF7" s="102">
        <v>13267828.187596316</v>
      </c>
      <c r="AG7" s="102">
        <v>33981071.203719862</v>
      </c>
      <c r="AH7" s="102">
        <v>13336234.683509095</v>
      </c>
      <c r="AI7" s="102">
        <v>227000722.64629301</v>
      </c>
      <c r="AJ7" s="106"/>
      <c r="AK7" s="102">
        <v>0</v>
      </c>
      <c r="AL7" s="104" t="s">
        <v>170</v>
      </c>
    </row>
    <row r="8" spans="1:38" s="101" customFormat="1" x14ac:dyDescent="0.25">
      <c r="A8" s="101" t="s">
        <v>4</v>
      </c>
      <c r="B8" s="101" t="s">
        <v>180</v>
      </c>
      <c r="C8" s="101" t="s">
        <v>166</v>
      </c>
      <c r="D8" s="102">
        <v>418661</v>
      </c>
      <c r="E8" s="102">
        <v>171120</v>
      </c>
      <c r="F8" s="102">
        <v>589781</v>
      </c>
      <c r="G8" s="102" t="s">
        <v>366</v>
      </c>
      <c r="H8" s="102" t="s">
        <v>366</v>
      </c>
      <c r="I8" s="103">
        <v>0.25635044064282009</v>
      </c>
      <c r="J8" s="104">
        <v>0.32285473432558887</v>
      </c>
      <c r="K8" s="104">
        <v>0.48624795386323999</v>
      </c>
      <c r="L8" s="104">
        <v>0.19089731181117112</v>
      </c>
      <c r="M8" s="102"/>
      <c r="N8" s="103">
        <v>8.5441795231416554E-2</v>
      </c>
      <c r="O8" s="104"/>
      <c r="P8" s="104">
        <v>0.20273789663306527</v>
      </c>
      <c r="Q8" s="104">
        <v>0.52520520703757168</v>
      </c>
      <c r="R8" s="104">
        <v>0.27205689632936297</v>
      </c>
      <c r="S8" s="102"/>
      <c r="T8" s="102">
        <v>13240770256.909554</v>
      </c>
      <c r="U8" s="102">
        <v>2187167026.2702842</v>
      </c>
      <c r="V8" s="102">
        <v>11053603230.639269</v>
      </c>
      <c r="W8" s="101" t="s">
        <v>163</v>
      </c>
      <c r="X8" s="102">
        <v>99124673391.523224</v>
      </c>
      <c r="Y8" s="102">
        <v>21473165651.632885</v>
      </c>
      <c r="Z8" s="102">
        <v>77651507739.890366</v>
      </c>
      <c r="AA8" s="105">
        <v>85883903134.613708</v>
      </c>
      <c r="AB8" s="102">
        <v>19285998625.362602</v>
      </c>
      <c r="AC8" s="102">
        <v>66597904509.251099</v>
      </c>
      <c r="AD8" s="104">
        <v>2.2704876826269083E-2</v>
      </c>
      <c r="AE8" s="104">
        <v>0.14727114844493669</v>
      </c>
      <c r="AF8" s="102">
        <v>921843447.43286955</v>
      </c>
      <c r="AG8" s="102">
        <v>18364155177.929733</v>
      </c>
      <c r="AH8" s="102">
        <v>1756846808.9924216</v>
      </c>
      <c r="AI8" s="102">
        <v>64841057700.258675</v>
      </c>
      <c r="AJ8" s="106">
        <v>0.23000000000000015</v>
      </c>
      <c r="AK8" s="102">
        <v>29608668675.390083</v>
      </c>
      <c r="AL8" s="104">
        <v>0.29870129870129902</v>
      </c>
    </row>
    <row r="9" spans="1:38" s="101" customFormat="1" x14ac:dyDescent="0.25">
      <c r="A9" s="101" t="s">
        <v>5</v>
      </c>
      <c r="B9" s="101" t="s">
        <v>171</v>
      </c>
      <c r="C9" s="101" t="s">
        <v>162</v>
      </c>
      <c r="D9" s="102">
        <v>20417</v>
      </c>
      <c r="E9" s="102">
        <v>5749</v>
      </c>
      <c r="F9" s="102">
        <v>26166</v>
      </c>
      <c r="G9" s="102" t="s">
        <v>420</v>
      </c>
      <c r="H9" s="102" t="s">
        <v>420</v>
      </c>
      <c r="I9" s="103">
        <v>0.22682926829268293</v>
      </c>
      <c r="J9" s="104">
        <v>0.28340092283207413</v>
      </c>
      <c r="K9" s="104">
        <v>9.4705667480362146E-2</v>
      </c>
      <c r="L9" s="104">
        <v>0.62189340968756379</v>
      </c>
      <c r="M9" s="102"/>
      <c r="N9" s="103">
        <v>0.17663293468261271</v>
      </c>
      <c r="O9" s="104"/>
      <c r="P9" s="104">
        <v>0.19053412692943772</v>
      </c>
      <c r="Q9" s="104">
        <v>0.16231825385887541</v>
      </c>
      <c r="R9" s="104">
        <v>0.64714761921168684</v>
      </c>
      <c r="S9" s="102"/>
      <c r="T9" s="102">
        <v>1266114349.3444746</v>
      </c>
      <c r="U9" s="102">
        <v>45285616.827277258</v>
      </c>
      <c r="V9" s="102">
        <v>1220828732.5171974</v>
      </c>
      <c r="W9" s="101" t="s">
        <v>164</v>
      </c>
      <c r="X9" s="102">
        <v>2411186652.4386601</v>
      </c>
      <c r="Y9" s="102">
        <v>173937947.06561422</v>
      </c>
      <c r="Z9" s="102">
        <v>2237248705.3730464</v>
      </c>
      <c r="AA9" s="105">
        <v>1145072303.0941851</v>
      </c>
      <c r="AB9" s="102">
        <v>128652330.23833697</v>
      </c>
      <c r="AC9" s="102">
        <v>1016419972.855849</v>
      </c>
      <c r="AD9" s="104">
        <v>0.11988128937482169</v>
      </c>
      <c r="AE9" s="104">
        <v>0.10842049471550491</v>
      </c>
      <c r="AF9" s="102">
        <v>28311518.179675493</v>
      </c>
      <c r="AG9" s="102">
        <v>100340812.05866148</v>
      </c>
      <c r="AH9" s="102">
        <v>190190360.19032589</v>
      </c>
      <c r="AI9" s="102">
        <v>826229612.66552317</v>
      </c>
      <c r="AJ9" s="106">
        <v>0.41099999999999981</v>
      </c>
      <c r="AK9" s="102">
        <v>1682508852.5505748</v>
      </c>
      <c r="AL9" s="104">
        <v>0.69779286926994855</v>
      </c>
    </row>
    <row r="10" spans="1:38" s="101" customFormat="1" x14ac:dyDescent="0.25">
      <c r="A10" s="101" t="s">
        <v>6</v>
      </c>
      <c r="B10" s="101" t="s">
        <v>171</v>
      </c>
      <c r="C10" s="101" t="s">
        <v>166</v>
      </c>
      <c r="D10" s="102">
        <v>248292</v>
      </c>
      <c r="E10" s="102">
        <v>13658</v>
      </c>
      <c r="F10" s="102">
        <v>261950</v>
      </c>
      <c r="G10" s="102" t="s">
        <v>420</v>
      </c>
      <c r="H10" s="102" t="s">
        <v>420</v>
      </c>
      <c r="I10" s="103">
        <v>2.9411764705882353E-2</v>
      </c>
      <c r="J10" s="104">
        <v>0.35959629034983942</v>
      </c>
      <c r="K10" s="104">
        <v>5.4287434510731793E-2</v>
      </c>
      <c r="L10" s="104">
        <v>0.58611627513942877</v>
      </c>
      <c r="M10" s="102"/>
      <c r="N10" s="103">
        <v>2.5604551920341393E-2</v>
      </c>
      <c r="O10" s="104"/>
      <c r="P10" s="104">
        <v>0.2904042565652834</v>
      </c>
      <c r="Q10" s="104">
        <v>0.11171569135396441</v>
      </c>
      <c r="R10" s="104">
        <v>0.59788005208075223</v>
      </c>
      <c r="S10" s="102"/>
      <c r="T10" s="102">
        <v>6894776091.0437651</v>
      </c>
      <c r="U10" s="102">
        <v>411401768.94706386</v>
      </c>
      <c r="V10" s="102">
        <v>6483374322.0967016</v>
      </c>
      <c r="W10" s="101" t="s">
        <v>164</v>
      </c>
      <c r="X10" s="102">
        <v>13700190320.509441</v>
      </c>
      <c r="Y10" s="102">
        <v>2009721901.5196164</v>
      </c>
      <c r="Z10" s="102">
        <v>11690468418.989815</v>
      </c>
      <c r="AA10" s="105">
        <v>6805414229.4656687</v>
      </c>
      <c r="AB10" s="102">
        <v>1598320132.5725524</v>
      </c>
      <c r="AC10" s="102">
        <v>5207094096.8931131</v>
      </c>
      <c r="AD10" s="104">
        <v>0.12997451031842128</v>
      </c>
      <c r="AE10" s="104">
        <v>0.1282899357874451</v>
      </c>
      <c r="AF10" s="102">
        <v>8143983.5136708878</v>
      </c>
      <c r="AG10" s="102">
        <v>1590176149.0588815</v>
      </c>
      <c r="AH10" s="102">
        <v>61560735.560747601</v>
      </c>
      <c r="AI10" s="102">
        <v>5145533361.332366</v>
      </c>
      <c r="AJ10" s="106">
        <v>0.51999999999999968</v>
      </c>
      <c r="AK10" s="102">
        <v>14841872847.218544</v>
      </c>
      <c r="AL10" s="104">
        <v>1.0833333333333321</v>
      </c>
    </row>
    <row r="11" spans="1:38" s="101" customFormat="1" x14ac:dyDescent="0.25">
      <c r="A11" s="101" t="s">
        <v>186</v>
      </c>
      <c r="B11" s="101" t="s">
        <v>180</v>
      </c>
      <c r="C11" s="101" t="s">
        <v>172</v>
      </c>
      <c r="D11" s="102">
        <v>4446.1538461538457</v>
      </c>
      <c r="E11" s="102">
        <v>1812.2024620984653</v>
      </c>
      <c r="F11" s="102">
        <v>6258.3563082523106</v>
      </c>
      <c r="G11" s="102" t="s">
        <v>139</v>
      </c>
      <c r="H11" s="102" t="s">
        <v>133</v>
      </c>
      <c r="I11" s="103">
        <v>0.5</v>
      </c>
      <c r="J11" s="104">
        <v>0.12361797460510161</v>
      </c>
      <c r="K11" s="104">
        <v>0.44893155094577863</v>
      </c>
      <c r="L11" s="104">
        <v>0.42745047444911977</v>
      </c>
      <c r="M11" s="102"/>
      <c r="N11" s="103">
        <v>0.31970260223048325</v>
      </c>
      <c r="O11" s="104"/>
      <c r="P11" s="104">
        <v>3.1509539580613637E-2</v>
      </c>
      <c r="Q11" s="104">
        <v>0.29774022389012994</v>
      </c>
      <c r="R11" s="104">
        <v>0.67075023652925647</v>
      </c>
      <c r="S11" s="102"/>
      <c r="T11" s="102">
        <v>2282670599.5488362</v>
      </c>
      <c r="U11" s="102">
        <v>13843559.235029006</v>
      </c>
      <c r="V11" s="102">
        <v>2268827040.313807</v>
      </c>
      <c r="W11" s="101" t="s">
        <v>164</v>
      </c>
      <c r="X11" s="102">
        <v>2343144613.6852446</v>
      </c>
      <c r="Y11" s="102">
        <v>63374123.314507559</v>
      </c>
      <c r="Z11" s="102">
        <v>2279770490.370738</v>
      </c>
      <c r="AA11" s="105">
        <v>60474014.136408329</v>
      </c>
      <c r="AB11" s="102">
        <v>49530564.079478554</v>
      </c>
      <c r="AC11" s="102">
        <v>10943450.056931019</v>
      </c>
      <c r="AD11" s="104">
        <v>0.25692900396761981</v>
      </c>
      <c r="AE11" s="104">
        <v>6.8067325268315552E-3</v>
      </c>
      <c r="AF11" s="102">
        <v>15216901.530683594</v>
      </c>
      <c r="AG11" s="102">
        <v>34313662.548794962</v>
      </c>
      <c r="AH11" s="102">
        <v>847381.45051356719</v>
      </c>
      <c r="AI11" s="102">
        <v>10096068.606417451</v>
      </c>
      <c r="AJ11" s="106">
        <v>0.26200000000000012</v>
      </c>
      <c r="AK11" s="102">
        <v>831848087.78527713</v>
      </c>
      <c r="AL11" s="104">
        <v>0.35501355013550162</v>
      </c>
    </row>
    <row r="12" spans="1:38" s="101" customFormat="1" ht="12" customHeight="1" x14ac:dyDescent="0.25">
      <c r="A12" s="101" t="s">
        <v>8</v>
      </c>
      <c r="B12" s="101" t="s">
        <v>194</v>
      </c>
      <c r="C12" s="101" t="s">
        <v>162</v>
      </c>
      <c r="D12" s="119">
        <v>6900000</v>
      </c>
      <c r="E12" s="119">
        <v>900000</v>
      </c>
      <c r="F12" s="102">
        <v>7800000</v>
      </c>
      <c r="G12" s="107" t="s">
        <v>512</v>
      </c>
      <c r="H12" s="108" t="s">
        <v>512</v>
      </c>
      <c r="I12" s="103">
        <v>5.5837563451776651E-2</v>
      </c>
      <c r="J12" s="104">
        <v>0.40205344159939127</v>
      </c>
      <c r="K12" s="104">
        <v>0.16129001996112013</v>
      </c>
      <c r="L12" s="104">
        <v>0.4366565384394886</v>
      </c>
      <c r="M12" s="102"/>
      <c r="N12" s="103">
        <v>4.4988953605141595E-2</v>
      </c>
      <c r="O12" s="104"/>
      <c r="P12" s="104">
        <v>0.32030193369155974</v>
      </c>
      <c r="Q12" s="104">
        <v>0.16434335550208679</v>
      </c>
      <c r="R12" s="104">
        <v>0.51535471080635353</v>
      </c>
      <c r="S12" s="102"/>
      <c r="T12" s="102">
        <v>18937042371.375362</v>
      </c>
      <c r="U12" s="102">
        <v>459832984.68479818</v>
      </c>
      <c r="V12" s="102">
        <v>18477209386.690563</v>
      </c>
      <c r="W12" s="101" t="s">
        <v>163</v>
      </c>
      <c r="X12" s="102">
        <v>57909755747.83326</v>
      </c>
      <c r="Y12" s="102">
        <v>3309652081.4657588</v>
      </c>
      <c r="Z12" s="102">
        <v>54600103666.367531</v>
      </c>
      <c r="AA12" s="105">
        <v>38972713376.457893</v>
      </c>
      <c r="AB12" s="102">
        <v>2849819096.7809606</v>
      </c>
      <c r="AC12" s="102">
        <v>36122894279.676971</v>
      </c>
      <c r="AD12" s="104">
        <v>9.7073875568076395E-2</v>
      </c>
      <c r="AE12" s="104">
        <v>0.19977947214054897</v>
      </c>
      <c r="AF12" s="102">
        <v>93733935.156292036</v>
      </c>
      <c r="AG12" s="102">
        <v>2756085161.6246686</v>
      </c>
      <c r="AH12" s="102">
        <v>2410817966.2035627</v>
      </c>
      <c r="AI12" s="102">
        <v>33712076313.473408</v>
      </c>
      <c r="AJ12" s="106">
        <v>0.34100000000000003</v>
      </c>
      <c r="AK12" s="102">
        <v>29965442655.555603</v>
      </c>
      <c r="AL12" s="104">
        <v>0.51745068285280726</v>
      </c>
    </row>
    <row r="13" spans="1:38" s="101" customFormat="1" x14ac:dyDescent="0.25">
      <c r="A13" s="101" t="s">
        <v>9</v>
      </c>
      <c r="B13" s="101" t="s">
        <v>180</v>
      </c>
      <c r="C13" s="101" t="s">
        <v>172</v>
      </c>
      <c r="D13" s="102">
        <v>11861.538461538461</v>
      </c>
      <c r="E13" s="102">
        <v>3302.0527859237536</v>
      </c>
      <c r="F13" s="102">
        <v>15163.591247462215</v>
      </c>
      <c r="G13" s="102" t="s">
        <v>133</v>
      </c>
      <c r="H13" s="102" t="s">
        <v>133</v>
      </c>
      <c r="I13" s="103">
        <v>0.28534370946822307</v>
      </c>
      <c r="J13" s="104">
        <v>0</v>
      </c>
      <c r="K13" s="104">
        <v>8.9826318923813639E-2</v>
      </c>
      <c r="L13" s="104">
        <v>0.91017368107618646</v>
      </c>
      <c r="M13" s="102"/>
      <c r="N13" s="103">
        <v>0.24511545293072823</v>
      </c>
      <c r="O13" s="104"/>
      <c r="P13" s="104">
        <v>2.6926618697442955E-3</v>
      </c>
      <c r="Q13" s="104">
        <v>0.32270384941146668</v>
      </c>
      <c r="R13" s="104">
        <v>0.67460348871878895</v>
      </c>
      <c r="S13" s="102"/>
      <c r="T13" s="102">
        <v>245721426.42763233</v>
      </c>
      <c r="U13" s="102">
        <v>523264.7583636198</v>
      </c>
      <c r="V13" s="102">
        <v>245198161.6692687</v>
      </c>
      <c r="W13" s="101" t="s">
        <v>164</v>
      </c>
      <c r="X13" s="102">
        <v>1098513150.6421359</v>
      </c>
      <c r="Y13" s="102">
        <v>219991118.38433352</v>
      </c>
      <c r="Z13" s="102">
        <v>878522032.25780261</v>
      </c>
      <c r="AA13" s="105">
        <v>852791724.21450377</v>
      </c>
      <c r="AB13" s="102">
        <v>219467853.62596989</v>
      </c>
      <c r="AC13" s="102">
        <v>633323870.58853388</v>
      </c>
      <c r="AD13" s="104">
        <v>5.5205894636523055E-2</v>
      </c>
      <c r="AE13" s="104">
        <v>0.19159554279956145</v>
      </c>
      <c r="AF13" s="102">
        <v>70404006.877788275</v>
      </c>
      <c r="AG13" s="102">
        <v>149063846.74818161</v>
      </c>
      <c r="AH13" s="102">
        <v>67832503.48259604</v>
      </c>
      <c r="AI13" s="102">
        <v>565491367.10593784</v>
      </c>
      <c r="AJ13" s="106"/>
      <c r="AK13" s="102">
        <v>0</v>
      </c>
      <c r="AL13" s="104" t="s">
        <v>170</v>
      </c>
    </row>
    <row r="14" spans="1:38" s="101" customFormat="1" x14ac:dyDescent="0.25">
      <c r="A14" s="101" t="s">
        <v>10</v>
      </c>
      <c r="B14" s="101" t="s">
        <v>171</v>
      </c>
      <c r="C14" s="101" t="s">
        <v>166</v>
      </c>
      <c r="D14" s="102">
        <v>65959</v>
      </c>
      <c r="E14" s="102">
        <v>14250</v>
      </c>
      <c r="F14" s="102">
        <v>80209</v>
      </c>
      <c r="G14" s="102" t="s">
        <v>420</v>
      </c>
      <c r="H14" s="102" t="s">
        <v>420</v>
      </c>
      <c r="I14" s="103">
        <v>0.33360455655004068</v>
      </c>
      <c r="J14" s="104">
        <v>0.22317758484792555</v>
      </c>
      <c r="K14" s="104">
        <v>0.12716306055002422</v>
      </c>
      <c r="L14" s="104">
        <v>0.64965935460205027</v>
      </c>
      <c r="M14" s="102"/>
      <c r="N14" s="103">
        <v>0.28386587771203153</v>
      </c>
      <c r="O14" s="104"/>
      <c r="P14" s="104">
        <v>0.24372684836620989</v>
      </c>
      <c r="Q14" s="104">
        <v>0.17049540731817495</v>
      </c>
      <c r="R14" s="104">
        <v>0.58577774431561513</v>
      </c>
      <c r="S14" s="102"/>
      <c r="T14" s="102">
        <v>4492537961.5870047</v>
      </c>
      <c r="U14" s="102">
        <v>57556654.776827298</v>
      </c>
      <c r="V14" s="102">
        <v>4434981306.8101778</v>
      </c>
      <c r="W14" s="101" t="s">
        <v>164</v>
      </c>
      <c r="X14" s="102">
        <v>22917405315.513756</v>
      </c>
      <c r="Y14" s="102">
        <v>1585870676.9987504</v>
      </c>
      <c r="Z14" s="102">
        <v>21331534638.515011</v>
      </c>
      <c r="AA14" s="105">
        <v>18424867353.926754</v>
      </c>
      <c r="AB14" s="102">
        <v>1528314022.2219231</v>
      </c>
      <c r="AC14" s="102">
        <v>16896553331.704834</v>
      </c>
      <c r="AD14" s="104">
        <v>8.2267412439721604E-2</v>
      </c>
      <c r="AE14" s="104">
        <v>0.33739640593202791</v>
      </c>
      <c r="AF14" s="102">
        <v>345785819.06361234</v>
      </c>
      <c r="AG14" s="102">
        <v>1182528203.1583107</v>
      </c>
      <c r="AH14" s="102">
        <v>4238979150.9675331</v>
      </c>
      <c r="AI14" s="102">
        <v>12657574180.737301</v>
      </c>
      <c r="AJ14" s="106">
        <v>0.43299999999999988</v>
      </c>
      <c r="AK14" s="102">
        <v>17501298944.651588</v>
      </c>
      <c r="AL14" s="104">
        <v>0.76366843033509657</v>
      </c>
    </row>
    <row r="15" spans="1:38" s="101" customFormat="1" x14ac:dyDescent="0.25">
      <c r="A15" s="101" t="s">
        <v>11</v>
      </c>
      <c r="B15" s="101" t="s">
        <v>180</v>
      </c>
      <c r="C15" s="101" t="s">
        <v>166</v>
      </c>
      <c r="D15" s="102">
        <v>5984.6153846153848</v>
      </c>
      <c r="E15" s="102">
        <v>1073.3137829912023</v>
      </c>
      <c r="F15" s="102">
        <v>7057.9291676065868</v>
      </c>
      <c r="G15" s="102" t="s">
        <v>133</v>
      </c>
      <c r="H15" s="102" t="s">
        <v>133</v>
      </c>
      <c r="I15" s="103">
        <v>0.2442159383033419</v>
      </c>
      <c r="J15" s="104">
        <v>5.4812258605677691E-2</v>
      </c>
      <c r="K15" s="104">
        <v>0.55166808592973426</v>
      </c>
      <c r="L15" s="104">
        <v>0.39351965546458806</v>
      </c>
      <c r="M15" s="102"/>
      <c r="N15" s="103">
        <v>0.19945355191256831</v>
      </c>
      <c r="O15" s="104"/>
      <c r="P15" s="104">
        <v>5.5218200628817937E-2</v>
      </c>
      <c r="Q15" s="104">
        <v>0.29169448080169241</v>
      </c>
      <c r="R15" s="104">
        <v>0.65308731856948965</v>
      </c>
      <c r="S15" s="102"/>
      <c r="T15" s="102">
        <v>137114912.44644925</v>
      </c>
      <c r="U15" s="102">
        <v>34177848.56629426</v>
      </c>
      <c r="V15" s="102">
        <v>102937063.88015498</v>
      </c>
      <c r="W15" s="101" t="s">
        <v>164</v>
      </c>
      <c r="X15" s="102">
        <v>600070374.31840122</v>
      </c>
      <c r="Y15" s="102">
        <v>87099420.815958917</v>
      </c>
      <c r="Z15" s="102">
        <v>512970953.50244212</v>
      </c>
      <c r="AA15" s="105">
        <v>462955461.87195188</v>
      </c>
      <c r="AB15" s="102">
        <v>52921572.249664657</v>
      </c>
      <c r="AC15" s="102">
        <v>410033889.62228715</v>
      </c>
      <c r="AD15" s="104">
        <v>7.7773628740179818E-2</v>
      </c>
      <c r="AE15" s="104">
        <v>0.2625952609562423</v>
      </c>
      <c r="AF15" s="102">
        <v>5620951.2471987866</v>
      </c>
      <c r="AG15" s="102">
        <v>47300621.002465874</v>
      </c>
      <c r="AH15" s="102">
        <v>58417510.816112436</v>
      </c>
      <c r="AI15" s="102">
        <v>351616378.8061747</v>
      </c>
      <c r="AJ15" s="106">
        <v>0.42</v>
      </c>
      <c r="AK15" s="102">
        <v>434533719.33401459</v>
      </c>
      <c r="AL15" s="104">
        <v>0.72413793103448265</v>
      </c>
    </row>
    <row r="16" spans="1:38" s="101" customFormat="1" x14ac:dyDescent="0.25">
      <c r="A16" s="101" t="s">
        <v>12</v>
      </c>
      <c r="B16" s="101" t="s">
        <v>197</v>
      </c>
      <c r="C16" s="101" t="s">
        <v>196</v>
      </c>
      <c r="D16" s="102">
        <v>6446.1538461538457</v>
      </c>
      <c r="E16" s="102">
        <v>2703.8123167155422</v>
      </c>
      <c r="F16" s="102">
        <v>9149.9661628693884</v>
      </c>
      <c r="G16" s="102" t="s">
        <v>133</v>
      </c>
      <c r="H16" s="102" t="s">
        <v>133</v>
      </c>
      <c r="I16" s="103">
        <v>0.49164677804295942</v>
      </c>
      <c r="J16" s="104">
        <v>0.53667526127334886</v>
      </c>
      <c r="K16" s="104">
        <v>0.3280213140857251</v>
      </c>
      <c r="L16" s="104">
        <v>0.13530342464092596</v>
      </c>
      <c r="M16" s="102"/>
      <c r="N16" s="103">
        <v>0.16485900216919741</v>
      </c>
      <c r="O16" s="104"/>
      <c r="P16" s="104">
        <v>0.32170331830219584</v>
      </c>
      <c r="Q16" s="104">
        <v>3.1905716319679658E-2</v>
      </c>
      <c r="R16" s="104">
        <v>0.64639096537812446</v>
      </c>
      <c r="S16" s="102"/>
      <c r="T16" s="102">
        <v>113662319.55003569</v>
      </c>
      <c r="U16" s="102">
        <v>5035909.0476204948</v>
      </c>
      <c r="V16" s="102">
        <v>108626410.5024152</v>
      </c>
      <c r="W16" s="101" t="s">
        <v>164</v>
      </c>
      <c r="X16" s="102">
        <v>802867685.30822957</v>
      </c>
      <c r="Y16" s="102">
        <v>31922327.706310511</v>
      </c>
      <c r="Z16" s="102">
        <v>770945357.60191917</v>
      </c>
      <c r="AA16" s="105">
        <v>689205365.75819409</v>
      </c>
      <c r="AB16" s="102">
        <v>26886418.658690017</v>
      </c>
      <c r="AC16" s="102">
        <v>662318947.09950399</v>
      </c>
      <c r="AD16" s="104">
        <v>1.3409702792567401E-2</v>
      </c>
      <c r="AE16" s="104">
        <v>8.1311371740848765E-2</v>
      </c>
      <c r="AF16" s="102">
        <v>22005916.213939499</v>
      </c>
      <c r="AG16" s="102">
        <v>4880502.4447505185</v>
      </c>
      <c r="AH16" s="102">
        <v>75247382.618403628</v>
      </c>
      <c r="AI16" s="102">
        <v>587071564.48110032</v>
      </c>
      <c r="AJ16" s="106">
        <v>0.49099999999999983</v>
      </c>
      <c r="AK16" s="102">
        <v>774475507.83171022</v>
      </c>
      <c r="AL16" s="104">
        <v>0.96463654223968509</v>
      </c>
    </row>
    <row r="17" spans="1:38" s="101" customFormat="1" x14ac:dyDescent="0.25">
      <c r="A17" s="101" t="s">
        <v>13</v>
      </c>
      <c r="B17" s="101" t="s">
        <v>194</v>
      </c>
      <c r="C17" s="101" t="s">
        <v>162</v>
      </c>
      <c r="D17" s="119">
        <v>11099.192017608217</v>
      </c>
      <c r="E17" s="119">
        <v>8238.0879823917821</v>
      </c>
      <c r="F17" s="102">
        <v>19337.28</v>
      </c>
      <c r="G17" s="108" t="s">
        <v>513</v>
      </c>
      <c r="H17" s="108" t="s">
        <v>513</v>
      </c>
      <c r="I17" s="103">
        <v>0.43418467583497056</v>
      </c>
      <c r="J17" s="104">
        <v>0.15407915407915407</v>
      </c>
      <c r="K17" s="104">
        <v>0.12508012508012506</v>
      </c>
      <c r="L17" s="104">
        <v>0.72084072084072082</v>
      </c>
      <c r="M17" s="102"/>
      <c r="N17" s="103">
        <v>0.29876977152899825</v>
      </c>
      <c r="O17" s="104"/>
      <c r="P17" s="104">
        <v>5.8389504153673194E-2</v>
      </c>
      <c r="Q17" s="104">
        <v>0.18354707920212848</v>
      </c>
      <c r="R17" s="104">
        <v>0.75806341664419841</v>
      </c>
      <c r="S17" s="102"/>
      <c r="T17" s="102">
        <v>192401293.46488479</v>
      </c>
      <c r="U17" s="102">
        <v>18862442.167105429</v>
      </c>
      <c r="V17" s="102">
        <v>173538851.29777935</v>
      </c>
      <c r="W17" s="101" t="s">
        <v>164</v>
      </c>
      <c r="X17" s="102">
        <v>283790327.05803466</v>
      </c>
      <c r="Y17" s="102">
        <v>27691643.668234076</v>
      </c>
      <c r="Z17" s="102">
        <v>256098683.38980046</v>
      </c>
      <c r="AA17" s="105">
        <v>91389033.593149826</v>
      </c>
      <c r="AB17" s="102">
        <v>8829201.5011286475</v>
      </c>
      <c r="AC17" s="102">
        <v>82559832.092021108</v>
      </c>
      <c r="AD17" s="104">
        <v>9.8052780609395929E-2</v>
      </c>
      <c r="AE17" s="104">
        <v>4.6574265170672043E-2</v>
      </c>
      <c r="AF17" s="102">
        <v>1732853.7345266188</v>
      </c>
      <c r="AG17" s="102">
        <v>7096347.7666020282</v>
      </c>
      <c r="AH17" s="102">
        <v>15338472.766587343</v>
      </c>
      <c r="AI17" s="102">
        <v>67221359.325433761</v>
      </c>
      <c r="AJ17" s="106">
        <v>0.27700000000000008</v>
      </c>
      <c r="AK17" s="102">
        <v>108727414.37769797</v>
      </c>
      <c r="AL17" s="104">
        <v>0.38312586445366548</v>
      </c>
    </row>
    <row r="18" spans="1:38" s="101" customFormat="1" x14ac:dyDescent="0.25">
      <c r="A18" s="101" t="s">
        <v>14</v>
      </c>
      <c r="B18" s="101" t="s">
        <v>180</v>
      </c>
      <c r="C18" s="101" t="s">
        <v>162</v>
      </c>
      <c r="D18" s="102">
        <v>216064</v>
      </c>
      <c r="E18" s="102">
        <v>9387.0967741935474</v>
      </c>
      <c r="F18" s="102">
        <v>225451.09677419355</v>
      </c>
      <c r="G18" s="102" t="s">
        <v>133</v>
      </c>
      <c r="H18" s="102" t="s">
        <v>133</v>
      </c>
      <c r="I18" s="103">
        <v>0.4425087108013937</v>
      </c>
      <c r="J18" s="104">
        <v>0.22966811600810746</v>
      </c>
      <c r="K18" s="104">
        <v>0.36749613485921767</v>
      </c>
      <c r="L18" s="104">
        <v>0.40283574913267484</v>
      </c>
      <c r="M18" s="102"/>
      <c r="N18" s="103">
        <v>0.12464854732895971</v>
      </c>
      <c r="O18" s="104"/>
      <c r="P18" s="104">
        <v>4.0381240588589974E-2</v>
      </c>
      <c r="Q18" s="104">
        <v>9.3235615525674276E-2</v>
      </c>
      <c r="R18" s="104">
        <v>0.86638314388573578</v>
      </c>
      <c r="S18" s="102"/>
      <c r="T18" s="102">
        <v>2224300904.2602892</v>
      </c>
      <c r="U18" s="102">
        <v>1592168.2643762976</v>
      </c>
      <c r="V18" s="102">
        <v>2222708735.995913</v>
      </c>
      <c r="W18" s="101" t="s">
        <v>164</v>
      </c>
      <c r="X18" s="102">
        <v>3927376591.3706303</v>
      </c>
      <c r="Y18" s="102">
        <v>142387466.14317068</v>
      </c>
      <c r="Z18" s="102">
        <v>3784989125.2274623</v>
      </c>
      <c r="AA18" s="105">
        <v>1703075687.110343</v>
      </c>
      <c r="AB18" s="102">
        <v>140795297.87879437</v>
      </c>
      <c r="AC18" s="102">
        <v>1562280389.2315493</v>
      </c>
      <c r="AD18" s="104">
        <v>6.7003432018447606E-2</v>
      </c>
      <c r="AE18" s="104">
        <v>5.1302373615460868E-2</v>
      </c>
      <c r="AF18" s="102">
        <v>29268032.129703887</v>
      </c>
      <c r="AG18" s="102">
        <v>111527265.74909049</v>
      </c>
      <c r="AH18" s="102">
        <v>72068654.423021644</v>
      </c>
      <c r="AI18" s="102">
        <v>1490211734.8085277</v>
      </c>
      <c r="AJ18" s="106">
        <v>0.6349999999999999</v>
      </c>
      <c r="AK18" s="102">
        <v>6832559275.3982172</v>
      </c>
      <c r="AL18" s="104">
        <v>1.7397260273972597</v>
      </c>
    </row>
    <row r="19" spans="1:38" s="101" customFormat="1" x14ac:dyDescent="0.25">
      <c r="A19" s="101" t="s">
        <v>173</v>
      </c>
      <c r="B19" s="101" t="s">
        <v>171</v>
      </c>
      <c r="C19" s="101" t="s">
        <v>166</v>
      </c>
      <c r="D19" s="102">
        <v>151107</v>
      </c>
      <c r="E19" s="102">
        <v>10188</v>
      </c>
      <c r="F19" s="102">
        <v>161295</v>
      </c>
      <c r="G19" s="102" t="s">
        <v>420</v>
      </c>
      <c r="H19" s="102" t="s">
        <v>420</v>
      </c>
      <c r="I19" s="103">
        <v>0.15485756026296568</v>
      </c>
      <c r="J19" s="104">
        <v>0.10055956441410824</v>
      </c>
      <c r="K19" s="104">
        <v>0.18397654537505898</v>
      </c>
      <c r="L19" s="104">
        <v>0.71546389021083279</v>
      </c>
      <c r="M19" s="102"/>
      <c r="N19" s="103">
        <v>0.14508506616257089</v>
      </c>
      <c r="O19" s="104"/>
      <c r="P19" s="104">
        <v>1.7592366144569709E-2</v>
      </c>
      <c r="Q19" s="104">
        <v>0.14427536592597723</v>
      </c>
      <c r="R19" s="104">
        <v>0.83813226792945306</v>
      </c>
      <c r="S19" s="102"/>
      <c r="T19" s="102">
        <v>5332374105.0923653</v>
      </c>
      <c r="U19" s="102">
        <v>247600162.38240042</v>
      </c>
      <c r="V19" s="102">
        <v>5084773942.7099648</v>
      </c>
      <c r="W19" s="101" t="s">
        <v>163</v>
      </c>
      <c r="X19" s="102">
        <v>6107063579.3392344</v>
      </c>
      <c r="Y19" s="102">
        <v>386723714.10040212</v>
      </c>
      <c r="Z19" s="102">
        <v>5720339865.2388344</v>
      </c>
      <c r="AA19" s="105">
        <v>774689474.24686766</v>
      </c>
      <c r="AB19" s="102">
        <v>139123551.71800169</v>
      </c>
      <c r="AC19" s="102">
        <v>635565922.52886963</v>
      </c>
      <c r="AD19" s="104">
        <v>0.33336939195315535</v>
      </c>
      <c r="AE19" s="104">
        <v>4.8432040568112844E-2</v>
      </c>
      <c r="AF19" s="102">
        <v>15346062.256359193</v>
      </c>
      <c r="AG19" s="102">
        <v>123777489.4616425</v>
      </c>
      <c r="AH19" s="102">
        <v>57900050.708549924</v>
      </c>
      <c r="AI19" s="102">
        <v>577665871.82031965</v>
      </c>
      <c r="AJ19" s="106">
        <v>0.32800000000000007</v>
      </c>
      <c r="AK19" s="102">
        <v>2980828651.8203411</v>
      </c>
      <c r="AL19" s="104">
        <v>0.48809523809523819</v>
      </c>
    </row>
    <row r="20" spans="1:38" s="101" customFormat="1" x14ac:dyDescent="0.25">
      <c r="A20" s="101" t="s">
        <v>16</v>
      </c>
      <c r="B20" s="101" t="s">
        <v>197</v>
      </c>
      <c r="C20" s="101" t="s">
        <v>166</v>
      </c>
      <c r="D20" s="102">
        <v>5995</v>
      </c>
      <c r="E20" s="102">
        <v>7142</v>
      </c>
      <c r="F20" s="102">
        <v>13137</v>
      </c>
      <c r="G20" s="102" t="s">
        <v>420</v>
      </c>
      <c r="H20" s="102" t="s">
        <v>420</v>
      </c>
      <c r="I20" s="103">
        <v>0.23529411764705882</v>
      </c>
      <c r="J20" s="104">
        <v>0.12266391305970036</v>
      </c>
      <c r="K20" s="104">
        <v>0.13887093374906345</v>
      </c>
      <c r="L20" s="104">
        <v>0.73846515319123618</v>
      </c>
      <c r="M20" s="102"/>
      <c r="N20" s="103">
        <v>0.16885964912280702</v>
      </c>
      <c r="O20" s="104"/>
      <c r="P20" s="104">
        <v>7.5574143219850093E-2</v>
      </c>
      <c r="Q20" s="104">
        <v>0.17249953467996779</v>
      </c>
      <c r="R20" s="104">
        <v>0.75192632210018218</v>
      </c>
      <c r="S20" s="102"/>
      <c r="T20" s="102">
        <v>1425602197.4887304</v>
      </c>
      <c r="U20" s="102">
        <v>260592979.29047108</v>
      </c>
      <c r="V20" s="102">
        <v>1165009218.1982594</v>
      </c>
      <c r="W20" s="101" t="s">
        <v>164</v>
      </c>
      <c r="X20" s="102">
        <v>4095233052.0077772</v>
      </c>
      <c r="Y20" s="102"/>
      <c r="Z20" s="102"/>
      <c r="AA20" s="105">
        <v>2669630854.5190434</v>
      </c>
      <c r="AB20" s="102"/>
      <c r="AC20" s="102"/>
      <c r="AD20" s="104">
        <v>9.9063003456136819E-2</v>
      </c>
      <c r="AE20" s="104">
        <v>0.18550872819478806</v>
      </c>
      <c r="AF20" s="102"/>
      <c r="AG20" s="102"/>
      <c r="AH20" s="102"/>
      <c r="AI20" s="102"/>
      <c r="AJ20" s="106">
        <v>0.31900000000000001</v>
      </c>
      <c r="AK20" s="102">
        <v>1918325027.2987974</v>
      </c>
      <c r="AL20" s="104">
        <v>0.46842878120411163</v>
      </c>
    </row>
    <row r="21" spans="1:38" s="101" customFormat="1" x14ac:dyDescent="0.25">
      <c r="A21" s="101" t="s">
        <v>17</v>
      </c>
      <c r="B21" s="101" t="s">
        <v>180</v>
      </c>
      <c r="C21" s="101" t="s">
        <v>166</v>
      </c>
      <c r="D21" s="102">
        <v>15417259</v>
      </c>
      <c r="E21" s="102">
        <v>321193</v>
      </c>
      <c r="F21" s="102">
        <v>15738452</v>
      </c>
      <c r="G21" s="102" t="s">
        <v>421</v>
      </c>
      <c r="H21" s="102" t="s">
        <v>421</v>
      </c>
      <c r="I21" s="103">
        <v>5.3004303535436073E-2</v>
      </c>
      <c r="J21" s="104">
        <v>5.336242209876408E-2</v>
      </c>
      <c r="K21" s="104">
        <v>6.9721228637937879E-2</v>
      </c>
      <c r="L21" s="104">
        <v>0.87691634926329798</v>
      </c>
      <c r="M21" s="102"/>
      <c r="N21" s="103">
        <v>9.7785327045492781E-2</v>
      </c>
      <c r="O21" s="104"/>
      <c r="P21" s="104">
        <v>8.8488029155151054E-2</v>
      </c>
      <c r="Q21" s="104">
        <v>0.15523151009332822</v>
      </c>
      <c r="R21" s="104">
        <v>0.75628046075152078</v>
      </c>
      <c r="S21" s="102"/>
      <c r="T21" s="102">
        <v>200330000000</v>
      </c>
      <c r="U21" s="102">
        <v>4158616416.0817862</v>
      </c>
      <c r="V21" s="102">
        <v>196171383583.91821</v>
      </c>
      <c r="W21" s="101" t="s">
        <v>174</v>
      </c>
      <c r="X21" s="102">
        <v>683072085984.60193</v>
      </c>
      <c r="Y21" s="102">
        <v>49425045181.724998</v>
      </c>
      <c r="Z21" s="102">
        <v>633647040802.87708</v>
      </c>
      <c r="AA21" s="105">
        <v>482742085984.60193</v>
      </c>
      <c r="AB21" s="102">
        <v>45266428765.643211</v>
      </c>
      <c r="AC21" s="102">
        <v>437475657218.95886</v>
      </c>
      <c r="AD21" s="104">
        <v>0.11287947028106138</v>
      </c>
      <c r="AE21" s="104">
        <v>0.27200953900222857</v>
      </c>
      <c r="AF21" s="102">
        <v>896996011.83597326</v>
      </c>
      <c r="AG21" s="102">
        <v>44369432753.807243</v>
      </c>
      <c r="AH21" s="102">
        <v>14880625230.397533</v>
      </c>
      <c r="AI21" s="102">
        <v>422595031988.56134</v>
      </c>
      <c r="AJ21" s="106">
        <v>0.36599999999999983</v>
      </c>
      <c r="AK21" s="102">
        <v>394328680552.62482</v>
      </c>
      <c r="AL21" s="104">
        <v>0.57728706624605641</v>
      </c>
    </row>
    <row r="22" spans="1:38" s="101" customFormat="1" x14ac:dyDescent="0.25">
      <c r="A22" s="101" t="s">
        <v>18</v>
      </c>
      <c r="B22" s="101" t="s">
        <v>171</v>
      </c>
      <c r="C22" s="101" t="s">
        <v>166</v>
      </c>
      <c r="D22" s="102">
        <v>342934</v>
      </c>
      <c r="E22" s="102">
        <v>28365</v>
      </c>
      <c r="F22" s="102">
        <v>371299</v>
      </c>
      <c r="G22" s="102" t="s">
        <v>420</v>
      </c>
      <c r="H22" s="102" t="s">
        <v>420</v>
      </c>
      <c r="I22" s="103">
        <v>0.28433359314107559</v>
      </c>
      <c r="J22" s="104">
        <v>0.31570226396432816</v>
      </c>
      <c r="K22" s="104">
        <v>0.18151831096318519</v>
      </c>
      <c r="L22" s="104">
        <v>0.50277942507248663</v>
      </c>
      <c r="M22" s="102"/>
      <c r="N22" s="103">
        <v>0.25756726457399104</v>
      </c>
      <c r="O22" s="104"/>
      <c r="P22" s="104">
        <v>9.0313060427658812E-2</v>
      </c>
      <c r="Q22" s="104">
        <v>0.18277490424674958</v>
      </c>
      <c r="R22" s="104">
        <v>0.72691203532559157</v>
      </c>
      <c r="S22" s="102"/>
      <c r="T22" s="102">
        <v>7495751835.6732492</v>
      </c>
      <c r="U22" s="102">
        <v>452328223.90328079</v>
      </c>
      <c r="V22" s="102">
        <v>7043423611.769968</v>
      </c>
      <c r="W22" s="101" t="s">
        <v>164</v>
      </c>
      <c r="X22" s="102">
        <v>13973950732.025938</v>
      </c>
      <c r="Y22" s="102">
        <v>2709374705.5797324</v>
      </c>
      <c r="Z22" s="102">
        <v>11264576026.446209</v>
      </c>
      <c r="AA22" s="105">
        <v>6478198896.3526907</v>
      </c>
      <c r="AB22" s="102">
        <v>2257046481.6764517</v>
      </c>
      <c r="AC22" s="102">
        <v>4221152414.6762409</v>
      </c>
      <c r="AD22" s="104">
        <v>0.15312152712460478</v>
      </c>
      <c r="AE22" s="104">
        <v>0.13233518528530083</v>
      </c>
      <c r="AF22" s="102">
        <v>393860672.72572732</v>
      </c>
      <c r="AG22" s="102">
        <v>1863185808.9507244</v>
      </c>
      <c r="AH22" s="102">
        <v>1071221950.0486649</v>
      </c>
      <c r="AI22" s="102">
        <v>3149930464.6275759</v>
      </c>
      <c r="AJ22" s="106">
        <v>0.32700000000000001</v>
      </c>
      <c r="AK22" s="102">
        <v>6789720489.4093342</v>
      </c>
      <c r="AL22" s="104">
        <v>0.48588410104011887</v>
      </c>
    </row>
    <row r="23" spans="1:38" s="101" customFormat="1" x14ac:dyDescent="0.25">
      <c r="A23" s="101" t="s">
        <v>202</v>
      </c>
      <c r="B23" s="101" t="s">
        <v>197</v>
      </c>
      <c r="C23" s="101" t="s">
        <v>196</v>
      </c>
      <c r="D23" s="109">
        <v>55166</v>
      </c>
      <c r="E23" s="109">
        <v>5811</v>
      </c>
      <c r="F23" s="102">
        <v>60977</v>
      </c>
      <c r="G23" s="109" t="s">
        <v>514</v>
      </c>
      <c r="H23" s="109" t="s">
        <v>515</v>
      </c>
      <c r="I23" s="103">
        <v>2.2972972972972974E-2</v>
      </c>
      <c r="J23" s="104">
        <v>0.60504247579867287</v>
      </c>
      <c r="K23" s="104">
        <v>0.26901416634708131</v>
      </c>
      <c r="L23" s="104">
        <v>0.12594335785424585</v>
      </c>
      <c r="M23" s="102"/>
      <c r="N23" s="103">
        <v>0.11040339702760085</v>
      </c>
      <c r="O23" s="104"/>
      <c r="P23" s="104">
        <v>0.37855799578476312</v>
      </c>
      <c r="Q23" s="104">
        <v>0.28355250146573685</v>
      </c>
      <c r="R23" s="104">
        <v>0.33788950274950003</v>
      </c>
      <c r="S23" s="102"/>
      <c r="T23" s="102">
        <v>382454699.45990729</v>
      </c>
      <c r="U23" s="102">
        <v>20922193.423205853</v>
      </c>
      <c r="V23" s="102">
        <v>361532506.03670144</v>
      </c>
      <c r="W23" s="101" t="s">
        <v>164</v>
      </c>
      <c r="X23" s="102">
        <v>1992395584.3319018</v>
      </c>
      <c r="Y23" s="102">
        <v>171419295.42808911</v>
      </c>
      <c r="Z23" s="102">
        <v>1820976288.9038124</v>
      </c>
      <c r="AA23" s="105">
        <v>1609940884.8719943</v>
      </c>
      <c r="AB23" s="102">
        <v>150497102.00488326</v>
      </c>
      <c r="AC23" s="102">
        <v>1459443782.867111</v>
      </c>
      <c r="AD23" s="104">
        <v>3.4457014584695758E-2</v>
      </c>
      <c r="AE23" s="104">
        <v>0.14504660716385737</v>
      </c>
      <c r="AF23" s="102">
        <v>7795825.2229324887</v>
      </c>
      <c r="AG23" s="102">
        <v>142701276.78195077</v>
      </c>
      <c r="AH23" s="102">
        <v>43244107.296688214</v>
      </c>
      <c r="AI23" s="102">
        <v>1416199675.5704226</v>
      </c>
      <c r="AJ23" s="106">
        <v>0.39600000000000013</v>
      </c>
      <c r="AK23" s="102">
        <v>1306272601.6480689</v>
      </c>
      <c r="AL23" s="104">
        <v>0.65562913907284814</v>
      </c>
    </row>
    <row r="24" spans="1:38" s="101" customFormat="1" x14ac:dyDescent="0.25">
      <c r="A24" s="101" t="s">
        <v>20</v>
      </c>
      <c r="B24" s="101" t="s">
        <v>197</v>
      </c>
      <c r="C24" s="101" t="s">
        <v>196</v>
      </c>
      <c r="D24" s="102">
        <v>3411</v>
      </c>
      <c r="E24" s="102">
        <v>388</v>
      </c>
      <c r="F24" s="102">
        <v>3799</v>
      </c>
      <c r="G24" s="102" t="s">
        <v>420</v>
      </c>
      <c r="H24" s="102" t="s">
        <v>420</v>
      </c>
      <c r="I24" s="103">
        <v>0.27329192546583853</v>
      </c>
      <c r="J24" s="104">
        <v>0.10670083779510929</v>
      </c>
      <c r="K24" s="104">
        <v>0.38034740421608632</v>
      </c>
      <c r="L24" s="104">
        <v>0.51295175798880444</v>
      </c>
      <c r="M24" s="102"/>
      <c r="N24" s="103">
        <v>0.1276595744680851</v>
      </c>
      <c r="O24" s="104"/>
      <c r="P24" s="104">
        <v>6.7403482240812537E-2</v>
      </c>
      <c r="Q24" s="104">
        <v>0.310790293369061</v>
      </c>
      <c r="R24" s="104">
        <v>0.62180622439012645</v>
      </c>
      <c r="S24" s="102"/>
      <c r="T24" s="102">
        <v>227941840.07727587</v>
      </c>
      <c r="U24" s="102">
        <v>18825249.275623746</v>
      </c>
      <c r="V24" s="102">
        <v>209116590.80165213</v>
      </c>
      <c r="W24" s="101" t="s">
        <v>163</v>
      </c>
      <c r="X24" s="102">
        <v>718911727.61403513</v>
      </c>
      <c r="Y24" s="102">
        <v>26836680.011377569</v>
      </c>
      <c r="Z24" s="102">
        <v>692075047.60265779</v>
      </c>
      <c r="AA24" s="105">
        <v>490969887.53675979</v>
      </c>
      <c r="AB24" s="102">
        <v>8011430.7357538231</v>
      </c>
      <c r="AC24" s="102">
        <v>482958456.80100566</v>
      </c>
      <c r="AD24" s="104">
        <v>7.3882719259320509E-2</v>
      </c>
      <c r="AE24" s="104">
        <v>0.15913792024036072</v>
      </c>
      <c r="AF24" s="102">
        <v>2178807.9643867579</v>
      </c>
      <c r="AG24" s="102">
        <v>5832622.7713670656</v>
      </c>
      <c r="AH24" s="102">
        <v>22064308.28183268</v>
      </c>
      <c r="AI24" s="102">
        <v>460894148.51917297</v>
      </c>
      <c r="AJ24" s="106">
        <v>0.39600000000000007</v>
      </c>
      <c r="AK24" s="102">
        <v>471339477.0449636</v>
      </c>
      <c r="AL24" s="104">
        <v>0.65562913907284792</v>
      </c>
    </row>
    <row r="25" spans="1:38" s="101" customFormat="1" x14ac:dyDescent="0.25">
      <c r="A25" s="101" t="s">
        <v>21</v>
      </c>
      <c r="B25" s="101" t="s">
        <v>161</v>
      </c>
      <c r="C25" s="101" t="s">
        <v>162</v>
      </c>
      <c r="D25" s="102">
        <v>363638</v>
      </c>
      <c r="E25" s="102">
        <v>12431</v>
      </c>
      <c r="F25" s="102">
        <v>376069</v>
      </c>
      <c r="G25" s="102" t="s">
        <v>420</v>
      </c>
      <c r="H25" s="102" t="s">
        <v>420</v>
      </c>
      <c r="I25" s="103">
        <v>0.52734151094806836</v>
      </c>
      <c r="J25" s="104">
        <v>0.17079567891084108</v>
      </c>
      <c r="K25" s="104">
        <v>0.1495435986607096</v>
      </c>
      <c r="L25" s="104">
        <v>0.67966072242844922</v>
      </c>
      <c r="M25" s="102"/>
      <c r="N25" s="103">
        <v>0.34512930196383435</v>
      </c>
      <c r="O25" s="104"/>
      <c r="P25" s="104">
        <v>0.16606091003884119</v>
      </c>
      <c r="Q25" s="104">
        <v>0.18430320389060142</v>
      </c>
      <c r="R25" s="104">
        <v>0.64963588607055733</v>
      </c>
      <c r="S25" s="102"/>
      <c r="T25" s="102">
        <v>571765294.25264752</v>
      </c>
      <c r="U25" s="102">
        <v>62264893.01807493</v>
      </c>
      <c r="V25" s="102">
        <v>509500401.23457259</v>
      </c>
      <c r="W25" s="101" t="s">
        <v>164</v>
      </c>
      <c r="X25" s="102">
        <v>4281103339.1606646</v>
      </c>
      <c r="Y25" s="102">
        <v>1534016617.8135481</v>
      </c>
      <c r="Z25" s="102">
        <v>2747086721.3471174</v>
      </c>
      <c r="AA25" s="105">
        <v>3709338044.9080186</v>
      </c>
      <c r="AB25" s="102">
        <v>1471751724.7954731</v>
      </c>
      <c r="AC25" s="102">
        <v>2237586320.112545</v>
      </c>
      <c r="AD25" s="104">
        <v>3.1676828696706259E-2</v>
      </c>
      <c r="AE25" s="104">
        <v>0.20550401888297634</v>
      </c>
      <c r="AF25" s="102">
        <v>761553594.78313696</v>
      </c>
      <c r="AG25" s="102">
        <v>710198130.01233613</v>
      </c>
      <c r="AH25" s="102">
        <v>412161674.72340965</v>
      </c>
      <c r="AI25" s="102">
        <v>1825424645.3891354</v>
      </c>
      <c r="AJ25" s="106">
        <v>0.46000000000000024</v>
      </c>
      <c r="AK25" s="102">
        <v>3646865807.4331617</v>
      </c>
      <c r="AL25" s="104">
        <v>0.85185185185185253</v>
      </c>
    </row>
    <row r="26" spans="1:38" s="101" customFormat="1" x14ac:dyDescent="0.25">
      <c r="A26" s="101" t="s">
        <v>22</v>
      </c>
      <c r="B26" s="101" t="s">
        <v>197</v>
      </c>
      <c r="C26" s="101" t="s">
        <v>162</v>
      </c>
      <c r="D26" s="102">
        <v>70477</v>
      </c>
      <c r="E26" s="102">
        <v>22552.560000000001</v>
      </c>
      <c r="F26" s="102">
        <v>93029.56</v>
      </c>
      <c r="G26" s="102" t="s">
        <v>420</v>
      </c>
      <c r="H26" s="102" t="s">
        <v>420</v>
      </c>
      <c r="I26" s="103">
        <v>0.32130219391365888</v>
      </c>
      <c r="J26" s="104">
        <v>0.22668371918623687</v>
      </c>
      <c r="K26" s="104">
        <v>0.3794336645283049</v>
      </c>
      <c r="L26" s="104">
        <v>0.39388261628545829</v>
      </c>
      <c r="M26" s="102"/>
      <c r="N26" s="103">
        <v>0.28614008941877794</v>
      </c>
      <c r="O26" s="104"/>
      <c r="P26" s="104">
        <v>0.12423598531461227</v>
      </c>
      <c r="Q26" s="104">
        <v>0.30309249195539351</v>
      </c>
      <c r="R26" s="104">
        <v>0.57267152272999422</v>
      </c>
      <c r="S26" s="102"/>
      <c r="T26" s="102">
        <v>1661946876.7125313</v>
      </c>
      <c r="U26" s="102">
        <v>18249394.479549073</v>
      </c>
      <c r="V26" s="102">
        <v>1643697482.2329822</v>
      </c>
      <c r="W26" s="101" t="s">
        <v>164</v>
      </c>
      <c r="X26" s="102">
        <v>10376841132.64924</v>
      </c>
      <c r="Y26" s="102">
        <v>948094970.8377353</v>
      </c>
      <c r="Z26" s="102">
        <v>9428746161.811512</v>
      </c>
      <c r="AA26" s="105">
        <v>8714894255.9367142</v>
      </c>
      <c r="AB26" s="102">
        <v>929845576.35818624</v>
      </c>
      <c r="AC26" s="102">
        <v>7785048679.5785294</v>
      </c>
      <c r="AD26" s="104">
        <v>5.6919160682464644E-2</v>
      </c>
      <c r="AE26" s="104">
        <v>0.29847191473747164</v>
      </c>
      <c r="AF26" s="102">
        <v>83541291.525300041</v>
      </c>
      <c r="AG26" s="102">
        <v>846304284.83288622</v>
      </c>
      <c r="AH26" s="102">
        <v>643382869.8773613</v>
      </c>
      <c r="AI26" s="102">
        <v>7141665809.7011681</v>
      </c>
      <c r="AJ26" s="106">
        <v>0.314</v>
      </c>
      <c r="AK26" s="102">
        <v>4749749439.7257462</v>
      </c>
      <c r="AL26" s="104">
        <v>0.45772594752186596</v>
      </c>
    </row>
    <row r="27" spans="1:38" s="101" customFormat="1" x14ac:dyDescent="0.25">
      <c r="A27" s="101" t="s">
        <v>383</v>
      </c>
      <c r="B27" s="101" t="s">
        <v>197</v>
      </c>
      <c r="C27" s="101" t="s">
        <v>162</v>
      </c>
      <c r="D27" s="102">
        <v>7246.1538461538457</v>
      </c>
      <c r="E27" s="102">
        <v>2472.6005755823739</v>
      </c>
      <c r="F27" s="102">
        <v>9718.7544217362192</v>
      </c>
      <c r="G27" s="102" t="s">
        <v>139</v>
      </c>
      <c r="H27" s="102" t="s">
        <v>133</v>
      </c>
      <c r="I27" s="103">
        <v>0.11889596602972399</v>
      </c>
      <c r="J27" s="104">
        <v>0.23241375199646752</v>
      </c>
      <c r="K27" s="104">
        <v>0.36160238031230652</v>
      </c>
      <c r="L27" s="104">
        <v>0.40598386769122602</v>
      </c>
      <c r="M27" s="102"/>
      <c r="N27" s="103">
        <v>9.1954022988505746E-2</v>
      </c>
      <c r="O27" s="104"/>
      <c r="P27" s="104">
        <v>5.261418294163691E-2</v>
      </c>
      <c r="Q27" s="104">
        <v>0.48060971325996343</v>
      </c>
      <c r="R27" s="104">
        <v>0.46677610379839968</v>
      </c>
      <c r="S27" s="102"/>
      <c r="T27" s="102">
        <v>232061311.12573364</v>
      </c>
      <c r="U27" s="102">
        <v>56690633.27833499</v>
      </c>
      <c r="V27" s="102">
        <v>175370677.84739864</v>
      </c>
      <c r="W27" s="101" t="s">
        <v>164</v>
      </c>
      <c r="X27" s="102">
        <v>522180039.10205418</v>
      </c>
      <c r="Y27" s="102">
        <v>64721332.868065439</v>
      </c>
      <c r="Z27" s="102">
        <v>457458706.23398864</v>
      </c>
      <c r="AA27" s="105">
        <v>290118727.97632033</v>
      </c>
      <c r="AB27" s="102">
        <v>8030699.589730449</v>
      </c>
      <c r="AC27" s="102">
        <v>282088028.38659</v>
      </c>
      <c r="AD27" s="104">
        <v>0.14238986791044916</v>
      </c>
      <c r="AE27" s="104">
        <v>0.17801316020538013</v>
      </c>
      <c r="AF27" s="102">
        <v>2648038.955810267</v>
      </c>
      <c r="AG27" s="102">
        <v>5382660.6339201825</v>
      </c>
      <c r="AH27" s="102">
        <v>1202192.4069579567</v>
      </c>
      <c r="AI27" s="102">
        <v>280885835.97963202</v>
      </c>
      <c r="AJ27" s="106">
        <v>0.33399999999999985</v>
      </c>
      <c r="AK27" s="102">
        <v>261874073.66379276</v>
      </c>
      <c r="AL27" s="104">
        <v>0.50150150150150119</v>
      </c>
    </row>
    <row r="28" spans="1:38" s="101" customFormat="1" x14ac:dyDescent="0.25">
      <c r="A28" s="101" t="s">
        <v>204</v>
      </c>
      <c r="B28" s="101" t="s">
        <v>197</v>
      </c>
      <c r="C28" s="101" t="s">
        <v>196</v>
      </c>
      <c r="D28" s="102">
        <v>1061.5384615384614</v>
      </c>
      <c r="E28" s="102">
        <v>21264.364950008421</v>
      </c>
      <c r="F28" s="102">
        <v>22325.903411546882</v>
      </c>
      <c r="G28" s="102" t="s">
        <v>139</v>
      </c>
      <c r="H28" s="102" t="s">
        <v>133</v>
      </c>
      <c r="I28" s="103">
        <v>0.24285714285714285</v>
      </c>
      <c r="J28" s="104">
        <v>0.27533659154943529</v>
      </c>
      <c r="K28" s="104">
        <v>0.49584305103713283</v>
      </c>
      <c r="L28" s="104">
        <v>0.22882035741343199</v>
      </c>
      <c r="M28" s="102"/>
      <c r="N28" s="103">
        <v>0.18439716312056736</v>
      </c>
      <c r="O28" s="104"/>
      <c r="P28" s="104">
        <v>9.1153778438073554E-2</v>
      </c>
      <c r="Q28" s="104">
        <v>0.50460411596873345</v>
      </c>
      <c r="R28" s="104">
        <v>0.4042421055931929</v>
      </c>
      <c r="S28" s="102"/>
      <c r="T28" s="102">
        <v>30623390.138328906</v>
      </c>
      <c r="U28" s="102">
        <v>8897032.5848046485</v>
      </c>
      <c r="V28" s="102">
        <v>21726357.553524259</v>
      </c>
      <c r="W28" s="101" t="s">
        <v>164</v>
      </c>
      <c r="X28" s="102">
        <v>273544126.09021825</v>
      </c>
      <c r="Y28" s="102">
        <v>13736475.767060369</v>
      </c>
      <c r="Z28" s="102">
        <v>259807650.32315773</v>
      </c>
      <c r="AA28" s="105">
        <v>242920735.95188913</v>
      </c>
      <c r="AB28" s="102">
        <v>4839443.1822557207</v>
      </c>
      <c r="AC28" s="102">
        <v>238081292.76963347</v>
      </c>
      <c r="AD28" s="104">
        <v>2.0370778148203157E-2</v>
      </c>
      <c r="AE28" s="104">
        <v>0.16159165909853138</v>
      </c>
      <c r="AF28" s="102">
        <v>952968.47646934364</v>
      </c>
      <c r="AG28" s="102">
        <v>3886474.7057863772</v>
      </c>
      <c r="AH28" s="102">
        <v>38143046.126998186</v>
      </c>
      <c r="AI28" s="102">
        <v>199938246.64263529</v>
      </c>
      <c r="AJ28" s="106">
        <v>0.45100000000000001</v>
      </c>
      <c r="AK28" s="102">
        <v>224714755.67702812</v>
      </c>
      <c r="AL28" s="104">
        <v>0.82149362477231336</v>
      </c>
    </row>
    <row r="29" spans="1:38" s="101" customFormat="1" x14ac:dyDescent="0.25">
      <c r="A29" s="101" t="s">
        <v>25</v>
      </c>
      <c r="B29" s="101" t="s">
        <v>197</v>
      </c>
      <c r="C29" s="101" t="s">
        <v>196</v>
      </c>
      <c r="D29" s="102">
        <v>3938.4615384615381</v>
      </c>
      <c r="E29" s="102">
        <v>1231.6715542521993</v>
      </c>
      <c r="F29" s="102">
        <v>5170.1330927137369</v>
      </c>
      <c r="G29" s="102" t="s">
        <v>133</v>
      </c>
      <c r="H29" s="102" t="s">
        <v>133</v>
      </c>
      <c r="I29" s="103">
        <v>1.9607843137254902E-2</v>
      </c>
      <c r="J29" s="104">
        <v>0.25677899999999998</v>
      </c>
      <c r="K29" s="104">
        <v>0.198209</v>
      </c>
      <c r="L29" s="104">
        <v>0.54501200000000005</v>
      </c>
      <c r="M29" s="102"/>
      <c r="N29" s="103">
        <v>7.8758949880668255E-2</v>
      </c>
      <c r="O29" s="104"/>
      <c r="P29" s="104">
        <v>0.2009110496155411</v>
      </c>
      <c r="Q29" s="104">
        <v>0.25032569772639379</v>
      </c>
      <c r="R29" s="104">
        <v>0.54876325265806514</v>
      </c>
      <c r="S29" s="102"/>
      <c r="T29" s="102">
        <v>282238635.18455577</v>
      </c>
      <c r="U29" s="102">
        <v>67456840.166951016</v>
      </c>
      <c r="V29" s="102">
        <v>214781795.01760477</v>
      </c>
      <c r="W29" s="101" t="s">
        <v>163</v>
      </c>
      <c r="X29" s="102">
        <v>1416310910.7884066</v>
      </c>
      <c r="Y29" s="102">
        <v>69630032.809686482</v>
      </c>
      <c r="Z29" s="102">
        <v>1346680877.9787211</v>
      </c>
      <c r="AA29" s="105">
        <v>1134072275.6038516</v>
      </c>
      <c r="AB29" s="102">
        <v>2173192.6427354664</v>
      </c>
      <c r="AC29" s="102">
        <v>1131899082.9611163</v>
      </c>
      <c r="AD29" s="104">
        <v>2.5920090518088124E-2</v>
      </c>
      <c r="AE29" s="104">
        <v>0.10415036204552387</v>
      </c>
      <c r="AF29" s="102">
        <v>150696.03886114841</v>
      </c>
      <c r="AG29" s="102">
        <v>2022496.6038743178</v>
      </c>
      <c r="AH29" s="102">
        <v>14193921.23539659</v>
      </c>
      <c r="AI29" s="102">
        <v>1117705161.7257197</v>
      </c>
      <c r="AJ29" s="106">
        <v>0.4220000000000001</v>
      </c>
      <c r="AK29" s="102">
        <v>1034053986.7693908</v>
      </c>
      <c r="AL29" s="104">
        <v>0.73010380622837412</v>
      </c>
    </row>
    <row r="30" spans="1:38" s="101" customFormat="1" x14ac:dyDescent="0.25">
      <c r="A30" s="101" t="s">
        <v>26</v>
      </c>
      <c r="B30" s="101" t="s">
        <v>180</v>
      </c>
      <c r="C30" s="101" t="s">
        <v>172</v>
      </c>
      <c r="D30" s="102">
        <v>637111</v>
      </c>
      <c r="E30" s="102">
        <v>196974</v>
      </c>
      <c r="F30" s="102">
        <v>834085</v>
      </c>
      <c r="G30" s="102" t="s">
        <v>420</v>
      </c>
      <c r="H30" s="102" t="s">
        <v>420</v>
      </c>
      <c r="I30" s="103">
        <v>0.17291311754684838</v>
      </c>
      <c r="J30" s="104">
        <v>1.9966421440203209E-2</v>
      </c>
      <c r="K30" s="104">
        <v>0.23778183628079594</v>
      </c>
      <c r="L30" s="104">
        <v>0.74225174227900093</v>
      </c>
      <c r="M30" s="102"/>
      <c r="N30" s="103">
        <v>3.1491053677932403E-2</v>
      </c>
      <c r="O30" s="104"/>
      <c r="P30" s="104">
        <v>1.5942692637538697E-2</v>
      </c>
      <c r="Q30" s="104">
        <v>8.9475950069601531E-2</v>
      </c>
      <c r="R30" s="104">
        <v>0.8945813572928597</v>
      </c>
      <c r="S30" s="102"/>
      <c r="T30" s="102">
        <v>21856804103.76704</v>
      </c>
      <c r="U30" s="102">
        <v>434223940.13389111</v>
      </c>
      <c r="V30" s="102">
        <v>21422580163.633148</v>
      </c>
      <c r="W30" s="101" t="s">
        <v>163</v>
      </c>
      <c r="X30" s="102">
        <v>30290227399.038891</v>
      </c>
      <c r="Y30" s="102"/>
      <c r="Z30" s="102"/>
      <c r="AA30" s="105">
        <v>8433423295.2718401</v>
      </c>
      <c r="AB30" s="102"/>
      <c r="AC30" s="102"/>
      <c r="AD30" s="104">
        <v>9.0988240071638998E-2</v>
      </c>
      <c r="AE30" s="104">
        <v>3.5107710156202336E-2</v>
      </c>
      <c r="AF30" s="102"/>
      <c r="AG30" s="102"/>
      <c r="AH30" s="102"/>
      <c r="AI30" s="102"/>
      <c r="AJ30" s="106">
        <v>0.185</v>
      </c>
      <c r="AK30" s="102">
        <v>6875695789.9658842</v>
      </c>
      <c r="AL30" s="104">
        <v>0.22699386503067487</v>
      </c>
    </row>
    <row r="31" spans="1:38" s="101" customFormat="1" x14ac:dyDescent="0.25">
      <c r="A31" s="101" t="s">
        <v>27</v>
      </c>
      <c r="B31" s="101" t="s">
        <v>161</v>
      </c>
      <c r="C31" s="101" t="s">
        <v>166</v>
      </c>
      <c r="D31" s="119">
        <v>54000000</v>
      </c>
      <c r="E31" s="119">
        <v>20000000</v>
      </c>
      <c r="F31" s="102">
        <v>74000000</v>
      </c>
      <c r="G31" s="108" t="s">
        <v>516</v>
      </c>
      <c r="H31" s="108" t="s">
        <v>516</v>
      </c>
      <c r="I31" s="103">
        <v>0.54660532916138971</v>
      </c>
      <c r="J31" s="104">
        <v>0.35390565908396432</v>
      </c>
      <c r="K31" s="104">
        <v>5.6327096842406131E-2</v>
      </c>
      <c r="L31" s="104">
        <v>0.58976724407362957</v>
      </c>
      <c r="M31" s="102"/>
      <c r="N31" s="103">
        <v>0.3528950398343263</v>
      </c>
      <c r="O31" s="104"/>
      <c r="P31" s="104">
        <v>0.35914346286663462</v>
      </c>
      <c r="Q31" s="104">
        <v>6.5804082703151634E-2</v>
      </c>
      <c r="R31" s="104">
        <v>0.57505245443021369</v>
      </c>
      <c r="S31" s="102"/>
      <c r="T31" s="102">
        <v>2483952766729.1621</v>
      </c>
      <c r="U31" s="102">
        <v>26869860211.490829</v>
      </c>
      <c r="V31" s="102">
        <v>2457082906517.6714</v>
      </c>
      <c r="W31" s="101" t="s">
        <v>402</v>
      </c>
      <c r="X31" s="102">
        <v>4374280889890.6206</v>
      </c>
      <c r="Y31" s="102">
        <v>112234528620.67552</v>
      </c>
      <c r="Z31" s="102">
        <v>4262046361269.9414</v>
      </c>
      <c r="AA31" s="105">
        <v>1890328123161.4556</v>
      </c>
      <c r="AB31" s="102">
        <v>85364668409.184692</v>
      </c>
      <c r="AC31" s="102">
        <v>1804963454752.27</v>
      </c>
      <c r="AD31" s="104">
        <v>0.2285892845624726</v>
      </c>
      <c r="AE31" s="104">
        <v>0.17396013283730596</v>
      </c>
      <c r="AF31" s="102">
        <v>52319854219.704987</v>
      </c>
      <c r="AG31" s="102">
        <v>33044814189.479702</v>
      </c>
      <c r="AH31" s="102">
        <v>1135055111256.6526</v>
      </c>
      <c r="AI31" s="102">
        <v>669908343495.61743</v>
      </c>
      <c r="AJ31" s="106">
        <v>0.11900000000000009</v>
      </c>
      <c r="AK31" s="102">
        <v>590850653685.56677</v>
      </c>
      <c r="AL31" s="104">
        <v>0.13507377979568685</v>
      </c>
    </row>
    <row r="32" spans="1:38" s="101" customFormat="1" x14ac:dyDescent="0.25">
      <c r="A32" s="101" t="s">
        <v>28</v>
      </c>
      <c r="B32" s="101" t="s">
        <v>180</v>
      </c>
      <c r="C32" s="101" t="s">
        <v>166</v>
      </c>
      <c r="D32" s="102">
        <v>2272200</v>
      </c>
      <c r="E32" s="102">
        <v>144024</v>
      </c>
      <c r="F32" s="102">
        <v>2416224</v>
      </c>
      <c r="G32" s="102" t="s">
        <v>135</v>
      </c>
      <c r="H32" s="102" t="s">
        <v>135</v>
      </c>
      <c r="I32" s="103">
        <v>0.14738959495291212</v>
      </c>
      <c r="J32" s="104">
        <v>1.6249613283232862E-3</v>
      </c>
      <c r="K32" s="104">
        <v>0.1373207461405917</v>
      </c>
      <c r="L32" s="104">
        <v>0.86105429253108501</v>
      </c>
      <c r="M32" s="102"/>
      <c r="N32" s="103">
        <v>9.1478470340258952E-2</v>
      </c>
      <c r="O32" s="104"/>
      <c r="P32" s="104">
        <v>6.9232041457632731E-2</v>
      </c>
      <c r="Q32" s="104">
        <v>0.36901001859378835</v>
      </c>
      <c r="R32" s="104">
        <v>0.56175793994857892</v>
      </c>
      <c r="S32" s="102"/>
      <c r="T32" s="102">
        <v>19080000000</v>
      </c>
      <c r="U32" s="110">
        <v>2265179353.0583382</v>
      </c>
      <c r="V32" s="110">
        <v>16814820646.941662</v>
      </c>
      <c r="W32" s="101" t="s">
        <v>517</v>
      </c>
      <c r="X32" s="109">
        <v>57692977722.531006</v>
      </c>
      <c r="Y32" s="109">
        <v>6199069791.6948166</v>
      </c>
      <c r="Z32" s="109">
        <v>51493907930.836189</v>
      </c>
      <c r="AA32" s="105">
        <v>38612977722.531006</v>
      </c>
      <c r="AB32" s="102">
        <v>3933890438.6364784</v>
      </c>
      <c r="AC32" s="102">
        <v>34679087283.894531</v>
      </c>
      <c r="AD32" s="104">
        <v>6.5324533571195137E-2</v>
      </c>
      <c r="AE32" s="104">
        <v>0.13219993498528756</v>
      </c>
      <c r="AF32" s="102">
        <v>1133599271.4599154</v>
      </c>
      <c r="AG32" s="102">
        <v>2800291167.1765628</v>
      </c>
      <c r="AH32" s="102">
        <v>4284744017.5902143</v>
      </c>
      <c r="AI32" s="102">
        <v>30394343266.304321</v>
      </c>
      <c r="AJ32" s="106">
        <v>0.33500000000000013</v>
      </c>
      <c r="AK32" s="102">
        <v>30618788303.039021</v>
      </c>
      <c r="AL32" s="104">
        <v>0.53071950021885206</v>
      </c>
    </row>
    <row r="33" spans="1:38" s="101" customFormat="1" x14ac:dyDescent="0.25">
      <c r="A33" s="101" t="s">
        <v>203</v>
      </c>
      <c r="B33" s="101" t="s">
        <v>197</v>
      </c>
      <c r="C33" s="101" t="s">
        <v>196</v>
      </c>
      <c r="D33" s="102">
        <v>10015.384615384615</v>
      </c>
      <c r="E33" s="102">
        <v>309075.07194779679</v>
      </c>
      <c r="F33" s="102">
        <v>319090.45656318142</v>
      </c>
      <c r="G33" s="102" t="s">
        <v>139</v>
      </c>
      <c r="H33" s="102" t="s">
        <v>133</v>
      </c>
      <c r="I33" s="103">
        <v>0.1674347158218126</v>
      </c>
      <c r="J33" s="104">
        <v>0.45927077124302873</v>
      </c>
      <c r="K33" s="104">
        <v>0.1776412159765241</v>
      </c>
      <c r="L33" s="104">
        <v>0.363088012780447</v>
      </c>
      <c r="M33" s="102"/>
      <c r="N33" s="103">
        <v>5.8064516129032261E-2</v>
      </c>
      <c r="O33" s="104"/>
      <c r="P33" s="104">
        <v>0.3591430309866942</v>
      </c>
      <c r="Q33" s="104">
        <v>0.17257862069901797</v>
      </c>
      <c r="R33" s="104">
        <v>0.46827834831428777</v>
      </c>
      <c r="S33" s="102"/>
      <c r="T33" s="102">
        <v>446934153.38801515</v>
      </c>
      <c r="U33" s="102">
        <v>107054382.88355643</v>
      </c>
      <c r="V33" s="102">
        <v>339879770.50445873</v>
      </c>
      <c r="W33" s="101" t="s">
        <v>164</v>
      </c>
      <c r="X33" s="102">
        <v>9751449983.5234146</v>
      </c>
      <c r="Y33" s="102">
        <v>2572079044.6747742</v>
      </c>
      <c r="Z33" s="102">
        <v>7179370938.8486452</v>
      </c>
      <c r="AA33" s="105">
        <v>9304515830.1354046</v>
      </c>
      <c r="AB33" s="102">
        <v>2465024661.7912178</v>
      </c>
      <c r="AC33" s="102">
        <v>6839491168.3441868</v>
      </c>
      <c r="AD33" s="104">
        <v>1.268339418158624E-2</v>
      </c>
      <c r="AE33" s="104">
        <v>0.26404972868556131</v>
      </c>
      <c r="AF33" s="102">
        <v>36980826.058017537</v>
      </c>
      <c r="AG33" s="102">
        <v>2428043835.7332001</v>
      </c>
      <c r="AH33" s="102">
        <v>306533709.72968417</v>
      </c>
      <c r="AI33" s="102">
        <v>6532957458.6145029</v>
      </c>
      <c r="AJ33" s="106">
        <v>0.46700000000000008</v>
      </c>
      <c r="AK33" s="102">
        <v>8543953362.6743641</v>
      </c>
      <c r="AL33" s="104">
        <v>0.87617260787992524</v>
      </c>
    </row>
    <row r="34" spans="1:38" s="101" customFormat="1" ht="12" customHeight="1" x14ac:dyDescent="0.25">
      <c r="A34" s="101" t="s">
        <v>188</v>
      </c>
      <c r="B34" s="101" t="s">
        <v>180</v>
      </c>
      <c r="C34" s="101" t="s">
        <v>166</v>
      </c>
      <c r="D34" s="102">
        <v>24080</v>
      </c>
      <c r="E34" s="102">
        <v>11565</v>
      </c>
      <c r="F34" s="102">
        <v>35645</v>
      </c>
      <c r="G34" s="111" t="s">
        <v>518</v>
      </c>
      <c r="H34" s="111" t="s">
        <v>518</v>
      </c>
      <c r="I34" s="103">
        <v>9.606986899563319E-2</v>
      </c>
      <c r="J34" s="104">
        <v>0.44575563382084904</v>
      </c>
      <c r="K34" s="104">
        <v>9.3231267734809456E-2</v>
      </c>
      <c r="L34" s="104">
        <v>0.46101309844434152</v>
      </c>
      <c r="M34" s="102"/>
      <c r="N34" s="103">
        <v>0.13665594855305466</v>
      </c>
      <c r="O34" s="104"/>
      <c r="P34" s="104">
        <v>0.13819783942665639</v>
      </c>
      <c r="Q34" s="104">
        <v>0.15378621860028974</v>
      </c>
      <c r="R34" s="104">
        <v>0.70801594197305384</v>
      </c>
      <c r="S34" s="102"/>
      <c r="T34" s="102">
        <v>5050556845.962204</v>
      </c>
      <c r="U34" s="102">
        <v>259918991.8853265</v>
      </c>
      <c r="V34" s="102">
        <v>4790637854.0768776</v>
      </c>
      <c r="W34" s="101" t="s">
        <v>164</v>
      </c>
      <c r="X34" s="102">
        <v>9815582435.3960247</v>
      </c>
      <c r="Y34" s="102"/>
      <c r="Z34" s="102"/>
      <c r="AA34" s="105">
        <v>4765025589.4338188</v>
      </c>
      <c r="AB34" s="102"/>
      <c r="AC34" s="102"/>
      <c r="AD34" s="104">
        <v>9.8823776942897873E-2</v>
      </c>
      <c r="AE34" s="104">
        <v>9.3236813353339332E-2</v>
      </c>
      <c r="AF34" s="102"/>
      <c r="AG34" s="102"/>
      <c r="AH34" s="102"/>
      <c r="AI34" s="102"/>
      <c r="AJ34" s="106">
        <v>0.24000000000000016</v>
      </c>
      <c r="AK34" s="102">
        <v>3099657611.1776953</v>
      </c>
      <c r="AL34" s="104">
        <v>0.31578947368421084</v>
      </c>
    </row>
    <row r="35" spans="1:38" s="101" customFormat="1" x14ac:dyDescent="0.25">
      <c r="A35" s="101" t="s">
        <v>199</v>
      </c>
      <c r="B35" s="101" t="s">
        <v>197</v>
      </c>
      <c r="C35" s="101" t="s">
        <v>162</v>
      </c>
      <c r="D35" s="102">
        <v>104092.30769230769</v>
      </c>
      <c r="E35" s="102">
        <v>55000</v>
      </c>
      <c r="F35" s="102">
        <v>159092.30769230769</v>
      </c>
      <c r="G35" s="112" t="s">
        <v>519</v>
      </c>
      <c r="H35" s="102" t="s">
        <v>133</v>
      </c>
      <c r="I35" s="103">
        <v>0.21654815772462832</v>
      </c>
      <c r="J35" s="104">
        <v>0.43480343005941247</v>
      </c>
      <c r="K35" s="104">
        <v>0.20254218626736248</v>
      </c>
      <c r="L35" s="104">
        <v>0.362654383673225</v>
      </c>
      <c r="M35" s="102"/>
      <c r="N35" s="103">
        <v>0.10850111856823266</v>
      </c>
      <c r="O35" s="104"/>
      <c r="P35" s="104">
        <v>0.27473810863962339</v>
      </c>
      <c r="Q35" s="104">
        <v>0.17434433159308796</v>
      </c>
      <c r="R35" s="104">
        <v>0.55091755976728873</v>
      </c>
      <c r="S35" s="102"/>
      <c r="T35" s="102">
        <v>1426843717.6750066</v>
      </c>
      <c r="U35" s="102">
        <v>10280050.405936835</v>
      </c>
      <c r="V35" s="102">
        <v>1416563667.2690699</v>
      </c>
      <c r="W35" s="101" t="s">
        <v>164</v>
      </c>
      <c r="X35" s="102">
        <v>3782129232.7978559</v>
      </c>
      <c r="Y35" s="102">
        <v>192348738.73601457</v>
      </c>
      <c r="Z35" s="102">
        <v>3589780494.0618434</v>
      </c>
      <c r="AA35" s="105">
        <v>2355285515.122849</v>
      </c>
      <c r="AB35" s="102">
        <v>182068688.33007774</v>
      </c>
      <c r="AC35" s="102">
        <v>2173216826.7927732</v>
      </c>
      <c r="AD35" s="104">
        <v>4.493635867952183E-2</v>
      </c>
      <c r="AE35" s="104">
        <v>7.4176276903473379E-2</v>
      </c>
      <c r="AF35" s="102">
        <v>56568551.430170067</v>
      </c>
      <c r="AG35" s="102">
        <v>125500136.89990766</v>
      </c>
      <c r="AH35" s="102">
        <v>87443462.804976389</v>
      </c>
      <c r="AI35" s="102">
        <v>2085773363.9877968</v>
      </c>
      <c r="AJ35" s="106"/>
      <c r="AK35" s="102">
        <v>0</v>
      </c>
      <c r="AL35" s="104" t="s">
        <v>170</v>
      </c>
    </row>
    <row r="36" spans="1:38" s="101" customFormat="1" x14ac:dyDescent="0.25">
      <c r="A36" s="101" t="s">
        <v>31</v>
      </c>
      <c r="B36" s="101" t="s">
        <v>171</v>
      </c>
      <c r="C36" s="101" t="s">
        <v>172</v>
      </c>
      <c r="D36" s="102">
        <v>140928</v>
      </c>
      <c r="E36" s="102">
        <v>12334</v>
      </c>
      <c r="F36" s="102">
        <v>153262</v>
      </c>
      <c r="G36" s="102" t="s">
        <v>420</v>
      </c>
      <c r="H36" s="102" t="s">
        <v>420</v>
      </c>
      <c r="I36" s="103">
        <v>0.36089714544630719</v>
      </c>
      <c r="J36" s="104">
        <v>0.18407376501482389</v>
      </c>
      <c r="K36" s="104">
        <v>0.16111104760578573</v>
      </c>
      <c r="L36" s="104">
        <v>0.65481518737939037</v>
      </c>
      <c r="M36" s="102"/>
      <c r="N36" s="103">
        <v>0.19554355165428763</v>
      </c>
      <c r="O36" s="104"/>
      <c r="P36" s="104">
        <v>0.1082371333148147</v>
      </c>
      <c r="Q36" s="104">
        <v>0.25853849185072258</v>
      </c>
      <c r="R36" s="104">
        <v>0.63322437483446281</v>
      </c>
      <c r="S36" s="102"/>
      <c r="T36" s="102">
        <v>7256471842.332633</v>
      </c>
      <c r="U36" s="102">
        <v>815374647.62881279</v>
      </c>
      <c r="V36" s="102">
        <v>6441097194.7038202</v>
      </c>
      <c r="W36" s="101" t="s">
        <v>164</v>
      </c>
      <c r="X36" s="102">
        <v>16753026173.32556</v>
      </c>
      <c r="Y36" s="102">
        <v>2763879452.5102768</v>
      </c>
      <c r="Z36" s="102">
        <v>13989146720.815281</v>
      </c>
      <c r="AA36" s="105">
        <v>9496554330.9929218</v>
      </c>
      <c r="AB36" s="102">
        <v>1948504804.881464</v>
      </c>
      <c r="AC36" s="102">
        <v>7548049526.1114607</v>
      </c>
      <c r="AD36" s="104">
        <v>0.14890567172074098</v>
      </c>
      <c r="AE36" s="104">
        <v>0.19487305021147105</v>
      </c>
      <c r="AF36" s="102">
        <v>654229735.87838721</v>
      </c>
      <c r="AG36" s="102">
        <v>1294275069.0030768</v>
      </c>
      <c r="AH36" s="102">
        <v>1560078901.4590557</v>
      </c>
      <c r="AI36" s="102">
        <v>5987970624.6524048</v>
      </c>
      <c r="AJ36" s="106">
        <v>0.3040000000000001</v>
      </c>
      <c r="AK36" s="102">
        <v>7317413730.8778343</v>
      </c>
      <c r="AL36" s="104">
        <v>0.43678160919540254</v>
      </c>
    </row>
    <row r="37" spans="1:38" s="101" customFormat="1" x14ac:dyDescent="0.25">
      <c r="A37" s="101" t="s">
        <v>176</v>
      </c>
      <c r="B37" s="101" t="s">
        <v>171</v>
      </c>
      <c r="C37" s="101" t="s">
        <v>172</v>
      </c>
      <c r="D37" s="102">
        <v>897895</v>
      </c>
      <c r="E37" s="102">
        <v>41154</v>
      </c>
      <c r="F37" s="102">
        <v>939049</v>
      </c>
      <c r="G37" s="102" t="s">
        <v>420</v>
      </c>
      <c r="H37" s="102" t="s">
        <v>420</v>
      </c>
      <c r="I37" s="103">
        <v>0.22997184540568211</v>
      </c>
      <c r="J37" s="104">
        <v>0</v>
      </c>
      <c r="K37" s="104">
        <v>6.8767711716656646E-2</v>
      </c>
      <c r="L37" s="104">
        <v>0.93123228828334337</v>
      </c>
      <c r="M37" s="102"/>
      <c r="N37" s="103">
        <v>0.14908776409538321</v>
      </c>
      <c r="O37" s="104"/>
      <c r="P37" s="104">
        <v>3.5560922346829622E-2</v>
      </c>
      <c r="Q37" s="104">
        <v>6.8056324622675288E-2</v>
      </c>
      <c r="R37" s="104">
        <v>0.89638275303049508</v>
      </c>
      <c r="S37" s="102"/>
      <c r="T37" s="102">
        <v>29935445459.981827</v>
      </c>
      <c r="U37" s="102">
        <v>3874932223.9005694</v>
      </c>
      <c r="V37" s="102">
        <v>26060513236.081257</v>
      </c>
      <c r="W37" s="101" t="s">
        <v>163</v>
      </c>
      <c r="X37" s="102">
        <v>101426592391.29742</v>
      </c>
      <c r="Y37" s="102">
        <v>8098314987.7647524</v>
      </c>
      <c r="Z37" s="102">
        <v>93328277403.5327</v>
      </c>
      <c r="AA37" s="105">
        <v>71491146931.315643</v>
      </c>
      <c r="AB37" s="102">
        <v>4223382763.8641829</v>
      </c>
      <c r="AC37" s="102">
        <v>67267764167.451447</v>
      </c>
      <c r="AD37" s="104">
        <v>0.16465143585280886</v>
      </c>
      <c r="AE37" s="104">
        <v>0.39321679741632937</v>
      </c>
      <c r="AF37" s="102">
        <v>64389647.012990177</v>
      </c>
      <c r="AG37" s="102">
        <v>4158993116.851193</v>
      </c>
      <c r="AH37" s="102">
        <v>1046561441.4031991</v>
      </c>
      <c r="AI37" s="102">
        <v>66221202726.048248</v>
      </c>
      <c r="AJ37" s="106">
        <v>0.16999999999999996</v>
      </c>
      <c r="AK37" s="102">
        <v>20774121333.157295</v>
      </c>
      <c r="AL37" s="104">
        <v>0.20481927710843364</v>
      </c>
    </row>
    <row r="38" spans="1:38" s="101" customFormat="1" x14ac:dyDescent="0.25">
      <c r="A38" s="101" t="s">
        <v>33</v>
      </c>
      <c r="B38" s="101" t="s">
        <v>190</v>
      </c>
      <c r="C38" s="101" t="s">
        <v>162</v>
      </c>
      <c r="D38" s="102">
        <v>2030.7692307692307</v>
      </c>
      <c r="E38" s="102">
        <v>774.19354838709671</v>
      </c>
      <c r="F38" s="102">
        <v>2804.9627791563275</v>
      </c>
      <c r="G38" s="102" t="s">
        <v>133</v>
      </c>
      <c r="H38" s="102" t="s">
        <v>133</v>
      </c>
      <c r="I38" s="103">
        <v>0.16666666666666666</v>
      </c>
      <c r="J38" s="104">
        <v>7.9580679704672266E-2</v>
      </c>
      <c r="K38" s="104">
        <v>1.0561676905446278E-2</v>
      </c>
      <c r="L38" s="104">
        <v>0.9098576433898814</v>
      </c>
      <c r="M38" s="102"/>
      <c r="N38" s="103">
        <v>0.18181818181818182</v>
      </c>
      <c r="O38" s="104"/>
      <c r="P38" s="104">
        <v>3.7140289016539658E-2</v>
      </c>
      <c r="Q38" s="104">
        <v>0.11807208314655551</v>
      </c>
      <c r="R38" s="104">
        <v>0.84478762783690486</v>
      </c>
      <c r="S38" s="102"/>
      <c r="T38" s="102">
        <v>65413570.066279411</v>
      </c>
      <c r="U38" s="102">
        <v>39089206.695265092</v>
      </c>
      <c r="V38" s="102">
        <v>26324363.371014319</v>
      </c>
      <c r="W38" s="101" t="s">
        <v>164</v>
      </c>
      <c r="X38" s="102">
        <v>211972304.30661991</v>
      </c>
      <c r="Y38" s="102">
        <v>51896659.754070379</v>
      </c>
      <c r="Z38" s="102">
        <v>160075644.55254954</v>
      </c>
      <c r="AA38" s="105">
        <v>146558734.24034059</v>
      </c>
      <c r="AB38" s="102">
        <v>12807453.058805287</v>
      </c>
      <c r="AC38" s="102">
        <v>133751281.18153521</v>
      </c>
      <c r="AD38" s="104">
        <v>4.1165829482680438E-2</v>
      </c>
      <c r="AE38" s="104">
        <v>9.2231808427857859E-2</v>
      </c>
      <c r="AF38" s="102">
        <v>1276146.6061933131</v>
      </c>
      <c r="AG38" s="102">
        <v>11531306.452611974</v>
      </c>
      <c r="AH38" s="102">
        <v>20305368.662537161</v>
      </c>
      <c r="AI38" s="102">
        <v>113445912.51899806</v>
      </c>
      <c r="AJ38" s="106"/>
      <c r="AK38" s="102">
        <v>0</v>
      </c>
      <c r="AL38" s="104" t="s">
        <v>170</v>
      </c>
    </row>
    <row r="39" spans="1:38" s="101" customFormat="1" x14ac:dyDescent="0.25">
      <c r="A39" s="101" t="s">
        <v>34</v>
      </c>
      <c r="B39" s="101" t="s">
        <v>180</v>
      </c>
      <c r="C39" s="101" t="s">
        <v>166</v>
      </c>
      <c r="D39" s="102">
        <v>2046.1538461538462</v>
      </c>
      <c r="E39" s="102">
        <v>387.09677419354836</v>
      </c>
      <c r="F39" s="102">
        <v>2433.2506203473945</v>
      </c>
      <c r="G39" s="102" t="s">
        <v>133</v>
      </c>
      <c r="H39" s="102" t="s">
        <v>133</v>
      </c>
      <c r="I39" s="103">
        <v>0.25563909774436089</v>
      </c>
      <c r="J39" s="104">
        <v>2.1603000000000001E-2</v>
      </c>
      <c r="K39" s="104">
        <v>0.45988899999999999</v>
      </c>
      <c r="L39" s="104">
        <v>0.51850799999999997</v>
      </c>
      <c r="M39" s="102"/>
      <c r="N39" s="103">
        <v>0.34848484848484851</v>
      </c>
      <c r="O39" s="104"/>
      <c r="P39" s="104">
        <v>9.2153224772018205E-2</v>
      </c>
      <c r="Q39" s="104">
        <v>0.40255489086466933</v>
      </c>
      <c r="R39" s="104">
        <v>0.5052918843633124</v>
      </c>
      <c r="S39" s="102"/>
      <c r="T39" s="102">
        <v>57579278.638435625</v>
      </c>
      <c r="U39" s="102">
        <v>6143574.9352256889</v>
      </c>
      <c r="V39" s="102">
        <v>51435703.703209937</v>
      </c>
      <c r="W39" s="101" t="s">
        <v>164</v>
      </c>
      <c r="X39" s="102">
        <v>126676252.44253077</v>
      </c>
      <c r="Y39" s="102">
        <v>26215309.943261329</v>
      </c>
      <c r="Z39" s="102">
        <v>100460942.49926949</v>
      </c>
      <c r="AA39" s="105">
        <v>69096973.804095194</v>
      </c>
      <c r="AB39" s="102">
        <v>20071735.008035641</v>
      </c>
      <c r="AC39" s="102">
        <v>49025238.796059549</v>
      </c>
      <c r="AD39" s="104">
        <v>0.10706890372750019</v>
      </c>
      <c r="AE39" s="104">
        <v>0.12848610491542051</v>
      </c>
      <c r="AF39" s="102">
        <v>4983564.1747653084</v>
      </c>
      <c r="AG39" s="102">
        <v>15088170.833270334</v>
      </c>
      <c r="AH39" s="102">
        <v>11515033.495057771</v>
      </c>
      <c r="AI39" s="102">
        <v>37510205.30100178</v>
      </c>
      <c r="AJ39" s="106"/>
      <c r="AK39" s="102">
        <v>0</v>
      </c>
      <c r="AL39" s="104" t="s">
        <v>170</v>
      </c>
    </row>
    <row r="40" spans="1:38" s="101" customFormat="1" x14ac:dyDescent="0.25">
      <c r="A40" s="101" t="s">
        <v>184</v>
      </c>
      <c r="B40" s="101" t="s">
        <v>180</v>
      </c>
      <c r="C40" s="101" t="s">
        <v>166</v>
      </c>
      <c r="D40" s="102">
        <v>772899</v>
      </c>
      <c r="E40" s="102">
        <v>18337</v>
      </c>
      <c r="F40" s="102">
        <v>791236</v>
      </c>
      <c r="G40" s="102" t="s">
        <v>368</v>
      </c>
      <c r="H40" s="102" t="s">
        <v>368</v>
      </c>
      <c r="I40" s="103">
        <v>4.6444954128440366E-2</v>
      </c>
      <c r="J40" s="104">
        <v>0</v>
      </c>
      <c r="K40" s="104">
        <v>0.25151454976590182</v>
      </c>
      <c r="L40" s="104">
        <v>0.74848545023409818</v>
      </c>
      <c r="M40" s="102"/>
      <c r="N40" s="103">
        <v>9.9067599067599071E-2</v>
      </c>
      <c r="O40" s="104"/>
      <c r="P40" s="104">
        <v>3.8268151842252046E-2</v>
      </c>
      <c r="Q40" s="104">
        <v>0.33015764952918408</v>
      </c>
      <c r="R40" s="104">
        <v>0.6315741986285639</v>
      </c>
      <c r="S40" s="102"/>
      <c r="T40" s="102">
        <v>3474739423</v>
      </c>
      <c r="U40" s="102">
        <v>97348154.240455702</v>
      </c>
      <c r="V40" s="102">
        <v>3377391268.7595444</v>
      </c>
      <c r="W40" s="113" t="s">
        <v>375</v>
      </c>
      <c r="X40" s="102">
        <v>16434099574.811081</v>
      </c>
      <c r="Y40" s="102">
        <v>688434208.9257189</v>
      </c>
      <c r="Z40" s="102">
        <v>15745665365.885355</v>
      </c>
      <c r="AA40" s="105">
        <v>12959360151.811077</v>
      </c>
      <c r="AB40" s="102">
        <v>591086054.68526316</v>
      </c>
      <c r="AC40" s="102">
        <v>12368274097.125811</v>
      </c>
      <c r="AD40" s="104">
        <v>5.1781972680664909E-2</v>
      </c>
      <c r="AE40" s="104">
        <v>0.19312562803935432</v>
      </c>
      <c r="AF40" s="102">
        <v>39548796.435668118</v>
      </c>
      <c r="AG40" s="102">
        <v>551537258.24959505</v>
      </c>
      <c r="AH40" s="102">
        <v>1249782820.1982632</v>
      </c>
      <c r="AI40" s="102">
        <v>11118491276.927547</v>
      </c>
      <c r="AJ40" s="106">
        <v>0.30499999999999988</v>
      </c>
      <c r="AK40" s="102">
        <v>7212086863.7660112</v>
      </c>
      <c r="AL40" s="104">
        <v>0.43884892086330918</v>
      </c>
    </row>
    <row r="41" spans="1:38" s="101" customFormat="1" x14ac:dyDescent="0.25">
      <c r="A41" s="101" t="s">
        <v>37</v>
      </c>
      <c r="B41" s="101" t="s">
        <v>180</v>
      </c>
      <c r="C41" s="101" t="s">
        <v>166</v>
      </c>
      <c r="D41" s="102">
        <v>631430</v>
      </c>
      <c r="E41" s="102">
        <v>69569</v>
      </c>
      <c r="F41" s="102">
        <v>700999</v>
      </c>
      <c r="G41" s="102" t="s">
        <v>420</v>
      </c>
      <c r="H41" s="102" t="s">
        <v>420</v>
      </c>
      <c r="I41" s="103">
        <v>0.14703425229741018</v>
      </c>
      <c r="J41" s="104">
        <v>0.10947648242700199</v>
      </c>
      <c r="K41" s="104">
        <v>0.14640873557403203</v>
      </c>
      <c r="L41" s="104">
        <v>0.74411478199896597</v>
      </c>
      <c r="M41" s="102"/>
      <c r="N41" s="103">
        <v>0.10900304277787722</v>
      </c>
      <c r="O41" s="104"/>
      <c r="P41" s="104">
        <v>1.6773459340441849E-2</v>
      </c>
      <c r="Q41" s="104">
        <v>0.29415402884639175</v>
      </c>
      <c r="R41" s="104">
        <v>0.68907251181316642</v>
      </c>
      <c r="S41" s="102"/>
      <c r="T41" s="102">
        <v>4049685699.6032705</v>
      </c>
      <c r="U41" s="102">
        <v>434747424.95791489</v>
      </c>
      <c r="V41" s="102">
        <v>3614938274.6453557</v>
      </c>
      <c r="W41" s="101" t="s">
        <v>164</v>
      </c>
      <c r="X41" s="102">
        <v>21987494656.293648</v>
      </c>
      <c r="Y41" s="102">
        <v>2643284796.3755379</v>
      </c>
      <c r="Z41" s="102">
        <v>19344209859.918095</v>
      </c>
      <c r="AA41" s="105">
        <v>17937808956.690372</v>
      </c>
      <c r="AB41" s="102">
        <v>2208537371.417623</v>
      </c>
      <c r="AC41" s="102">
        <v>15729271585.272739</v>
      </c>
      <c r="AD41" s="104">
        <v>4.0146870224924192E-2</v>
      </c>
      <c r="AE41" s="104">
        <v>0.17782784683124439</v>
      </c>
      <c r="AF41" s="102">
        <v>266916444.94776899</v>
      </c>
      <c r="AG41" s="102">
        <v>1941620926.4698541</v>
      </c>
      <c r="AH41" s="102">
        <v>1278484343.4308319</v>
      </c>
      <c r="AI41" s="102">
        <v>14450787241.841908</v>
      </c>
      <c r="AJ41" s="106">
        <v>0.30400000000000005</v>
      </c>
      <c r="AK41" s="102">
        <v>9603733298.1512508</v>
      </c>
      <c r="AL41" s="104">
        <v>0.43678160919540243</v>
      </c>
    </row>
    <row r="42" spans="1:38" s="101" customFormat="1" x14ac:dyDescent="0.25">
      <c r="A42" s="101" t="s">
        <v>191</v>
      </c>
      <c r="B42" s="101" t="s">
        <v>190</v>
      </c>
      <c r="C42" s="101" t="s">
        <v>162</v>
      </c>
      <c r="D42" s="102">
        <v>2447533</v>
      </c>
      <c r="E42" s="102">
        <v>6034</v>
      </c>
      <c r="F42" s="102">
        <v>2453567</v>
      </c>
      <c r="G42" s="102" t="s">
        <v>420</v>
      </c>
      <c r="H42" s="102" t="s">
        <v>420</v>
      </c>
      <c r="I42" s="103">
        <v>7.7091920103407069E-2</v>
      </c>
      <c r="J42" s="104">
        <v>0.21014012770946988</v>
      </c>
      <c r="K42" s="104">
        <v>0.12361869391191344</v>
      </c>
      <c r="L42" s="104">
        <v>0.66624117837861663</v>
      </c>
      <c r="M42" s="102"/>
      <c r="N42" s="103">
        <v>6.1434438130003731E-2</v>
      </c>
      <c r="O42" s="104"/>
      <c r="P42" s="104">
        <v>0.15181158362290767</v>
      </c>
      <c r="Q42" s="104">
        <v>8.5381983987160306E-2</v>
      </c>
      <c r="R42" s="104">
        <v>0.76280643238993207</v>
      </c>
      <c r="S42" s="102"/>
      <c r="T42" s="102">
        <v>2819748677.3517289</v>
      </c>
      <c r="U42" s="102">
        <v>155950519.01472458</v>
      </c>
      <c r="V42" s="102">
        <v>2663798158.3370042</v>
      </c>
      <c r="W42" s="101" t="s">
        <v>164</v>
      </c>
      <c r="X42" s="102">
        <v>49542106867.299896</v>
      </c>
      <c r="Y42" s="102">
        <v>7879558431.4696589</v>
      </c>
      <c r="Z42" s="102">
        <v>41662548435.830223</v>
      </c>
      <c r="AA42" s="105">
        <v>46722358189.948166</v>
      </c>
      <c r="AB42" s="102">
        <v>7723607912.4549341</v>
      </c>
      <c r="AC42" s="102">
        <v>38998750277.493217</v>
      </c>
      <c r="AD42" s="104">
        <v>8.5245816116746847E-3</v>
      </c>
      <c r="AE42" s="104">
        <v>0.14124966479430276</v>
      </c>
      <c r="AF42" s="102">
        <v>925818116.29733372</v>
      </c>
      <c r="AG42" s="102">
        <v>6797789796.1576004</v>
      </c>
      <c r="AH42" s="102">
        <v>1587920183.7088346</v>
      </c>
      <c r="AI42" s="102">
        <v>37410830093.784386</v>
      </c>
      <c r="AJ42" s="106">
        <v>0.33100000000000007</v>
      </c>
      <c r="AK42" s="102">
        <v>24511864533.746296</v>
      </c>
      <c r="AL42" s="104">
        <v>0.49476831091180884</v>
      </c>
    </row>
    <row r="43" spans="1:38" s="101" customFormat="1" x14ac:dyDescent="0.25">
      <c r="A43" s="101" t="s">
        <v>39</v>
      </c>
      <c r="B43" s="101" t="s">
        <v>197</v>
      </c>
      <c r="C43" s="101" t="s">
        <v>196</v>
      </c>
      <c r="D43" s="102">
        <v>3661.5384615384614</v>
      </c>
      <c r="E43" s="102">
        <v>903.22580645161281</v>
      </c>
      <c r="F43" s="102">
        <v>4564.7642679900746</v>
      </c>
      <c r="G43" s="102" t="s">
        <v>133</v>
      </c>
      <c r="H43" s="102" t="s">
        <v>133</v>
      </c>
      <c r="I43" s="103">
        <v>2.1097046413502109E-2</v>
      </c>
      <c r="J43" s="104">
        <v>1.2831124554218426E-2</v>
      </c>
      <c r="K43" s="104">
        <v>6.4155622771092128E-3</v>
      </c>
      <c r="L43" s="104">
        <v>0.98075331316867231</v>
      </c>
      <c r="M43" s="102"/>
      <c r="N43" s="103">
        <v>1.6233766233766232E-2</v>
      </c>
      <c r="O43" s="104"/>
      <c r="P43" s="104">
        <v>0.1319291395870264</v>
      </c>
      <c r="Q43" s="104">
        <v>6.9207753902495228E-2</v>
      </c>
      <c r="R43" s="104">
        <v>0.79886310651047832</v>
      </c>
      <c r="S43" s="102"/>
      <c r="T43" s="102">
        <v>0</v>
      </c>
      <c r="U43" s="102">
        <v>0</v>
      </c>
      <c r="V43" s="102">
        <v>0</v>
      </c>
      <c r="W43" s="101" t="s">
        <v>170</v>
      </c>
      <c r="X43" s="102">
        <v>120143079.59488553</v>
      </c>
      <c r="Y43" s="102">
        <v>28816281.889891185</v>
      </c>
      <c r="Z43" s="102">
        <v>91326797.704994321</v>
      </c>
      <c r="AA43" s="105">
        <v>0</v>
      </c>
      <c r="AB43" s="102">
        <v>0</v>
      </c>
      <c r="AC43" s="102">
        <v>0</v>
      </c>
      <c r="AD43" s="104" t="s">
        <v>170</v>
      </c>
      <c r="AE43" s="104" t="s">
        <v>170</v>
      </c>
      <c r="AF43" s="102">
        <v>0</v>
      </c>
      <c r="AG43" s="102">
        <v>0</v>
      </c>
      <c r="AH43" s="102">
        <v>0</v>
      </c>
      <c r="AI43" s="102">
        <v>0</v>
      </c>
      <c r="AJ43" s="106">
        <v>0.41399999999999992</v>
      </c>
      <c r="AK43" s="102">
        <v>84879240.532905445</v>
      </c>
      <c r="AL43" s="104">
        <v>0.706484641638225</v>
      </c>
    </row>
    <row r="44" spans="1:38" s="101" customFormat="1" x14ac:dyDescent="0.25">
      <c r="A44" s="101" t="s">
        <v>40</v>
      </c>
      <c r="B44" s="101" t="s">
        <v>171</v>
      </c>
      <c r="C44" s="101" t="s">
        <v>172</v>
      </c>
      <c r="D44" s="102">
        <v>59372</v>
      </c>
      <c r="E44" s="102">
        <v>6535</v>
      </c>
      <c r="F44" s="102">
        <v>65907</v>
      </c>
      <c r="G44" s="102" t="s">
        <v>420</v>
      </c>
      <c r="H44" s="102" t="s">
        <v>420</v>
      </c>
      <c r="I44" s="103">
        <v>0.29984051036682613</v>
      </c>
      <c r="J44" s="104">
        <v>9.0487249523930738E-2</v>
      </c>
      <c r="K44" s="104">
        <v>2.2776336061736759E-2</v>
      </c>
      <c r="L44" s="104">
        <v>0.8867364144143326</v>
      </c>
      <c r="M44" s="102"/>
      <c r="N44" s="103">
        <v>0.18728004022121669</v>
      </c>
      <c r="O44" s="104"/>
      <c r="P44" s="104">
        <v>2.3107284118563172E-2</v>
      </c>
      <c r="Q44" s="104">
        <v>0.11806115968214907</v>
      </c>
      <c r="R44" s="104">
        <v>0.85883155619928764</v>
      </c>
      <c r="S44" s="102"/>
      <c r="T44" s="102">
        <v>2253754880</v>
      </c>
      <c r="U44" s="102">
        <v>355354449.00409698</v>
      </c>
      <c r="V44" s="102">
        <v>1898400430.995903</v>
      </c>
      <c r="W44" s="101" t="s">
        <v>174</v>
      </c>
      <c r="X44" s="102">
        <v>7527165687.9609709</v>
      </c>
      <c r="Y44" s="102">
        <v>1178004095.2290184</v>
      </c>
      <c r="Z44" s="102">
        <v>6349161592.7319574</v>
      </c>
      <c r="AA44" s="105">
        <v>5273410807.9609728</v>
      </c>
      <c r="AB44" s="102">
        <v>822649646.22492146</v>
      </c>
      <c r="AC44" s="102">
        <v>4450761161.7360544</v>
      </c>
      <c r="AD44" s="104">
        <v>9.9321618408086912E-2</v>
      </c>
      <c r="AE44" s="104">
        <v>0.23239603411413626</v>
      </c>
      <c r="AF44" s="102">
        <v>143253186.74597499</v>
      </c>
      <c r="AG44" s="102">
        <v>679396459.47894645</v>
      </c>
      <c r="AH44" s="102">
        <v>377520635.29353571</v>
      </c>
      <c r="AI44" s="102">
        <v>4073240526.4425187</v>
      </c>
      <c r="AJ44" s="106">
        <v>0.29499999999999998</v>
      </c>
      <c r="AK44" s="102">
        <v>3149665075.1042356</v>
      </c>
      <c r="AL44" s="104">
        <v>0.41843971631205668</v>
      </c>
    </row>
    <row r="45" spans="1:38" s="101" customFormat="1" x14ac:dyDescent="0.25">
      <c r="A45" s="101" t="s">
        <v>41</v>
      </c>
      <c r="B45" s="101" t="s">
        <v>197</v>
      </c>
      <c r="C45" s="101" t="s">
        <v>196</v>
      </c>
      <c r="D45" s="102">
        <v>91861.538461538454</v>
      </c>
      <c r="E45" s="102">
        <v>44771</v>
      </c>
      <c r="F45" s="102">
        <v>136632.53846153844</v>
      </c>
      <c r="G45" s="102" t="s">
        <v>420</v>
      </c>
      <c r="H45" s="102" t="s">
        <v>133</v>
      </c>
      <c r="I45" s="103">
        <v>0.32239155920281359</v>
      </c>
      <c r="J45" s="104">
        <v>0.53088664322845025</v>
      </c>
      <c r="K45" s="104">
        <v>0.18518432999295248</v>
      </c>
      <c r="L45" s="104">
        <v>0.28392902677859722</v>
      </c>
      <c r="M45" s="102"/>
      <c r="N45" s="103">
        <v>0.16389787044263573</v>
      </c>
      <c r="O45" s="104"/>
      <c r="P45" s="104">
        <v>0.2586908138244432</v>
      </c>
      <c r="Q45" s="104">
        <v>0.15616680378985587</v>
      </c>
      <c r="R45" s="104">
        <v>0.58514238238570093</v>
      </c>
      <c r="S45" s="102"/>
      <c r="T45" s="102">
        <v>1687733587.2618201</v>
      </c>
      <c r="U45" s="102">
        <v>101598635.52296796</v>
      </c>
      <c r="V45" s="102">
        <v>1586134951.738852</v>
      </c>
      <c r="W45" s="101" t="s">
        <v>164</v>
      </c>
      <c r="X45" s="102">
        <v>5977897429.8791227</v>
      </c>
      <c r="Y45" s="102">
        <v>460199050.2143721</v>
      </c>
      <c r="Z45" s="102">
        <v>5517698379.6647501</v>
      </c>
      <c r="AA45" s="105">
        <v>4290163842.6173086</v>
      </c>
      <c r="AB45" s="102">
        <v>358600414.6914041</v>
      </c>
      <c r="AC45" s="102">
        <v>3931563427.9258981</v>
      </c>
      <c r="AD45" s="104">
        <v>2.7426257618377182E-2</v>
      </c>
      <c r="AE45" s="104">
        <v>6.9716654133527095E-2</v>
      </c>
      <c r="AF45" s="102">
        <v>132734703.74020566</v>
      </c>
      <c r="AG45" s="102">
        <v>225865710.95119846</v>
      </c>
      <c r="AH45" s="102">
        <v>264828848.3000429</v>
      </c>
      <c r="AI45" s="102">
        <v>3666734579.625855</v>
      </c>
      <c r="AJ45" s="106">
        <v>0.3510000000000002</v>
      </c>
      <c r="AK45" s="102">
        <v>3233038517.546339</v>
      </c>
      <c r="AL45" s="104">
        <v>0.54083204930662609</v>
      </c>
    </row>
    <row r="46" spans="1:38" s="101" customFormat="1" x14ac:dyDescent="0.25">
      <c r="A46" s="101" t="s">
        <v>42</v>
      </c>
      <c r="B46" s="101" t="s">
        <v>161</v>
      </c>
      <c r="C46" s="101" t="s">
        <v>166</v>
      </c>
      <c r="D46" s="102">
        <v>7353.8461538461534</v>
      </c>
      <c r="E46" s="102">
        <v>2656.8914956011727</v>
      </c>
      <c r="F46" s="102">
        <v>10010.737649447326</v>
      </c>
      <c r="G46" s="102" t="s">
        <v>133</v>
      </c>
      <c r="H46" s="102" t="s">
        <v>133</v>
      </c>
      <c r="I46" s="103">
        <v>9.0146750524109018E-2</v>
      </c>
      <c r="J46" s="104">
        <v>0</v>
      </c>
      <c r="K46" s="104">
        <v>3.6761886606893356E-2</v>
      </c>
      <c r="L46" s="104">
        <v>0.96323811339310661</v>
      </c>
      <c r="M46" s="102"/>
      <c r="N46" s="103">
        <v>0.10718232044198896</v>
      </c>
      <c r="O46" s="104"/>
      <c r="P46" s="104">
        <v>3.706370587086194E-2</v>
      </c>
      <c r="Q46" s="104">
        <v>0.1069241462650088</v>
      </c>
      <c r="R46" s="104">
        <v>0.85601214786412927</v>
      </c>
      <c r="S46" s="102"/>
      <c r="T46" s="102">
        <v>251675666.55299565</v>
      </c>
      <c r="U46" s="102">
        <v>2438131.7119976478</v>
      </c>
      <c r="V46" s="102">
        <v>249237534.84099799</v>
      </c>
      <c r="W46" s="101" t="s">
        <v>163</v>
      </c>
      <c r="X46" s="102">
        <v>1336505939.1468954</v>
      </c>
      <c r="Y46" s="102">
        <v>202114717.38257477</v>
      </c>
      <c r="Z46" s="102">
        <v>1134391221.7643206</v>
      </c>
      <c r="AA46" s="105">
        <v>1084830272.593899</v>
      </c>
      <c r="AB46" s="102">
        <v>199676585.67057711</v>
      </c>
      <c r="AC46" s="102">
        <v>885153686.92332268</v>
      </c>
      <c r="AD46" s="104">
        <v>5.7381480722621288E-2</v>
      </c>
      <c r="AE46" s="104">
        <v>0.24733883981213151</v>
      </c>
      <c r="AF46" s="102">
        <v>4393819.1406281628</v>
      </c>
      <c r="AG46" s="102">
        <v>195282766.52994895</v>
      </c>
      <c r="AH46" s="102">
        <v>70798523.201335624</v>
      </c>
      <c r="AI46" s="102">
        <v>814355163.72198701</v>
      </c>
      <c r="AJ46" s="106">
        <v>0.32599999999999985</v>
      </c>
      <c r="AK46" s="102">
        <v>646440558.10369086</v>
      </c>
      <c r="AL46" s="104">
        <v>0.48367952522255164</v>
      </c>
    </row>
    <row r="47" spans="1:38" s="101" customFormat="1" x14ac:dyDescent="0.25">
      <c r="A47" s="101" t="s">
        <v>201</v>
      </c>
      <c r="B47" s="101" t="s">
        <v>197</v>
      </c>
      <c r="C47" s="101" t="s">
        <v>196</v>
      </c>
      <c r="D47" s="102">
        <v>1646.1538461538462</v>
      </c>
      <c r="E47" s="102">
        <v>7912.321841863597</v>
      </c>
      <c r="F47" s="102">
        <v>9558.4756880174427</v>
      </c>
      <c r="G47" s="102" t="s">
        <v>139</v>
      </c>
      <c r="H47" s="102" t="s">
        <v>133</v>
      </c>
      <c r="I47" s="103">
        <v>0.22429906542056074</v>
      </c>
      <c r="J47" s="104">
        <v>0.1502</v>
      </c>
      <c r="K47" s="104">
        <v>0.54821299999999995</v>
      </c>
      <c r="L47" s="104">
        <v>0.30158699999999999</v>
      </c>
      <c r="M47" s="102"/>
      <c r="N47" s="103">
        <v>0.203125</v>
      </c>
      <c r="O47" s="104"/>
      <c r="P47" s="104">
        <v>6.4373E-2</v>
      </c>
      <c r="Q47" s="104">
        <v>0.47530499999999998</v>
      </c>
      <c r="R47" s="104">
        <v>0.46032200000000001</v>
      </c>
      <c r="S47" s="102"/>
      <c r="T47" s="102">
        <v>50651572.611501426</v>
      </c>
      <c r="U47" s="102">
        <v>268619.84747777524</v>
      </c>
      <c r="V47" s="102">
        <v>50382952.764023647</v>
      </c>
      <c r="W47" s="101" t="s">
        <v>164</v>
      </c>
      <c r="X47" s="102">
        <v>148604853.28783947</v>
      </c>
      <c r="Y47" s="102">
        <v>14582903.916205075</v>
      </c>
      <c r="Z47" s="102">
        <v>134021949.37163442</v>
      </c>
      <c r="AA47" s="105">
        <v>97953280.676338136</v>
      </c>
      <c r="AB47" s="102">
        <v>14314284.0687273</v>
      </c>
      <c r="AC47" s="102">
        <v>83638996.607610777</v>
      </c>
      <c r="AD47" s="104">
        <v>5.9526835151589685E-2</v>
      </c>
      <c r="AE47" s="104">
        <v>0.11511683627476886</v>
      </c>
      <c r="AF47" s="102">
        <v>2237610.7368696746</v>
      </c>
      <c r="AG47" s="102">
        <v>12076673.331857625</v>
      </c>
      <c r="AH47" s="102">
        <v>15697053.650721487</v>
      </c>
      <c r="AI47" s="102">
        <v>67941942.956889287</v>
      </c>
      <c r="AJ47" s="106">
        <v>0.40899999999999986</v>
      </c>
      <c r="AK47" s="102">
        <v>102841598.97584823</v>
      </c>
      <c r="AL47" s="104">
        <v>0.69204737732656463</v>
      </c>
    </row>
    <row r="48" spans="1:38" s="101" customFormat="1" x14ac:dyDescent="0.25">
      <c r="A48" s="101" t="s">
        <v>45</v>
      </c>
      <c r="B48" s="101" t="s">
        <v>171</v>
      </c>
      <c r="C48" s="101" t="s">
        <v>166</v>
      </c>
      <c r="D48" s="102">
        <v>50892.307692307688</v>
      </c>
      <c r="E48" s="102">
        <v>55966</v>
      </c>
      <c r="F48" s="102">
        <v>106858.30769230769</v>
      </c>
      <c r="G48" s="102" t="s">
        <v>420</v>
      </c>
      <c r="H48" s="102" t="s">
        <v>133</v>
      </c>
      <c r="I48" s="103">
        <v>0.3268823707287572</v>
      </c>
      <c r="J48" s="104">
        <v>0.20612836026356485</v>
      </c>
      <c r="K48" s="104">
        <v>3.9991215861064203E-2</v>
      </c>
      <c r="L48" s="104">
        <v>0.75388042387537102</v>
      </c>
      <c r="M48" s="102"/>
      <c r="N48" s="103">
        <v>0.27268933861881911</v>
      </c>
      <c r="O48" s="104"/>
      <c r="P48" s="104">
        <v>0.12789919198505117</v>
      </c>
      <c r="Q48" s="104">
        <v>2.9573737920140522E-2</v>
      </c>
      <c r="R48" s="104">
        <v>0.84252707009480832</v>
      </c>
      <c r="S48" s="102"/>
      <c r="T48" s="102">
        <v>1169986126.4181712</v>
      </c>
      <c r="U48" s="102">
        <v>159654152.27343106</v>
      </c>
      <c r="V48" s="102">
        <v>1010331974.1447401</v>
      </c>
      <c r="W48" s="101" t="s">
        <v>163</v>
      </c>
      <c r="X48" s="102">
        <v>3656780528.2963305</v>
      </c>
      <c r="Y48" s="102">
        <v>542747723.99750721</v>
      </c>
      <c r="Z48" s="102">
        <v>3114032804.2988262</v>
      </c>
      <c r="AA48" s="105">
        <v>2486794401.878159</v>
      </c>
      <c r="AB48" s="102">
        <v>383093571.72407615</v>
      </c>
      <c r="AC48" s="102">
        <v>2103700830.1540861</v>
      </c>
      <c r="AD48" s="104">
        <v>8.3777573294835608E-2</v>
      </c>
      <c r="AE48" s="104">
        <v>0.17806843651244397</v>
      </c>
      <c r="AF48" s="102">
        <v>105178085.4520672</v>
      </c>
      <c r="AG48" s="102">
        <v>277915486.27200896</v>
      </c>
      <c r="AH48" s="102">
        <v>899344726.68256617</v>
      </c>
      <c r="AI48" s="102">
        <v>1204356103.4715199</v>
      </c>
      <c r="AJ48" s="106">
        <v>0.62100000000000011</v>
      </c>
      <c r="AK48" s="102">
        <v>5991716907.8417473</v>
      </c>
      <c r="AL48" s="104">
        <v>1.638522427440634</v>
      </c>
    </row>
    <row r="49" spans="1:38" s="101" customFormat="1" x14ac:dyDescent="0.25">
      <c r="A49" s="101" t="s">
        <v>46</v>
      </c>
      <c r="B49" s="101" t="s">
        <v>197</v>
      </c>
      <c r="C49" s="101" t="s">
        <v>162</v>
      </c>
      <c r="D49" s="102">
        <v>67739.175000000003</v>
      </c>
      <c r="E49" s="102">
        <v>92250</v>
      </c>
      <c r="F49" s="102">
        <v>159989.17499999999</v>
      </c>
      <c r="G49" s="102" t="s">
        <v>520</v>
      </c>
      <c r="H49" s="102" t="s">
        <v>133</v>
      </c>
      <c r="I49" s="103">
        <v>0.26837060702875398</v>
      </c>
      <c r="J49" s="104">
        <v>0.39038942252241277</v>
      </c>
      <c r="K49" s="104">
        <v>0.37461181170347962</v>
      </c>
      <c r="L49" s="104">
        <v>0.23499876577410755</v>
      </c>
      <c r="M49" s="102"/>
      <c r="N49" s="103">
        <v>0.17616580310880828</v>
      </c>
      <c r="O49" s="104"/>
      <c r="P49" s="104">
        <v>0.35502689157481837</v>
      </c>
      <c r="Q49" s="104">
        <v>0.36113731658952924</v>
      </c>
      <c r="R49" s="104">
        <v>0.28383579183565238</v>
      </c>
      <c r="S49" s="102"/>
      <c r="T49" s="102">
        <v>2738047527.9754853</v>
      </c>
      <c r="U49" s="102">
        <v>47247638.709402896</v>
      </c>
      <c r="V49" s="102">
        <v>2690799889.2660823</v>
      </c>
      <c r="W49" s="101" t="s">
        <v>164</v>
      </c>
      <c r="X49" s="102">
        <v>7730853653.3868704</v>
      </c>
      <c r="Y49" s="102">
        <v>249956141.42170498</v>
      </c>
      <c r="Z49" s="102">
        <v>7480897511.9651613</v>
      </c>
      <c r="AA49" s="105">
        <v>4992806125.4113798</v>
      </c>
      <c r="AB49" s="102">
        <v>202708502.71230209</v>
      </c>
      <c r="AC49" s="102">
        <v>4790097622.6990795</v>
      </c>
      <c r="AD49" s="104">
        <v>7.2311978655622083E-2</v>
      </c>
      <c r="AE49" s="104">
        <v>0.13186027133698441</v>
      </c>
      <c r="AF49" s="102">
        <v>29884463.293066207</v>
      </c>
      <c r="AG49" s="102">
        <v>172824039.41923589</v>
      </c>
      <c r="AH49" s="102">
        <v>212871980.02608842</v>
      </c>
      <c r="AI49" s="102">
        <v>4577225642.6729908</v>
      </c>
      <c r="AJ49" s="106">
        <v>0.38299999999999973</v>
      </c>
      <c r="AK49" s="102">
        <v>4798892948.5367393</v>
      </c>
      <c r="AL49" s="104">
        <v>0.62074554294975626</v>
      </c>
    </row>
    <row r="50" spans="1:38" s="101" customFormat="1" x14ac:dyDescent="0.25">
      <c r="A50" s="101" t="s">
        <v>47</v>
      </c>
      <c r="B50" s="101" t="s">
        <v>180</v>
      </c>
      <c r="C50" s="101" t="s">
        <v>166</v>
      </c>
      <c r="D50" s="102">
        <v>1507.6923076923076</v>
      </c>
      <c r="E50" s="102">
        <v>442.81524926686211</v>
      </c>
      <c r="F50" s="102">
        <v>1950.5075569591697</v>
      </c>
      <c r="G50" s="102" t="s">
        <v>133</v>
      </c>
      <c r="H50" s="102" t="s">
        <v>133</v>
      </c>
      <c r="I50" s="103">
        <v>0.39795918367346939</v>
      </c>
      <c r="J50" s="104">
        <v>5.9700336871759629E-2</v>
      </c>
      <c r="K50" s="104">
        <v>0.44245920627243335</v>
      </c>
      <c r="L50" s="104">
        <v>0.49784045685580702</v>
      </c>
      <c r="M50" s="102"/>
      <c r="N50" s="103">
        <v>0.25827814569536423</v>
      </c>
      <c r="O50" s="104"/>
      <c r="P50" s="104">
        <v>1.438916680107701E-2</v>
      </c>
      <c r="Q50" s="104">
        <v>0.13819698630427285</v>
      </c>
      <c r="R50" s="104">
        <v>0.84741384689465016</v>
      </c>
      <c r="S50" s="102"/>
      <c r="T50" s="102">
        <v>89347053.524579749</v>
      </c>
      <c r="U50" s="102">
        <v>8105730.9284439823</v>
      </c>
      <c r="V50" s="102">
        <v>81241322.596135765</v>
      </c>
      <c r="W50" s="101" t="s">
        <v>164</v>
      </c>
      <c r="X50" s="102">
        <v>265259774.95082468</v>
      </c>
      <c r="Y50" s="102">
        <v>25792804.625761565</v>
      </c>
      <c r="Z50" s="102">
        <v>239466970.3250632</v>
      </c>
      <c r="AA50" s="105">
        <v>175912721.42624488</v>
      </c>
      <c r="AB50" s="102">
        <v>17687073.697317582</v>
      </c>
      <c r="AC50" s="102">
        <v>158225647.72892743</v>
      </c>
      <c r="AD50" s="104">
        <v>9.1343067623395363E-2</v>
      </c>
      <c r="AE50" s="104">
        <v>0.17984261344032471</v>
      </c>
      <c r="AF50" s="102">
        <v>5725051.8765762933</v>
      </c>
      <c r="AG50" s="102">
        <v>11962021.820741288</v>
      </c>
      <c r="AH50" s="102">
        <v>15631256.328944352</v>
      </c>
      <c r="AI50" s="102">
        <v>142594391.39998308</v>
      </c>
      <c r="AJ50" s="106"/>
      <c r="AK50" s="102">
        <v>0</v>
      </c>
      <c r="AL50" s="104" t="s">
        <v>170</v>
      </c>
    </row>
    <row r="51" spans="1:38" s="101" customFormat="1" x14ac:dyDescent="0.25">
      <c r="A51" s="101" t="s">
        <v>48</v>
      </c>
      <c r="B51" s="101" t="s">
        <v>180</v>
      </c>
      <c r="C51" s="101" t="s">
        <v>162</v>
      </c>
      <c r="D51" s="102">
        <v>330766.80670000002</v>
      </c>
      <c r="E51" s="102">
        <v>40409.243600000002</v>
      </c>
      <c r="F51" s="102">
        <v>371176.0503</v>
      </c>
      <c r="G51" s="102" t="s">
        <v>521</v>
      </c>
      <c r="H51" s="102" t="s">
        <v>521</v>
      </c>
      <c r="I51" s="103">
        <v>0.40377132595031429</v>
      </c>
      <c r="J51" s="104">
        <v>0.25791468061772704</v>
      </c>
      <c r="K51" s="104">
        <v>0.160884899484943</v>
      </c>
      <c r="L51" s="104">
        <v>0.58120041989732996</v>
      </c>
      <c r="M51" s="102"/>
      <c r="N51" s="103">
        <v>0.16280642434488587</v>
      </c>
      <c r="O51" s="104"/>
      <c r="P51" s="104">
        <v>0.14728058215746506</v>
      </c>
      <c r="Q51" s="104">
        <v>0.19816898555009832</v>
      </c>
      <c r="R51" s="104">
        <v>0.6545504322924367</v>
      </c>
      <c r="S51" s="102"/>
      <c r="T51" s="102">
        <v>2348000000</v>
      </c>
      <c r="U51" s="102">
        <v>351000000</v>
      </c>
      <c r="V51" s="102">
        <v>1997000000</v>
      </c>
      <c r="W51" s="101" t="s">
        <v>522</v>
      </c>
      <c r="X51" s="102">
        <v>16520652014.183657</v>
      </c>
      <c r="Y51" s="102">
        <v>790014697.6336298</v>
      </c>
      <c r="Z51" s="102">
        <v>15730637316.550043</v>
      </c>
      <c r="AA51" s="105">
        <v>14172652014.183657</v>
      </c>
      <c r="AB51" s="102">
        <v>439014697.6336298</v>
      </c>
      <c r="AC51" s="102">
        <v>13733637316.550043</v>
      </c>
      <c r="AD51" s="104">
        <v>3.6805768417324608E-2</v>
      </c>
      <c r="AE51" s="104">
        <v>0.2221615621351673</v>
      </c>
      <c r="AF51" s="102">
        <v>256426918.36578411</v>
      </c>
      <c r="AG51" s="102">
        <v>182587779.26784569</v>
      </c>
      <c r="AH51" s="102">
        <v>903826871.70277596</v>
      </c>
      <c r="AI51" s="102">
        <v>12829810444.847267</v>
      </c>
      <c r="AJ51" s="106">
        <v>0.47899999999999981</v>
      </c>
      <c r="AK51" s="102">
        <v>15188852811.504734</v>
      </c>
      <c r="AL51" s="104">
        <v>0.91938579654510499</v>
      </c>
    </row>
    <row r="52" spans="1:38" s="101" customFormat="1" x14ac:dyDescent="0.25">
      <c r="A52" s="101" t="s">
        <v>49</v>
      </c>
      <c r="B52" s="101" t="s">
        <v>197</v>
      </c>
      <c r="C52" s="101" t="s">
        <v>196</v>
      </c>
      <c r="D52" s="102">
        <v>11507.692307692307</v>
      </c>
      <c r="E52" s="102">
        <v>1175.9530791788854</v>
      </c>
      <c r="F52" s="102">
        <v>12683.645386871192</v>
      </c>
      <c r="G52" s="102" t="s">
        <v>133</v>
      </c>
      <c r="H52" s="102" t="s">
        <v>133</v>
      </c>
      <c r="I52" s="103">
        <v>6.3414634146341464E-2</v>
      </c>
      <c r="J52" s="104">
        <v>0.22710815260845338</v>
      </c>
      <c r="K52" s="104">
        <v>0.21082316157841899</v>
      </c>
      <c r="L52" s="104">
        <v>0.56206868581312774</v>
      </c>
      <c r="M52" s="102"/>
      <c r="N52" s="103">
        <v>0.10224438902743142</v>
      </c>
      <c r="O52" s="104"/>
      <c r="P52" s="104">
        <v>0.22847377768727797</v>
      </c>
      <c r="Q52" s="104">
        <v>0.20345341523563881</v>
      </c>
      <c r="R52" s="104">
        <v>0.56807280707708319</v>
      </c>
      <c r="S52" s="102"/>
      <c r="T52" s="102">
        <v>79019051.069915786</v>
      </c>
      <c r="U52" s="102">
        <v>8631257.7603930403</v>
      </c>
      <c r="V52" s="102">
        <v>70387793.309522748</v>
      </c>
      <c r="W52" s="101" t="s">
        <v>163</v>
      </c>
      <c r="X52" s="102">
        <v>1263584127.1463928</v>
      </c>
      <c r="Y52" s="102">
        <v>673721873.51939332</v>
      </c>
      <c r="Z52" s="102">
        <v>589862253.62699974</v>
      </c>
      <c r="AA52" s="105">
        <v>1184565076.0764771</v>
      </c>
      <c r="AB52" s="102">
        <v>665090615.7590003</v>
      </c>
      <c r="AC52" s="102">
        <v>519474460.31747699</v>
      </c>
      <c r="AD52" s="104">
        <v>1.1795290302662308E-2</v>
      </c>
      <c r="AE52" s="104">
        <v>0.17682177608479097</v>
      </c>
      <c r="AF52" s="102">
        <v>480751333.11664599</v>
      </c>
      <c r="AG52" s="102">
        <v>184339282.64235431</v>
      </c>
      <c r="AH52" s="102">
        <v>26756685.141671419</v>
      </c>
      <c r="AI52" s="102">
        <v>492717775.17580557</v>
      </c>
      <c r="AJ52" s="106">
        <v>0.39200000000000007</v>
      </c>
      <c r="AK52" s="102">
        <v>814679239.87070096</v>
      </c>
      <c r="AL52" s="104">
        <v>0.64473684210526339</v>
      </c>
    </row>
    <row r="53" spans="1:38" s="101" customFormat="1" x14ac:dyDescent="0.25">
      <c r="A53" s="101" t="s">
        <v>198</v>
      </c>
      <c r="B53" s="101" t="s">
        <v>197</v>
      </c>
      <c r="C53" s="101" t="s">
        <v>196</v>
      </c>
      <c r="D53" s="102">
        <v>2984.6153846153843</v>
      </c>
      <c r="E53" s="102">
        <v>7417.8017267471232</v>
      </c>
      <c r="F53" s="102">
        <v>10402.417111362507</v>
      </c>
      <c r="G53" s="102" t="s">
        <v>139</v>
      </c>
      <c r="H53" s="102" t="s">
        <v>133</v>
      </c>
      <c r="I53" s="103">
        <v>0.17525773195876287</v>
      </c>
      <c r="J53" s="104">
        <v>0.42374200000000006</v>
      </c>
      <c r="K53" s="104">
        <v>0.50441200000000008</v>
      </c>
      <c r="L53" s="104">
        <v>7.1846000000000007E-2</v>
      </c>
      <c r="M53" s="102"/>
      <c r="N53" s="103">
        <v>9.2783505154639179E-2</v>
      </c>
      <c r="O53" s="104"/>
      <c r="P53" s="104">
        <v>0.27199800000000007</v>
      </c>
      <c r="Q53" s="104">
        <v>0.66883900000000007</v>
      </c>
      <c r="R53" s="104">
        <v>5.9163000000000007E-2</v>
      </c>
      <c r="S53" s="102"/>
      <c r="T53" s="102">
        <v>33211702.404689983</v>
      </c>
      <c r="U53" s="102">
        <v>1738453.330876501</v>
      </c>
      <c r="V53" s="102">
        <v>31473249.073813483</v>
      </c>
      <c r="W53" s="101" t="s">
        <v>164</v>
      </c>
      <c r="X53" s="102">
        <v>163261841.7022225</v>
      </c>
      <c r="Y53" s="102">
        <v>98170309.368784145</v>
      </c>
      <c r="Z53" s="102">
        <v>65091532.333438359</v>
      </c>
      <c r="AA53" s="105">
        <v>130050139.29753254</v>
      </c>
      <c r="AB53" s="102">
        <v>96431856.037907645</v>
      </c>
      <c r="AC53" s="102">
        <v>33618283.259624876</v>
      </c>
      <c r="AD53" s="104">
        <v>3.1425150899501229E-2</v>
      </c>
      <c r="AE53" s="104">
        <v>0.12305437409161514</v>
      </c>
      <c r="AF53" s="102">
        <v>7350636.546974225</v>
      </c>
      <c r="AG53" s="102">
        <v>89081219.490933418</v>
      </c>
      <c r="AH53" s="102">
        <v>2649754.9338201415</v>
      </c>
      <c r="AI53" s="102">
        <v>30968528.325804736</v>
      </c>
      <c r="AJ53" s="106">
        <v>0.41600000000000015</v>
      </c>
      <c r="AK53" s="102">
        <v>116296106.41802156</v>
      </c>
      <c r="AL53" s="104">
        <v>0.71232876712328796</v>
      </c>
    </row>
    <row r="54" spans="1:38" s="101" customFormat="1" x14ac:dyDescent="0.25">
      <c r="A54" s="101" t="s">
        <v>51</v>
      </c>
      <c r="B54" s="101" t="s">
        <v>180</v>
      </c>
      <c r="C54" s="101" t="s">
        <v>166</v>
      </c>
      <c r="D54" s="102">
        <v>22000</v>
      </c>
      <c r="E54" s="102">
        <v>765.39589442815247</v>
      </c>
      <c r="F54" s="102">
        <v>22765.395894428151</v>
      </c>
      <c r="G54" s="102" t="s">
        <v>133</v>
      </c>
      <c r="H54" s="102" t="s">
        <v>133</v>
      </c>
      <c r="I54" s="103">
        <v>0.1111111111111111</v>
      </c>
      <c r="J54" s="104">
        <v>0</v>
      </c>
      <c r="K54" s="104">
        <v>0.27462436447942379</v>
      </c>
      <c r="L54" s="104">
        <v>0.72537563552057616</v>
      </c>
      <c r="M54" s="102"/>
      <c r="N54" s="103">
        <v>0.24904214559386972</v>
      </c>
      <c r="O54" s="104"/>
      <c r="P54" s="104">
        <v>2.2337401105269349E-2</v>
      </c>
      <c r="Q54" s="104">
        <v>0.21293547276300542</v>
      </c>
      <c r="R54" s="104">
        <v>0.76472712613172522</v>
      </c>
      <c r="S54" s="102"/>
      <c r="T54" s="102">
        <v>619118537.4238205</v>
      </c>
      <c r="U54" s="102">
        <v>9503923.333846502</v>
      </c>
      <c r="V54" s="102">
        <v>609614614.08997405</v>
      </c>
      <c r="W54" s="101" t="s">
        <v>164</v>
      </c>
      <c r="X54" s="102">
        <v>736513302.49490905</v>
      </c>
      <c r="Y54" s="102">
        <v>14569680.921831703</v>
      </c>
      <c r="Z54" s="102">
        <v>721943621.57307768</v>
      </c>
      <c r="AA54" s="105">
        <v>117394765.07108837</v>
      </c>
      <c r="AB54" s="102">
        <v>5065757.5879852008</v>
      </c>
      <c r="AC54" s="102">
        <v>112329007.48310363</v>
      </c>
      <c r="AD54" s="104">
        <v>0.19555049131672292</v>
      </c>
      <c r="AE54" s="104">
        <v>3.707949705913513E-2</v>
      </c>
      <c r="AF54" s="102">
        <v>493680.13410359918</v>
      </c>
      <c r="AG54" s="102">
        <v>4572077.4538816018</v>
      </c>
      <c r="AH54" s="102">
        <v>37812706.374719851</v>
      </c>
      <c r="AI54" s="102">
        <v>74516301.108383775</v>
      </c>
      <c r="AJ54" s="106">
        <v>0.33999999999999991</v>
      </c>
      <c r="AK54" s="102">
        <v>379415943.70949841</v>
      </c>
      <c r="AL54" s="104">
        <v>0.51515151515151492</v>
      </c>
    </row>
    <row r="55" spans="1:38" s="101" customFormat="1" x14ac:dyDescent="0.25">
      <c r="A55" s="101" t="s">
        <v>52</v>
      </c>
      <c r="B55" s="101" t="s">
        <v>180</v>
      </c>
      <c r="C55" s="101" t="s">
        <v>162</v>
      </c>
      <c r="D55" s="102">
        <v>96175</v>
      </c>
      <c r="E55" s="102">
        <v>31155</v>
      </c>
      <c r="F55" s="102">
        <v>127330</v>
      </c>
      <c r="G55" s="102" t="s">
        <v>420</v>
      </c>
      <c r="H55" s="102" t="s">
        <v>420</v>
      </c>
      <c r="I55" s="103">
        <v>0.38305084745762713</v>
      </c>
      <c r="J55" s="104">
        <v>0.2917181544407686</v>
      </c>
      <c r="K55" s="104">
        <v>7.5393532779461397E-2</v>
      </c>
      <c r="L55" s="104">
        <v>0.63288831277977009</v>
      </c>
      <c r="M55" s="102"/>
      <c r="N55" s="103">
        <v>0.23141223053233612</v>
      </c>
      <c r="O55" s="104"/>
      <c r="P55" s="104">
        <v>0.221896255037313</v>
      </c>
      <c r="Q55" s="104">
        <v>0.19595560774947507</v>
      </c>
      <c r="R55" s="104">
        <v>0.5821481372132119</v>
      </c>
      <c r="S55" s="102"/>
      <c r="T55" s="102">
        <v>1136203890.0590167</v>
      </c>
      <c r="U55" s="102">
        <v>327202461.40613186</v>
      </c>
      <c r="V55" s="102">
        <v>809001428.65288484</v>
      </c>
      <c r="W55" s="101" t="s">
        <v>164</v>
      </c>
      <c r="X55" s="102">
        <v>4122398643.3617878</v>
      </c>
      <c r="Y55" s="102">
        <v>1280411818.3695118</v>
      </c>
      <c r="Z55" s="102">
        <v>2841986824.9922786</v>
      </c>
      <c r="AA55" s="105">
        <v>2986194753.302773</v>
      </c>
      <c r="AB55" s="102">
        <v>953209356.96337998</v>
      </c>
      <c r="AC55" s="102">
        <v>2032985396.3393936</v>
      </c>
      <c r="AD55" s="104">
        <v>5.6381571870435139E-2</v>
      </c>
      <c r="AE55" s="104">
        <v>0.14818322272573045</v>
      </c>
      <c r="AF55" s="102">
        <v>52947677.709995143</v>
      </c>
      <c r="AG55" s="102">
        <v>900261679.25338483</v>
      </c>
      <c r="AH55" s="102">
        <v>179020360.04812539</v>
      </c>
      <c r="AI55" s="102">
        <v>1853965036.2912681</v>
      </c>
      <c r="AJ55" s="106">
        <v>0.45099999999999985</v>
      </c>
      <c r="AK55" s="102">
        <v>3386524204.2917395</v>
      </c>
      <c r="AL55" s="104">
        <v>0.82149362477231269</v>
      </c>
    </row>
    <row r="56" spans="1:38" s="101" customFormat="1" x14ac:dyDescent="0.25">
      <c r="A56" s="101" t="s">
        <v>53</v>
      </c>
      <c r="B56" s="101" t="s">
        <v>171</v>
      </c>
      <c r="C56" s="101" t="s">
        <v>172</v>
      </c>
      <c r="D56" s="102">
        <v>658310</v>
      </c>
      <c r="E56" s="102">
        <v>31200</v>
      </c>
      <c r="F56" s="102">
        <v>689510</v>
      </c>
      <c r="G56" s="102" t="s">
        <v>420</v>
      </c>
      <c r="H56" s="102" t="s">
        <v>420</v>
      </c>
      <c r="I56" s="103">
        <v>0.29182186234817814</v>
      </c>
      <c r="J56" s="104">
        <v>0.13426157009942896</v>
      </c>
      <c r="K56" s="104">
        <v>0.20264520025556043</v>
      </c>
      <c r="L56" s="104">
        <v>0.66309322964501061</v>
      </c>
      <c r="M56" s="102"/>
      <c r="N56" s="103">
        <v>0.24142661179698216</v>
      </c>
      <c r="O56" s="104"/>
      <c r="P56" s="104">
        <v>0.16025326721599537</v>
      </c>
      <c r="Q56" s="104">
        <v>8.0775968768303966E-2</v>
      </c>
      <c r="R56" s="104">
        <v>0.75897076401570074</v>
      </c>
      <c r="S56" s="102"/>
      <c r="T56" s="102">
        <v>17264339344.107426</v>
      </c>
      <c r="U56" s="102">
        <v>517141413.56173646</v>
      </c>
      <c r="V56" s="102">
        <v>16747197930.545689</v>
      </c>
      <c r="W56" s="101" t="s">
        <v>163</v>
      </c>
      <c r="X56" s="102">
        <v>53976374965.833977</v>
      </c>
      <c r="Y56" s="102">
        <v>14151240023.39834</v>
      </c>
      <c r="Z56" s="102">
        <v>39825134942.435638</v>
      </c>
      <c r="AA56" s="105">
        <v>36712035621.726555</v>
      </c>
      <c r="AB56" s="102">
        <v>13634098609.836603</v>
      </c>
      <c r="AC56" s="102">
        <v>23077937011.88995</v>
      </c>
      <c r="AD56" s="104">
        <v>0.1430503632823838</v>
      </c>
      <c r="AE56" s="104">
        <v>0.30419177518752089</v>
      </c>
      <c r="AF56" s="102">
        <v>3667693527.2149296</v>
      </c>
      <c r="AG56" s="102">
        <v>9966405082.6216736</v>
      </c>
      <c r="AH56" s="102">
        <v>2513326687.6129346</v>
      </c>
      <c r="AI56" s="102">
        <v>20564610324.277016</v>
      </c>
      <c r="AJ56" s="106">
        <v>0.23700000000000007</v>
      </c>
      <c r="AK56" s="102">
        <v>16765925120.449093</v>
      </c>
      <c r="AL56" s="104">
        <v>0.31061598951507219</v>
      </c>
    </row>
    <row r="57" spans="1:38" s="101" customFormat="1" x14ac:dyDescent="0.25">
      <c r="A57" s="101" t="s">
        <v>54</v>
      </c>
      <c r="B57" s="101" t="s">
        <v>194</v>
      </c>
      <c r="C57" s="101" t="s">
        <v>162</v>
      </c>
      <c r="D57" s="102">
        <v>63052000</v>
      </c>
      <c r="E57" s="102">
        <v>336000</v>
      </c>
      <c r="F57" s="102">
        <v>63388000</v>
      </c>
      <c r="G57" s="108" t="s">
        <v>523</v>
      </c>
      <c r="H57" s="108" t="s">
        <v>523</v>
      </c>
      <c r="I57" s="103">
        <v>7.3626556016597511E-2</v>
      </c>
      <c r="J57" s="104">
        <v>0.13641192942391864</v>
      </c>
      <c r="K57" s="104">
        <v>0.21218062692004458</v>
      </c>
      <c r="L57" s="104">
        <v>0.65140744365603676</v>
      </c>
      <c r="M57" s="102"/>
      <c r="N57" s="103">
        <v>6.1006905400837481E-2</v>
      </c>
      <c r="O57" s="104"/>
      <c r="P57" s="104">
        <v>0.17411306842381616</v>
      </c>
      <c r="Q57" s="104">
        <v>0.31931564916202626</v>
      </c>
      <c r="R57" s="104">
        <v>0.50657128241415761</v>
      </c>
      <c r="S57" s="102"/>
      <c r="T57" s="102">
        <v>139455882220.95273</v>
      </c>
      <c r="U57" s="102">
        <v>4327777769.2101736</v>
      </c>
      <c r="V57" s="102">
        <v>135128104451.74255</v>
      </c>
      <c r="W57" s="101" t="s">
        <v>163</v>
      </c>
      <c r="X57" s="102">
        <v>369518752038.1947</v>
      </c>
      <c r="Y57" s="102">
        <v>13283604912.37929</v>
      </c>
      <c r="Z57" s="102">
        <v>356235147125.81537</v>
      </c>
      <c r="AA57" s="105">
        <v>230062869817.24191</v>
      </c>
      <c r="AB57" s="102">
        <v>8955827143.169117</v>
      </c>
      <c r="AC57" s="102">
        <v>221107042674.07281</v>
      </c>
      <c r="AD57" s="104">
        <v>6.7254881006165904E-2</v>
      </c>
      <c r="AE57" s="104">
        <v>0.11095158330417779</v>
      </c>
      <c r="AF57" s="102">
        <v>566969104.12924182</v>
      </c>
      <c r="AG57" s="102">
        <v>8388858039.039875</v>
      </c>
      <c r="AH57" s="102">
        <v>19598639296.565163</v>
      </c>
      <c r="AI57" s="102">
        <v>201508403377.50766</v>
      </c>
      <c r="AJ57" s="106">
        <v>0.20699999999999991</v>
      </c>
      <c r="AK57" s="102">
        <v>96456975626.615707</v>
      </c>
      <c r="AL57" s="104">
        <v>0.26103404791929363</v>
      </c>
    </row>
    <row r="58" spans="1:38" s="101" customFormat="1" x14ac:dyDescent="0.25">
      <c r="A58" s="101" t="s">
        <v>55</v>
      </c>
      <c r="B58" s="101" t="s">
        <v>161</v>
      </c>
      <c r="C58" s="101" t="s">
        <v>162</v>
      </c>
      <c r="D58" s="119">
        <v>62106900</v>
      </c>
      <c r="E58" s="119">
        <v>815717</v>
      </c>
      <c r="F58" s="102">
        <v>62922617</v>
      </c>
      <c r="G58" s="109" t="s">
        <v>524</v>
      </c>
      <c r="H58" s="109" t="s">
        <v>524</v>
      </c>
      <c r="I58" s="103">
        <v>0.23718631752930219</v>
      </c>
      <c r="J58" s="104">
        <v>0.22458879280686303</v>
      </c>
      <c r="K58" s="104">
        <v>0.29993532875892764</v>
      </c>
      <c r="L58" s="104">
        <v>0.47547587843420941</v>
      </c>
      <c r="M58" s="102"/>
      <c r="N58" s="103">
        <v>0.17014310339551819</v>
      </c>
      <c r="O58" s="104"/>
      <c r="P58" s="104">
        <v>0.17626009780235288</v>
      </c>
      <c r="Q58" s="104">
        <v>0.30662864164321235</v>
      </c>
      <c r="R58" s="104">
        <v>0.51711126055443468</v>
      </c>
      <c r="S58" s="102"/>
      <c r="T58" s="102">
        <v>56612630954.332756</v>
      </c>
      <c r="U58" s="102">
        <v>9133882622.4243641</v>
      </c>
      <c r="V58" s="102">
        <v>47478748331.908394</v>
      </c>
      <c r="W58" s="101" t="s">
        <v>163</v>
      </c>
      <c r="X58" s="102">
        <v>222465176825.87662</v>
      </c>
      <c r="Y58" s="102">
        <v>82154155067.896606</v>
      </c>
      <c r="Z58" s="102">
        <v>140311021757.98001</v>
      </c>
      <c r="AA58" s="105">
        <v>165852545871.54395</v>
      </c>
      <c r="AB58" s="102">
        <v>73020272445.472244</v>
      </c>
      <c r="AC58" s="102">
        <v>92832273426.071625</v>
      </c>
      <c r="AD58" s="104">
        <v>6.5680935372626287E-2</v>
      </c>
      <c r="AE58" s="104">
        <v>0.19241907968491453</v>
      </c>
      <c r="AF58" s="102"/>
      <c r="AG58" s="102"/>
      <c r="AH58" s="102">
        <v>21179585905.679253</v>
      </c>
      <c r="AI58" s="102">
        <v>71652687520.39238</v>
      </c>
      <c r="AJ58" s="106">
        <v>0.17899999999999994</v>
      </c>
      <c r="AK58" s="102">
        <v>48503369856.068085</v>
      </c>
      <c r="AL58" s="104">
        <v>0.21802679658952487</v>
      </c>
    </row>
    <row r="59" spans="1:38" s="101" customFormat="1" x14ac:dyDescent="0.25">
      <c r="A59" s="101" t="s">
        <v>56</v>
      </c>
      <c r="B59" s="101" t="s">
        <v>190</v>
      </c>
      <c r="C59" s="101" t="s">
        <v>166</v>
      </c>
      <c r="D59" s="102">
        <v>180723.07692307691</v>
      </c>
      <c r="E59" s="102">
        <v>43887</v>
      </c>
      <c r="F59" s="102">
        <v>224610.07692307691</v>
      </c>
      <c r="G59" s="102" t="s">
        <v>420</v>
      </c>
      <c r="H59" s="102" t="s">
        <v>133</v>
      </c>
      <c r="I59" s="103">
        <v>5.1928151868562186E-2</v>
      </c>
      <c r="J59" s="104">
        <v>0.24347026943459105</v>
      </c>
      <c r="K59" s="104">
        <v>0.257940154821516</v>
      </c>
      <c r="L59" s="104">
        <v>0.49858957574389301</v>
      </c>
      <c r="M59" s="102"/>
      <c r="N59" s="103">
        <v>8.0312977785772108E-2</v>
      </c>
      <c r="O59" s="104"/>
      <c r="P59" s="104">
        <v>0.23263676492469459</v>
      </c>
      <c r="Q59" s="104">
        <v>0.37393867395355318</v>
      </c>
      <c r="R59" s="104">
        <v>0.39342456112175223</v>
      </c>
      <c r="S59" s="102"/>
      <c r="T59" s="102">
        <v>1501801029.1595199</v>
      </c>
      <c r="U59" s="102">
        <v>161844010.85942116</v>
      </c>
      <c r="V59" s="102">
        <v>1339957018.3000987</v>
      </c>
      <c r="W59" s="101" t="s">
        <v>163</v>
      </c>
      <c r="X59" s="102">
        <v>71351505688.597244</v>
      </c>
      <c r="Y59" s="102">
        <v>32079723573.297321</v>
      </c>
      <c r="Z59" s="102">
        <v>39271782115.299957</v>
      </c>
      <c r="AA59" s="105">
        <v>69849704659.437759</v>
      </c>
      <c r="AB59" s="102">
        <v>31917879562.437901</v>
      </c>
      <c r="AC59" s="102">
        <v>37931825096.999855</v>
      </c>
      <c r="AD59" s="104">
        <v>8.9071265605275042E-3</v>
      </c>
      <c r="AE59" s="104">
        <v>0.41427602427817656</v>
      </c>
      <c r="AF59" s="102">
        <v>2522976777.5445209</v>
      </c>
      <c r="AG59" s="102">
        <v>29394902784.893379</v>
      </c>
      <c r="AH59" s="102">
        <v>4719069663.5443449</v>
      </c>
      <c r="AI59" s="102">
        <v>33212755433.455509</v>
      </c>
      <c r="AJ59" s="106"/>
      <c r="AK59" s="102">
        <v>0</v>
      </c>
      <c r="AL59" s="104" t="s">
        <v>170</v>
      </c>
    </row>
    <row r="60" spans="1:38" s="101" customFormat="1" x14ac:dyDescent="0.25">
      <c r="A60" s="101" t="s">
        <v>57</v>
      </c>
      <c r="B60" s="101" t="s">
        <v>180</v>
      </c>
      <c r="C60" s="101" t="s">
        <v>166</v>
      </c>
      <c r="D60" s="102">
        <v>6665</v>
      </c>
      <c r="E60" s="102">
        <v>3773</v>
      </c>
      <c r="F60" s="102">
        <v>10438</v>
      </c>
      <c r="G60" s="102" t="s">
        <v>420</v>
      </c>
      <c r="H60" s="102" t="s">
        <v>420</v>
      </c>
      <c r="I60" s="103">
        <v>0.15602836879432624</v>
      </c>
      <c r="J60" s="104">
        <v>0</v>
      </c>
      <c r="K60" s="104">
        <v>0.2002511820945426</v>
      </c>
      <c r="L60" s="104">
        <v>0.79974881790545738</v>
      </c>
      <c r="M60" s="102"/>
      <c r="N60" s="103">
        <v>0.20640904806786051</v>
      </c>
      <c r="O60" s="104"/>
      <c r="P60" s="104">
        <v>1.4345811051693403E-2</v>
      </c>
      <c r="Q60" s="104">
        <v>0.52744773942634904</v>
      </c>
      <c r="R60" s="104">
        <v>0.45820644952195755</v>
      </c>
      <c r="S60" s="102"/>
      <c r="T60" s="102">
        <v>432143612.55542171</v>
      </c>
      <c r="U60" s="102">
        <v>14857195.637716278</v>
      </c>
      <c r="V60" s="102">
        <v>417286416.91770542</v>
      </c>
      <c r="W60" s="101" t="s">
        <v>164</v>
      </c>
      <c r="X60" s="102">
        <v>3149782168.8636837</v>
      </c>
      <c r="Y60" s="102">
        <v>92502258.059608683</v>
      </c>
      <c r="Z60" s="102">
        <v>3057279910.8040767</v>
      </c>
      <c r="AA60" s="105">
        <v>2717638556.3082638</v>
      </c>
      <c r="AB60" s="102">
        <v>77645062.421892405</v>
      </c>
      <c r="AC60" s="102">
        <v>2639993493.8863711</v>
      </c>
      <c r="AD60" s="104">
        <v>3.0854938745738976E-2</v>
      </c>
      <c r="AE60" s="104">
        <v>0.1940386685160041</v>
      </c>
      <c r="AF60" s="102">
        <v>11209089.264220219</v>
      </c>
      <c r="AG60" s="102">
        <v>66435973.157672189</v>
      </c>
      <c r="AH60" s="102">
        <v>288728124.02871335</v>
      </c>
      <c r="AI60" s="102">
        <v>2351265369.8576579</v>
      </c>
      <c r="AJ60" s="106">
        <v>0.32500000000000007</v>
      </c>
      <c r="AK60" s="102">
        <v>1516561785.0084407</v>
      </c>
      <c r="AL60" s="104">
        <v>0.48148148148148162</v>
      </c>
    </row>
    <row r="61" spans="1:38" s="101" customFormat="1" x14ac:dyDescent="0.25">
      <c r="A61" s="101" t="s">
        <v>58</v>
      </c>
      <c r="B61" s="101" t="s">
        <v>190</v>
      </c>
      <c r="C61" s="101" t="s">
        <v>166</v>
      </c>
      <c r="D61" s="102">
        <v>143362</v>
      </c>
      <c r="E61" s="102">
        <v>12698</v>
      </c>
      <c r="F61" s="102">
        <v>156060</v>
      </c>
      <c r="G61" s="102" t="s">
        <v>420</v>
      </c>
      <c r="H61" s="102" t="s">
        <v>420</v>
      </c>
      <c r="I61" s="103">
        <v>4.9687890137328342E-2</v>
      </c>
      <c r="J61" s="104">
        <v>0.21384997480834481</v>
      </c>
      <c r="K61" s="104">
        <v>0.2029057163106037</v>
      </c>
      <c r="L61" s="104">
        <v>0.58324430888105139</v>
      </c>
      <c r="M61" s="102"/>
      <c r="N61" s="103">
        <v>8.5126286248830688E-2</v>
      </c>
      <c r="O61" s="104"/>
      <c r="P61" s="104">
        <v>0.12501163921256125</v>
      </c>
      <c r="Q61" s="104">
        <v>0.18685970796945003</v>
      </c>
      <c r="R61" s="104">
        <v>0.68812865281798874</v>
      </c>
      <c r="S61" s="102"/>
      <c r="T61" s="102">
        <v>2308450773.9915218</v>
      </c>
      <c r="U61" s="102">
        <v>498268391.47542763</v>
      </c>
      <c r="V61" s="102">
        <v>1810182382.5160942</v>
      </c>
      <c r="W61" s="101" t="s">
        <v>163</v>
      </c>
      <c r="X61" s="102">
        <v>8890569827.9165668</v>
      </c>
      <c r="Y61" s="102">
        <v>1194958283.0676081</v>
      </c>
      <c r="Z61" s="102">
        <v>7695611544.848959</v>
      </c>
      <c r="AA61" s="105">
        <v>6582119053.9250479</v>
      </c>
      <c r="AB61" s="102">
        <v>696689891.59218049</v>
      </c>
      <c r="AC61" s="102">
        <v>5885429162.3328648</v>
      </c>
      <c r="AD61" s="104">
        <v>6.1530120423727686E-2</v>
      </c>
      <c r="AE61" s="104">
        <v>0.17544172160580288</v>
      </c>
      <c r="AF61" s="102">
        <v>64592945.883327626</v>
      </c>
      <c r="AG61" s="102">
        <v>632096945.70885289</v>
      </c>
      <c r="AH61" s="102">
        <v>107258160.36345133</v>
      </c>
      <c r="AI61" s="102">
        <v>5778171001.9694138</v>
      </c>
      <c r="AJ61" s="106">
        <v>0.17199999999999999</v>
      </c>
      <c r="AK61" s="102">
        <v>1846833345.8957117</v>
      </c>
      <c r="AL61" s="104">
        <v>0.2077294685990338</v>
      </c>
    </row>
    <row r="62" spans="1:38" s="101" customFormat="1" x14ac:dyDescent="0.25">
      <c r="A62" s="101" t="s">
        <v>59</v>
      </c>
      <c r="B62" s="101" t="s">
        <v>171</v>
      </c>
      <c r="C62" s="101" t="s">
        <v>166</v>
      </c>
      <c r="D62" s="102">
        <v>1111000</v>
      </c>
      <c r="E62" s="102">
        <v>179000</v>
      </c>
      <c r="F62" s="102">
        <v>1290000</v>
      </c>
      <c r="G62" s="102" t="s">
        <v>136</v>
      </c>
      <c r="H62" s="102" t="s">
        <v>136</v>
      </c>
      <c r="I62" s="103">
        <v>0.30185449358059913</v>
      </c>
      <c r="J62" s="104">
        <v>0.17802674620887646</v>
      </c>
      <c r="K62" s="104">
        <v>0.31749108266059395</v>
      </c>
      <c r="L62" s="104">
        <v>0.50448217113052962</v>
      </c>
      <c r="M62" s="102"/>
      <c r="N62" s="103">
        <v>0.1905331982687172</v>
      </c>
      <c r="O62" s="104"/>
      <c r="P62" s="104">
        <v>0.16916731258996787</v>
      </c>
      <c r="Q62" s="104">
        <v>0.19888495183257668</v>
      </c>
      <c r="R62" s="104">
        <v>0.63194773557745543</v>
      </c>
      <c r="S62" s="102"/>
      <c r="T62" s="102">
        <v>14267900000</v>
      </c>
      <c r="U62" s="102">
        <v>437309315.7960102</v>
      </c>
      <c r="V62" s="102">
        <v>13830590684.203989</v>
      </c>
      <c r="W62" s="101" t="s">
        <v>525</v>
      </c>
      <c r="X62" s="102">
        <v>56580784306.683334</v>
      </c>
      <c r="Y62" s="102">
        <v>4010252625.7138038</v>
      </c>
      <c r="Z62" s="102">
        <v>52570531680.969482</v>
      </c>
      <c r="AA62" s="105">
        <v>42312884306.683334</v>
      </c>
      <c r="AB62" s="102">
        <v>3572943309.9177938</v>
      </c>
      <c r="AC62" s="102">
        <v>38739940996.765495</v>
      </c>
      <c r="AD62" s="104">
        <v>7.739125116057749E-2</v>
      </c>
      <c r="AE62" s="104">
        <v>0.2295114948035091</v>
      </c>
      <c r="AF62" s="102">
        <v>1208195659.1691411</v>
      </c>
      <c r="AG62" s="102">
        <v>2364747650.7486529</v>
      </c>
      <c r="AH62" s="102">
        <v>4372956707.1293726</v>
      </c>
      <c r="AI62" s="102">
        <v>34366984289.636124</v>
      </c>
      <c r="AJ62" s="106">
        <v>0.38400000000000017</v>
      </c>
      <c r="AK62" s="102">
        <v>35271138269.101326</v>
      </c>
      <c r="AL62" s="104">
        <v>0.62337662337662381</v>
      </c>
    </row>
    <row r="63" spans="1:38" s="101" customFormat="1" x14ac:dyDescent="0.25">
      <c r="A63" s="101" t="s">
        <v>60</v>
      </c>
      <c r="B63" s="101" t="s">
        <v>197</v>
      </c>
      <c r="C63" s="101" t="s">
        <v>162</v>
      </c>
      <c r="D63" s="102">
        <v>1438781</v>
      </c>
      <c r="E63" s="102">
        <v>121719</v>
      </c>
      <c r="F63" s="102">
        <v>1560500</v>
      </c>
      <c r="G63" s="102" t="s">
        <v>370</v>
      </c>
      <c r="H63" s="102" t="s">
        <v>370</v>
      </c>
      <c r="I63" s="103">
        <v>0.33970856102003644</v>
      </c>
      <c r="J63" s="104">
        <v>0.17461574005662159</v>
      </c>
      <c r="K63" s="104">
        <v>0.24567304422067884</v>
      </c>
      <c r="L63" s="104">
        <v>0.57971121572269946</v>
      </c>
      <c r="M63" s="102"/>
      <c r="N63" s="103">
        <v>0.22870370370370371</v>
      </c>
      <c r="O63" s="104"/>
      <c r="P63" s="104">
        <v>0.10550749103186326</v>
      </c>
      <c r="Q63" s="104">
        <v>0.19579552648238024</v>
      </c>
      <c r="R63" s="104">
        <v>0.69869698248575651</v>
      </c>
      <c r="S63" s="102"/>
      <c r="T63" s="102">
        <v>3854957053.7560234</v>
      </c>
      <c r="U63" s="102">
        <v>69208097.960300371</v>
      </c>
      <c r="V63" s="102">
        <v>3785748955.795723</v>
      </c>
      <c r="W63" s="101" t="s">
        <v>376</v>
      </c>
      <c r="X63" s="102">
        <v>23181289679.199379</v>
      </c>
      <c r="Y63" s="102">
        <v>1154828371.9641266</v>
      </c>
      <c r="Z63" s="102">
        <v>22026461307.235245</v>
      </c>
      <c r="AA63" s="105">
        <v>19326332625.443356</v>
      </c>
      <c r="AB63" s="102">
        <v>1085620274.0038261</v>
      </c>
      <c r="AC63" s="102">
        <v>18240712351.439522</v>
      </c>
      <c r="AD63" s="104">
        <v>6.0805619243070305E-2</v>
      </c>
      <c r="AE63" s="104">
        <v>0.30484117114680831</v>
      </c>
      <c r="AF63" s="102">
        <v>822779116.6072855</v>
      </c>
      <c r="AG63" s="102">
        <v>262841157.39654061</v>
      </c>
      <c r="AH63" s="102">
        <v>1870175844.1349063</v>
      </c>
      <c r="AI63" s="102">
        <v>16370536507.304615</v>
      </c>
      <c r="AJ63" s="106">
        <v>0.29499999999999998</v>
      </c>
      <c r="AK63" s="102">
        <v>9699972277.1117954</v>
      </c>
      <c r="AL63" s="104">
        <v>0.41843971631205668</v>
      </c>
    </row>
    <row r="64" spans="1:38" s="101" customFormat="1" x14ac:dyDescent="0.25">
      <c r="A64" s="101" t="s">
        <v>61</v>
      </c>
      <c r="B64" s="101" t="s">
        <v>171</v>
      </c>
      <c r="C64" s="101" t="s">
        <v>162</v>
      </c>
      <c r="D64" s="102">
        <v>102070</v>
      </c>
      <c r="E64" s="102">
        <v>1627</v>
      </c>
      <c r="F64" s="102">
        <v>103697</v>
      </c>
      <c r="G64" s="102" t="s">
        <v>420</v>
      </c>
      <c r="H64" s="102" t="s">
        <v>420</v>
      </c>
      <c r="I64" s="103">
        <v>0.13333333333333333</v>
      </c>
      <c r="J64" s="104">
        <v>0.12892443120196576</v>
      </c>
      <c r="K64" s="104">
        <v>0.15524502880004873</v>
      </c>
      <c r="L64" s="104">
        <v>0.71583053999798552</v>
      </c>
      <c r="M64" s="102"/>
      <c r="N64" s="103">
        <v>6.6147859922178989E-2</v>
      </c>
      <c r="O64" s="104"/>
      <c r="P64" s="104">
        <v>9.8768145289994988E-2</v>
      </c>
      <c r="Q64" s="104">
        <v>0.25896681600458793</v>
      </c>
      <c r="R64" s="104">
        <v>0.64226503870541696</v>
      </c>
      <c r="S64" s="102"/>
      <c r="T64" s="102">
        <v>1653642973.9666343</v>
      </c>
      <c r="U64" s="102">
        <v>91681073.235328183</v>
      </c>
      <c r="V64" s="102">
        <v>1561961900.7313061</v>
      </c>
      <c r="W64" s="101" t="s">
        <v>163</v>
      </c>
      <c r="X64" s="102">
        <v>1995896117.7680593</v>
      </c>
      <c r="Y64" s="102">
        <v>95981259.48860307</v>
      </c>
      <c r="Z64" s="102">
        <v>1899914858.2794571</v>
      </c>
      <c r="AA64" s="105">
        <v>342253143.8014257</v>
      </c>
      <c r="AB64" s="102">
        <v>4300186.2532748878</v>
      </c>
      <c r="AC64" s="102">
        <v>337952957.54815102</v>
      </c>
      <c r="AD64" s="104">
        <v>0.2589506811188409</v>
      </c>
      <c r="AE64" s="104">
        <v>5.3594812240427434E-2</v>
      </c>
      <c r="AF64" s="102">
        <v>162521.93411456773</v>
      </c>
      <c r="AG64" s="102">
        <v>4137664.3191603199</v>
      </c>
      <c r="AH64" s="102">
        <v>146596151.07803491</v>
      </c>
      <c r="AI64" s="102">
        <v>191356806.47011611</v>
      </c>
      <c r="AJ64" s="106"/>
      <c r="AK64" s="102">
        <v>0</v>
      </c>
      <c r="AL64" s="104" t="s">
        <v>170</v>
      </c>
    </row>
    <row r="65" spans="1:38" s="101" customFormat="1" x14ac:dyDescent="0.25">
      <c r="A65" s="101" t="s">
        <v>175</v>
      </c>
      <c r="B65" s="101" t="s">
        <v>171</v>
      </c>
      <c r="C65" s="101" t="s">
        <v>162</v>
      </c>
      <c r="D65" s="102">
        <v>274800</v>
      </c>
      <c r="E65" s="102">
        <v>23700</v>
      </c>
      <c r="F65" s="102">
        <v>298500</v>
      </c>
      <c r="G65" s="102" t="s">
        <v>420</v>
      </c>
      <c r="H65" s="102" t="s">
        <v>420</v>
      </c>
      <c r="I65" s="103">
        <v>0.41666666666666669</v>
      </c>
      <c r="J65" s="104">
        <v>0.44975738834975187</v>
      </c>
      <c r="K65" s="104">
        <v>3.5626838430011326E-2</v>
      </c>
      <c r="L65" s="104">
        <v>0.51461577322023677</v>
      </c>
      <c r="M65" s="102"/>
      <c r="N65" s="103">
        <v>0.28987194412107103</v>
      </c>
      <c r="O65" s="104"/>
      <c r="P65" s="104">
        <v>0.35608451788657025</v>
      </c>
      <c r="Q65" s="104">
        <v>8.275036635396768E-2</v>
      </c>
      <c r="R65" s="104">
        <v>0.56116511575946204</v>
      </c>
      <c r="S65" s="102"/>
      <c r="T65" s="102">
        <v>91889280.53466107</v>
      </c>
      <c r="U65" s="102">
        <v>0</v>
      </c>
      <c r="V65" s="102">
        <v>91889280.53466107</v>
      </c>
      <c r="W65" s="101" t="s">
        <v>164</v>
      </c>
      <c r="X65" s="102">
        <v>1495632410.8401151</v>
      </c>
      <c r="Y65" s="102">
        <v>14814041.363944771</v>
      </c>
      <c r="Z65" s="102">
        <v>1480818369.4761698</v>
      </c>
      <c r="AA65" s="105">
        <v>1403743130.305454</v>
      </c>
      <c r="AB65" s="102">
        <v>14814041.363944771</v>
      </c>
      <c r="AC65" s="102">
        <v>1388929088.9415088</v>
      </c>
      <c r="AD65" s="104">
        <v>1.3982246561706402E-2</v>
      </c>
      <c r="AE65" s="104">
        <v>0.21359926253670947</v>
      </c>
      <c r="AF65" s="102">
        <v>4884310.305009868</v>
      </c>
      <c r="AG65" s="102">
        <v>9929731.0589349028</v>
      </c>
      <c r="AH65" s="102">
        <v>257172945.75095576</v>
      </c>
      <c r="AI65" s="102">
        <v>1131756143.1905529</v>
      </c>
      <c r="AJ65" s="106">
        <v>0.38799999999999996</v>
      </c>
      <c r="AK65" s="102">
        <v>948211397.72216427</v>
      </c>
      <c r="AL65" s="104">
        <v>0.63398692810457502</v>
      </c>
    </row>
    <row r="66" spans="1:38" s="101" customFormat="1" x14ac:dyDescent="0.25">
      <c r="A66" s="101" t="s">
        <v>168</v>
      </c>
      <c r="B66" s="101" t="s">
        <v>161</v>
      </c>
      <c r="C66" s="101" t="s">
        <v>162</v>
      </c>
      <c r="D66" s="102">
        <v>118592</v>
      </c>
      <c r="E66" s="102">
        <v>8103</v>
      </c>
      <c r="F66" s="102">
        <v>126695</v>
      </c>
      <c r="G66" s="102" t="s">
        <v>420</v>
      </c>
      <c r="H66" s="102" t="s">
        <v>420</v>
      </c>
      <c r="I66" s="103">
        <v>0.46573208722741433</v>
      </c>
      <c r="J66" s="104">
        <v>0.36389127638693319</v>
      </c>
      <c r="K66" s="104">
        <v>6.4531532245446999E-2</v>
      </c>
      <c r="L66" s="104">
        <v>0.57157719136761986</v>
      </c>
      <c r="M66" s="102"/>
      <c r="N66" s="103">
        <v>0.36177924217462931</v>
      </c>
      <c r="O66" s="104"/>
      <c r="P66" s="104">
        <v>0.19322150481282982</v>
      </c>
      <c r="Q66" s="104">
        <v>0.13358417641447248</v>
      </c>
      <c r="R66" s="104">
        <v>0.67319431877269764</v>
      </c>
      <c r="S66" s="102"/>
      <c r="T66" s="102">
        <v>439038255.08792037</v>
      </c>
      <c r="U66" s="102">
        <v>245081596.06271195</v>
      </c>
      <c r="V66" s="102">
        <v>193956659.02520841</v>
      </c>
      <c r="W66" s="101" t="s">
        <v>164</v>
      </c>
      <c r="X66" s="102">
        <v>3047610114.5647893</v>
      </c>
      <c r="Y66" s="102">
        <v>1687345397.9085281</v>
      </c>
      <c r="Z66" s="102">
        <v>1360264716.6562617</v>
      </c>
      <c r="AA66" s="105">
        <v>2608571859.4768691</v>
      </c>
      <c r="AB66" s="102">
        <v>1442263801.8458161</v>
      </c>
      <c r="AC66" s="102">
        <v>1166308057.6310532</v>
      </c>
      <c r="AD66" s="104">
        <v>3.5614574263082496E-2</v>
      </c>
      <c r="AE66" s="104">
        <v>0.21160610751635225</v>
      </c>
      <c r="AF66" s="102">
        <v>761728993.78349245</v>
      </c>
      <c r="AG66" s="102">
        <v>680534808.06232369</v>
      </c>
      <c r="AH66" s="102">
        <v>340403656.75450855</v>
      </c>
      <c r="AI66" s="102">
        <v>825904400.87654459</v>
      </c>
      <c r="AJ66" s="106">
        <v>0.28000000000000019</v>
      </c>
      <c r="AK66" s="102">
        <v>1185181711.2196414</v>
      </c>
      <c r="AL66" s="104">
        <v>0.38888888888888928</v>
      </c>
    </row>
    <row r="67" spans="1:38" s="101" customFormat="1" x14ac:dyDescent="0.25">
      <c r="A67" s="101" t="s">
        <v>64</v>
      </c>
      <c r="B67" s="101" t="s">
        <v>171</v>
      </c>
      <c r="C67" s="101" t="s">
        <v>172</v>
      </c>
      <c r="D67" s="102">
        <v>70401</v>
      </c>
      <c r="E67" s="102">
        <v>8652</v>
      </c>
      <c r="F67" s="102">
        <v>79053</v>
      </c>
      <c r="G67" s="102" t="s">
        <v>420</v>
      </c>
      <c r="H67" s="102" t="s">
        <v>420</v>
      </c>
      <c r="I67" s="103">
        <v>0.41714285714285715</v>
      </c>
      <c r="J67" s="104">
        <v>0.11799258425445182</v>
      </c>
      <c r="K67" s="104">
        <v>6.8432690451538172E-2</v>
      </c>
      <c r="L67" s="104">
        <v>0.81357472529400998</v>
      </c>
      <c r="M67" s="102"/>
      <c r="N67" s="103">
        <v>0.18692307692307691</v>
      </c>
      <c r="O67" s="104"/>
      <c r="P67" s="104">
        <v>2.0807356180410984E-2</v>
      </c>
      <c r="Q67" s="104">
        <v>5.8331181921549451E-2</v>
      </c>
      <c r="R67" s="104">
        <v>0.92086146189803952</v>
      </c>
      <c r="S67" s="102"/>
      <c r="T67" s="102">
        <v>8376864415.9429636</v>
      </c>
      <c r="U67" s="102">
        <v>2052088912.3864822</v>
      </c>
      <c r="V67" s="102">
        <v>6324775503.5564814</v>
      </c>
      <c r="W67" s="101" t="s">
        <v>163</v>
      </c>
      <c r="X67" s="102">
        <v>9614703725.2873917</v>
      </c>
      <c r="Y67" s="102"/>
      <c r="Z67" s="102"/>
      <c r="AA67" s="105">
        <v>1237839309.3444331</v>
      </c>
      <c r="AB67" s="102"/>
      <c r="AC67" s="102"/>
      <c r="AD67" s="104">
        <v>0.30984951595387605</v>
      </c>
      <c r="AE67" s="104">
        <v>4.5786095104880388E-2</v>
      </c>
      <c r="AF67" s="102"/>
      <c r="AG67" s="102"/>
      <c r="AH67" s="102"/>
      <c r="AI67" s="102"/>
      <c r="AJ67" s="106">
        <v>0.27200000000000019</v>
      </c>
      <c r="AK67" s="102">
        <v>3592306886.3711171</v>
      </c>
      <c r="AL67" s="104">
        <v>0.37362637362637402</v>
      </c>
    </row>
    <row r="68" spans="1:38" s="101" customFormat="1" x14ac:dyDescent="0.25">
      <c r="A68" s="101" t="s">
        <v>65</v>
      </c>
      <c r="B68" s="101" t="s">
        <v>190</v>
      </c>
      <c r="C68" s="101" t="s">
        <v>166</v>
      </c>
      <c r="D68" s="102">
        <v>159972</v>
      </c>
      <c r="E68" s="102">
        <v>10532</v>
      </c>
      <c r="F68" s="102">
        <v>170504</v>
      </c>
      <c r="G68" s="102" t="s">
        <v>420</v>
      </c>
      <c r="H68" s="102" t="s">
        <v>420</v>
      </c>
      <c r="I68" s="103">
        <v>0.16304829419583519</v>
      </c>
      <c r="J68" s="104">
        <v>0.27102737019493256</v>
      </c>
      <c r="K68" s="104">
        <v>0.10045357242327929</v>
      </c>
      <c r="L68" s="104">
        <v>0.62851905738178815</v>
      </c>
      <c r="M68" s="102"/>
      <c r="N68" s="103">
        <v>7.8810408921933084E-2</v>
      </c>
      <c r="O68" s="104"/>
      <c r="P68" s="104">
        <v>7.798932751184931E-2</v>
      </c>
      <c r="Q68" s="104">
        <v>0.10731407652837502</v>
      </c>
      <c r="R68" s="104">
        <v>0.81469659595977562</v>
      </c>
      <c r="S68" s="102"/>
      <c r="T68" s="102">
        <v>8835797317</v>
      </c>
      <c r="U68" s="102">
        <v>844726348.37188184</v>
      </c>
      <c r="V68" s="102">
        <v>7991070968.6281185</v>
      </c>
      <c r="W68" s="101" t="s">
        <v>526</v>
      </c>
      <c r="X68" s="102">
        <v>14512156093.879923</v>
      </c>
      <c r="Y68" s="102">
        <v>1387401745.9182894</v>
      </c>
      <c r="Z68" s="102">
        <v>13124754347.961632</v>
      </c>
      <c r="AA68" s="105">
        <v>5676358776.8799229</v>
      </c>
      <c r="AB68" s="102">
        <v>542675397.54640758</v>
      </c>
      <c r="AC68" s="102">
        <v>5133683379.3335133</v>
      </c>
      <c r="AD68" s="104">
        <v>0.18758510132596243</v>
      </c>
      <c r="AE68" s="104">
        <v>0.1205098191053873</v>
      </c>
      <c r="AF68" s="102">
        <v>70826014.904795155</v>
      </c>
      <c r="AG68" s="102">
        <v>471849382.64161235</v>
      </c>
      <c r="AH68" s="102">
        <v>332578161.49264163</v>
      </c>
      <c r="AI68" s="102">
        <v>4801105217.8408709</v>
      </c>
      <c r="AJ68" s="106">
        <v>0.32000000000000006</v>
      </c>
      <c r="AK68" s="102">
        <v>6829249926.5317307</v>
      </c>
      <c r="AL68" s="104">
        <v>0.47058823529411781</v>
      </c>
    </row>
    <row r="69" spans="1:38" s="101" customFormat="1" x14ac:dyDescent="0.25">
      <c r="A69" s="101" t="s">
        <v>66</v>
      </c>
      <c r="B69" s="101" t="s">
        <v>197</v>
      </c>
      <c r="C69" s="101" t="s">
        <v>162</v>
      </c>
      <c r="D69" s="102">
        <v>6492.3076923076924</v>
      </c>
      <c r="E69" s="102">
        <v>1334.3108504398826</v>
      </c>
      <c r="F69" s="102">
        <v>7826.6185427475748</v>
      </c>
      <c r="G69" s="102" t="s">
        <v>133</v>
      </c>
      <c r="H69" s="102" t="s">
        <v>133</v>
      </c>
      <c r="I69" s="103">
        <v>0.32151300236406621</v>
      </c>
      <c r="J69" s="104">
        <v>0.11694493656162201</v>
      </c>
      <c r="K69" s="104">
        <v>0.22915817961908549</v>
      </c>
      <c r="L69" s="104">
        <v>0.65389688381929245</v>
      </c>
      <c r="M69" s="102"/>
      <c r="N69" s="103">
        <v>0.28854625550660795</v>
      </c>
      <c r="O69" s="104"/>
      <c r="P69" s="104">
        <v>5.6015490903391668E-2</v>
      </c>
      <c r="Q69" s="104">
        <v>0.24963661596564091</v>
      </c>
      <c r="R69" s="104">
        <v>0.69434789313096734</v>
      </c>
      <c r="S69" s="102"/>
      <c r="T69" s="102">
        <v>130556821.94015296</v>
      </c>
      <c r="U69" s="102">
        <v>13194066.986109827</v>
      </c>
      <c r="V69" s="102">
        <v>117362754.95404314</v>
      </c>
      <c r="W69" s="101" t="s">
        <v>164</v>
      </c>
      <c r="X69" s="102">
        <v>296426624.8700099</v>
      </c>
      <c r="Y69" s="102">
        <v>86839037.80300051</v>
      </c>
      <c r="Z69" s="102">
        <v>209587587.06700942</v>
      </c>
      <c r="AA69" s="105">
        <v>165869802.92985693</v>
      </c>
      <c r="AB69" s="102">
        <v>73644970.816890687</v>
      </c>
      <c r="AC69" s="102">
        <v>92224832.112966284</v>
      </c>
      <c r="AD69" s="104">
        <v>5.9852745248629366E-2</v>
      </c>
      <c r="AE69" s="104">
        <v>7.6041702851437007E-2</v>
      </c>
      <c r="AF69" s="102">
        <v>14836330.644660167</v>
      </c>
      <c r="AG69" s="102">
        <v>58808640.172230519</v>
      </c>
      <c r="AH69" s="102">
        <v>21484367.125823554</v>
      </c>
      <c r="AI69" s="102">
        <v>70740464.987142727</v>
      </c>
      <c r="AJ69" s="106">
        <v>0.28800000000000014</v>
      </c>
      <c r="AK69" s="102">
        <v>119902904.44180183</v>
      </c>
      <c r="AL69" s="104">
        <v>0.40449438202247218</v>
      </c>
    </row>
    <row r="70" spans="1:38" s="101" customFormat="1" x14ac:dyDescent="0.25">
      <c r="A70" s="101" t="s">
        <v>67</v>
      </c>
      <c r="B70" s="101" t="s">
        <v>171</v>
      </c>
      <c r="C70" s="101" t="s">
        <v>172</v>
      </c>
      <c r="D70" s="102">
        <v>114721</v>
      </c>
      <c r="E70" s="102">
        <v>12506</v>
      </c>
      <c r="F70" s="102">
        <v>127227</v>
      </c>
      <c r="G70" s="102" t="s">
        <v>420</v>
      </c>
      <c r="H70" s="102" t="s">
        <v>420</v>
      </c>
      <c r="I70" s="103">
        <v>0.1914345318443981</v>
      </c>
      <c r="J70" s="104">
        <v>0.12657906260332927</v>
      </c>
      <c r="K70" s="104">
        <v>0.24606375359537955</v>
      </c>
      <c r="L70" s="104">
        <v>0.62735718380129124</v>
      </c>
      <c r="M70" s="102"/>
      <c r="N70" s="103">
        <v>0.2145276292335116</v>
      </c>
      <c r="O70" s="104"/>
      <c r="P70" s="104">
        <v>0.11425205564781585</v>
      </c>
      <c r="Q70" s="104">
        <v>0.13678720998931312</v>
      </c>
      <c r="R70" s="104">
        <v>0.74896073436287103</v>
      </c>
      <c r="S70" s="102"/>
      <c r="T70" s="102"/>
      <c r="U70" s="102"/>
      <c r="V70" s="102"/>
      <c r="X70" s="102"/>
      <c r="Y70" s="102"/>
      <c r="Z70" s="102"/>
      <c r="AA70" s="105"/>
      <c r="AB70" s="102"/>
      <c r="AC70" s="102"/>
      <c r="AD70" s="104"/>
      <c r="AE70" s="104"/>
      <c r="AF70" s="102"/>
      <c r="AG70" s="102"/>
      <c r="AH70" s="102"/>
      <c r="AI70" s="102"/>
      <c r="AJ70" s="106">
        <v>0.29699999999999988</v>
      </c>
      <c r="AK70" s="102"/>
      <c r="AL70" s="104"/>
    </row>
    <row r="71" spans="1:38" s="101" customFormat="1" x14ac:dyDescent="0.25">
      <c r="A71" s="101" t="s">
        <v>178</v>
      </c>
      <c r="B71" s="101" t="s">
        <v>171</v>
      </c>
      <c r="C71" s="101" t="s">
        <v>166</v>
      </c>
      <c r="D71" s="102">
        <v>71797</v>
      </c>
      <c r="E71" s="102">
        <v>3343</v>
      </c>
      <c r="F71" s="102">
        <v>75140</v>
      </c>
      <c r="G71" s="102" t="s">
        <v>420</v>
      </c>
      <c r="H71" s="102" t="s">
        <v>420</v>
      </c>
      <c r="I71" s="103">
        <v>0.27480457005411907</v>
      </c>
      <c r="J71" s="104">
        <v>0.20794020794020793</v>
      </c>
      <c r="K71" s="104">
        <v>0.16944416944416943</v>
      </c>
      <c r="L71" s="104">
        <v>0.62261562261562264</v>
      </c>
      <c r="M71" s="102"/>
      <c r="N71" s="103">
        <v>0.21238300935925125</v>
      </c>
      <c r="O71" s="104"/>
      <c r="P71" s="104">
        <v>4.5292028921810119E-2</v>
      </c>
      <c r="Q71" s="104">
        <v>7.3842810738765405E-2</v>
      </c>
      <c r="R71" s="104">
        <v>0.88086516033942441</v>
      </c>
      <c r="S71" s="102"/>
      <c r="T71" s="102">
        <v>1926626388.1809363</v>
      </c>
      <c r="U71" s="102">
        <v>763496635.84725249</v>
      </c>
      <c r="V71" s="102">
        <v>1163129752.333684</v>
      </c>
      <c r="W71" s="101" t="s">
        <v>163</v>
      </c>
      <c r="X71" s="102">
        <v>1950888962.3302739</v>
      </c>
      <c r="Y71" s="102"/>
      <c r="Z71" s="102"/>
      <c r="AA71" s="105">
        <v>24262574.149337053</v>
      </c>
      <c r="AB71" s="102"/>
      <c r="AC71" s="102"/>
      <c r="AD71" s="104">
        <v>0.19101946796051686</v>
      </c>
      <c r="AE71" s="104">
        <v>2.4055644798547729E-3</v>
      </c>
      <c r="AF71" s="102"/>
      <c r="AG71" s="102"/>
      <c r="AH71" s="102"/>
      <c r="AI71" s="102"/>
      <c r="AJ71" s="106">
        <v>0.34900000000000014</v>
      </c>
      <c r="AK71" s="102">
        <v>1045868276.2722981</v>
      </c>
      <c r="AL71" s="104">
        <v>0.53609831029185906</v>
      </c>
    </row>
    <row r="72" spans="1:38" s="101" customFormat="1" x14ac:dyDescent="0.25">
      <c r="A72" s="101" t="s">
        <v>68</v>
      </c>
      <c r="B72" s="101" t="s">
        <v>197</v>
      </c>
      <c r="C72" s="101" t="s">
        <v>196</v>
      </c>
      <c r="D72" s="102">
        <v>203581</v>
      </c>
      <c r="E72" s="102">
        <v>7337</v>
      </c>
      <c r="F72" s="102">
        <v>210918</v>
      </c>
      <c r="G72" s="102" t="s">
        <v>420</v>
      </c>
      <c r="H72" s="102" t="s">
        <v>420</v>
      </c>
      <c r="I72" s="103">
        <v>0.47329059829059827</v>
      </c>
      <c r="J72" s="104">
        <v>0.27796781042673335</v>
      </c>
      <c r="K72" s="104">
        <v>0.1771801282083921</v>
      </c>
      <c r="L72" s="104">
        <v>0.54485206136487452</v>
      </c>
      <c r="M72" s="102"/>
      <c r="N72" s="103">
        <v>0.28902953586497893</v>
      </c>
      <c r="O72" s="104"/>
      <c r="P72" s="104">
        <v>0.10602434480371725</v>
      </c>
      <c r="Q72" s="104">
        <v>0.29739015540825564</v>
      </c>
      <c r="R72" s="104">
        <v>0.596585499788027</v>
      </c>
      <c r="S72" s="102"/>
      <c r="T72" s="102">
        <v>305447031.06329656</v>
      </c>
      <c r="U72" s="102">
        <v>3152422.5528656668</v>
      </c>
      <c r="V72" s="102">
        <v>302294608.51043087</v>
      </c>
      <c r="W72" s="101" t="s">
        <v>163</v>
      </c>
      <c r="X72" s="102">
        <v>2983617855.3591447</v>
      </c>
      <c r="Y72" s="102">
        <v>162093888.17685398</v>
      </c>
      <c r="Z72" s="102">
        <v>2821523967.1822891</v>
      </c>
      <c r="AA72" s="105">
        <v>2678170824.295846</v>
      </c>
      <c r="AB72" s="102">
        <v>158941465.62398833</v>
      </c>
      <c r="AC72" s="102">
        <v>2519229358.6718583</v>
      </c>
      <c r="AD72" s="104">
        <v>3.0604312668571592E-2</v>
      </c>
      <c r="AE72" s="104">
        <v>0.26833974126797522</v>
      </c>
      <c r="AF72" s="102">
        <v>90368499.312851563</v>
      </c>
      <c r="AG72" s="102">
        <v>68572966.311136767</v>
      </c>
      <c r="AH72" s="102">
        <v>1132867330.6760893</v>
      </c>
      <c r="AI72" s="102">
        <v>1386362027.995769</v>
      </c>
      <c r="AJ72" s="106">
        <v>0.38499999999999984</v>
      </c>
      <c r="AK72" s="102">
        <v>1867793291.5662925</v>
      </c>
      <c r="AL72" s="104">
        <v>0.62601626016260115</v>
      </c>
    </row>
    <row r="73" spans="1:38" s="101" customFormat="1" x14ac:dyDescent="0.25">
      <c r="A73" s="101" t="s">
        <v>69</v>
      </c>
      <c r="B73" s="101" t="s">
        <v>197</v>
      </c>
      <c r="C73" s="101" t="s">
        <v>196</v>
      </c>
      <c r="D73" s="102">
        <v>15769.23076923077</v>
      </c>
      <c r="E73" s="102">
        <v>5328.4457478005861</v>
      </c>
      <c r="F73" s="102">
        <v>21097.676517031356</v>
      </c>
      <c r="G73" s="102" t="s">
        <v>133</v>
      </c>
      <c r="H73" s="102" t="s">
        <v>133</v>
      </c>
      <c r="I73" s="103">
        <v>0.18341463414634146</v>
      </c>
      <c r="J73" s="104">
        <v>0.35160649285255779</v>
      </c>
      <c r="K73" s="104">
        <v>0.30935990129265117</v>
      </c>
      <c r="L73" s="104">
        <v>0.33903360585479103</v>
      </c>
      <c r="M73" s="102"/>
      <c r="N73" s="103">
        <v>0.15079801871216292</v>
      </c>
      <c r="O73" s="104"/>
      <c r="P73" s="104">
        <v>0.35605867726960011</v>
      </c>
      <c r="Q73" s="104">
        <v>0.30181389251528956</v>
      </c>
      <c r="R73" s="104">
        <v>0.34212743021511022</v>
      </c>
      <c r="S73" s="102"/>
      <c r="T73" s="102">
        <v>9422753.5236425772</v>
      </c>
      <c r="U73" s="102">
        <v>284632.94651600084</v>
      </c>
      <c r="V73" s="102">
        <v>9138120.5771265756</v>
      </c>
      <c r="W73" s="101" t="s">
        <v>164</v>
      </c>
      <c r="X73" s="102">
        <v>486465668.04409355</v>
      </c>
      <c r="Y73" s="102">
        <v>19718845.575365558</v>
      </c>
      <c r="Z73" s="102">
        <v>466746822.46872801</v>
      </c>
      <c r="AA73" s="105">
        <v>477042914.52045065</v>
      </c>
      <c r="AB73" s="102">
        <v>19434212.628849559</v>
      </c>
      <c r="AC73" s="102">
        <v>457608701.89160144</v>
      </c>
      <c r="AD73" s="104">
        <v>1.4352178314942237E-3</v>
      </c>
      <c r="AE73" s="104">
        <v>7.2660342392470281E-2</v>
      </c>
      <c r="AF73" s="102">
        <v>1310367.8139300467</v>
      </c>
      <c r="AG73" s="102">
        <v>18123844.814919513</v>
      </c>
      <c r="AH73" s="102">
        <v>123232174.98444761</v>
      </c>
      <c r="AI73" s="102">
        <v>334376526.90715384</v>
      </c>
      <c r="AJ73" s="106">
        <v>0.39400000000000007</v>
      </c>
      <c r="AK73" s="102">
        <v>316282959.09137452</v>
      </c>
      <c r="AL73" s="104">
        <v>0.65016501650165048</v>
      </c>
    </row>
    <row r="74" spans="1:38" s="101" customFormat="1" x14ac:dyDescent="0.25">
      <c r="A74" s="101" t="s">
        <v>70</v>
      </c>
      <c r="B74" s="101" t="s">
        <v>161</v>
      </c>
      <c r="C74" s="101" t="s">
        <v>166</v>
      </c>
      <c r="D74" s="102">
        <v>496458</v>
      </c>
      <c r="E74" s="102">
        <v>148678</v>
      </c>
      <c r="F74" s="102">
        <v>645136</v>
      </c>
      <c r="G74" s="102" t="s">
        <v>420</v>
      </c>
      <c r="H74" s="102" t="s">
        <v>420</v>
      </c>
      <c r="I74" s="103">
        <v>0.22978027964408934</v>
      </c>
      <c r="J74" s="104">
        <v>0.146126922252722</v>
      </c>
      <c r="K74" s="104">
        <v>0.22986417951569946</v>
      </c>
      <c r="L74" s="104">
        <v>0.62400889823157846</v>
      </c>
      <c r="M74" s="102"/>
      <c r="N74" s="103">
        <v>0.14516773458425203</v>
      </c>
      <c r="O74" s="104"/>
      <c r="P74" s="104">
        <v>6.9783409016771172E-2</v>
      </c>
      <c r="Q74" s="104">
        <v>0.33042474201181593</v>
      </c>
      <c r="R74" s="104">
        <v>0.59979184897141291</v>
      </c>
      <c r="S74" s="102"/>
      <c r="T74" s="102">
        <v>69935901865.385727</v>
      </c>
      <c r="U74" s="102">
        <v>132778481.05589838</v>
      </c>
      <c r="V74" s="102">
        <v>69803123384.329834</v>
      </c>
      <c r="W74" s="101" t="s">
        <v>163</v>
      </c>
      <c r="X74" s="102">
        <v>91390116799.401138</v>
      </c>
      <c r="Y74" s="102">
        <v>6708957147.9287481</v>
      </c>
      <c r="Z74" s="102">
        <v>84681159651.472397</v>
      </c>
      <c r="AA74" s="105">
        <v>21454214934.015385</v>
      </c>
      <c r="AB74" s="102">
        <v>6576178666.8728495</v>
      </c>
      <c r="AC74" s="102">
        <v>14878036267.142563</v>
      </c>
      <c r="AD74" s="104">
        <v>0.23609634334651117</v>
      </c>
      <c r="AE74" s="104">
        <v>7.2427202054831274E-2</v>
      </c>
      <c r="AF74" s="102">
        <v>1841024885.3011374</v>
      </c>
      <c r="AG74" s="102">
        <v>4735153781.5717115</v>
      </c>
      <c r="AH74" s="102">
        <v>3072709688.0674453</v>
      </c>
      <c r="AI74" s="102">
        <v>11805326579.075117</v>
      </c>
      <c r="AJ74" s="106">
        <v>0.29600000000000021</v>
      </c>
      <c r="AK74" s="102">
        <v>38425390017.930069</v>
      </c>
      <c r="AL74" s="104">
        <v>0.42045454545454597</v>
      </c>
    </row>
    <row r="75" spans="1:38" s="101" customFormat="1" x14ac:dyDescent="0.25">
      <c r="A75" s="101" t="s">
        <v>71</v>
      </c>
      <c r="B75" s="101" t="s">
        <v>197</v>
      </c>
      <c r="C75" s="101" t="s">
        <v>196</v>
      </c>
      <c r="D75" s="102">
        <v>2001.96</v>
      </c>
      <c r="E75" s="102">
        <v>5468.04</v>
      </c>
      <c r="F75" s="102">
        <v>7470</v>
      </c>
      <c r="G75" s="109" t="s">
        <v>527</v>
      </c>
      <c r="H75" s="109" t="s">
        <v>527</v>
      </c>
      <c r="I75" s="103">
        <v>0.10176991150442478</v>
      </c>
      <c r="J75" s="104">
        <v>0.27408028565245618</v>
      </c>
      <c r="K75" s="104">
        <v>0.33288790305128763</v>
      </c>
      <c r="L75" s="104">
        <v>0.39303181129625619</v>
      </c>
      <c r="M75" s="102"/>
      <c r="N75" s="103">
        <v>8.7533156498673742E-2</v>
      </c>
      <c r="O75" s="104"/>
      <c r="P75" s="104">
        <v>0.13057421318451409</v>
      </c>
      <c r="Q75" s="104">
        <v>0.38776903669833335</v>
      </c>
      <c r="R75" s="104">
        <v>0.48165675011715259</v>
      </c>
      <c r="S75" s="102"/>
      <c r="T75" s="102">
        <v>860934578.13535273</v>
      </c>
      <c r="U75" s="102">
        <v>1530288.4876704093</v>
      </c>
      <c r="V75" s="102">
        <v>859404289.64768231</v>
      </c>
      <c r="W75" s="101" t="s">
        <v>164</v>
      </c>
      <c r="X75" s="102">
        <v>1232478505.8338389</v>
      </c>
      <c r="Y75" s="102">
        <v>38905763.676270232</v>
      </c>
      <c r="Z75" s="102">
        <v>1193572742.1575685</v>
      </c>
      <c r="AA75" s="105">
        <v>371543927.69848633</v>
      </c>
      <c r="AB75" s="102">
        <v>37375475.188599825</v>
      </c>
      <c r="AC75" s="102">
        <v>334168452.50988615</v>
      </c>
      <c r="AD75" s="104">
        <v>6.5718875282927497E-2</v>
      </c>
      <c r="AE75" s="104">
        <v>2.8361561571182518E-2</v>
      </c>
      <c r="AF75" s="102">
        <v>4611961.646022737</v>
      </c>
      <c r="AG75" s="102">
        <v>32763513.542577088</v>
      </c>
      <c r="AH75" s="102">
        <v>1900559.3824434786</v>
      </c>
      <c r="AI75" s="102">
        <v>332267893.12744266</v>
      </c>
      <c r="AJ75" s="106">
        <v>0.39899999999999997</v>
      </c>
      <c r="AK75" s="102">
        <v>818234482.24243212</v>
      </c>
      <c r="AL75" s="104">
        <v>0.66389351081530779</v>
      </c>
    </row>
    <row r="76" spans="1:38" s="101" customFormat="1" x14ac:dyDescent="0.25">
      <c r="A76" s="101" t="s">
        <v>72</v>
      </c>
      <c r="B76" s="101" t="s">
        <v>197</v>
      </c>
      <c r="C76" s="101" t="s">
        <v>162</v>
      </c>
      <c r="D76" s="102">
        <v>1692.3076923076922</v>
      </c>
      <c r="E76" s="102">
        <v>612.90322580645159</v>
      </c>
      <c r="F76" s="102">
        <v>2305.2109181141436</v>
      </c>
      <c r="G76" s="102" t="s">
        <v>133</v>
      </c>
      <c r="H76" s="102" t="s">
        <v>133</v>
      </c>
      <c r="I76" s="103">
        <v>0</v>
      </c>
      <c r="J76" s="104">
        <v>0.34563893101558618</v>
      </c>
      <c r="K76" s="104">
        <v>0.24644011707681787</v>
      </c>
      <c r="L76" s="104">
        <v>0.40792095190759597</v>
      </c>
      <c r="M76" s="102"/>
      <c r="N76" s="103">
        <v>6.2200956937799042E-2</v>
      </c>
      <c r="O76" s="104"/>
      <c r="P76" s="104">
        <v>0.1974341600786105</v>
      </c>
      <c r="Q76" s="104">
        <v>0.21876047353069658</v>
      </c>
      <c r="R76" s="104">
        <v>0.58380536639069291</v>
      </c>
      <c r="S76" s="102"/>
      <c r="T76" s="102">
        <v>611111327.40283966</v>
      </c>
      <c r="U76" s="102">
        <v>16225905.312554007</v>
      </c>
      <c r="V76" s="102">
        <v>594885422.09028566</v>
      </c>
      <c r="W76" s="101" t="s">
        <v>164</v>
      </c>
      <c r="X76" s="102"/>
      <c r="Y76" s="102"/>
      <c r="Z76" s="102"/>
      <c r="AA76" s="105"/>
      <c r="AB76" s="102"/>
      <c r="AC76" s="102"/>
      <c r="AD76" s="104">
        <v>0.11228922066828542</v>
      </c>
      <c r="AE76" s="104"/>
      <c r="AF76" s="102"/>
      <c r="AG76" s="102"/>
      <c r="AH76" s="102"/>
      <c r="AI76" s="102"/>
      <c r="AJ76" s="106"/>
      <c r="AK76" s="102"/>
      <c r="AL76" s="104"/>
    </row>
    <row r="77" spans="1:38" s="101" customFormat="1" x14ac:dyDescent="0.25">
      <c r="A77" s="101" t="s">
        <v>73</v>
      </c>
      <c r="B77" s="101" t="s">
        <v>197</v>
      </c>
      <c r="C77" s="101" t="s">
        <v>166</v>
      </c>
      <c r="D77" s="102">
        <v>33138.461538461539</v>
      </c>
      <c r="E77" s="102">
        <v>6973.6070381231666</v>
      </c>
      <c r="F77" s="102">
        <v>40112.068576584708</v>
      </c>
      <c r="G77" s="102" t="s">
        <v>133</v>
      </c>
      <c r="H77" s="102" t="s">
        <v>133</v>
      </c>
      <c r="I77" s="103">
        <v>2.6926648096564532E-2</v>
      </c>
      <c r="J77" s="104">
        <v>0.13572326645555033</v>
      </c>
      <c r="K77" s="104">
        <v>8.2398730243344528E-2</v>
      </c>
      <c r="L77" s="104">
        <v>0.78187800330110513</v>
      </c>
      <c r="M77" s="102"/>
      <c r="N77" s="103">
        <v>3.7831021437578813E-2</v>
      </c>
      <c r="O77" s="104"/>
      <c r="P77" s="104">
        <v>2.4090217289093056E-2</v>
      </c>
      <c r="Q77" s="104">
        <v>0.120874821653914</v>
      </c>
      <c r="R77" s="104">
        <v>0.85503496105699295</v>
      </c>
      <c r="S77" s="102"/>
      <c r="T77" s="102">
        <v>2435207831.2899623</v>
      </c>
      <c r="U77" s="102">
        <v>124871377.77863795</v>
      </c>
      <c r="V77" s="102">
        <v>2310336453.5113244</v>
      </c>
      <c r="W77" s="101" t="s">
        <v>164</v>
      </c>
      <c r="X77" s="102">
        <v>2863789497.1310573</v>
      </c>
      <c r="Y77" s="102">
        <v>378209884.35761505</v>
      </c>
      <c r="Z77" s="102">
        <v>2485579612.7734432</v>
      </c>
      <c r="AA77" s="105">
        <v>428581665.84109497</v>
      </c>
      <c r="AB77" s="102">
        <v>253338506.57897711</v>
      </c>
      <c r="AC77" s="102">
        <v>175243159.26211882</v>
      </c>
      <c r="AD77" s="104">
        <v>0.2115557292593635</v>
      </c>
      <c r="AE77" s="104">
        <v>3.7232512847241113E-2</v>
      </c>
      <c r="AF77" s="102">
        <v>5752756.225209292</v>
      </c>
      <c r="AG77" s="102">
        <v>247585750.35376781</v>
      </c>
      <c r="AH77" s="102">
        <v>2141587.2692281799</v>
      </c>
      <c r="AI77" s="102">
        <v>173101571.99289063</v>
      </c>
      <c r="AJ77" s="106">
        <v>0.21900000000000003</v>
      </c>
      <c r="AK77" s="102">
        <v>803034442.85749257</v>
      </c>
      <c r="AL77" s="104">
        <v>0.28040973111395656</v>
      </c>
    </row>
    <row r="78" spans="1:38" s="101" customFormat="1" x14ac:dyDescent="0.25">
      <c r="A78" s="101" t="s">
        <v>74</v>
      </c>
      <c r="B78" s="101" t="s">
        <v>180</v>
      </c>
      <c r="C78" s="101" t="s">
        <v>166</v>
      </c>
      <c r="D78" s="102">
        <v>3815422</v>
      </c>
      <c r="E78" s="102">
        <v>317000</v>
      </c>
      <c r="F78" s="102">
        <v>4132422</v>
      </c>
      <c r="G78" s="102" t="s">
        <v>367</v>
      </c>
      <c r="H78" s="102" t="s">
        <v>528</v>
      </c>
      <c r="I78" s="103">
        <v>0.29857749311089593</v>
      </c>
      <c r="J78" s="104">
        <v>0.24769080173697527</v>
      </c>
      <c r="K78" s="104">
        <v>0.11066552812171322</v>
      </c>
      <c r="L78" s="104">
        <v>0.64164367014131152</v>
      </c>
      <c r="M78" s="102"/>
      <c r="N78" s="103">
        <v>0.35199999999999998</v>
      </c>
      <c r="O78" s="104"/>
      <c r="P78" s="104">
        <v>5.2985185192650955E-2</v>
      </c>
      <c r="Q78" s="104">
        <v>0.1804183300862845</v>
      </c>
      <c r="R78" s="104">
        <v>0.76659648472106456</v>
      </c>
      <c r="S78" s="102"/>
      <c r="T78" s="102">
        <v>27045681152</v>
      </c>
      <c r="U78" s="102">
        <v>5479994293.4266968</v>
      </c>
      <c r="V78" s="102">
        <v>21565686858.573303</v>
      </c>
      <c r="W78" s="101" t="s">
        <v>174</v>
      </c>
      <c r="X78" s="102">
        <v>190963217770.83987</v>
      </c>
      <c r="Y78" s="102">
        <v>5824208696.4936438</v>
      </c>
      <c r="Z78" s="102">
        <v>185139009074.34622</v>
      </c>
      <c r="AA78" s="105">
        <v>163917536618.83987</v>
      </c>
      <c r="AB78" s="102">
        <v>344214403.06694698</v>
      </c>
      <c r="AC78" s="102">
        <v>163573322215.77292</v>
      </c>
      <c r="AD78" s="104">
        <v>2.3634485078554569E-2</v>
      </c>
      <c r="AE78" s="104">
        <v>0.14324307646601489</v>
      </c>
      <c r="AF78" s="102">
        <v>75045847.126425251</v>
      </c>
      <c r="AG78" s="102">
        <v>269168555.94052172</v>
      </c>
      <c r="AH78" s="102">
        <v>2709485853.9336305</v>
      </c>
      <c r="AI78" s="102">
        <v>160863836361.83929</v>
      </c>
      <c r="AJ78" s="106">
        <v>0.2880000000000002</v>
      </c>
      <c r="AK78" s="102">
        <v>77243548761.238678</v>
      </c>
      <c r="AL78" s="104">
        <v>0.40449438202247229</v>
      </c>
    </row>
    <row r="79" spans="1:38" s="101" customFormat="1" x14ac:dyDescent="0.25">
      <c r="A79" s="101" t="s">
        <v>165</v>
      </c>
      <c r="B79" s="101" t="s">
        <v>161</v>
      </c>
      <c r="C79" s="101" t="s">
        <v>162</v>
      </c>
      <c r="D79" s="102">
        <v>615.38461538461536</v>
      </c>
      <c r="E79" s="102">
        <v>523.77836180123722</v>
      </c>
      <c r="F79" s="102">
        <v>1139.1629771858525</v>
      </c>
      <c r="G79" s="102" t="s">
        <v>139</v>
      </c>
      <c r="H79" s="102" t="s">
        <v>133</v>
      </c>
      <c r="I79" s="103">
        <v>0.47499999999999998</v>
      </c>
      <c r="J79" s="104">
        <v>0.42715500000000001</v>
      </c>
      <c r="K79" s="104">
        <v>9.7127000000000005E-2</v>
      </c>
      <c r="L79" s="104">
        <v>0.47571799999999997</v>
      </c>
      <c r="M79" s="102"/>
      <c r="N79" s="103">
        <v>0.61290322580645162</v>
      </c>
      <c r="O79" s="104"/>
      <c r="P79" s="104">
        <v>0.30462289518001884</v>
      </c>
      <c r="Q79" s="104">
        <v>0.11722626289198869</v>
      </c>
      <c r="R79" s="104">
        <v>0.57815084192799249</v>
      </c>
      <c r="S79" s="102"/>
      <c r="T79" s="102">
        <v>33000000</v>
      </c>
      <c r="U79" s="102">
        <v>1297241.7064011097</v>
      </c>
      <c r="V79" s="102">
        <v>31702758.29359889</v>
      </c>
      <c r="W79" s="101" t="s">
        <v>163</v>
      </c>
      <c r="X79" s="102">
        <v>110922441.16796087</v>
      </c>
      <c r="Y79" s="102">
        <v>11299716.795602409</v>
      </c>
      <c r="Z79" s="102">
        <v>99622724.372358412</v>
      </c>
      <c r="AA79" s="105">
        <v>77922441.167960852</v>
      </c>
      <c r="AB79" s="102">
        <v>10002475.089201299</v>
      </c>
      <c r="AC79" s="102">
        <v>67919966.078759521</v>
      </c>
      <c r="AD79" s="104">
        <v>0.10375010475616638</v>
      </c>
      <c r="AE79" s="104">
        <v>0.24498367981915606</v>
      </c>
      <c r="AF79" s="102">
        <v>2280708.6004721294</v>
      </c>
      <c r="AG79" s="102">
        <v>7721766.4887291705</v>
      </c>
      <c r="AH79" s="102">
        <v>47523130.514733925</v>
      </c>
      <c r="AI79" s="102">
        <v>20396835.564025592</v>
      </c>
      <c r="AJ79" s="106"/>
      <c r="AK79" s="102">
        <v>0</v>
      </c>
      <c r="AL79" s="104" t="s">
        <v>170</v>
      </c>
    </row>
    <row r="80" spans="1:38" s="101" customFormat="1" x14ac:dyDescent="0.25">
      <c r="A80" s="101" t="s">
        <v>76</v>
      </c>
      <c r="B80" s="101" t="s">
        <v>171</v>
      </c>
      <c r="C80" s="101" t="s">
        <v>162</v>
      </c>
      <c r="D80" s="102">
        <v>38336</v>
      </c>
      <c r="E80" s="102">
        <v>11108</v>
      </c>
      <c r="F80" s="102">
        <v>49444</v>
      </c>
      <c r="G80" s="102" t="s">
        <v>420</v>
      </c>
      <c r="H80" s="102" t="s">
        <v>420</v>
      </c>
      <c r="I80" s="103">
        <v>0.32841516153650469</v>
      </c>
      <c r="J80" s="104">
        <v>0.15054522516534563</v>
      </c>
      <c r="K80" s="104">
        <v>0.20542653298604313</v>
      </c>
      <c r="L80" s="104">
        <v>0.64402824184861129</v>
      </c>
      <c r="M80" s="102"/>
      <c r="N80" s="103">
        <v>0.35720448662640208</v>
      </c>
      <c r="O80" s="104"/>
      <c r="P80" s="104">
        <v>2.5731804525108839E-2</v>
      </c>
      <c r="Q80" s="104">
        <v>0.1139260530995156</v>
      </c>
      <c r="R80" s="104">
        <v>0.86034214237537554</v>
      </c>
      <c r="S80" s="102"/>
      <c r="T80" s="102">
        <v>671503965.54609287</v>
      </c>
      <c r="U80" s="102">
        <v>210310457.12528333</v>
      </c>
      <c r="V80" s="102">
        <v>461193508.42080951</v>
      </c>
      <c r="W80" s="101" t="s">
        <v>164</v>
      </c>
      <c r="X80" s="102">
        <v>1565842374.5609205</v>
      </c>
      <c r="Y80" s="102">
        <v>255534858.57318106</v>
      </c>
      <c r="Z80" s="102">
        <v>1310307515.9877393</v>
      </c>
      <c r="AA80" s="105">
        <v>894338409.01482761</v>
      </c>
      <c r="AB80" s="102">
        <v>45224401.447897732</v>
      </c>
      <c r="AC80" s="102">
        <v>849114007.56692982</v>
      </c>
      <c r="AD80" s="104">
        <v>0.10250151542384191</v>
      </c>
      <c r="AE80" s="104">
        <v>0.13651601022373289</v>
      </c>
      <c r="AF80" s="102">
        <v>9893620.883991031</v>
      </c>
      <c r="AG80" s="102">
        <v>35330780.563906699</v>
      </c>
      <c r="AH80" s="102">
        <v>168677031.12555131</v>
      </c>
      <c r="AI80" s="102">
        <v>680436976.44137847</v>
      </c>
      <c r="AJ80" s="106">
        <v>0.44299999999999978</v>
      </c>
      <c r="AK80" s="102">
        <v>1245364761.0960274</v>
      </c>
      <c r="AL80" s="104">
        <v>0.79533213644524181</v>
      </c>
    </row>
    <row r="81" spans="1:38" s="101" customFormat="1" x14ac:dyDescent="0.25">
      <c r="A81" s="101" t="s">
        <v>77</v>
      </c>
      <c r="B81" s="101" t="s">
        <v>161</v>
      </c>
      <c r="C81" s="101" t="s">
        <v>162</v>
      </c>
      <c r="D81" s="102">
        <v>60317</v>
      </c>
      <c r="E81" s="102">
        <v>12156</v>
      </c>
      <c r="F81" s="102">
        <v>72473</v>
      </c>
      <c r="G81" s="102" t="s">
        <v>420</v>
      </c>
      <c r="H81" s="102" t="s">
        <v>420</v>
      </c>
      <c r="I81" s="103">
        <v>0.39100346020761245</v>
      </c>
      <c r="J81" s="104">
        <v>0.33946777176299403</v>
      </c>
      <c r="K81" s="104">
        <v>0.2144970177142326</v>
      </c>
      <c r="L81" s="104">
        <v>0.4460352105227734</v>
      </c>
      <c r="M81" s="102"/>
      <c r="N81" s="103">
        <v>0.30266075388026609</v>
      </c>
      <c r="O81" s="104"/>
      <c r="P81" s="104">
        <v>0.28277316941516023</v>
      </c>
      <c r="Q81" s="104">
        <v>0.25292970686407351</v>
      </c>
      <c r="R81" s="104">
        <v>0.46429712372076626</v>
      </c>
      <c r="S81" s="102"/>
      <c r="T81" s="102">
        <v>698933740.37874734</v>
      </c>
      <c r="U81" s="102">
        <v>19984488.778586909</v>
      </c>
      <c r="V81" s="102">
        <v>678949251.60016048</v>
      </c>
      <c r="W81" s="101" t="s">
        <v>163</v>
      </c>
      <c r="X81" s="102">
        <v>1992136047.8141356</v>
      </c>
      <c r="Y81" s="102">
        <v>72905465.890036345</v>
      </c>
      <c r="Z81" s="102">
        <v>1919230581.9240999</v>
      </c>
      <c r="AA81" s="105">
        <v>1293202307.4353898</v>
      </c>
      <c r="AB81" s="102">
        <v>52920977.111449435</v>
      </c>
      <c r="AC81" s="102">
        <v>1240281330.3239393</v>
      </c>
      <c r="AD81" s="104">
        <v>5.9443550199124541E-2</v>
      </c>
      <c r="AE81" s="104">
        <v>0.10998544187894346</v>
      </c>
      <c r="AF81" s="102">
        <v>18679776.162592676</v>
      </c>
      <c r="AG81" s="102">
        <v>34241200.948856764</v>
      </c>
      <c r="AH81" s="102">
        <v>765404370.81921053</v>
      </c>
      <c r="AI81" s="102">
        <v>474876959.50472879</v>
      </c>
      <c r="AJ81" s="106">
        <v>0.16400000000000001</v>
      </c>
      <c r="AK81" s="102">
        <v>390801808.42286873</v>
      </c>
      <c r="AL81" s="104">
        <v>0.19617224880382778</v>
      </c>
    </row>
    <row r="82" spans="1:38" s="101" customFormat="1" x14ac:dyDescent="0.25">
      <c r="A82" s="101" t="s">
        <v>78</v>
      </c>
      <c r="B82" s="101" t="s">
        <v>171</v>
      </c>
      <c r="C82" s="101" t="s">
        <v>166</v>
      </c>
      <c r="D82" s="102">
        <v>17276.923076923078</v>
      </c>
      <c r="E82" s="102">
        <v>2592.3753665689146</v>
      </c>
      <c r="F82" s="102">
        <v>19869.298443491993</v>
      </c>
      <c r="G82" s="102" t="s">
        <v>133</v>
      </c>
      <c r="H82" s="102" t="s">
        <v>133</v>
      </c>
      <c r="I82" s="103">
        <v>0.25111308993766696</v>
      </c>
      <c r="J82" s="104">
        <v>0.16153352147328051</v>
      </c>
      <c r="K82" s="104">
        <v>0.38780911936032419</v>
      </c>
      <c r="L82" s="104">
        <v>0.45065735916639532</v>
      </c>
      <c r="M82" s="102"/>
      <c r="N82" s="103">
        <v>0.12895927601809956</v>
      </c>
      <c r="O82" s="104"/>
      <c r="P82" s="104">
        <v>2.2150475103688914E-2</v>
      </c>
      <c r="Q82" s="104">
        <v>0.15772235510983346</v>
      </c>
      <c r="R82" s="104">
        <v>0.82012716978647771</v>
      </c>
      <c r="S82" s="102"/>
      <c r="T82" s="102">
        <v>530128321.94903833</v>
      </c>
      <c r="U82" s="102">
        <v>123671077.70827614</v>
      </c>
      <c r="V82" s="102">
        <v>406457244.24076217</v>
      </c>
      <c r="W82" s="101" t="s">
        <v>164</v>
      </c>
      <c r="X82" s="102">
        <v>1161982683.1344705</v>
      </c>
      <c r="Y82" s="102">
        <v>233752533.7120297</v>
      </c>
      <c r="Z82" s="102">
        <v>928230149.42244017</v>
      </c>
      <c r="AA82" s="105">
        <v>631854361.18543196</v>
      </c>
      <c r="AB82" s="102">
        <v>110081456.00375356</v>
      </c>
      <c r="AC82" s="102">
        <v>521772905.181678</v>
      </c>
      <c r="AD82" s="104">
        <v>0.13277638052974597</v>
      </c>
      <c r="AE82" s="104">
        <v>0.15825476894290771</v>
      </c>
      <c r="AF82" s="102">
        <v>7754707.9761612555</v>
      </c>
      <c r="AG82" s="102">
        <v>102326748.0275923</v>
      </c>
      <c r="AH82" s="102">
        <v>9184880.5424698554</v>
      </c>
      <c r="AI82" s="102">
        <v>512588024.63920814</v>
      </c>
      <c r="AJ82" s="106"/>
      <c r="AK82" s="102">
        <v>0</v>
      </c>
      <c r="AL82" s="104" t="s">
        <v>170</v>
      </c>
    </row>
    <row r="83" spans="1:38" s="101" customFormat="1" x14ac:dyDescent="0.25">
      <c r="A83" s="101" t="s">
        <v>79</v>
      </c>
      <c r="B83" s="101" t="s">
        <v>190</v>
      </c>
      <c r="C83" s="101" t="s">
        <v>162</v>
      </c>
      <c r="D83" s="102">
        <v>1375000</v>
      </c>
      <c r="E83" s="102">
        <v>35000</v>
      </c>
      <c r="F83" s="102">
        <v>1410000</v>
      </c>
      <c r="G83" s="102" t="s">
        <v>435</v>
      </c>
      <c r="H83" s="102" t="s">
        <v>435</v>
      </c>
      <c r="I83" s="103">
        <v>0.10765702637278635</v>
      </c>
      <c r="J83" s="104">
        <v>0.10068556786958706</v>
      </c>
      <c r="K83" s="104">
        <v>7.4097518269958224E-2</v>
      </c>
      <c r="L83" s="104">
        <v>0.8252169138604547</v>
      </c>
      <c r="M83" s="102"/>
      <c r="N83" s="103">
        <v>4.8870619498422189E-2</v>
      </c>
      <c r="O83" s="104"/>
      <c r="P83" s="104">
        <v>5.0378202888094782E-2</v>
      </c>
      <c r="Q83" s="104">
        <v>0.10234336738975502</v>
      </c>
      <c r="R83" s="104">
        <v>0.84727842972215017</v>
      </c>
      <c r="S83" s="102"/>
      <c r="T83" s="102">
        <v>12500000000</v>
      </c>
      <c r="U83" s="102">
        <v>853889342.3974514</v>
      </c>
      <c r="V83" s="102">
        <v>11646110657.602549</v>
      </c>
      <c r="W83" s="101" t="s">
        <v>529</v>
      </c>
      <c r="X83" s="102">
        <v>43979421160.619255</v>
      </c>
      <c r="Y83" s="102">
        <v>14637360044.205717</v>
      </c>
      <c r="Z83" s="102">
        <v>29342061116.413517</v>
      </c>
      <c r="AA83" s="105">
        <v>31479421160.619255</v>
      </c>
      <c r="AB83" s="102">
        <v>13783470701.808266</v>
      </c>
      <c r="AC83" s="102">
        <v>17695950458.810966</v>
      </c>
      <c r="AD83" s="104">
        <v>0.12455217907698532</v>
      </c>
      <c r="AE83" s="104">
        <v>0.31366644013098322</v>
      </c>
      <c r="AF83" s="102">
        <v>12353590201.013571</v>
      </c>
      <c r="AG83" s="102">
        <v>1429880500.7946966</v>
      </c>
      <c r="AH83" s="102">
        <v>254831982.62845892</v>
      </c>
      <c r="AI83" s="102">
        <v>17441118476.182507</v>
      </c>
      <c r="AJ83" s="106">
        <v>0.33100000000000018</v>
      </c>
      <c r="AK83" s="102">
        <v>21759623922.518665</v>
      </c>
      <c r="AL83" s="104">
        <v>0.49476831091180912</v>
      </c>
    </row>
    <row r="84" spans="1:38" s="101" customFormat="1" x14ac:dyDescent="0.25">
      <c r="A84" s="101" t="s">
        <v>80</v>
      </c>
      <c r="B84" s="101" t="s">
        <v>197</v>
      </c>
      <c r="C84" s="101" t="s">
        <v>196</v>
      </c>
      <c r="D84" s="102">
        <v>23074</v>
      </c>
      <c r="E84" s="102">
        <v>5400</v>
      </c>
      <c r="F84" s="102">
        <v>28474</v>
      </c>
      <c r="G84" s="102" t="s">
        <v>420</v>
      </c>
      <c r="H84" s="102" t="s">
        <v>420</v>
      </c>
      <c r="I84" s="103">
        <v>0.1822125813449024</v>
      </c>
      <c r="J84" s="104">
        <v>0.19993661623265405</v>
      </c>
      <c r="K84" s="104">
        <v>0.49671864372981428</v>
      </c>
      <c r="L84" s="104">
        <v>0.30334474003753176</v>
      </c>
      <c r="M84" s="102"/>
      <c r="N84" s="103">
        <v>0.26339969372128635</v>
      </c>
      <c r="O84" s="104"/>
      <c r="P84" s="104">
        <v>0.17914447491391441</v>
      </c>
      <c r="Q84" s="104">
        <v>0.31584887356343921</v>
      </c>
      <c r="R84" s="104">
        <v>0.50500665152264645</v>
      </c>
      <c r="S84" s="102"/>
      <c r="T84" s="102">
        <v>205296600.92320636</v>
      </c>
      <c r="U84" s="102">
        <v>20408.79296826569</v>
      </c>
      <c r="V84" s="102">
        <v>205276192.13023809</v>
      </c>
      <c r="W84" s="101" t="s">
        <v>164</v>
      </c>
      <c r="X84" s="102">
        <v>1550364741.5694315</v>
      </c>
      <c r="Y84" s="102">
        <v>86556160.349425912</v>
      </c>
      <c r="Z84" s="102">
        <v>1463808581.2200053</v>
      </c>
      <c r="AA84" s="105">
        <v>1345068140.6462252</v>
      </c>
      <c r="AB84" s="102">
        <v>86535751.556457654</v>
      </c>
      <c r="AC84" s="102">
        <v>1258532389.0897672</v>
      </c>
      <c r="AD84" s="104">
        <v>1.3976588249155571E-2</v>
      </c>
      <c r="AE84" s="104">
        <v>9.1572210569144913E-2</v>
      </c>
      <c r="AF84" s="102">
        <v>46124444.529673435</v>
      </c>
      <c r="AG84" s="102">
        <v>40411307.026784219</v>
      </c>
      <c r="AH84" s="102">
        <v>165623926.61334985</v>
      </c>
      <c r="AI84" s="102">
        <v>1092908462.4764173</v>
      </c>
      <c r="AJ84" s="106">
        <v>0.38600000000000007</v>
      </c>
      <c r="AK84" s="102">
        <v>974659267.50130427</v>
      </c>
      <c r="AL84" s="104">
        <v>0.62866449511400679</v>
      </c>
    </row>
    <row r="85" spans="1:38" s="101" customFormat="1" x14ac:dyDescent="0.25">
      <c r="A85" s="101" t="s">
        <v>81</v>
      </c>
      <c r="B85" s="101" t="s">
        <v>161</v>
      </c>
      <c r="C85" s="101" t="s">
        <v>162</v>
      </c>
      <c r="D85" s="102">
        <v>110753.84615384616</v>
      </c>
      <c r="E85" s="102">
        <v>17340.175953079179</v>
      </c>
      <c r="F85" s="102">
        <v>128094.02210692533</v>
      </c>
      <c r="G85" s="102" t="s">
        <v>133</v>
      </c>
      <c r="H85" s="102" t="s">
        <v>133</v>
      </c>
      <c r="I85" s="103">
        <v>0.26073065703569942</v>
      </c>
      <c r="J85" s="104">
        <v>0.35727468520604838</v>
      </c>
      <c r="K85" s="104">
        <v>3.4588015522238592E-2</v>
      </c>
      <c r="L85" s="104">
        <v>0.60813729927171301</v>
      </c>
      <c r="M85" s="102"/>
      <c r="N85" s="103">
        <v>0.271774057162185</v>
      </c>
      <c r="O85" s="104"/>
      <c r="P85" s="104">
        <v>0.25708821403810767</v>
      </c>
      <c r="Q85" s="104">
        <v>0.15085406914210811</v>
      </c>
      <c r="R85" s="104">
        <v>0.59205771681978425</v>
      </c>
      <c r="S85" s="102"/>
      <c r="T85" s="102">
        <v>2740317090.0028601</v>
      </c>
      <c r="U85" s="102">
        <v>540025026.63387883</v>
      </c>
      <c r="V85" s="102">
        <v>2200292063.3689814</v>
      </c>
      <c r="W85" s="101" t="s">
        <v>163</v>
      </c>
      <c r="X85" s="102">
        <v>16578917945.222042</v>
      </c>
      <c r="Y85" s="102">
        <v>4801290854.8160257</v>
      </c>
      <c r="Z85" s="102">
        <v>11777627090.406006</v>
      </c>
      <c r="AA85" s="105">
        <v>13838600855.219175</v>
      </c>
      <c r="AB85" s="102">
        <v>4261265828.182147</v>
      </c>
      <c r="AC85" s="102">
        <v>9577335027.0370255</v>
      </c>
      <c r="AD85" s="104">
        <v>4.2246132703254585E-2</v>
      </c>
      <c r="AE85" s="104">
        <v>0.21334296322486954</v>
      </c>
      <c r="AF85" s="102">
        <v>1023747171.9019194</v>
      </c>
      <c r="AG85" s="102">
        <v>3237518656.2802277</v>
      </c>
      <c r="AH85" s="102">
        <v>1949218898.8487289</v>
      </c>
      <c r="AI85" s="102">
        <v>7628116128.1882963</v>
      </c>
      <c r="AJ85" s="106">
        <v>0.47799999999999981</v>
      </c>
      <c r="AK85" s="102">
        <v>15181461260.184156</v>
      </c>
      <c r="AL85" s="104">
        <v>0.91570881226053569</v>
      </c>
    </row>
    <row r="86" spans="1:38" s="101" customFormat="1" x14ac:dyDescent="0.25">
      <c r="A86" s="101" t="s">
        <v>82</v>
      </c>
      <c r="B86" s="101" t="s">
        <v>197</v>
      </c>
      <c r="C86" s="101" t="s">
        <v>166</v>
      </c>
      <c r="D86" s="102">
        <v>61892.307692307688</v>
      </c>
      <c r="E86" s="102">
        <v>9369.5014662756585</v>
      </c>
      <c r="F86" s="102">
        <v>71261.809158583346</v>
      </c>
      <c r="G86" s="102" t="s">
        <v>133</v>
      </c>
      <c r="H86" s="102" t="s">
        <v>133</v>
      </c>
      <c r="I86" s="103">
        <v>0.32363907531692765</v>
      </c>
      <c r="J86" s="104">
        <v>0.30013564487692879</v>
      </c>
      <c r="K86" s="104">
        <v>0.12462244939796908</v>
      </c>
      <c r="L86" s="104">
        <v>0.57524190572510214</v>
      </c>
      <c r="M86" s="102"/>
      <c r="N86" s="103">
        <v>0.27739511584220411</v>
      </c>
      <c r="O86" s="104"/>
      <c r="P86" s="104">
        <v>0.12011970129773979</v>
      </c>
      <c r="Q86" s="104">
        <v>2.6826038820274151E-2</v>
      </c>
      <c r="R86" s="104">
        <v>0.85305425988198613</v>
      </c>
      <c r="S86" s="102"/>
      <c r="T86" s="102">
        <v>139597171.62833834</v>
      </c>
      <c r="U86" s="102">
        <v>4681352.1387372613</v>
      </c>
      <c r="V86" s="102">
        <v>134915819.48960108</v>
      </c>
      <c r="W86" s="101" t="s">
        <v>163</v>
      </c>
      <c r="X86" s="102">
        <v>1928209050.4731271</v>
      </c>
      <c r="Y86" s="102">
        <v>131973588.28318597</v>
      </c>
      <c r="Z86" s="102">
        <v>1796235462.1899409</v>
      </c>
      <c r="AA86" s="105">
        <v>1788611878.8447878</v>
      </c>
      <c r="AB86" s="102">
        <v>127292236.14444871</v>
      </c>
      <c r="AC86" s="102">
        <v>1661319642.7003398</v>
      </c>
      <c r="AD86" s="104">
        <v>1.2090429781223372E-2</v>
      </c>
      <c r="AE86" s="104">
        <v>0.15491063375273287</v>
      </c>
      <c r="AF86" s="102">
        <v>56824906.538943663</v>
      </c>
      <c r="AG86" s="102">
        <v>70467329.605505049</v>
      </c>
      <c r="AH86" s="102">
        <v>138511756.89559403</v>
      </c>
      <c r="AI86" s="102">
        <v>1522807885.8047457</v>
      </c>
      <c r="AJ86" s="106">
        <v>0.28500000000000009</v>
      </c>
      <c r="AK86" s="102">
        <v>768586824.31446373</v>
      </c>
      <c r="AL86" s="104">
        <v>0.39860139860139887</v>
      </c>
    </row>
    <row r="87" spans="1:38" s="101" customFormat="1" x14ac:dyDescent="0.25">
      <c r="A87" s="101" t="s">
        <v>83</v>
      </c>
      <c r="B87" s="101" t="s">
        <v>194</v>
      </c>
      <c r="C87" s="101" t="s">
        <v>196</v>
      </c>
      <c r="D87" s="102">
        <v>208558</v>
      </c>
      <c r="E87" s="114">
        <v>111442</v>
      </c>
      <c r="F87" s="115">
        <v>320000</v>
      </c>
      <c r="G87" s="102" t="s">
        <v>530</v>
      </c>
      <c r="H87" s="102" t="s">
        <v>531</v>
      </c>
      <c r="I87" s="103">
        <v>0.16725352112676056</v>
      </c>
      <c r="J87" s="104">
        <v>0.33195001218424247</v>
      </c>
      <c r="K87" s="104">
        <v>0.18869678806634502</v>
      </c>
      <c r="L87" s="104">
        <v>0.47935319974941248</v>
      </c>
      <c r="M87" s="102"/>
      <c r="N87" s="103">
        <v>0.2055164954029205</v>
      </c>
      <c r="O87" s="104"/>
      <c r="P87" s="104">
        <v>0.43576117429069344</v>
      </c>
      <c r="Q87" s="104">
        <v>0.1771458288847407</v>
      </c>
      <c r="R87" s="104">
        <v>0.38709299682456583</v>
      </c>
      <c r="S87" s="102"/>
      <c r="T87" s="102">
        <v>730830640.64522731</v>
      </c>
      <c r="U87" s="102">
        <v>134973233.0969592</v>
      </c>
      <c r="V87" s="102">
        <v>595857407.54826808</v>
      </c>
      <c r="W87" s="101" t="s">
        <v>164</v>
      </c>
      <c r="X87" s="102">
        <v>4332106804.0393076</v>
      </c>
      <c r="Y87" s="102">
        <v>878898102.95908654</v>
      </c>
      <c r="Z87" s="102">
        <v>3453208701.0802226</v>
      </c>
      <c r="AA87" s="105">
        <v>3601276163.394083</v>
      </c>
      <c r="AB87" s="102">
        <v>743924869.8621273</v>
      </c>
      <c r="AC87" s="102">
        <v>2857351293.5319548</v>
      </c>
      <c r="AD87" s="104">
        <v>3.5000552568181992E-2</v>
      </c>
      <c r="AE87" s="104">
        <v>0.17247040375610517</v>
      </c>
      <c r="AF87" s="102">
        <v>65599166.129378647</v>
      </c>
      <c r="AG87" s="102">
        <v>678325703.73274863</v>
      </c>
      <c r="AH87" s="102">
        <v>256040743.38814375</v>
      </c>
      <c r="AI87" s="102">
        <v>2601310550.1438112</v>
      </c>
      <c r="AJ87" s="106">
        <v>0.3600000000000001</v>
      </c>
      <c r="AK87" s="102">
        <v>2436810077.2721114</v>
      </c>
      <c r="AL87" s="104">
        <v>0.56250000000000022</v>
      </c>
    </row>
    <row r="88" spans="1:38" s="101" customFormat="1" x14ac:dyDescent="0.25">
      <c r="A88" s="101" t="s">
        <v>84</v>
      </c>
      <c r="B88" s="101" t="s">
        <v>180</v>
      </c>
      <c r="C88" s="101" t="s">
        <v>162</v>
      </c>
      <c r="D88" s="102">
        <v>153379</v>
      </c>
      <c r="E88" s="102">
        <v>20363</v>
      </c>
      <c r="F88" s="102">
        <v>173742</v>
      </c>
      <c r="G88" s="102" t="s">
        <v>420</v>
      </c>
      <c r="H88" s="102" t="s">
        <v>420</v>
      </c>
      <c r="I88" s="103">
        <v>0.58650306748466252</v>
      </c>
      <c r="J88" s="104">
        <v>0.27427637291578816</v>
      </c>
      <c r="K88" s="104">
        <v>6.4865995787401445E-2</v>
      </c>
      <c r="L88" s="104">
        <v>0.66085763129681041</v>
      </c>
      <c r="M88" s="102"/>
      <c r="N88" s="103">
        <v>0.34101825168107591</v>
      </c>
      <c r="O88" s="104"/>
      <c r="P88" s="104">
        <v>7.550404367793738E-2</v>
      </c>
      <c r="Q88" s="104">
        <v>9.6092865743075323E-2</v>
      </c>
      <c r="R88" s="104">
        <v>0.82840309057898731</v>
      </c>
      <c r="S88" s="102"/>
      <c r="T88" s="102">
        <v>242772450.43992051</v>
      </c>
      <c r="U88" s="102">
        <v>5199073.5084370794</v>
      </c>
      <c r="V88" s="102">
        <v>237573376.93148345</v>
      </c>
      <c r="W88" s="101" t="s">
        <v>164</v>
      </c>
      <c r="X88" s="102">
        <v>3354415602.5541062</v>
      </c>
      <c r="Y88" s="102">
        <v>596534569.26904273</v>
      </c>
      <c r="Z88" s="102">
        <v>2757881033.2850623</v>
      </c>
      <c r="AA88" s="105">
        <v>3111643152.1141834</v>
      </c>
      <c r="AB88" s="102">
        <v>591335495.76060569</v>
      </c>
      <c r="AC88" s="102">
        <v>2520307656.353579</v>
      </c>
      <c r="AD88" s="104">
        <v>1.9127143280457639E-2</v>
      </c>
      <c r="AE88" s="104">
        <v>0.24515485303334122</v>
      </c>
      <c r="AF88" s="102">
        <v>93177503.314186886</v>
      </c>
      <c r="AG88" s="102">
        <v>498157992.44641882</v>
      </c>
      <c r="AH88" s="102">
        <v>305026326.90592813</v>
      </c>
      <c r="AI88" s="102">
        <v>2215281329.4476509</v>
      </c>
      <c r="AJ88" s="106">
        <v>0.43099999999999994</v>
      </c>
      <c r="AK88" s="102">
        <v>2540866651.4952888</v>
      </c>
      <c r="AL88" s="104">
        <v>0.75746924428822471</v>
      </c>
    </row>
    <row r="89" spans="1:38" s="101" customFormat="1" x14ac:dyDescent="0.25">
      <c r="A89" s="101" t="s">
        <v>85</v>
      </c>
      <c r="B89" s="101" t="s">
        <v>197</v>
      </c>
      <c r="C89" s="101" t="s">
        <v>196</v>
      </c>
      <c r="D89" s="102">
        <v>6538.4615384615381</v>
      </c>
      <c r="E89" s="102">
        <v>1545.4545454545453</v>
      </c>
      <c r="F89" s="102">
        <v>8083.9160839160832</v>
      </c>
      <c r="G89" s="102" t="s">
        <v>133</v>
      </c>
      <c r="H89" s="102" t="s">
        <v>133</v>
      </c>
      <c r="I89" s="103">
        <v>0.13849765258215962</v>
      </c>
      <c r="J89" s="104">
        <v>0.53788034285197006</v>
      </c>
      <c r="K89" s="104">
        <v>0.30019441470857267</v>
      </c>
      <c r="L89" s="104">
        <v>0.16192524243945722</v>
      </c>
      <c r="M89" s="102"/>
      <c r="N89" s="103">
        <v>0.12713472485768501</v>
      </c>
      <c r="O89" s="104"/>
      <c r="P89" s="104">
        <v>0.26606011340308194</v>
      </c>
      <c r="Q89" s="104">
        <v>0.2139966507638488</v>
      </c>
      <c r="R89" s="104">
        <v>0.51994323583306923</v>
      </c>
      <c r="S89" s="102"/>
      <c r="T89" s="102">
        <v>329239323.39372134</v>
      </c>
      <c r="U89" s="102">
        <v>17354054.015216742</v>
      </c>
      <c r="V89" s="102">
        <v>311885269.37850457</v>
      </c>
      <c r="W89" s="101" t="s">
        <v>164</v>
      </c>
      <c r="X89" s="102">
        <v>3452676761.7111306</v>
      </c>
      <c r="Y89" s="102">
        <v>364858139.82524639</v>
      </c>
      <c r="Z89" s="102">
        <v>3087818621.8858819</v>
      </c>
      <c r="AA89" s="105">
        <v>3123437438.3174081</v>
      </c>
      <c r="AB89" s="102">
        <v>347504085.81002963</v>
      </c>
      <c r="AC89" s="102">
        <v>2775933352.5073771</v>
      </c>
      <c r="AD89" s="104">
        <v>4.6092896878381646E-2</v>
      </c>
      <c r="AE89" s="104">
        <v>0.4372754696080946</v>
      </c>
      <c r="AF89" s="102">
        <v>17986343.885452922</v>
      </c>
      <c r="AG89" s="102">
        <v>329517741.9245767</v>
      </c>
      <c r="AH89" s="102">
        <v>123038379.43349575</v>
      </c>
      <c r="AI89" s="102">
        <v>2652894973.0738816</v>
      </c>
      <c r="AJ89" s="106">
        <v>0.3859999999999999</v>
      </c>
      <c r="AK89" s="102">
        <v>2170575293.1929903</v>
      </c>
      <c r="AL89" s="104">
        <v>0.62866449511400635</v>
      </c>
    </row>
    <row r="90" spans="1:38" s="101" customFormat="1" x14ac:dyDescent="0.25">
      <c r="A90" s="101" t="s">
        <v>86</v>
      </c>
      <c r="B90" s="101" t="s">
        <v>197</v>
      </c>
      <c r="C90" s="101" t="s">
        <v>162</v>
      </c>
      <c r="D90" s="102">
        <v>36921740</v>
      </c>
      <c r="E90" s="102">
        <v>72838</v>
      </c>
      <c r="F90" s="102">
        <v>36994578</v>
      </c>
      <c r="G90" s="102" t="s">
        <v>137</v>
      </c>
      <c r="H90" s="102" t="s">
        <v>137</v>
      </c>
      <c r="I90" s="103">
        <v>0.14271141487299807</v>
      </c>
      <c r="J90" s="104">
        <v>9.084831310866967E-2</v>
      </c>
      <c r="K90" s="104">
        <v>0.42258085506246024</v>
      </c>
      <c r="L90" s="104">
        <v>0.48657083182887012</v>
      </c>
      <c r="M90" s="102"/>
      <c r="N90" s="103">
        <v>0.13029226987161976</v>
      </c>
      <c r="O90" s="104"/>
      <c r="P90" s="104">
        <v>0.14318484953138585</v>
      </c>
      <c r="Q90" s="104">
        <v>0.35408355265508334</v>
      </c>
      <c r="R90" s="104">
        <v>0.50273159781353094</v>
      </c>
      <c r="S90" s="102"/>
      <c r="T90" s="102">
        <v>101349729.37671761</v>
      </c>
      <c r="U90" s="102">
        <v>2267271.5435846224</v>
      </c>
      <c r="V90" s="102">
        <v>99082457.833132997</v>
      </c>
      <c r="W90" s="101" t="s">
        <v>163</v>
      </c>
      <c r="X90" s="102">
        <v>158233321475.00302</v>
      </c>
      <c r="Y90" s="102">
        <v>65968749907.125038</v>
      </c>
      <c r="Z90" s="102">
        <v>92264571567.877975</v>
      </c>
      <c r="AA90" s="105">
        <v>158131971745.6264</v>
      </c>
      <c r="AB90" s="102">
        <v>65966482635.581451</v>
      </c>
      <c r="AC90" s="102">
        <v>92165489110.044846</v>
      </c>
      <c r="AD90" s="104">
        <v>2.1067732183175226E-4</v>
      </c>
      <c r="AE90" s="104">
        <v>0.32871148752170304</v>
      </c>
      <c r="AF90" s="102">
        <v>3617377443.1636491</v>
      </c>
      <c r="AG90" s="102">
        <v>62349105192.417801</v>
      </c>
      <c r="AH90" s="102">
        <v>18169142709.515823</v>
      </c>
      <c r="AI90" s="102">
        <v>73996346400.529022</v>
      </c>
      <c r="AJ90" s="106">
        <v>0.5299999999999998</v>
      </c>
      <c r="AK90" s="102">
        <v>178433319961.17349</v>
      </c>
      <c r="AL90" s="104">
        <v>1.1276595744680844</v>
      </c>
    </row>
    <row r="91" spans="1:38" s="101" customFormat="1" x14ac:dyDescent="0.25">
      <c r="A91" s="101" t="s">
        <v>87</v>
      </c>
      <c r="B91" s="101" t="s">
        <v>194</v>
      </c>
      <c r="C91" s="101" t="s">
        <v>162</v>
      </c>
      <c r="D91" s="102">
        <v>3169951.817517085</v>
      </c>
      <c r="E91" s="102">
        <v>30048.182482914999</v>
      </c>
      <c r="F91" s="102">
        <v>3200000</v>
      </c>
      <c r="G91" s="102" t="s">
        <v>532</v>
      </c>
      <c r="H91" s="102" t="s">
        <v>532</v>
      </c>
      <c r="I91" s="103">
        <v>7.5355157504632495E-2</v>
      </c>
      <c r="J91" s="104">
        <v>0.44651881619335171</v>
      </c>
      <c r="K91" s="104">
        <v>8.1380439181808067E-2</v>
      </c>
      <c r="L91" s="104">
        <v>0.47210074462484014</v>
      </c>
      <c r="M91" s="102"/>
      <c r="N91" s="103">
        <v>6.908163265306122E-2</v>
      </c>
      <c r="O91" s="104"/>
      <c r="P91" s="104">
        <v>0.25839041313492017</v>
      </c>
      <c r="Q91" s="104">
        <v>9.7506385736615367E-2</v>
      </c>
      <c r="R91" s="104">
        <v>0.64410320112846453</v>
      </c>
      <c r="S91" s="102"/>
      <c r="T91" s="102">
        <v>3988590000</v>
      </c>
      <c r="U91" s="102">
        <v>6199552.1732609319</v>
      </c>
      <c r="V91" s="102">
        <v>3982390447.8267388</v>
      </c>
      <c r="W91" s="101" t="s">
        <v>533</v>
      </c>
      <c r="X91" s="102">
        <v>45013389492.519035</v>
      </c>
      <c r="Y91" s="102">
        <v>28508633086.211437</v>
      </c>
      <c r="Z91" s="102">
        <v>16504756406.307592</v>
      </c>
      <c r="AA91" s="105">
        <v>41024799492.519035</v>
      </c>
      <c r="AB91" s="102">
        <v>28502433534.038177</v>
      </c>
      <c r="AC91" s="102">
        <v>12522365958.480854</v>
      </c>
      <c r="AD91" s="104" t="s">
        <v>170</v>
      </c>
      <c r="AE91" s="104">
        <v>0.15195973911921243</v>
      </c>
      <c r="AF91" s="102">
        <v>3383600867.1457591</v>
      </c>
      <c r="AG91" s="102">
        <v>25118832666.892418</v>
      </c>
      <c r="AH91" s="102">
        <v>164051310.55182531</v>
      </c>
      <c r="AI91" s="102">
        <v>12358314647.929029</v>
      </c>
      <c r="AJ91" s="106">
        <v>0.33600000000000008</v>
      </c>
      <c r="AK91" s="102">
        <v>22777859743.202412</v>
      </c>
      <c r="AL91" s="104">
        <v>0.50602409638554235</v>
      </c>
    </row>
    <row r="92" spans="1:38" s="101" customFormat="1" x14ac:dyDescent="0.25">
      <c r="A92" s="101" t="s">
        <v>88</v>
      </c>
      <c r="B92" s="101" t="s">
        <v>180</v>
      </c>
      <c r="C92" s="101" t="s">
        <v>166</v>
      </c>
      <c r="D92" s="102">
        <v>194396</v>
      </c>
      <c r="E92" s="102">
        <v>7752</v>
      </c>
      <c r="F92" s="102">
        <v>202148</v>
      </c>
      <c r="G92" s="102" t="s">
        <v>534</v>
      </c>
      <c r="H92" s="102" t="s">
        <v>534</v>
      </c>
      <c r="I92" s="103">
        <v>0.12447257383966245</v>
      </c>
      <c r="J92" s="104">
        <v>2.6500137634507641E-2</v>
      </c>
      <c r="K92" s="104">
        <v>1.356144726609722E-2</v>
      </c>
      <c r="L92" s="104">
        <v>0.95993841509939515</v>
      </c>
      <c r="M92" s="102"/>
      <c r="N92" s="103">
        <v>0.1104847801578354</v>
      </c>
      <c r="O92" s="104"/>
      <c r="P92" s="104">
        <v>0.26156907131048557</v>
      </c>
      <c r="Q92" s="104">
        <v>5.3588695842041234E-2</v>
      </c>
      <c r="R92" s="104">
        <v>0.68484223284747325</v>
      </c>
      <c r="S92" s="102"/>
      <c r="T92" s="102">
        <v>6053916661.7376976</v>
      </c>
      <c r="U92" s="102">
        <v>3428618.4654265875</v>
      </c>
      <c r="V92" s="102">
        <v>6050488043.2722712</v>
      </c>
      <c r="W92" s="101" t="s">
        <v>164</v>
      </c>
      <c r="X92" s="102">
        <v>27323303341.166996</v>
      </c>
      <c r="Y92" s="102">
        <v>2196516794.6921263</v>
      </c>
      <c r="Z92" s="102">
        <v>25126786546.474873</v>
      </c>
      <c r="AA92" s="105">
        <v>21269386679.429317</v>
      </c>
      <c r="AB92" s="102">
        <v>2193088176.2266998</v>
      </c>
      <c r="AC92" s="102">
        <v>19076298503.202602</v>
      </c>
      <c r="AD92" s="104">
        <v>0.11612604389155191</v>
      </c>
      <c r="AE92" s="104">
        <v>0.40798872351388427</v>
      </c>
      <c r="AF92" s="102">
        <v>24511647.433112361</v>
      </c>
      <c r="AG92" s="102">
        <v>2168576528.7935877</v>
      </c>
      <c r="AH92" s="102">
        <v>806826103.36120951</v>
      </c>
      <c r="AI92" s="102">
        <v>18269472399.841393</v>
      </c>
      <c r="AJ92" s="106">
        <v>0.59999999999999976</v>
      </c>
      <c r="AK92" s="102">
        <v>40984955011.75045</v>
      </c>
      <c r="AL92" s="104">
        <v>1.4999999999999984</v>
      </c>
    </row>
    <row r="93" spans="1:38" s="101" customFormat="1" x14ac:dyDescent="0.25">
      <c r="A93" s="101" t="s">
        <v>169</v>
      </c>
      <c r="B93" s="101" t="s">
        <v>161</v>
      </c>
      <c r="C93" s="101" t="s">
        <v>162</v>
      </c>
      <c r="D93" s="102">
        <v>246.15384615384613</v>
      </c>
      <c r="E93" s="102">
        <v>33521.81515527919</v>
      </c>
      <c r="F93" s="102">
        <v>33767.969001433034</v>
      </c>
      <c r="G93" s="102" t="s">
        <v>139</v>
      </c>
      <c r="H93" s="102" t="s">
        <v>133</v>
      </c>
      <c r="I93" s="103">
        <v>0.4375</v>
      </c>
      <c r="J93" s="104">
        <v>0</v>
      </c>
      <c r="K93" s="104">
        <v>0.271227</v>
      </c>
      <c r="L93" s="104">
        <v>0.728773</v>
      </c>
      <c r="M93" s="102"/>
      <c r="N93" s="103">
        <v>0.3202247191011236</v>
      </c>
      <c r="O93" s="104"/>
      <c r="P93" s="104">
        <v>0.16505800000000001</v>
      </c>
      <c r="Q93" s="104">
        <v>0.15323700000000001</v>
      </c>
      <c r="R93" s="104">
        <v>0.68170500000000001</v>
      </c>
      <c r="S93" s="102"/>
      <c r="T93" s="102">
        <v>0</v>
      </c>
      <c r="U93" s="102">
        <v>0</v>
      </c>
      <c r="V93" s="102">
        <v>0</v>
      </c>
      <c r="W93" s="101" t="s">
        <v>170</v>
      </c>
      <c r="X93" s="102">
        <v>310893598.72907442</v>
      </c>
      <c r="Y93" s="102">
        <v>25186241.717884053</v>
      </c>
      <c r="Z93" s="102">
        <v>285707357.01119035</v>
      </c>
      <c r="AA93" s="105">
        <v>0</v>
      </c>
      <c r="AB93" s="102">
        <v>0</v>
      </c>
      <c r="AC93" s="102">
        <v>0</v>
      </c>
      <c r="AD93" s="104" t="s">
        <v>170</v>
      </c>
      <c r="AE93" s="104" t="s">
        <v>170</v>
      </c>
      <c r="AF93" s="102">
        <v>0</v>
      </c>
      <c r="AG93" s="102">
        <v>0</v>
      </c>
      <c r="AH93" s="102">
        <v>0</v>
      </c>
      <c r="AI93" s="102">
        <v>0</v>
      </c>
      <c r="AJ93" s="106">
        <v>0.3650000000000001</v>
      </c>
      <c r="AK93" s="102">
        <v>178702619.741909</v>
      </c>
      <c r="AL93" s="104">
        <v>0.57480314960629952</v>
      </c>
    </row>
    <row r="94" spans="1:38" s="101" customFormat="1" ht="12.75" customHeight="1" x14ac:dyDescent="0.25">
      <c r="A94" s="101" t="s">
        <v>90</v>
      </c>
      <c r="B94" s="101" t="s">
        <v>180</v>
      </c>
      <c r="C94" s="101" t="s">
        <v>166</v>
      </c>
      <c r="D94" s="102">
        <v>216228</v>
      </c>
      <c r="E94" s="102">
        <v>6457</v>
      </c>
      <c r="F94" s="102">
        <v>222685</v>
      </c>
      <c r="G94" s="111" t="s">
        <v>535</v>
      </c>
      <c r="H94" s="116" t="s">
        <v>535</v>
      </c>
      <c r="I94" s="103">
        <v>0.3058103975535168</v>
      </c>
      <c r="J94" s="104">
        <v>0.10496</v>
      </c>
      <c r="K94" s="104">
        <v>0.26414199999999999</v>
      </c>
      <c r="L94" s="104">
        <v>0.63089799999999996</v>
      </c>
      <c r="M94" s="102"/>
      <c r="N94" s="103">
        <v>0.18866709594333547</v>
      </c>
      <c r="O94" s="104"/>
      <c r="P94" s="104">
        <v>0.10006313238646088</v>
      </c>
      <c r="Q94" s="104">
        <v>9.9819443641593911E-2</v>
      </c>
      <c r="R94" s="104">
        <v>0.80011742397194519</v>
      </c>
      <c r="S94" s="102"/>
      <c r="T94" s="102">
        <v>2507273200.9961796</v>
      </c>
      <c r="U94" s="102">
        <v>24449510.237494595</v>
      </c>
      <c r="V94" s="102">
        <v>2482823690.7586851</v>
      </c>
      <c r="W94" s="101" t="s">
        <v>164</v>
      </c>
      <c r="X94" s="102">
        <v>6478224994.9367409</v>
      </c>
      <c r="Y94" s="102">
        <v>137100868.06830347</v>
      </c>
      <c r="Z94" s="102">
        <v>6341124126.8684397</v>
      </c>
      <c r="AA94" s="105">
        <v>3970951793.9405661</v>
      </c>
      <c r="AB94" s="102">
        <v>112651357.83080888</v>
      </c>
      <c r="AC94" s="102">
        <v>3858300436.1097546</v>
      </c>
      <c r="AD94" s="104">
        <v>9.0768318853377425E-2</v>
      </c>
      <c r="AE94" s="104">
        <v>0.14375641969952901</v>
      </c>
      <c r="AF94" s="102">
        <v>18876443.582089119</v>
      </c>
      <c r="AG94" s="102">
        <v>93774914.248719752</v>
      </c>
      <c r="AH94" s="102">
        <v>330410268.33878064</v>
      </c>
      <c r="AI94" s="102">
        <v>3527890167.7709742</v>
      </c>
      <c r="AJ94" s="106">
        <v>0.374</v>
      </c>
      <c r="AK94" s="102">
        <v>3870377233.3967109</v>
      </c>
      <c r="AL94" s="104">
        <v>0.597444089456869</v>
      </c>
    </row>
    <row r="95" spans="1:38" s="101" customFormat="1" x14ac:dyDescent="0.25">
      <c r="A95" s="101" t="s">
        <v>91</v>
      </c>
      <c r="B95" s="101" t="s">
        <v>180</v>
      </c>
      <c r="C95" s="101" t="s">
        <v>166</v>
      </c>
      <c r="D95" s="102">
        <v>1607305</v>
      </c>
      <c r="E95" s="102">
        <v>75376</v>
      </c>
      <c r="F95" s="102">
        <v>1682681</v>
      </c>
      <c r="G95" s="102" t="s">
        <v>536</v>
      </c>
      <c r="H95" s="102" t="s">
        <v>536</v>
      </c>
      <c r="I95" s="103">
        <v>0.1704777839747165</v>
      </c>
      <c r="J95" s="104">
        <v>0.25323600000000002</v>
      </c>
      <c r="K95" s="104">
        <v>0.19869899999999999</v>
      </c>
      <c r="L95" s="104">
        <v>0.54806500000000002</v>
      </c>
      <c r="M95" s="102"/>
      <c r="N95" s="103">
        <v>0.12963691178398218</v>
      </c>
      <c r="O95" s="104"/>
      <c r="P95" s="104">
        <v>4.2226747860229452E-2</v>
      </c>
      <c r="Q95" s="104">
        <v>0.34513526846220854</v>
      </c>
      <c r="R95" s="104">
        <v>0.61263798367756206</v>
      </c>
      <c r="S95" s="102"/>
      <c r="T95" s="102">
        <v>24581000000</v>
      </c>
      <c r="U95" s="102">
        <v>982825434.47241187</v>
      </c>
      <c r="V95" s="102">
        <v>23598174565.527588</v>
      </c>
      <c r="W95" s="101" t="s">
        <v>522</v>
      </c>
      <c r="X95" s="102">
        <v>32680712918.314583</v>
      </c>
      <c r="Y95" s="102">
        <v>1760011553.0648611</v>
      </c>
      <c r="Z95" s="102">
        <v>30920701365.249748</v>
      </c>
      <c r="AA95" s="105">
        <v>8099712918.3145828</v>
      </c>
      <c r="AB95" s="102">
        <v>777186118.59244919</v>
      </c>
      <c r="AC95" s="102">
        <v>7322526799.7221603</v>
      </c>
      <c r="AD95" s="104">
        <v>0.12797023981702699</v>
      </c>
      <c r="AE95" s="104">
        <v>4.2167617452739461E-2</v>
      </c>
      <c r="AF95" s="102">
        <v>123892246.59111302</v>
      </c>
      <c r="AG95" s="102">
        <v>653293872.00133622</v>
      </c>
      <c r="AH95" s="102">
        <v>356987435.06815577</v>
      </c>
      <c r="AI95" s="102">
        <v>6965539364.6540051</v>
      </c>
      <c r="AJ95" s="106">
        <v>0.53700000000000037</v>
      </c>
      <c r="AK95" s="102">
        <v>37903980209.794716</v>
      </c>
      <c r="AL95" s="104">
        <v>1.1598272138228956</v>
      </c>
    </row>
    <row r="96" spans="1:38" s="101" customFormat="1" x14ac:dyDescent="0.25">
      <c r="A96" s="101" t="s">
        <v>92</v>
      </c>
      <c r="B96" s="101" t="s">
        <v>161</v>
      </c>
      <c r="C96" s="101" t="s">
        <v>162</v>
      </c>
      <c r="D96" s="102">
        <v>743250</v>
      </c>
      <c r="E96" s="102">
        <v>73509</v>
      </c>
      <c r="F96" s="102">
        <v>816759</v>
      </c>
      <c r="G96" s="102" t="s">
        <v>420</v>
      </c>
      <c r="H96" s="102" t="s">
        <v>420</v>
      </c>
      <c r="I96" s="103">
        <v>0.29091665799604621</v>
      </c>
      <c r="J96" s="104">
        <v>6.6584056653483811E-2</v>
      </c>
      <c r="K96" s="104">
        <v>5.8303753930248586E-2</v>
      </c>
      <c r="L96" s="104">
        <v>0.87511218941626756</v>
      </c>
      <c r="M96" s="102"/>
      <c r="N96" s="103">
        <v>0.3723936613844871</v>
      </c>
      <c r="O96" s="104"/>
      <c r="P96" s="104">
        <v>7.7362467117771033E-2</v>
      </c>
      <c r="Q96" s="104">
        <v>0.11608327950141989</v>
      </c>
      <c r="R96" s="104">
        <v>0.80655425338080911</v>
      </c>
      <c r="S96" s="102"/>
      <c r="T96" s="102"/>
      <c r="U96" s="102"/>
      <c r="V96" s="102"/>
      <c r="X96" s="102"/>
      <c r="Y96" s="102"/>
      <c r="Z96" s="102"/>
      <c r="AA96" s="105"/>
      <c r="AB96" s="102"/>
      <c r="AC96" s="102"/>
      <c r="AD96" s="104">
        <v>5.2228100021510501E-2</v>
      </c>
      <c r="AE96" s="104">
        <v>0.75965668062194913</v>
      </c>
      <c r="AF96" s="102"/>
      <c r="AG96" s="102"/>
      <c r="AH96" s="102"/>
      <c r="AI96" s="102"/>
      <c r="AJ96" s="106">
        <v>0.38299999999999973</v>
      </c>
      <c r="AK96" s="102">
        <v>147142897876.67569</v>
      </c>
      <c r="AL96" s="104">
        <v>0.62074554294975626</v>
      </c>
    </row>
    <row r="97" spans="1:38" s="101" customFormat="1" x14ac:dyDescent="0.25">
      <c r="A97" s="101" t="s">
        <v>93</v>
      </c>
      <c r="B97" s="101" t="s">
        <v>171</v>
      </c>
      <c r="C97" s="101" t="s">
        <v>172</v>
      </c>
      <c r="D97" s="102">
        <v>1452022</v>
      </c>
      <c r="E97" s="102">
        <v>68382</v>
      </c>
      <c r="F97" s="102">
        <v>1520404</v>
      </c>
      <c r="G97" s="102" t="s">
        <v>420</v>
      </c>
      <c r="H97" s="102" t="s">
        <v>420</v>
      </c>
      <c r="I97" s="103">
        <v>0.3703269975677867</v>
      </c>
      <c r="J97" s="104">
        <v>9.6576033928105653E-2</v>
      </c>
      <c r="K97" s="104">
        <v>9.3745471583279394E-2</v>
      </c>
      <c r="L97" s="104">
        <v>0.80967849448861495</v>
      </c>
      <c r="M97" s="102"/>
      <c r="N97" s="103">
        <v>0.2377041044220557</v>
      </c>
      <c r="O97" s="104"/>
      <c r="P97" s="104">
        <v>3.8614925338826975E-2</v>
      </c>
      <c r="Q97" s="104">
        <v>0.10651105192234203</v>
      </c>
      <c r="R97" s="104">
        <v>0.85487402273883106</v>
      </c>
      <c r="S97" s="102"/>
      <c r="T97" s="102">
        <v>55072943815.639412</v>
      </c>
      <c r="U97" s="102">
        <v>23598088231.413746</v>
      </c>
      <c r="V97" s="102">
        <v>31474855584.225666</v>
      </c>
      <c r="W97" s="101" t="s">
        <v>164</v>
      </c>
      <c r="X97" s="102">
        <v>162924826902.37759</v>
      </c>
      <c r="Y97" s="102">
        <v>57578228405.524292</v>
      </c>
      <c r="Z97" s="102">
        <v>105346598496.85335</v>
      </c>
      <c r="AA97" s="105">
        <v>107851883086.73827</v>
      </c>
      <c r="AB97" s="102">
        <v>33980140174.110546</v>
      </c>
      <c r="AC97" s="102">
        <v>73871742912.627686</v>
      </c>
      <c r="AD97" s="104">
        <v>0.11599593777613243</v>
      </c>
      <c r="AE97" s="104">
        <v>0.2271601888841713</v>
      </c>
      <c r="AF97" s="102">
        <v>12262007222.84251</v>
      </c>
      <c r="AG97" s="102">
        <v>21718132951.268036</v>
      </c>
      <c r="AH97" s="102">
        <v>19746269847.050755</v>
      </c>
      <c r="AI97" s="102">
        <v>54125473065.576927</v>
      </c>
      <c r="AJ97" s="106">
        <v>0.2599999999999999</v>
      </c>
      <c r="AK97" s="102">
        <v>57243858100.835342</v>
      </c>
      <c r="AL97" s="104">
        <v>0.3513513513513512</v>
      </c>
    </row>
    <row r="98" spans="1:38" s="101" customFormat="1" x14ac:dyDescent="0.25">
      <c r="A98" s="101" t="s">
        <v>94</v>
      </c>
      <c r="B98" s="101" t="s">
        <v>171</v>
      </c>
      <c r="C98" s="101" t="s">
        <v>166</v>
      </c>
      <c r="D98" s="102">
        <v>356008</v>
      </c>
      <c r="E98" s="102">
        <v>51402</v>
      </c>
      <c r="F98" s="102">
        <v>407410</v>
      </c>
      <c r="G98" s="102" t="s">
        <v>420</v>
      </c>
      <c r="H98" s="102" t="s">
        <v>420</v>
      </c>
      <c r="I98" s="103">
        <v>0.35250753531612011</v>
      </c>
      <c r="J98" s="104">
        <v>0.24128426318207341</v>
      </c>
      <c r="K98" s="104">
        <v>0.16989944362207135</v>
      </c>
      <c r="L98" s="104">
        <v>0.58881629319585527</v>
      </c>
      <c r="M98" s="102"/>
      <c r="N98" s="103">
        <v>0.23770185173639255</v>
      </c>
      <c r="O98" s="104"/>
      <c r="P98" s="104">
        <v>0.15941626329480721</v>
      </c>
      <c r="Q98" s="104">
        <v>0.18889019230135995</v>
      </c>
      <c r="R98" s="104">
        <v>0.65169354440383287</v>
      </c>
      <c r="S98" s="102"/>
      <c r="T98" s="102">
        <v>18232839392.743027</v>
      </c>
      <c r="U98" s="102">
        <v>2933545070.4332638</v>
      </c>
      <c r="V98" s="102">
        <v>15299294322.309763</v>
      </c>
      <c r="W98" s="101" t="s">
        <v>164</v>
      </c>
      <c r="X98" s="102">
        <v>64104321001.622063</v>
      </c>
      <c r="Y98" s="102">
        <v>16103211999.354395</v>
      </c>
      <c r="Z98" s="102">
        <v>48001109002.26767</v>
      </c>
      <c r="AA98" s="105">
        <v>45871481608.879044</v>
      </c>
      <c r="AB98" s="102">
        <v>13169666928.921131</v>
      </c>
      <c r="AC98" s="102">
        <v>32701814679.957909</v>
      </c>
      <c r="AD98" s="104">
        <v>0.10245787878053689</v>
      </c>
      <c r="AE98" s="104">
        <v>0.25777086063933585</v>
      </c>
      <c r="AF98" s="102">
        <v>3291902770.9495964</v>
      </c>
      <c r="AG98" s="102">
        <v>9877764157.9715347</v>
      </c>
      <c r="AH98" s="102">
        <v>2634578024.3355169</v>
      </c>
      <c r="AI98" s="102">
        <v>30067236655.622391</v>
      </c>
      <c r="AJ98" s="106">
        <v>0.30199999999999982</v>
      </c>
      <c r="AK98" s="102">
        <v>27735680433.366543</v>
      </c>
      <c r="AL98" s="104">
        <v>0.43266475644699104</v>
      </c>
    </row>
    <row r="99" spans="1:38" s="101" customFormat="1" x14ac:dyDescent="0.25">
      <c r="A99" s="101" t="s">
        <v>179</v>
      </c>
      <c r="B99" s="101" t="s">
        <v>171</v>
      </c>
      <c r="C99" s="101" t="s">
        <v>166</v>
      </c>
      <c r="D99" s="102">
        <v>1415186</v>
      </c>
      <c r="E99" s="102">
        <v>254253</v>
      </c>
      <c r="F99" s="102">
        <v>1669439</v>
      </c>
      <c r="G99" s="102" t="s">
        <v>420</v>
      </c>
      <c r="H99" s="102" t="s">
        <v>420</v>
      </c>
      <c r="I99" s="103">
        <v>0.20275215369367997</v>
      </c>
      <c r="J99" s="104">
        <v>0.26146555599629778</v>
      </c>
      <c r="K99" s="104">
        <v>0.21929075763585879</v>
      </c>
      <c r="L99" s="104">
        <v>0.51924368636784346</v>
      </c>
      <c r="M99" s="102"/>
      <c r="N99" s="103">
        <v>0.13387854532799723</v>
      </c>
      <c r="O99" s="104"/>
      <c r="P99" s="104">
        <v>0.29481722438249053</v>
      </c>
      <c r="Q99" s="104">
        <v>0.15044526672116393</v>
      </c>
      <c r="R99" s="104">
        <v>0.55473750889634554</v>
      </c>
      <c r="S99" s="102"/>
      <c r="T99" s="102">
        <v>134058734021.58144</v>
      </c>
      <c r="U99" s="102">
        <v>3996162541.690567</v>
      </c>
      <c r="V99" s="102">
        <v>130062571479.89087</v>
      </c>
      <c r="W99" s="101" t="s">
        <v>163</v>
      </c>
      <c r="X99" s="102">
        <v>356079248647.94843</v>
      </c>
      <c r="Y99" s="102">
        <v>36966520223.535973</v>
      </c>
      <c r="Z99" s="102">
        <v>319112728424.41217</v>
      </c>
      <c r="AA99" s="105">
        <v>222020514626.3671</v>
      </c>
      <c r="AB99" s="102">
        <v>32970357681.845406</v>
      </c>
      <c r="AC99" s="102">
        <v>189050156944.5213</v>
      </c>
      <c r="AD99" s="104">
        <v>0.10109895331503141</v>
      </c>
      <c r="AE99" s="104">
        <v>0.16743438468974994</v>
      </c>
      <c r="AF99" s="102">
        <v>9715932941.9340744</v>
      </c>
      <c r="AG99" s="102">
        <v>23254424739.911331</v>
      </c>
      <c r="AH99" s="102">
        <v>13333835244.626789</v>
      </c>
      <c r="AI99" s="102">
        <v>175716321699.8945</v>
      </c>
      <c r="AJ99" s="106">
        <v>0.40600000000000008</v>
      </c>
      <c r="AK99" s="102">
        <v>243380765910.88739</v>
      </c>
      <c r="AL99" s="104">
        <v>0.68350168350168372</v>
      </c>
    </row>
    <row r="100" spans="1:38" s="101" customFormat="1" x14ac:dyDescent="0.25">
      <c r="A100" s="101" t="s">
        <v>96</v>
      </c>
      <c r="B100" s="101" t="s">
        <v>197</v>
      </c>
      <c r="C100" s="101" t="s">
        <v>196</v>
      </c>
      <c r="D100" s="102">
        <v>114329</v>
      </c>
      <c r="E100" s="102">
        <v>9061</v>
      </c>
      <c r="F100" s="102">
        <v>123390</v>
      </c>
      <c r="G100" s="102" t="s">
        <v>420</v>
      </c>
      <c r="H100" s="102" t="s">
        <v>420</v>
      </c>
      <c r="I100" s="103">
        <v>0.23826714801444043</v>
      </c>
      <c r="J100" s="104">
        <v>0.36803661563650536</v>
      </c>
      <c r="K100" s="104">
        <v>0.27556506017239646</v>
      </c>
      <c r="L100" s="104">
        <v>0.35639832419109824</v>
      </c>
      <c r="M100" s="102"/>
      <c r="N100" s="103">
        <v>0.11475409836065574</v>
      </c>
      <c r="O100" s="104"/>
      <c r="P100" s="104">
        <v>0.21065018547105038</v>
      </c>
      <c r="Q100" s="104">
        <v>0.20119000990714928</v>
      </c>
      <c r="R100" s="104">
        <v>0.58815980462180029</v>
      </c>
      <c r="S100" s="102"/>
      <c r="T100" s="102">
        <v>217157882.18800193</v>
      </c>
      <c r="U100" s="102">
        <v>27457330.13034546</v>
      </c>
      <c r="V100" s="102">
        <v>189700552.05765647</v>
      </c>
      <c r="W100" s="101" t="s">
        <v>163</v>
      </c>
      <c r="X100" s="102">
        <v>1490934318.7557991</v>
      </c>
      <c r="Y100" s="102">
        <v>70991140.551111594</v>
      </c>
      <c r="Z100" s="102">
        <v>1419943178.2046888</v>
      </c>
      <c r="AA100" s="105">
        <v>1273776436.5677984</v>
      </c>
      <c r="AB100" s="102">
        <v>43533810.42076613</v>
      </c>
      <c r="AC100" s="102">
        <v>1230242626.1470323</v>
      </c>
      <c r="AD100" s="104">
        <v>2.6822927098346126E-2</v>
      </c>
      <c r="AE100" s="104">
        <v>0.1573344340688955</v>
      </c>
      <c r="AF100" s="102">
        <v>3709870.9560267879</v>
      </c>
      <c r="AG100" s="102">
        <v>39823939.464739345</v>
      </c>
      <c r="AH100" s="102">
        <v>74251275.612509996</v>
      </c>
      <c r="AI100" s="102">
        <v>1155991350.5345223</v>
      </c>
      <c r="AJ100" s="106">
        <v>0.39100000000000001</v>
      </c>
      <c r="AK100" s="102">
        <v>957233692.33746719</v>
      </c>
      <c r="AL100" s="104">
        <v>0.64203612479474559</v>
      </c>
    </row>
    <row r="101" spans="1:38" s="101" customFormat="1" x14ac:dyDescent="0.25">
      <c r="A101" s="101" t="s">
        <v>97</v>
      </c>
      <c r="B101" s="101" t="s">
        <v>161</v>
      </c>
      <c r="C101" s="101" t="s">
        <v>162</v>
      </c>
      <c r="D101" s="102">
        <v>1446.1538461538462</v>
      </c>
      <c r="E101" s="102">
        <v>498.53372434017592</v>
      </c>
      <c r="F101" s="102">
        <v>1944.6875704940221</v>
      </c>
      <c r="G101" s="102" t="s">
        <v>133</v>
      </c>
      <c r="H101" s="102" t="s">
        <v>133</v>
      </c>
      <c r="I101" s="103">
        <v>0.35106382978723405</v>
      </c>
      <c r="J101" s="104">
        <v>6.3755767227265961E-2</v>
      </c>
      <c r="K101" s="104">
        <v>0.24497523982194319</v>
      </c>
      <c r="L101" s="104">
        <v>0.69126899295079081</v>
      </c>
      <c r="M101" s="102"/>
      <c r="N101" s="103">
        <v>0.37058823529411766</v>
      </c>
      <c r="O101" s="104"/>
      <c r="P101" s="104">
        <v>0</v>
      </c>
      <c r="Q101" s="104">
        <v>0.45857311502130321</v>
      </c>
      <c r="R101" s="104">
        <v>0.54142688497869684</v>
      </c>
      <c r="S101" s="102"/>
      <c r="T101" s="102">
        <v>136455641.17103764</v>
      </c>
      <c r="U101" s="102">
        <v>16482791.694704976</v>
      </c>
      <c r="V101" s="102">
        <v>119972849.47633266</v>
      </c>
      <c r="W101" s="101" t="s">
        <v>163</v>
      </c>
      <c r="X101" s="102">
        <v>172123705.46003756</v>
      </c>
      <c r="Y101" s="102"/>
      <c r="Z101" s="102"/>
      <c r="AA101" s="105">
        <v>35668064.288999915</v>
      </c>
      <c r="AB101" s="102"/>
      <c r="AC101" s="102"/>
      <c r="AD101" s="104">
        <v>0.17930203387066801</v>
      </c>
      <c r="AE101" s="104">
        <v>4.686765908953E-2</v>
      </c>
      <c r="AF101" s="102"/>
      <c r="AG101" s="102"/>
      <c r="AH101" s="102"/>
      <c r="AI101" s="102"/>
      <c r="AJ101" s="106"/>
      <c r="AK101" s="102">
        <v>0</v>
      </c>
      <c r="AL101" s="104" t="s">
        <v>170</v>
      </c>
    </row>
    <row r="102" spans="1:38" s="101" customFormat="1" x14ac:dyDescent="0.25">
      <c r="A102" s="101" t="s">
        <v>98</v>
      </c>
      <c r="B102" s="101" t="s">
        <v>197</v>
      </c>
      <c r="C102" s="101" t="s">
        <v>196</v>
      </c>
      <c r="D102" s="102">
        <v>333647</v>
      </c>
      <c r="E102" s="102">
        <v>73418</v>
      </c>
      <c r="F102" s="102">
        <v>407065</v>
      </c>
      <c r="G102" s="102" t="s">
        <v>537</v>
      </c>
      <c r="H102" s="102" t="s">
        <v>538</v>
      </c>
      <c r="I102" s="103">
        <v>0.21856027753686036</v>
      </c>
      <c r="J102" s="104">
        <v>0.34788763972226583</v>
      </c>
      <c r="K102" s="104">
        <v>0.31405381791958287</v>
      </c>
      <c r="L102" s="104">
        <v>0.33805854235815125</v>
      </c>
      <c r="M102" s="102"/>
      <c r="N102" s="103">
        <v>0.11753246753246753</v>
      </c>
      <c r="O102" s="104"/>
      <c r="P102" s="104">
        <v>0.25663045376580629</v>
      </c>
      <c r="Q102" s="104">
        <v>0.2631362847252342</v>
      </c>
      <c r="R102" s="104">
        <v>0.48023326150895962</v>
      </c>
      <c r="S102" s="102"/>
      <c r="T102" s="102">
        <v>493738437.14491862</v>
      </c>
      <c r="U102" s="102">
        <v>70520020.562432989</v>
      </c>
      <c r="V102" s="102">
        <v>423218416.58248562</v>
      </c>
      <c r="W102" s="101" t="s">
        <v>164</v>
      </c>
      <c r="X102" s="102">
        <v>1409186058.3032568</v>
      </c>
      <c r="Y102" s="102"/>
      <c r="Z102" s="102"/>
      <c r="AA102" s="105">
        <v>915447621.15833807</v>
      </c>
      <c r="AB102" s="102"/>
      <c r="AC102" s="102"/>
      <c r="AD102" s="104">
        <v>3.5831191575140503E-2</v>
      </c>
      <c r="AE102" s="104">
        <v>6.6435133712515415E-2</v>
      </c>
      <c r="AF102" s="102"/>
      <c r="AG102" s="102"/>
      <c r="AH102" s="102"/>
      <c r="AI102" s="102"/>
      <c r="AJ102" s="106">
        <v>0.41699999999999987</v>
      </c>
      <c r="AK102" s="102">
        <v>1007942686.6422945</v>
      </c>
      <c r="AL102" s="104">
        <v>0.71526586620926202</v>
      </c>
    </row>
    <row r="103" spans="1:38" s="101" customFormat="1" x14ac:dyDescent="0.25">
      <c r="A103" s="101" t="s">
        <v>99</v>
      </c>
      <c r="B103" s="101" t="s">
        <v>171</v>
      </c>
      <c r="C103" s="101" t="s">
        <v>166</v>
      </c>
      <c r="D103" s="102">
        <v>72995</v>
      </c>
      <c r="E103" s="102">
        <v>11087</v>
      </c>
      <c r="F103" s="102">
        <v>84082</v>
      </c>
      <c r="G103" s="102" t="s">
        <v>420</v>
      </c>
      <c r="H103" s="102" t="s">
        <v>420</v>
      </c>
      <c r="I103" s="103">
        <v>0.18705139247774907</v>
      </c>
      <c r="J103" s="104">
        <v>0.16219175172239117</v>
      </c>
      <c r="K103" s="104">
        <v>0.29134811195695909</v>
      </c>
      <c r="L103" s="104">
        <v>0.54646013632064971</v>
      </c>
      <c r="M103" s="102"/>
      <c r="N103" s="103">
        <v>0.22859242925395076</v>
      </c>
      <c r="O103" s="104"/>
      <c r="P103" s="104">
        <v>0.16874751172779301</v>
      </c>
      <c r="Q103" s="104">
        <v>0.24960450953916671</v>
      </c>
      <c r="R103" s="104">
        <v>0.58164797873304019</v>
      </c>
      <c r="S103" s="102"/>
      <c r="T103" s="102">
        <v>5136836096</v>
      </c>
      <c r="U103" s="102">
        <v>255526385.84926414</v>
      </c>
      <c r="V103" s="102">
        <v>4881309710.1507359</v>
      </c>
      <c r="W103" s="101" t="s">
        <v>174</v>
      </c>
      <c r="X103" s="102">
        <v>15226409500.923927</v>
      </c>
      <c r="Y103" s="102">
        <v>2756482114.1024704</v>
      </c>
      <c r="Z103" s="102">
        <v>12469927386.821449</v>
      </c>
      <c r="AA103" s="105">
        <v>10089573404.923922</v>
      </c>
      <c r="AB103" s="102">
        <v>2500955728.2532063</v>
      </c>
      <c r="AC103" s="102">
        <v>7588617676.6707134</v>
      </c>
      <c r="AD103" s="104">
        <v>0.14068502811153255</v>
      </c>
      <c r="AE103" s="104">
        <v>0.27632805321750586</v>
      </c>
      <c r="AF103" s="102">
        <v>379883941.254013</v>
      </c>
      <c r="AG103" s="102">
        <v>2121071786.9991932</v>
      </c>
      <c r="AH103" s="102">
        <v>2295841653.0275593</v>
      </c>
      <c r="AI103" s="102">
        <v>5292776023.6431541</v>
      </c>
      <c r="AJ103" s="106"/>
      <c r="AK103" s="102">
        <v>0</v>
      </c>
      <c r="AL103" s="104" t="s">
        <v>170</v>
      </c>
    </row>
    <row r="104" spans="1:38" s="101" customFormat="1" x14ac:dyDescent="0.25">
      <c r="A104" s="101" t="s">
        <v>177</v>
      </c>
      <c r="B104" s="101" t="s">
        <v>171</v>
      </c>
      <c r="C104" s="101" t="s">
        <v>172</v>
      </c>
      <c r="D104" s="102">
        <v>422806</v>
      </c>
      <c r="E104" s="102">
        <v>23603</v>
      </c>
      <c r="F104" s="102">
        <v>446409</v>
      </c>
      <c r="G104" s="102" t="s">
        <v>420</v>
      </c>
      <c r="H104" s="102" t="s">
        <v>420</v>
      </c>
      <c r="I104" s="103">
        <v>0.29624060150375942</v>
      </c>
      <c r="J104" s="104">
        <v>1.5016528642673187E-2</v>
      </c>
      <c r="K104" s="104">
        <v>7.9485843189019953E-2</v>
      </c>
      <c r="L104" s="104">
        <v>0.90549762816830681</v>
      </c>
      <c r="M104" s="102"/>
      <c r="N104" s="103">
        <v>0.14797620774698969</v>
      </c>
      <c r="O104" s="104"/>
      <c r="P104" s="104">
        <v>7.4151612162236827E-2</v>
      </c>
      <c r="Q104" s="104">
        <v>0.144668626441845</v>
      </c>
      <c r="R104" s="104">
        <v>0.78117976139591816</v>
      </c>
      <c r="S104" s="102"/>
      <c r="T104" s="102">
        <v>8822770352.3923073</v>
      </c>
      <c r="U104" s="102">
        <v>394413795.50544065</v>
      </c>
      <c r="V104" s="102">
        <v>8428356556.8868666</v>
      </c>
      <c r="W104" s="101" t="s">
        <v>163</v>
      </c>
      <c r="X104" s="102">
        <v>27087762897.059574</v>
      </c>
      <c r="Y104" s="102">
        <v>916568067.18414843</v>
      </c>
      <c r="Z104" s="102">
        <v>26171194829.875427</v>
      </c>
      <c r="AA104" s="105">
        <v>18264992544.667263</v>
      </c>
      <c r="AB104" s="102">
        <v>522154271.67870778</v>
      </c>
      <c r="AC104" s="102">
        <v>17742838272.98856</v>
      </c>
      <c r="AD104" s="104">
        <v>0.10190099428201736</v>
      </c>
      <c r="AE104" s="104">
        <v>0.21095651666265525</v>
      </c>
      <c r="AF104" s="102">
        <v>164018583.49462369</v>
      </c>
      <c r="AG104" s="102">
        <v>358135688.18408412</v>
      </c>
      <c r="AH104" s="102">
        <v>546822460.43574405</v>
      </c>
      <c r="AI104" s="102">
        <v>17196015812.552814</v>
      </c>
      <c r="AJ104" s="106">
        <v>0.16800000000000004</v>
      </c>
      <c r="AK104" s="102">
        <v>5469644431.1370316</v>
      </c>
      <c r="AL104" s="104">
        <v>0.20192307692307701</v>
      </c>
    </row>
    <row r="105" spans="1:38" s="101" customFormat="1" x14ac:dyDescent="0.25">
      <c r="A105" s="101" t="s">
        <v>101</v>
      </c>
      <c r="B105" s="101" t="s">
        <v>171</v>
      </c>
      <c r="C105" s="101" t="s">
        <v>172</v>
      </c>
      <c r="D105" s="102">
        <v>74502</v>
      </c>
      <c r="E105" s="102">
        <v>62958</v>
      </c>
      <c r="F105" s="102">
        <v>137460</v>
      </c>
      <c r="G105" s="102" t="s">
        <v>420</v>
      </c>
      <c r="H105" s="102" t="s">
        <v>420</v>
      </c>
      <c r="I105" s="103">
        <v>0.2658196921573418</v>
      </c>
      <c r="J105" s="104">
        <v>0.12905629122059198</v>
      </c>
      <c r="K105" s="104">
        <v>5.2917529014980716E-2</v>
      </c>
      <c r="L105" s="104">
        <v>0.81802617976442737</v>
      </c>
      <c r="M105" s="102"/>
      <c r="N105" s="103">
        <v>0.19886243943543291</v>
      </c>
      <c r="O105" s="104"/>
      <c r="P105" s="104">
        <v>2.3537827364564088E-2</v>
      </c>
      <c r="Q105" s="104">
        <v>5.4813526351271374E-2</v>
      </c>
      <c r="R105" s="104">
        <v>0.92164864628416454</v>
      </c>
      <c r="S105" s="102"/>
      <c r="T105" s="102">
        <v>7225596416</v>
      </c>
      <c r="U105" s="102">
        <v>551138062.18932724</v>
      </c>
      <c r="V105" s="102">
        <v>6674458353.8106728</v>
      </c>
      <c r="W105" s="101" t="s">
        <v>174</v>
      </c>
      <c r="X105" s="102">
        <v>15206021890.369505</v>
      </c>
      <c r="Y105" s="102">
        <v>3737042551.4692912</v>
      </c>
      <c r="Z105" s="102">
        <v>11468979338.900206</v>
      </c>
      <c r="AA105" s="105">
        <v>7980425474.369504</v>
      </c>
      <c r="AB105" s="102">
        <v>3185904489.279964</v>
      </c>
      <c r="AC105" s="102">
        <v>4794520985.0895329</v>
      </c>
      <c r="AD105" s="104">
        <v>0.16903173067018645</v>
      </c>
      <c r="AE105" s="104">
        <v>0.18668979718132114</v>
      </c>
      <c r="AF105" s="102">
        <v>1183798086.3416855</v>
      </c>
      <c r="AG105" s="102">
        <v>2002106402.9382784</v>
      </c>
      <c r="AH105" s="102">
        <v>530438780.77004915</v>
      </c>
      <c r="AI105" s="102">
        <v>4264082204.3194838</v>
      </c>
      <c r="AJ105" s="106">
        <v>0.24699999999999991</v>
      </c>
      <c r="AK105" s="102">
        <v>4987898282.7639656</v>
      </c>
      <c r="AL105" s="104">
        <v>0.32802124833997331</v>
      </c>
    </row>
    <row r="106" spans="1:38" s="101" customFormat="1" x14ac:dyDescent="0.25">
      <c r="A106" s="101" t="s">
        <v>167</v>
      </c>
      <c r="B106" s="101" t="s">
        <v>161</v>
      </c>
      <c r="C106" s="101" t="s">
        <v>162</v>
      </c>
      <c r="D106" s="102">
        <v>430.76923076923077</v>
      </c>
      <c r="E106" s="102">
        <v>2618.8918090061866</v>
      </c>
      <c r="F106" s="102">
        <v>3049.6610397754175</v>
      </c>
      <c r="G106" s="102" t="s">
        <v>139</v>
      </c>
      <c r="H106" s="102" t="s">
        <v>133</v>
      </c>
      <c r="I106" s="103">
        <v>0.4642857142857143</v>
      </c>
      <c r="J106" s="104">
        <v>0</v>
      </c>
      <c r="K106" s="104">
        <v>0.11213215715016372</v>
      </c>
      <c r="L106" s="104">
        <v>0.88786784284983633</v>
      </c>
      <c r="M106" s="102"/>
      <c r="N106" s="103">
        <v>0.22033898305084745</v>
      </c>
      <c r="O106" s="104"/>
      <c r="P106" s="104">
        <v>6.4812522232541844E-2</v>
      </c>
      <c r="Q106" s="104">
        <v>0.10508788679216723</v>
      </c>
      <c r="R106" s="104">
        <v>0.83009959097529096</v>
      </c>
      <c r="S106" s="102"/>
      <c r="T106" s="102">
        <v>43213645.335457958</v>
      </c>
      <c r="U106" s="102">
        <v>763913.67893272871</v>
      </c>
      <c r="V106" s="102">
        <v>42449731.656525232</v>
      </c>
      <c r="W106" s="101" t="s">
        <v>164</v>
      </c>
      <c r="X106" s="102">
        <v>217052732.02872747</v>
      </c>
      <c r="Y106" s="102">
        <v>6747463.4337700019</v>
      </c>
      <c r="Z106" s="102">
        <v>210305268.59495738</v>
      </c>
      <c r="AA106" s="105">
        <v>173839086.69326937</v>
      </c>
      <c r="AB106" s="102">
        <v>5983549.7548372727</v>
      </c>
      <c r="AC106" s="102">
        <v>167855536.93843216</v>
      </c>
      <c r="AD106" s="104">
        <v>3.735507396494836E-2</v>
      </c>
      <c r="AE106" s="104">
        <v>0.15027132960009354</v>
      </c>
      <c r="AF106" s="102">
        <v>1461325.1890903059</v>
      </c>
      <c r="AG106" s="102">
        <v>4522224.5657469667</v>
      </c>
      <c r="AH106" s="102">
        <v>28339536.770153537</v>
      </c>
      <c r="AI106" s="102">
        <v>139516000.1682786</v>
      </c>
      <c r="AJ106" s="106">
        <v>0.32700000000000001</v>
      </c>
      <c r="AK106" s="102">
        <v>105462471.58008008</v>
      </c>
      <c r="AL106" s="104">
        <v>0.48588410104011892</v>
      </c>
    </row>
    <row r="107" spans="1:38" s="101" customFormat="1" x14ac:dyDescent="0.25">
      <c r="A107" s="101" t="s">
        <v>200</v>
      </c>
      <c r="B107" s="101" t="s">
        <v>197</v>
      </c>
      <c r="C107" s="101" t="s">
        <v>166</v>
      </c>
      <c r="D107" s="102">
        <v>562953</v>
      </c>
      <c r="E107" s="102">
        <v>104479</v>
      </c>
      <c r="F107" s="102">
        <v>667432</v>
      </c>
      <c r="G107" s="102" t="s">
        <v>374</v>
      </c>
      <c r="H107" s="102" t="s">
        <v>374</v>
      </c>
      <c r="I107" s="103">
        <v>0.23714806997460022</v>
      </c>
      <c r="J107" s="104">
        <v>6.5515096780957877E-2</v>
      </c>
      <c r="K107" s="104">
        <v>0.16512692447916044</v>
      </c>
      <c r="L107" s="104">
        <v>0.76935797873988165</v>
      </c>
      <c r="M107" s="102"/>
      <c r="N107" s="103">
        <v>0.22475971223021582</v>
      </c>
      <c r="O107" s="104"/>
      <c r="P107" s="104">
        <v>2.0396510866068523E-3</v>
      </c>
      <c r="Q107" s="104">
        <v>0.15690660217035043</v>
      </c>
      <c r="R107" s="104">
        <v>0.84105374674304267</v>
      </c>
      <c r="S107" s="102"/>
      <c r="T107" s="102">
        <v>41462741608.459221</v>
      </c>
      <c r="U107" s="102">
        <v>440642728.78396255</v>
      </c>
      <c r="V107" s="102">
        <v>41022098879.675255</v>
      </c>
      <c r="W107" s="101" t="s">
        <v>164</v>
      </c>
      <c r="X107" s="102">
        <v>71805299708.765793</v>
      </c>
      <c r="Y107" s="102">
        <v>7923346115.6588955</v>
      </c>
      <c r="Z107" s="102">
        <v>63881953593.106926</v>
      </c>
      <c r="AA107" s="105">
        <v>30342558100.306572</v>
      </c>
      <c r="AB107" s="102">
        <v>7482703386.8749332</v>
      </c>
      <c r="AC107" s="102">
        <v>22859854713.431671</v>
      </c>
      <c r="AD107" s="104">
        <v>0.13255455540693423</v>
      </c>
      <c r="AE107" s="104">
        <v>9.7003819401914118E-2</v>
      </c>
      <c r="AF107" s="102">
        <v>1381081747.4479513</v>
      </c>
      <c r="AG107" s="102">
        <v>6101621639.4269819</v>
      </c>
      <c r="AH107" s="102">
        <v>4253314373.9287896</v>
      </c>
      <c r="AI107" s="102">
        <v>18606540339.502884</v>
      </c>
      <c r="AJ107" s="106">
        <v>0.25199999999999989</v>
      </c>
      <c r="AK107" s="102">
        <v>24191090276.215199</v>
      </c>
      <c r="AL107" s="104">
        <v>0.33689839572192493</v>
      </c>
    </row>
    <row r="108" spans="1:38" s="101" customFormat="1" x14ac:dyDescent="0.25">
      <c r="A108" s="101" t="s">
        <v>205</v>
      </c>
      <c r="B108" s="101" t="s">
        <v>197</v>
      </c>
      <c r="C108" s="101" t="s">
        <v>196</v>
      </c>
      <c r="D108" s="102">
        <v>6587</v>
      </c>
      <c r="E108" s="102">
        <v>726</v>
      </c>
      <c r="F108" s="102">
        <v>7313</v>
      </c>
      <c r="G108" s="102" t="s">
        <v>420</v>
      </c>
      <c r="H108" s="102" t="s">
        <v>420</v>
      </c>
      <c r="I108" s="103">
        <v>0.1140625</v>
      </c>
      <c r="J108" s="104">
        <v>0.41204786122479381</v>
      </c>
      <c r="K108" s="104">
        <v>0.17686328142780883</v>
      </c>
      <c r="L108" s="104">
        <v>0.41108885734739731</v>
      </c>
      <c r="M108" s="102"/>
      <c r="N108" s="103">
        <v>7.7067669172932327E-2</v>
      </c>
      <c r="O108" s="104"/>
      <c r="P108" s="104">
        <v>0.40226776228590805</v>
      </c>
      <c r="Q108" s="104">
        <v>0.13596263622210689</v>
      </c>
      <c r="R108" s="104">
        <v>0.46176960149198504</v>
      </c>
      <c r="S108" s="102"/>
      <c r="T108" s="102">
        <v>139925153.33147418</v>
      </c>
      <c r="U108" s="102">
        <v>1891108.8088873406</v>
      </c>
      <c r="V108" s="102">
        <v>138034044.52258685</v>
      </c>
      <c r="W108" s="101" t="s">
        <v>163</v>
      </c>
      <c r="X108" s="102">
        <v>431280039.45134223</v>
      </c>
      <c r="Y108" s="102">
        <v>83855475.026008859</v>
      </c>
      <c r="Z108" s="102">
        <v>347424564.42533326</v>
      </c>
      <c r="AA108" s="105">
        <v>291354886.11986822</v>
      </c>
      <c r="AB108" s="102">
        <v>81964366.217121512</v>
      </c>
      <c r="AC108" s="102">
        <v>209390519.90274641</v>
      </c>
      <c r="AD108" s="104">
        <v>1.5520989389197316E-2</v>
      </c>
      <c r="AE108" s="104">
        <v>3.2318107132923046E-2</v>
      </c>
      <c r="AF108" s="102">
        <v>6002625.3616699381</v>
      </c>
      <c r="AG108" s="102">
        <v>75961740.855451569</v>
      </c>
      <c r="AH108" s="102">
        <v>8782038.0758619178</v>
      </c>
      <c r="AI108" s="102">
        <v>200608481.82688448</v>
      </c>
      <c r="AJ108" s="106"/>
      <c r="AK108" s="102">
        <v>0</v>
      </c>
      <c r="AL108" s="104" t="s">
        <v>170</v>
      </c>
    </row>
    <row r="109" spans="1:38" s="101" customFormat="1" x14ac:dyDescent="0.25">
      <c r="A109" s="101" t="s">
        <v>195</v>
      </c>
      <c r="B109" s="101" t="s">
        <v>194</v>
      </c>
      <c r="C109" s="101" t="s">
        <v>162</v>
      </c>
      <c r="D109" s="119">
        <v>935736</v>
      </c>
      <c r="E109" s="119">
        <v>81531</v>
      </c>
      <c r="F109" s="102">
        <v>1017267</v>
      </c>
      <c r="G109" s="108" t="s">
        <v>539</v>
      </c>
      <c r="H109" s="108" t="s">
        <v>539</v>
      </c>
      <c r="I109" s="103">
        <v>0.11806417301896827</v>
      </c>
      <c r="J109" s="104">
        <v>0.30912212511773751</v>
      </c>
      <c r="K109" s="104">
        <v>0.39344875314734512</v>
      </c>
      <c r="L109" s="104">
        <v>0.29742912173491742</v>
      </c>
      <c r="M109" s="102"/>
      <c r="N109" s="103">
        <v>0.14017273576097106</v>
      </c>
      <c r="O109" s="104"/>
      <c r="P109" s="104">
        <v>0.34509472622216558</v>
      </c>
      <c r="Q109" s="104">
        <v>0.30642587000180355</v>
      </c>
      <c r="R109" s="104">
        <v>0.34847940377603093</v>
      </c>
      <c r="S109" s="102"/>
      <c r="T109" s="102">
        <v>2282135556.962122</v>
      </c>
      <c r="U109" s="102">
        <v>226868093.11920223</v>
      </c>
      <c r="V109" s="102">
        <v>2055267463.8429198</v>
      </c>
      <c r="W109" s="101" t="s">
        <v>164</v>
      </c>
      <c r="X109" s="102">
        <v>19401391725.814636</v>
      </c>
      <c r="Y109" s="102">
        <v>3624139526.7295518</v>
      </c>
      <c r="Z109" s="102">
        <v>15777252199.085079</v>
      </c>
      <c r="AA109" s="105">
        <v>17119256168.85252</v>
      </c>
      <c r="AB109" s="102">
        <v>3397271433.6103497</v>
      </c>
      <c r="AC109" s="102">
        <v>13721984735.242159</v>
      </c>
      <c r="AD109" s="104">
        <v>2.7724023908548646E-2</v>
      </c>
      <c r="AE109" s="104">
        <v>0.20796953356864667</v>
      </c>
      <c r="AF109" s="102">
        <v>279093964.3183189</v>
      </c>
      <c r="AG109" s="102">
        <v>3118177469.2920308</v>
      </c>
      <c r="AH109" s="102">
        <v>416209835.1498819</v>
      </c>
      <c r="AI109" s="102">
        <v>13305774900.092278</v>
      </c>
      <c r="AJ109" s="106">
        <v>0.4220000000000001</v>
      </c>
      <c r="AK109" s="102">
        <v>14165029945.144949</v>
      </c>
      <c r="AL109" s="104">
        <v>0.73010380622837401</v>
      </c>
    </row>
    <row r="110" spans="1:38" s="101" customFormat="1" x14ac:dyDescent="0.25">
      <c r="A110" s="101" t="s">
        <v>181</v>
      </c>
      <c r="B110" s="101" t="s">
        <v>180</v>
      </c>
      <c r="C110" s="101" t="s">
        <v>172</v>
      </c>
      <c r="D110" s="102">
        <v>2184.6153846153848</v>
      </c>
      <c r="E110" s="102">
        <v>553</v>
      </c>
      <c r="F110" s="102">
        <v>2737.6153846153848</v>
      </c>
      <c r="G110" s="102" t="s">
        <v>133</v>
      </c>
      <c r="H110" s="102" t="s">
        <v>133</v>
      </c>
      <c r="I110" s="103">
        <v>0.28873239436619719</v>
      </c>
      <c r="J110" s="104">
        <v>0</v>
      </c>
      <c r="K110" s="104">
        <v>0.34812433793958247</v>
      </c>
      <c r="L110" s="104">
        <v>0.65187566206041747</v>
      </c>
      <c r="M110" s="102"/>
      <c r="N110" s="103">
        <v>0.26595744680851063</v>
      </c>
      <c r="O110" s="104"/>
      <c r="P110" s="104">
        <v>0</v>
      </c>
      <c r="Q110" s="104">
        <v>0.39000606557961964</v>
      </c>
      <c r="R110" s="104">
        <v>0.6099939344203803</v>
      </c>
      <c r="S110" s="102"/>
      <c r="T110" s="102">
        <v>136508645.26911512</v>
      </c>
      <c r="U110" s="102">
        <v>9404253.1875301804</v>
      </c>
      <c r="V110" s="102">
        <v>127104392.08158495</v>
      </c>
      <c r="W110" s="101" t="s">
        <v>164</v>
      </c>
      <c r="X110" s="102">
        <v>232904619.19253671</v>
      </c>
      <c r="Y110" s="102">
        <v>27173139.457682848</v>
      </c>
      <c r="Z110" s="102">
        <v>205731479.73485386</v>
      </c>
      <c r="AA110" s="105">
        <v>96395973.923421577</v>
      </c>
      <c r="AB110" s="102">
        <v>17768886.270152666</v>
      </c>
      <c r="AC110" s="102">
        <v>78627087.653268918</v>
      </c>
      <c r="AD110" s="104">
        <v>0.14807495278250113</v>
      </c>
      <c r="AE110" s="104">
        <v>0.1045635553630631</v>
      </c>
      <c r="AF110" s="102">
        <v>4385703.5847751824</v>
      </c>
      <c r="AG110" s="102">
        <v>13383182.685377482</v>
      </c>
      <c r="AH110" s="102">
        <v>26412107.134062923</v>
      </c>
      <c r="AI110" s="102">
        <v>52214980.519205995</v>
      </c>
      <c r="AJ110" s="106"/>
      <c r="AK110" s="102">
        <v>0</v>
      </c>
      <c r="AL110" s="104" t="s">
        <v>170</v>
      </c>
    </row>
    <row r="111" spans="1:38" s="101" customFormat="1" x14ac:dyDescent="0.25">
      <c r="A111" s="101" t="s">
        <v>185</v>
      </c>
      <c r="B111" s="101" t="s">
        <v>180</v>
      </c>
      <c r="C111" s="101" t="s">
        <v>166</v>
      </c>
      <c r="D111" s="102">
        <v>3661.5384615384614</v>
      </c>
      <c r="E111" s="102">
        <v>1208.1349747323102</v>
      </c>
      <c r="F111" s="102">
        <v>4869.6734362707721</v>
      </c>
      <c r="G111" s="102" t="s">
        <v>139</v>
      </c>
      <c r="H111" s="102" t="s">
        <v>133</v>
      </c>
      <c r="I111" s="103">
        <v>0.26890756302521007</v>
      </c>
      <c r="J111" s="104">
        <v>6.1605E-2</v>
      </c>
      <c r="K111" s="104">
        <v>0.35816599999999998</v>
      </c>
      <c r="L111" s="104">
        <v>0.58022899999999999</v>
      </c>
      <c r="M111" s="102"/>
      <c r="N111" s="103">
        <v>0.28134556574923547</v>
      </c>
      <c r="O111" s="104"/>
      <c r="P111" s="104">
        <v>2.9200885538876925E-2</v>
      </c>
      <c r="Q111" s="104">
        <v>0.27499819195782843</v>
      </c>
      <c r="R111" s="104">
        <v>0.69580092250329473</v>
      </c>
      <c r="S111" s="102"/>
      <c r="T111" s="102">
        <v>154355714.48814681</v>
      </c>
      <c r="U111" s="102">
        <v>10151610.813160414</v>
      </c>
      <c r="V111" s="102">
        <v>144204103.67498639</v>
      </c>
      <c r="W111" s="101" t="s">
        <v>164</v>
      </c>
      <c r="X111" s="102">
        <v>345868450.85323042</v>
      </c>
      <c r="Y111" s="102">
        <v>73096638.130584836</v>
      </c>
      <c r="Z111" s="102">
        <v>272771812.72264564</v>
      </c>
      <c r="AA111" s="105">
        <v>191512736.36508358</v>
      </c>
      <c r="AB111" s="102">
        <v>62945027.317424424</v>
      </c>
      <c r="AC111" s="102">
        <v>128567709.04765925</v>
      </c>
      <c r="AD111" s="104">
        <v>0.10746084646843584</v>
      </c>
      <c r="AE111" s="104">
        <v>0.13332917947044101</v>
      </c>
      <c r="AF111" s="102">
        <v>20008108.286049832</v>
      </c>
      <c r="AG111" s="102">
        <v>42936919.031374589</v>
      </c>
      <c r="AH111" s="102">
        <v>26934480.983624976</v>
      </c>
      <c r="AI111" s="102">
        <v>101633228.06403427</v>
      </c>
      <c r="AJ111" s="106"/>
      <c r="AK111" s="102">
        <v>0</v>
      </c>
      <c r="AL111" s="104" t="s">
        <v>170</v>
      </c>
    </row>
    <row r="112" spans="1:38" s="101" customFormat="1" x14ac:dyDescent="0.25">
      <c r="A112" s="101" t="s">
        <v>187</v>
      </c>
      <c r="B112" s="101" t="s">
        <v>180</v>
      </c>
      <c r="C112" s="101" t="s">
        <v>166</v>
      </c>
      <c r="D112" s="102">
        <v>4215.3846153846152</v>
      </c>
      <c r="E112" s="102">
        <v>604.06748736615509</v>
      </c>
      <c r="F112" s="102">
        <v>4819.4521027507708</v>
      </c>
      <c r="G112" s="102" t="s">
        <v>139</v>
      </c>
      <c r="H112" s="102" t="s">
        <v>133</v>
      </c>
      <c r="I112" s="103">
        <v>0.68498168498168499</v>
      </c>
      <c r="J112" s="104">
        <v>0.2215671887255522</v>
      </c>
      <c r="K112" s="104">
        <v>0.22499873491384761</v>
      </c>
      <c r="L112" s="104">
        <v>0.55343407636060016</v>
      </c>
      <c r="M112" s="102"/>
      <c r="N112" s="103">
        <v>0.36538461538461536</v>
      </c>
      <c r="O112" s="104"/>
      <c r="P112" s="104">
        <v>1.2018341683198278E-2</v>
      </c>
      <c r="Q112" s="104">
        <v>0.13525310177868935</v>
      </c>
      <c r="R112" s="104">
        <v>0.8527285565381123</v>
      </c>
      <c r="S112" s="102"/>
      <c r="T112" s="102">
        <v>27165450.137079947</v>
      </c>
      <c r="U112" s="102">
        <v>6405873.3735252656</v>
      </c>
      <c r="V112" s="102">
        <v>20759576.763554681</v>
      </c>
      <c r="W112" s="101" t="s">
        <v>164</v>
      </c>
      <c r="X112" s="102">
        <v>258364097.08885679</v>
      </c>
      <c r="Y112" s="102">
        <v>65404460.155624278</v>
      </c>
      <c r="Z112" s="102">
        <v>192959636.93323261</v>
      </c>
      <c r="AA112" s="105">
        <v>231198646.95177692</v>
      </c>
      <c r="AB112" s="102">
        <v>58998586.782099009</v>
      </c>
      <c r="AC112" s="102">
        <v>172200060.16967791</v>
      </c>
      <c r="AD112" s="104">
        <v>3.6154401569910496E-2</v>
      </c>
      <c r="AE112" s="104">
        <v>0.30770146204590043</v>
      </c>
      <c r="AF112" s="102">
        <v>39608648.622352108</v>
      </c>
      <c r="AG112" s="102">
        <v>19389938.1597469</v>
      </c>
      <c r="AH112" s="102">
        <v>54006655.782489792</v>
      </c>
      <c r="AI112" s="102">
        <v>118193404.38718812</v>
      </c>
      <c r="AJ112" s="106"/>
      <c r="AK112" s="102">
        <v>0</v>
      </c>
      <c r="AL112" s="104" t="s">
        <v>170</v>
      </c>
    </row>
    <row r="113" spans="1:38" s="101" customFormat="1" x14ac:dyDescent="0.25">
      <c r="A113" s="101" t="s">
        <v>109</v>
      </c>
      <c r="B113" s="101" t="s">
        <v>197</v>
      </c>
      <c r="C113" s="101" t="s">
        <v>162</v>
      </c>
      <c r="D113" s="102">
        <v>8553.8461538461543</v>
      </c>
      <c r="E113" s="102">
        <v>4533.7243401759524</v>
      </c>
      <c r="F113" s="102">
        <v>13087.570494022108</v>
      </c>
      <c r="G113" s="102" t="s">
        <v>133</v>
      </c>
      <c r="H113" s="102" t="s">
        <v>133</v>
      </c>
      <c r="I113" s="103">
        <v>7.2072072072072073E-3</v>
      </c>
      <c r="J113" s="104">
        <v>4.5656857049923776E-2</v>
      </c>
      <c r="K113" s="104">
        <v>0.25345141314389574</v>
      </c>
      <c r="L113" s="104">
        <v>0.70089172980618053</v>
      </c>
      <c r="M113" s="102"/>
      <c r="N113" s="103">
        <v>4.4602456367162251E-2</v>
      </c>
      <c r="O113" s="104"/>
      <c r="P113" s="104">
        <v>7.0958614030058056E-2</v>
      </c>
      <c r="Q113" s="104">
        <v>0.32148930290613614</v>
      </c>
      <c r="R113" s="104">
        <v>0.60755208306380581</v>
      </c>
      <c r="S113" s="102"/>
      <c r="T113" s="102">
        <v>1087084349.5912549</v>
      </c>
      <c r="U113" s="102">
        <v>0</v>
      </c>
      <c r="V113" s="102">
        <v>1087084349.5912549</v>
      </c>
      <c r="W113" s="101" t="s">
        <v>163</v>
      </c>
      <c r="X113" s="102">
        <v>22777770606.606888</v>
      </c>
      <c r="Y113" s="102">
        <v>445393875.90332234</v>
      </c>
      <c r="Z113" s="102">
        <v>22332376730.703556</v>
      </c>
      <c r="AA113" s="105">
        <v>21690686257.015629</v>
      </c>
      <c r="AB113" s="102">
        <v>445393875.90332234</v>
      </c>
      <c r="AC113" s="102">
        <v>21245292381.112301</v>
      </c>
      <c r="AD113" s="104">
        <v>1.293120144123773E-2</v>
      </c>
      <c r="AE113" s="104">
        <v>0.25801735945662291</v>
      </c>
      <c r="AF113" s="102">
        <v>0</v>
      </c>
      <c r="AG113" s="102">
        <v>445393875.90332234</v>
      </c>
      <c r="AH113" s="102">
        <v>1295363802.2017133</v>
      </c>
      <c r="AI113" s="102">
        <v>19949928578.910587</v>
      </c>
      <c r="AJ113" s="106">
        <v>0.34100000000000003</v>
      </c>
      <c r="AK113" s="102">
        <v>11786372954.253336</v>
      </c>
      <c r="AL113" s="104">
        <v>0.51745068285280726</v>
      </c>
    </row>
    <row r="114" spans="1:38" s="101" customFormat="1" x14ac:dyDescent="0.25">
      <c r="A114" s="101" t="s">
        <v>110</v>
      </c>
      <c r="B114" s="101" t="s">
        <v>180</v>
      </c>
      <c r="C114" s="101" t="s">
        <v>166</v>
      </c>
      <c r="D114" s="102">
        <v>1000</v>
      </c>
      <c r="E114" s="102">
        <v>598.24046920821115</v>
      </c>
      <c r="F114" s="102">
        <v>1598.2404692082112</v>
      </c>
      <c r="G114" s="102" t="s">
        <v>133</v>
      </c>
      <c r="H114" s="102" t="s">
        <v>133</v>
      </c>
      <c r="I114" s="103">
        <v>0.16923076923076924</v>
      </c>
      <c r="J114" s="104">
        <v>0</v>
      </c>
      <c r="K114" s="104">
        <v>0.42126999999999998</v>
      </c>
      <c r="L114" s="104">
        <v>0.57872999999999997</v>
      </c>
      <c r="M114" s="102"/>
      <c r="N114" s="103">
        <v>8.8235294117647065E-2</v>
      </c>
      <c r="O114" s="104"/>
      <c r="P114" s="104">
        <v>3.1851999999999998E-2</v>
      </c>
      <c r="Q114" s="104">
        <v>0.46940199999999999</v>
      </c>
      <c r="R114" s="104">
        <v>0.49874600000000002</v>
      </c>
      <c r="S114" s="102"/>
      <c r="T114" s="102">
        <v>256808342.78177252</v>
      </c>
      <c r="U114" s="102">
        <v>15453461.576955305</v>
      </c>
      <c r="V114" s="102">
        <v>241354881.20481721</v>
      </c>
      <c r="W114" s="101" t="s">
        <v>164</v>
      </c>
      <c r="X114" s="102">
        <v>1226331092.0861628</v>
      </c>
      <c r="Y114" s="102">
        <v>74303889.3833386</v>
      </c>
      <c r="Z114" s="102">
        <v>1152027202.7028241</v>
      </c>
      <c r="AA114" s="105">
        <v>969522749.30439031</v>
      </c>
      <c r="AB114" s="102">
        <v>58850427.806383297</v>
      </c>
      <c r="AC114" s="102">
        <v>910672321.49800694</v>
      </c>
      <c r="AD114" s="104">
        <v>5.2647440004010594E-2</v>
      </c>
      <c r="AE114" s="104">
        <v>0.19875869383223621</v>
      </c>
      <c r="AF114" s="102">
        <v>8827031.342389049</v>
      </c>
      <c r="AG114" s="102">
        <v>50023396.46399425</v>
      </c>
      <c r="AH114" s="102">
        <v>48980487.060882136</v>
      </c>
      <c r="AI114" s="102">
        <v>861691834.43712485</v>
      </c>
      <c r="AJ114" s="106">
        <v>0.35100000000000003</v>
      </c>
      <c r="AK114" s="102">
        <v>663239157.66139174</v>
      </c>
      <c r="AL114" s="104">
        <v>0.54083204930662565</v>
      </c>
    </row>
    <row r="115" spans="1:38" s="101" customFormat="1" x14ac:dyDescent="0.25">
      <c r="A115" s="101" t="s">
        <v>111</v>
      </c>
      <c r="B115" s="101" t="s">
        <v>197</v>
      </c>
      <c r="C115" s="101" t="s">
        <v>162</v>
      </c>
      <c r="D115" s="102">
        <v>159615.38461538462</v>
      </c>
      <c r="E115" s="102">
        <v>3237.5366568914956</v>
      </c>
      <c r="F115" s="102">
        <v>162852.92127227611</v>
      </c>
      <c r="G115" s="102" t="s">
        <v>133</v>
      </c>
      <c r="H115" s="102" t="s">
        <v>133</v>
      </c>
      <c r="I115" s="103">
        <v>0.23115577889447236</v>
      </c>
      <c r="J115" s="104">
        <v>0.31723661455110724</v>
      </c>
      <c r="K115" s="104">
        <v>0.24979721501330401</v>
      </c>
      <c r="L115" s="104">
        <v>0.43296617043558866</v>
      </c>
      <c r="M115" s="102"/>
      <c r="N115" s="103">
        <v>0.22298456260720412</v>
      </c>
      <c r="O115" s="104"/>
      <c r="P115" s="104">
        <v>0.14722089642903632</v>
      </c>
      <c r="Q115" s="104">
        <v>0.30496632201715673</v>
      </c>
      <c r="R115" s="104">
        <v>0.54781278155380697</v>
      </c>
      <c r="S115" s="102"/>
      <c r="T115" s="102">
        <v>119893186.5101916</v>
      </c>
      <c r="U115" s="102">
        <v>0</v>
      </c>
      <c r="V115" s="102">
        <v>119893186.5101916</v>
      </c>
      <c r="W115" s="101" t="s">
        <v>164</v>
      </c>
      <c r="X115" s="102">
        <v>1942735049.755275</v>
      </c>
      <c r="Y115" s="102">
        <v>148021054.25808108</v>
      </c>
      <c r="Z115" s="102">
        <v>1794713995.4971936</v>
      </c>
      <c r="AA115" s="105">
        <v>1822841863.2450833</v>
      </c>
      <c r="AB115" s="102">
        <v>148021054.25808108</v>
      </c>
      <c r="AC115" s="102">
        <v>1674820808.9870019</v>
      </c>
      <c r="AD115" s="104">
        <v>2.9529814565070443E-2</v>
      </c>
      <c r="AE115" s="104">
        <v>0.44896781685337139</v>
      </c>
      <c r="AF115" s="102">
        <v>37329609.630468443</v>
      </c>
      <c r="AG115" s="102">
        <v>110691444.62761264</v>
      </c>
      <c r="AH115" s="102">
        <v>192290627.47570834</v>
      </c>
      <c r="AI115" s="102">
        <v>1482530181.5112936</v>
      </c>
      <c r="AJ115" s="106">
        <v>0.38900000000000012</v>
      </c>
      <c r="AK115" s="102">
        <v>1236864049.6805277</v>
      </c>
      <c r="AL115" s="104">
        <v>0.63666121112929663</v>
      </c>
    </row>
    <row r="116" spans="1:38" s="101" customFormat="1" x14ac:dyDescent="0.25">
      <c r="A116" s="101" t="s">
        <v>112</v>
      </c>
      <c r="B116" s="101" t="s">
        <v>171</v>
      </c>
      <c r="C116" s="101" t="s">
        <v>162</v>
      </c>
      <c r="D116" s="102">
        <v>147307</v>
      </c>
      <c r="E116" s="102">
        <v>7984</v>
      </c>
      <c r="F116" s="102">
        <v>155291</v>
      </c>
      <c r="G116" s="102" t="s">
        <v>420</v>
      </c>
      <c r="H116" s="102" t="s">
        <v>420</v>
      </c>
      <c r="I116" s="103">
        <v>0.17460317460317459</v>
      </c>
      <c r="J116" s="104">
        <v>0.20155201576594189</v>
      </c>
      <c r="K116" s="104">
        <v>9.4153239771465336E-2</v>
      </c>
      <c r="L116" s="104">
        <v>0.70429474446259277</v>
      </c>
      <c r="M116" s="102"/>
      <c r="N116" s="103">
        <v>0.10817031070195628</v>
      </c>
      <c r="O116" s="104"/>
      <c r="P116" s="104">
        <v>0.13076862966680894</v>
      </c>
      <c r="Q116" s="104">
        <v>0.16513846394287127</v>
      </c>
      <c r="R116" s="104">
        <v>0.70409290639031985</v>
      </c>
      <c r="S116" s="102"/>
      <c r="T116" s="102">
        <v>239528518.2113418</v>
      </c>
      <c r="U116" s="102">
        <v>6347274.9946672153</v>
      </c>
      <c r="V116" s="102">
        <v>233181243.2166746</v>
      </c>
      <c r="W116" s="101" t="s">
        <v>164</v>
      </c>
      <c r="X116" s="102">
        <v>1691294939.4463909</v>
      </c>
      <c r="Y116" s="102">
        <v>239343825.75452444</v>
      </c>
      <c r="Z116" s="102">
        <v>1451951113.6918676</v>
      </c>
      <c r="AA116" s="105">
        <v>1451766421.2350492</v>
      </c>
      <c r="AB116" s="102">
        <v>232996550.75985724</v>
      </c>
      <c r="AC116" s="102">
        <v>1218769870.475193</v>
      </c>
      <c r="AD116" s="104">
        <v>3.049978173813982E-2</v>
      </c>
      <c r="AE116" s="104">
        <v>0.1848571490070394</v>
      </c>
      <c r="AF116" s="102">
        <v>20578806.118924335</v>
      </c>
      <c r="AG116" s="102">
        <v>212417744.64093289</v>
      </c>
      <c r="AH116" s="102">
        <v>54852964.128238596</v>
      </c>
      <c r="AI116" s="102">
        <v>1163916906.3469543</v>
      </c>
      <c r="AJ116" s="106">
        <v>0.41000000000000009</v>
      </c>
      <c r="AK116" s="102">
        <v>1175306652.835628</v>
      </c>
      <c r="AL116" s="104">
        <v>0.69491525423728839</v>
      </c>
    </row>
    <row r="117" spans="1:38" s="101" customFormat="1" x14ac:dyDescent="0.25">
      <c r="A117" s="101" t="s">
        <v>113</v>
      </c>
      <c r="B117" s="101" t="s">
        <v>197</v>
      </c>
      <c r="C117" s="101" t="s">
        <v>196</v>
      </c>
      <c r="D117" s="102">
        <v>2604657</v>
      </c>
      <c r="E117" s="102">
        <v>558228</v>
      </c>
      <c r="F117" s="102">
        <v>3162885</v>
      </c>
      <c r="G117" s="102" t="s">
        <v>371</v>
      </c>
      <c r="H117" s="102" t="s">
        <v>372</v>
      </c>
      <c r="I117" s="103">
        <v>0.21195097037793667</v>
      </c>
      <c r="J117" s="104">
        <v>0.46559209361003767</v>
      </c>
      <c r="K117" s="104">
        <v>0.25263070377426011</v>
      </c>
      <c r="L117" s="104">
        <v>0.28177720261570216</v>
      </c>
      <c r="M117" s="102"/>
      <c r="N117" s="103">
        <v>0.17850553505535055</v>
      </c>
      <c r="O117" s="104"/>
      <c r="P117" s="104">
        <v>0.38618457827071867</v>
      </c>
      <c r="Q117" s="104">
        <v>0.313653614191992</v>
      </c>
      <c r="R117" s="104">
        <v>0.30016180753728927</v>
      </c>
      <c r="S117" s="102"/>
      <c r="T117" s="102">
        <v>1327618892.0584304</v>
      </c>
      <c r="U117" s="102">
        <v>38008116.039298803</v>
      </c>
      <c r="V117" s="102">
        <v>1289610776.0191317</v>
      </c>
      <c r="W117" s="101" t="s">
        <v>164</v>
      </c>
      <c r="X117" s="102">
        <v>7114846313.8582468</v>
      </c>
      <c r="Y117" s="102">
        <v>827882189.2594713</v>
      </c>
      <c r="Z117" s="102">
        <v>6286964124.5987816</v>
      </c>
      <c r="AA117" s="105">
        <v>5787227421.7998161</v>
      </c>
      <c r="AB117" s="102">
        <v>789874073.22017252</v>
      </c>
      <c r="AC117" s="102">
        <v>4997353348.5796499</v>
      </c>
      <c r="AD117" s="104">
        <v>2.9571384511548643E-2</v>
      </c>
      <c r="AE117" s="104">
        <v>0.12890470930289286</v>
      </c>
      <c r="AF117" s="102">
        <v>164614885.56494853</v>
      </c>
      <c r="AG117" s="102">
        <v>625259187.65522397</v>
      </c>
      <c r="AH117" s="102">
        <v>1486857455.3091424</v>
      </c>
      <c r="AI117" s="102">
        <v>3510495893.2705078</v>
      </c>
      <c r="AJ117" s="106">
        <v>0.53700000000000037</v>
      </c>
      <c r="AK117" s="102">
        <v>8251992376.9803114</v>
      </c>
      <c r="AL117" s="104">
        <v>1.1598272138228958</v>
      </c>
    </row>
    <row r="118" spans="1:38" s="101" customFormat="1" x14ac:dyDescent="0.25">
      <c r="A118" s="101" t="s">
        <v>114</v>
      </c>
      <c r="B118" s="101" t="s">
        <v>161</v>
      </c>
      <c r="C118" s="101" t="s">
        <v>166</v>
      </c>
      <c r="D118" s="102">
        <v>225476.92307692306</v>
      </c>
      <c r="E118" s="102">
        <v>2646549</v>
      </c>
      <c r="F118" s="102">
        <v>2872025.923076923</v>
      </c>
      <c r="G118" s="102" t="s">
        <v>420</v>
      </c>
      <c r="H118" s="102" t="s">
        <v>133</v>
      </c>
      <c r="I118" s="103">
        <v>0.56720796943231444</v>
      </c>
      <c r="J118" s="104">
        <v>0.44941727523328573</v>
      </c>
      <c r="K118" s="104">
        <v>0.15143415527531701</v>
      </c>
      <c r="L118" s="104">
        <v>0.39914856949139721</v>
      </c>
      <c r="M118" s="102"/>
      <c r="N118" s="103">
        <v>0.57939557175109913</v>
      </c>
      <c r="O118" s="104"/>
      <c r="P118" s="104">
        <v>0.31208216691592849</v>
      </c>
      <c r="Q118" s="104">
        <v>0.23195088903375899</v>
      </c>
      <c r="R118" s="104">
        <v>0.45596694405031257</v>
      </c>
      <c r="S118" s="102"/>
      <c r="T118" s="102">
        <v>112777964028.209</v>
      </c>
      <c r="U118" s="102">
        <v>1652542654.6856549</v>
      </c>
      <c r="V118" s="102">
        <v>111125421373.52335</v>
      </c>
      <c r="W118" s="101" t="s">
        <v>163</v>
      </c>
      <c r="X118" s="102">
        <v>153521201625.10648</v>
      </c>
      <c r="Y118" s="102"/>
      <c r="Z118" s="102"/>
      <c r="AA118" s="105">
        <v>40743237596.897507</v>
      </c>
      <c r="AB118" s="102"/>
      <c r="AC118" s="102"/>
      <c r="AD118" s="104">
        <v>0.28531043451241239</v>
      </c>
      <c r="AE118" s="104">
        <v>0.10307395529241574</v>
      </c>
      <c r="AF118" s="102"/>
      <c r="AG118" s="102"/>
      <c r="AH118" s="102"/>
      <c r="AI118" s="102"/>
      <c r="AJ118" s="106">
        <v>0.48199999999999998</v>
      </c>
      <c r="AK118" s="102">
        <v>142851774485.13766</v>
      </c>
      <c r="AL118" s="104">
        <v>0.93050193050193042</v>
      </c>
    </row>
    <row r="119" spans="1:38" s="101" customFormat="1" x14ac:dyDescent="0.25">
      <c r="A119" s="101" t="s">
        <v>115</v>
      </c>
      <c r="B119" s="101" t="s">
        <v>161</v>
      </c>
      <c r="C119" s="101" t="s">
        <v>162</v>
      </c>
      <c r="D119" s="102">
        <v>3008</v>
      </c>
      <c r="E119" s="102">
        <v>1130.1600000000001</v>
      </c>
      <c r="F119" s="102">
        <v>4138.16</v>
      </c>
      <c r="G119" s="102" t="s">
        <v>420</v>
      </c>
      <c r="H119" s="102" t="s">
        <v>420</v>
      </c>
      <c r="I119" s="103">
        <v>0.63793103448275867</v>
      </c>
      <c r="J119" s="104">
        <v>0.24495</v>
      </c>
      <c r="K119" s="104">
        <v>0.28121600000000002</v>
      </c>
      <c r="L119" s="104">
        <v>0.47383399999999998</v>
      </c>
      <c r="M119" s="102"/>
      <c r="N119" s="103">
        <v>0.61594202898550721</v>
      </c>
      <c r="O119" s="104"/>
      <c r="P119" s="104">
        <v>0.13922749510614574</v>
      </c>
      <c r="Q119" s="104">
        <v>0.22206300387963904</v>
      </c>
      <c r="R119" s="104">
        <v>0.6387095010142152</v>
      </c>
      <c r="S119" s="102"/>
      <c r="T119" s="102">
        <v>11699085.844737859</v>
      </c>
      <c r="U119" s="102">
        <v>609404.51422833349</v>
      </c>
      <c r="V119" s="102">
        <v>11089681.330509527</v>
      </c>
      <c r="W119" s="101" t="s">
        <v>164</v>
      </c>
      <c r="X119" s="102">
        <v>460807626.54691601</v>
      </c>
      <c r="Y119" s="102">
        <v>41546805.955360018</v>
      </c>
      <c r="Z119" s="102">
        <v>419260820.59155613</v>
      </c>
      <c r="AA119" s="105">
        <v>449108540.70217806</v>
      </c>
      <c r="AB119" s="102">
        <v>40937401.441131681</v>
      </c>
      <c r="AC119" s="102">
        <v>408171139.26104659</v>
      </c>
      <c r="AD119" s="104">
        <v>8.2832549342503007E-3</v>
      </c>
      <c r="AE119" s="104">
        <v>0.31798044609259157</v>
      </c>
      <c r="AF119" s="102">
        <v>26444781.644191872</v>
      </c>
      <c r="AG119" s="102">
        <v>14492619.796939811</v>
      </c>
      <c r="AH119" s="102">
        <v>302266750.46576768</v>
      </c>
      <c r="AI119" s="102">
        <v>105904388.79527892</v>
      </c>
      <c r="AJ119" s="106"/>
      <c r="AK119" s="102">
        <v>0</v>
      </c>
      <c r="AL119" s="104" t="s">
        <v>170</v>
      </c>
    </row>
    <row r="120" spans="1:38" s="101" customFormat="1" x14ac:dyDescent="0.25">
      <c r="A120" s="101" t="s">
        <v>116</v>
      </c>
      <c r="B120" s="101" t="s">
        <v>197</v>
      </c>
      <c r="C120" s="101" t="s">
        <v>196</v>
      </c>
      <c r="D120" s="102">
        <v>13323.076923076922</v>
      </c>
      <c r="E120" s="102">
        <v>1568.9149560117301</v>
      </c>
      <c r="F120" s="102">
        <v>14891.991879088651</v>
      </c>
      <c r="G120" s="102" t="s">
        <v>133</v>
      </c>
      <c r="H120" s="102" t="s">
        <v>133</v>
      </c>
      <c r="I120" s="103">
        <v>0.17499999999999999</v>
      </c>
      <c r="J120" s="104">
        <v>0.21806302195734817</v>
      </c>
      <c r="K120" s="104">
        <v>0.25234407774380357</v>
      </c>
      <c r="L120" s="104">
        <v>0.52959290029884831</v>
      </c>
      <c r="M120" s="102"/>
      <c r="N120" s="103">
        <v>0.14525139664804471</v>
      </c>
      <c r="O120" s="104"/>
      <c r="P120" s="104">
        <v>0.20055568376059651</v>
      </c>
      <c r="Q120" s="104">
        <v>0.26181057739239122</v>
      </c>
      <c r="R120" s="104">
        <v>0.53763373884701238</v>
      </c>
      <c r="S120" s="102"/>
      <c r="T120" s="102">
        <v>232454156.9319953</v>
      </c>
      <c r="U120" s="102">
        <v>3159490.3005260597</v>
      </c>
      <c r="V120" s="102">
        <v>229294666.63146925</v>
      </c>
      <c r="W120" s="101" t="s">
        <v>164</v>
      </c>
      <c r="X120" s="102">
        <v>622409731.19969749</v>
      </c>
      <c r="Y120" s="102">
        <v>27181858.892644394</v>
      </c>
      <c r="Z120" s="102">
        <v>595227872.30705321</v>
      </c>
      <c r="AA120" s="105">
        <v>389955574.26770216</v>
      </c>
      <c r="AB120" s="102">
        <v>24022368.592118334</v>
      </c>
      <c r="AC120" s="102">
        <v>365933205.67558396</v>
      </c>
      <c r="AD120" s="104">
        <v>5.807399316661209E-2</v>
      </c>
      <c r="AE120" s="104">
        <v>9.7422552705435247E-2</v>
      </c>
      <c r="AF120" s="102">
        <v>10760410.636117073</v>
      </c>
      <c r="AG120" s="102">
        <v>13261957.956001261</v>
      </c>
      <c r="AH120" s="102">
        <v>33926562.954022013</v>
      </c>
      <c r="AI120" s="102">
        <v>332006642.72156197</v>
      </c>
      <c r="AJ120" s="106">
        <v>0.34600000000000003</v>
      </c>
      <c r="AK120" s="102">
        <v>329287105.49708772</v>
      </c>
      <c r="AL120" s="104">
        <v>0.52905198776758422</v>
      </c>
    </row>
    <row r="121" spans="1:38" s="101" customFormat="1" x14ac:dyDescent="0.25">
      <c r="A121" s="101" t="s">
        <v>117</v>
      </c>
      <c r="B121" s="101" t="s">
        <v>161</v>
      </c>
      <c r="C121" s="101" t="s">
        <v>162</v>
      </c>
      <c r="D121" s="102">
        <v>8753.8461538461543</v>
      </c>
      <c r="E121" s="102">
        <v>601.17302052785919</v>
      </c>
      <c r="F121" s="102">
        <v>9355.0191743740143</v>
      </c>
      <c r="G121" s="102" t="s">
        <v>133</v>
      </c>
      <c r="H121" s="102" t="s">
        <v>133</v>
      </c>
      <c r="I121" s="103">
        <v>0.6625659050966608</v>
      </c>
      <c r="J121" s="104">
        <v>0.41437597473527166</v>
      </c>
      <c r="K121" s="104">
        <v>0.35405049256793175</v>
      </c>
      <c r="L121" s="104">
        <v>0.23157353269679662</v>
      </c>
      <c r="M121" s="102"/>
      <c r="N121" s="103">
        <v>0.13592233009708737</v>
      </c>
      <c r="O121" s="104"/>
      <c r="P121" s="104">
        <v>0.31658726857978248</v>
      </c>
      <c r="Q121" s="104">
        <v>0.11682546284043505</v>
      </c>
      <c r="R121" s="104">
        <v>0.56658726857978248</v>
      </c>
      <c r="S121" s="102"/>
      <c r="T121" s="102">
        <v>76317957.457532048</v>
      </c>
      <c r="U121" s="102">
        <v>34380442.375225283</v>
      </c>
      <c r="V121" s="102">
        <v>41937515.082306765</v>
      </c>
      <c r="W121" s="101" t="s">
        <v>163</v>
      </c>
      <c r="X121" s="102">
        <v>241134110.57185507</v>
      </c>
      <c r="Y121" s="102">
        <v>126388454.35226822</v>
      </c>
      <c r="Z121" s="102">
        <v>114745656.21958682</v>
      </c>
      <c r="AA121" s="105">
        <v>164816153.11432308</v>
      </c>
      <c r="AB121" s="102">
        <v>92008011.977042943</v>
      </c>
      <c r="AC121" s="102">
        <v>72808141.137280047</v>
      </c>
      <c r="AD121" s="104">
        <v>0.17569144504503542</v>
      </c>
      <c r="AE121" s="104">
        <v>0.37942299652781658</v>
      </c>
      <c r="AF121" s="102">
        <v>50704086.77431865</v>
      </c>
      <c r="AG121" s="102">
        <v>41303925.202724293</v>
      </c>
      <c r="AH121" s="102">
        <v>8059429.7002827479</v>
      </c>
      <c r="AI121" s="102">
        <v>64748711.436997302</v>
      </c>
      <c r="AJ121" s="106"/>
      <c r="AK121" s="102">
        <v>0</v>
      </c>
      <c r="AL121" s="104" t="s">
        <v>170</v>
      </c>
    </row>
    <row r="122" spans="1:38" s="101" customFormat="1" x14ac:dyDescent="0.25">
      <c r="A122" s="101" t="s">
        <v>182</v>
      </c>
      <c r="B122" s="101" t="s">
        <v>180</v>
      </c>
      <c r="C122" s="101" t="s">
        <v>172</v>
      </c>
      <c r="D122" s="102">
        <v>15814</v>
      </c>
      <c r="E122" s="102">
        <v>3372</v>
      </c>
      <c r="F122" s="102">
        <v>19186</v>
      </c>
      <c r="G122" s="102" t="s">
        <v>420</v>
      </c>
      <c r="H122" s="102" t="s">
        <v>420</v>
      </c>
      <c r="I122" s="103">
        <v>0.31750414135836552</v>
      </c>
      <c r="J122" s="104">
        <v>4.0516978881199976E-2</v>
      </c>
      <c r="K122" s="104">
        <v>0.60290253150300965</v>
      </c>
      <c r="L122" s="104">
        <v>0.35658048961579053</v>
      </c>
      <c r="M122" s="102"/>
      <c r="N122" s="103">
        <v>0.20328697850821745</v>
      </c>
      <c r="O122" s="104"/>
      <c r="P122" s="104">
        <v>7.6834208171358637E-2</v>
      </c>
      <c r="Q122" s="104">
        <v>0.46188137439131904</v>
      </c>
      <c r="R122" s="104">
        <v>0.46128441743732224</v>
      </c>
      <c r="S122" s="102"/>
      <c r="T122" s="102">
        <v>1522268218.5113599</v>
      </c>
      <c r="U122" s="102">
        <v>244349802.35654068</v>
      </c>
      <c r="V122" s="102">
        <v>1277918416.1548193</v>
      </c>
      <c r="W122" s="101" t="s">
        <v>164</v>
      </c>
      <c r="X122" s="102">
        <v>6045165812.629262</v>
      </c>
      <c r="Y122" s="102">
        <v>563960212.47006905</v>
      </c>
      <c r="Z122" s="102">
        <v>5481205600.159194</v>
      </c>
      <c r="AA122" s="105">
        <v>4522897594.1179037</v>
      </c>
      <c r="AB122" s="102">
        <v>319610410.11352837</v>
      </c>
      <c r="AC122" s="102">
        <v>4203287184.0043745</v>
      </c>
      <c r="AD122" s="104">
        <v>5.4746535659802913E-2</v>
      </c>
      <c r="AE122" s="104">
        <v>0.1626605426106548</v>
      </c>
      <c r="AF122" s="102">
        <v>100016567.60922939</v>
      </c>
      <c r="AG122" s="102">
        <v>219593842.50429899</v>
      </c>
      <c r="AH122" s="102">
        <v>936062158.92620087</v>
      </c>
      <c r="AI122" s="102">
        <v>3267225025.0781736</v>
      </c>
      <c r="AJ122" s="106">
        <v>0.31500000000000017</v>
      </c>
      <c r="AK122" s="102">
        <v>2779893767.8514147</v>
      </c>
      <c r="AL122" s="104">
        <v>0.45985401459854053</v>
      </c>
    </row>
    <row r="123" spans="1:38" s="101" customFormat="1" x14ac:dyDescent="0.25">
      <c r="A123" s="101" t="s">
        <v>119</v>
      </c>
      <c r="B123" s="101" t="s">
        <v>190</v>
      </c>
      <c r="C123" s="101" t="s">
        <v>162</v>
      </c>
      <c r="D123" s="102">
        <v>583849</v>
      </c>
      <c r="E123" s="102">
        <v>17567</v>
      </c>
      <c r="F123" s="102">
        <v>601416</v>
      </c>
      <c r="G123" s="102" t="s">
        <v>420</v>
      </c>
      <c r="H123" s="102" t="s">
        <v>420</v>
      </c>
      <c r="I123" s="103">
        <v>9.7248086074901721E-2</v>
      </c>
      <c r="J123" s="104">
        <v>0.11256102830746481</v>
      </c>
      <c r="K123" s="104">
        <v>0.30342161432023507</v>
      </c>
      <c r="L123" s="104">
        <v>0.58401735737230009</v>
      </c>
      <c r="M123" s="102"/>
      <c r="N123" s="103">
        <v>0.10924135366307178</v>
      </c>
      <c r="O123" s="104"/>
      <c r="P123" s="104">
        <v>5.2329051498050026E-2</v>
      </c>
      <c r="Q123" s="104">
        <v>0.1554317705975998</v>
      </c>
      <c r="R123" s="104">
        <v>0.79223917790435017</v>
      </c>
      <c r="S123" s="102"/>
      <c r="T123" s="102">
        <v>6005002488.0033369</v>
      </c>
      <c r="U123" s="102">
        <v>449918267.16551673</v>
      </c>
      <c r="V123" s="102">
        <v>5555084220.8378201</v>
      </c>
      <c r="W123" s="101" t="s">
        <v>164</v>
      </c>
      <c r="X123" s="102">
        <v>12878529373.203817</v>
      </c>
      <c r="Y123" s="102">
        <v>2420573249.8294749</v>
      </c>
      <c r="Z123" s="102">
        <v>10457956123.374352</v>
      </c>
      <c r="AA123" s="105">
        <v>6873526885.2004795</v>
      </c>
      <c r="AB123" s="102">
        <v>1970654982.6639581</v>
      </c>
      <c r="AC123" s="102">
        <v>4902871902.5365314</v>
      </c>
      <c r="AD123" s="104">
        <v>0.13960222943700326</v>
      </c>
      <c r="AE123" s="104">
        <v>0.15979338546256311</v>
      </c>
      <c r="AF123" s="102">
        <v>316580466.57446861</v>
      </c>
      <c r="AG123" s="102">
        <v>1654074516.0894895</v>
      </c>
      <c r="AH123" s="102">
        <v>278515929.13548046</v>
      </c>
      <c r="AI123" s="102">
        <v>4624355973.4010506</v>
      </c>
      <c r="AJ123" s="106">
        <v>0.35399999999999993</v>
      </c>
      <c r="AK123" s="102">
        <v>7057274610.0838223</v>
      </c>
      <c r="AL123" s="104">
        <v>0.54798761609907098</v>
      </c>
    </row>
    <row r="124" spans="1:38" s="101" customFormat="1" x14ac:dyDescent="0.25">
      <c r="A124" s="101" t="s">
        <v>120</v>
      </c>
      <c r="B124" s="101" t="s">
        <v>171</v>
      </c>
      <c r="C124" s="101" t="s">
        <v>166</v>
      </c>
      <c r="D124" s="102">
        <v>2599367</v>
      </c>
      <c r="E124" s="102">
        <v>77633</v>
      </c>
      <c r="F124" s="117">
        <v>2677000</v>
      </c>
      <c r="G124" s="102" t="s">
        <v>540</v>
      </c>
      <c r="H124" s="102" t="s">
        <v>540</v>
      </c>
      <c r="I124" s="103">
        <v>9.3500416207338746E-2</v>
      </c>
      <c r="J124" s="104">
        <v>3.5357400731216258E-2</v>
      </c>
      <c r="K124" s="104">
        <v>2.9490606379740904E-2</v>
      </c>
      <c r="L124" s="104">
        <v>0.93515199288904283</v>
      </c>
      <c r="M124" s="102"/>
      <c r="N124" s="103">
        <v>9.2001296143971678E-2</v>
      </c>
      <c r="O124" s="104"/>
      <c r="P124" s="104">
        <v>2.8934526254241762E-2</v>
      </c>
      <c r="Q124" s="104">
        <v>5.2383020880061262E-2</v>
      </c>
      <c r="R124" s="104">
        <v>0.91868245286569705</v>
      </c>
      <c r="S124" s="102"/>
      <c r="T124" s="102">
        <v>152283092698.31238</v>
      </c>
      <c r="U124" s="102">
        <v>55145366592.489845</v>
      </c>
      <c r="V124" s="102">
        <v>97137726105.82254</v>
      </c>
      <c r="W124" s="101" t="s">
        <v>163</v>
      </c>
      <c r="X124" s="102">
        <v>232533079368.71097</v>
      </c>
      <c r="Y124" s="102">
        <v>72893767938.004105</v>
      </c>
      <c r="Z124" s="102">
        <v>159639311430.707</v>
      </c>
      <c r="AA124" s="105">
        <v>80249986670.398712</v>
      </c>
      <c r="AB124" s="102">
        <v>17748401345.514259</v>
      </c>
      <c r="AC124" s="102">
        <v>62501585324.88446</v>
      </c>
      <c r="AD124" s="104">
        <v>0.21202815732162927</v>
      </c>
      <c r="AE124" s="104">
        <v>0.11173437902603429</v>
      </c>
      <c r="AF124" s="102">
        <v>1078587232.2495246</v>
      </c>
      <c r="AG124" s="102">
        <v>16669814113.264734</v>
      </c>
      <c r="AH124" s="102">
        <v>5054698013.3429375</v>
      </c>
      <c r="AI124" s="102">
        <v>57446887311.541519</v>
      </c>
      <c r="AJ124" s="106">
        <v>0.2910000000000002</v>
      </c>
      <c r="AK124" s="102">
        <v>95440234268.399078</v>
      </c>
      <c r="AL124" s="104">
        <v>0.41043723554301864</v>
      </c>
    </row>
    <row r="125" spans="1:38" s="101" customFormat="1" x14ac:dyDescent="0.25">
      <c r="A125" s="101" t="s">
        <v>121</v>
      </c>
      <c r="B125" s="101" t="s">
        <v>197</v>
      </c>
      <c r="C125" s="101" t="s">
        <v>196</v>
      </c>
      <c r="D125" s="102">
        <v>19270</v>
      </c>
      <c r="E125" s="102">
        <v>5863</v>
      </c>
      <c r="F125" s="102">
        <v>25133</v>
      </c>
      <c r="G125" s="102" t="s">
        <v>420</v>
      </c>
      <c r="H125" s="102" t="s">
        <v>420</v>
      </c>
      <c r="I125" s="103">
        <v>0.26032210834553443</v>
      </c>
      <c r="J125" s="104">
        <v>0.41679570977235508</v>
      </c>
      <c r="K125" s="104">
        <v>0.24973809246658699</v>
      </c>
      <c r="L125" s="104">
        <v>0.33346619776105801</v>
      </c>
      <c r="M125" s="102"/>
      <c r="N125" s="103">
        <v>0.15437788018433179</v>
      </c>
      <c r="O125" s="104"/>
      <c r="P125" s="104">
        <v>0.2260391822523663</v>
      </c>
      <c r="Q125" s="104">
        <v>0.2206165852403911</v>
      </c>
      <c r="R125" s="104">
        <v>0.55334423250724263</v>
      </c>
      <c r="S125" s="102"/>
      <c r="T125" s="102">
        <v>531364911.38737869</v>
      </c>
      <c r="U125" s="102">
        <v>8433961.3339127693</v>
      </c>
      <c r="V125" s="102">
        <v>522930950.0534659</v>
      </c>
      <c r="W125" s="101" t="s">
        <v>164</v>
      </c>
      <c r="X125" s="102">
        <v>5400379464.9742746</v>
      </c>
      <c r="Y125" s="102">
        <v>2502369234.9601674</v>
      </c>
      <c r="Z125" s="102">
        <v>2898010230.0141063</v>
      </c>
      <c r="AA125" s="105">
        <v>4869014553.5868979</v>
      </c>
      <c r="AB125" s="102">
        <v>2493935273.6262546</v>
      </c>
      <c r="AC125" s="102">
        <v>2375079279.9606404</v>
      </c>
      <c r="AD125" s="104">
        <v>2.0150935263740847E-2</v>
      </c>
      <c r="AE125" s="104">
        <v>0.18464748982270138</v>
      </c>
      <c r="AF125" s="102">
        <v>9826898.6616177298</v>
      </c>
      <c r="AG125" s="102">
        <v>2484108374.9646368</v>
      </c>
      <c r="AH125" s="102">
        <v>103708569.48401934</v>
      </c>
      <c r="AI125" s="102">
        <v>2271370710.4766212</v>
      </c>
      <c r="AJ125" s="106">
        <v>0.40299999999999997</v>
      </c>
      <c r="AK125" s="102">
        <v>3645482285.4013948</v>
      </c>
      <c r="AL125" s="104">
        <v>0.67504187604690113</v>
      </c>
    </row>
    <row r="126" spans="1:38" s="101" customFormat="1" x14ac:dyDescent="0.25">
      <c r="A126" s="101" t="s">
        <v>122</v>
      </c>
      <c r="B126" s="101" t="s">
        <v>171</v>
      </c>
      <c r="C126" s="101" t="s">
        <v>162</v>
      </c>
      <c r="D126" s="102">
        <v>286461</v>
      </c>
      <c r="E126" s="102">
        <v>77776</v>
      </c>
      <c r="F126" s="102">
        <v>364237</v>
      </c>
      <c r="G126" s="102" t="s">
        <v>420</v>
      </c>
      <c r="H126" s="102" t="s">
        <v>420</v>
      </c>
      <c r="I126" s="103">
        <v>0.2368535419382877</v>
      </c>
      <c r="J126" s="104">
        <v>0.21995941822881251</v>
      </c>
      <c r="K126" s="104">
        <v>0.24201713843088324</v>
      </c>
      <c r="L126" s="104">
        <v>0.53802344334030427</v>
      </c>
      <c r="M126" s="102"/>
      <c r="N126" s="103">
        <v>0.18671838814265865</v>
      </c>
      <c r="O126" s="104"/>
      <c r="P126" s="104">
        <v>0.37928031438598014</v>
      </c>
      <c r="Q126" s="104">
        <v>0.18887983038133002</v>
      </c>
      <c r="R126" s="104">
        <v>0.43183985523268986</v>
      </c>
      <c r="S126" s="102"/>
      <c r="T126" s="102">
        <v>6806902952.6471062</v>
      </c>
      <c r="U126" s="102">
        <v>420441015.88284361</v>
      </c>
      <c r="V126" s="102">
        <v>6386461936.7642622</v>
      </c>
      <c r="W126" s="101" t="s">
        <v>164</v>
      </c>
      <c r="X126" s="102">
        <v>39859058993.587166</v>
      </c>
      <c r="Y126" s="102">
        <v>4167319267.1222749</v>
      </c>
      <c r="Z126" s="102">
        <v>35691739726.46489</v>
      </c>
      <c r="AA126" s="105">
        <v>33052156040.940063</v>
      </c>
      <c r="AB126" s="102">
        <v>3746878251.2394314</v>
      </c>
      <c r="AC126" s="102">
        <v>29305277789.700626</v>
      </c>
      <c r="AD126" s="104">
        <v>7.5118924377665347E-2</v>
      </c>
      <c r="AE126" s="104">
        <v>0.36475360783462174</v>
      </c>
      <c r="AF126" s="102">
        <v>868243268.45641589</v>
      </c>
      <c r="AG126" s="102">
        <v>2878634982.7830153</v>
      </c>
      <c r="AH126" s="102">
        <v>3034539302.2988811</v>
      </c>
      <c r="AI126" s="102">
        <v>26270738487.401745</v>
      </c>
      <c r="AJ126" s="106">
        <v>0.46799999999999997</v>
      </c>
      <c r="AK126" s="102">
        <v>35063984227.441338</v>
      </c>
      <c r="AL126" s="104">
        <v>0.87969924812030065</v>
      </c>
    </row>
    <row r="127" spans="1:38" s="101" customFormat="1" x14ac:dyDescent="0.25">
      <c r="A127" s="101" t="s">
        <v>123</v>
      </c>
      <c r="B127" s="101" t="s">
        <v>180</v>
      </c>
      <c r="C127" s="101" t="s">
        <v>172</v>
      </c>
      <c r="D127" s="102">
        <v>125973</v>
      </c>
      <c r="E127" s="102">
        <v>24192</v>
      </c>
      <c r="F127" s="102">
        <v>150165</v>
      </c>
      <c r="G127" s="102" t="s">
        <v>420</v>
      </c>
      <c r="H127" s="102" t="s">
        <v>420</v>
      </c>
      <c r="I127" s="103">
        <v>0.14684860298895386</v>
      </c>
      <c r="J127" s="104">
        <v>0.1669462663848463</v>
      </c>
      <c r="K127" s="104">
        <v>7.445831339797436E-2</v>
      </c>
      <c r="L127" s="104">
        <v>0.75859542021717929</v>
      </c>
      <c r="M127" s="102"/>
      <c r="N127" s="103">
        <v>9.5456865747830522E-2</v>
      </c>
      <c r="O127" s="104"/>
      <c r="P127" s="104">
        <v>8.2181810789107204E-2</v>
      </c>
      <c r="Q127" s="104">
        <v>0.23494109395488783</v>
      </c>
      <c r="R127" s="104">
        <v>0.68287709525600493</v>
      </c>
      <c r="S127" s="102"/>
      <c r="T127" s="102">
        <v>3490723239.853714</v>
      </c>
      <c r="U127" s="102">
        <v>185989946.25739133</v>
      </c>
      <c r="V127" s="102">
        <v>3304733293.5963225</v>
      </c>
      <c r="W127" s="101" t="s">
        <v>163</v>
      </c>
      <c r="X127" s="102">
        <v>9349724985.4051228</v>
      </c>
      <c r="Y127" s="102">
        <v>1534418747.253473</v>
      </c>
      <c r="Z127" s="102">
        <v>7815306238.1516523</v>
      </c>
      <c r="AA127" s="105">
        <v>5859001745.5514126</v>
      </c>
      <c r="AB127" s="102">
        <v>1348428800.9960818</v>
      </c>
      <c r="AC127" s="102">
        <v>4510572944.5553303</v>
      </c>
      <c r="AD127" s="104">
        <v>6.5317120727940672E-2</v>
      </c>
      <c r="AE127" s="104">
        <v>0.10963147120636074</v>
      </c>
      <c r="AF127" s="102">
        <v>63641330.888839126</v>
      </c>
      <c r="AG127" s="102">
        <v>1284787470.1072428</v>
      </c>
      <c r="AH127" s="102">
        <v>203249598.61073762</v>
      </c>
      <c r="AI127" s="102">
        <v>4307323345.9445925</v>
      </c>
      <c r="AJ127" s="106">
        <v>0.46100000000000019</v>
      </c>
      <c r="AK127" s="102">
        <v>7996703558.9457617</v>
      </c>
      <c r="AL127" s="104">
        <v>0.85528756957328467</v>
      </c>
    </row>
    <row r="128" spans="1:38" s="101" customFormat="1" x14ac:dyDescent="0.25">
      <c r="A128" s="101" t="s">
        <v>124</v>
      </c>
      <c r="B128" s="101" t="s">
        <v>171</v>
      </c>
      <c r="C128" s="101" t="s">
        <v>162</v>
      </c>
      <c r="D128" s="102">
        <v>76353.846153846156</v>
      </c>
      <c r="E128" s="102">
        <v>18876.832844574779</v>
      </c>
      <c r="F128" s="102">
        <v>95230.678998420932</v>
      </c>
      <c r="G128" s="102" t="s">
        <v>133</v>
      </c>
      <c r="H128" s="102" t="s">
        <v>133</v>
      </c>
      <c r="I128" s="103">
        <v>0.17005843239975821</v>
      </c>
      <c r="J128" s="104">
        <v>0.13477009683449914</v>
      </c>
      <c r="K128" s="104">
        <v>0</v>
      </c>
      <c r="L128" s="104">
        <v>0.86522990316550086</v>
      </c>
      <c r="M128" s="102"/>
      <c r="N128" s="103">
        <v>0.14372280919825978</v>
      </c>
      <c r="O128" s="104"/>
      <c r="P128" s="104">
        <v>9.8906790669810424E-2</v>
      </c>
      <c r="Q128" s="104">
        <v>1.8317574658261577E-2</v>
      </c>
      <c r="R128" s="104">
        <v>0.88277563467192799</v>
      </c>
      <c r="S128" s="102"/>
      <c r="T128" s="102">
        <v>1732099219.2629449</v>
      </c>
      <c r="U128" s="102">
        <v>85360196.508603022</v>
      </c>
      <c r="V128" s="102">
        <v>1646739022.7543418</v>
      </c>
      <c r="W128" s="101" t="s">
        <v>164</v>
      </c>
      <c r="X128" s="102">
        <v>13521640897.464594</v>
      </c>
      <c r="Y128" s="102">
        <v>1716136227.0640218</v>
      </c>
      <c r="Z128" s="102">
        <v>11805504670.400568</v>
      </c>
      <c r="AA128" s="105">
        <v>11789541678.201641</v>
      </c>
      <c r="AB128" s="102">
        <v>1630776030.5554187</v>
      </c>
      <c r="AC128" s="102">
        <v>10158765647.646227</v>
      </c>
      <c r="AD128" s="104">
        <v>2.5955739398100943E-2</v>
      </c>
      <c r="AE128" s="104">
        <v>0.1766678652234861</v>
      </c>
      <c r="AF128" s="102">
        <v>368039890.90641934</v>
      </c>
      <c r="AG128" s="102">
        <v>1262736139.6489995</v>
      </c>
      <c r="AH128" s="102">
        <v>547926447.86447191</v>
      </c>
      <c r="AI128" s="102">
        <v>9610839199.7817554</v>
      </c>
      <c r="AJ128" s="106"/>
      <c r="AK128" s="102">
        <v>0</v>
      </c>
      <c r="AL128" s="104" t="s">
        <v>170</v>
      </c>
    </row>
    <row r="129" spans="1:38" s="101" customFormat="1" x14ac:dyDescent="0.25">
      <c r="A129" s="101" t="s">
        <v>125</v>
      </c>
      <c r="B129" s="101" t="s">
        <v>161</v>
      </c>
      <c r="C129" s="101" t="s">
        <v>162</v>
      </c>
      <c r="D129" s="102">
        <v>1184.6153846153845</v>
      </c>
      <c r="E129" s="102">
        <v>392.96187683284455</v>
      </c>
      <c r="F129" s="102">
        <v>1577.5772614482291</v>
      </c>
      <c r="G129" s="102" t="s">
        <v>133</v>
      </c>
      <c r="H129" s="102" t="s">
        <v>133</v>
      </c>
      <c r="I129" s="103">
        <v>0.47435897435897434</v>
      </c>
      <c r="J129" s="104">
        <v>0.1565167153618455</v>
      </c>
      <c r="K129" s="104">
        <v>6.5929825646032766E-2</v>
      </c>
      <c r="L129" s="104">
        <v>0.77755345899212169</v>
      </c>
      <c r="M129" s="102"/>
      <c r="N129" s="103">
        <v>0.29104477611940299</v>
      </c>
      <c r="O129" s="104"/>
      <c r="P129" s="104">
        <v>5.3722613091629193E-2</v>
      </c>
      <c r="Q129" s="104">
        <v>4.1527996475632573E-2</v>
      </c>
      <c r="R129" s="104">
        <v>0.90474939043273817</v>
      </c>
      <c r="S129" s="102"/>
      <c r="T129" s="102">
        <v>97341952.597386301</v>
      </c>
      <c r="U129" s="102">
        <v>12096322.505028736</v>
      </c>
      <c r="V129" s="102">
        <v>85245630.092357561</v>
      </c>
      <c r="W129" s="101" t="s">
        <v>164</v>
      </c>
      <c r="X129" s="102">
        <v>232466812.67862999</v>
      </c>
      <c r="Y129" s="102">
        <v>25890919.169440806</v>
      </c>
      <c r="Z129" s="102">
        <v>206575893.50918928</v>
      </c>
      <c r="AA129" s="105">
        <v>135124860.08124384</v>
      </c>
      <c r="AB129" s="102">
        <v>13794596.66441207</v>
      </c>
      <c r="AC129" s="102">
        <v>121330263.41683172</v>
      </c>
      <c r="AD129" s="104">
        <v>0.11944463823527326</v>
      </c>
      <c r="AE129" s="104">
        <v>0.16580661881472733</v>
      </c>
      <c r="AF129" s="102">
        <v>6644890.9677640116</v>
      </c>
      <c r="AG129" s="102">
        <v>7149705.6966480585</v>
      </c>
      <c r="AH129" s="102">
        <v>24725372.975364618</v>
      </c>
      <c r="AI129" s="102">
        <v>96604890.441467106</v>
      </c>
      <c r="AJ129" s="106"/>
      <c r="AK129" s="102">
        <v>0</v>
      </c>
      <c r="AL129" s="104" t="s">
        <v>170</v>
      </c>
    </row>
    <row r="130" spans="1:38" s="101" customFormat="1" x14ac:dyDescent="0.25">
      <c r="A130" s="101" t="s">
        <v>189</v>
      </c>
      <c r="B130" s="101" t="s">
        <v>180</v>
      </c>
      <c r="C130" s="101" t="s">
        <v>166</v>
      </c>
      <c r="D130" s="102">
        <v>76861.538461538454</v>
      </c>
      <c r="E130" s="102">
        <v>174171.60562082948</v>
      </c>
      <c r="F130" s="102">
        <v>251033.14408236794</v>
      </c>
      <c r="G130" s="102" t="s">
        <v>139</v>
      </c>
      <c r="H130" s="102" t="s">
        <v>133</v>
      </c>
      <c r="I130" s="103">
        <v>0.15672538030424341</v>
      </c>
      <c r="J130" s="104">
        <v>0.25407547471752778</v>
      </c>
      <c r="K130" s="104">
        <v>0.11398835719028427</v>
      </c>
      <c r="L130" s="104">
        <v>0.63193616809218789</v>
      </c>
      <c r="M130" s="102"/>
      <c r="N130" s="103">
        <v>0.23421387201582144</v>
      </c>
      <c r="O130" s="104"/>
      <c r="P130" s="104">
        <v>0.12103743997067778</v>
      </c>
      <c r="Q130" s="104">
        <v>0.10100475791817826</v>
      </c>
      <c r="R130" s="104">
        <v>0.77795780211114407</v>
      </c>
      <c r="S130" s="102"/>
      <c r="T130" s="102">
        <v>4204524488.6481638</v>
      </c>
      <c r="U130" s="102">
        <v>44931525.634823591</v>
      </c>
      <c r="V130" s="102">
        <v>4159592963.01334</v>
      </c>
      <c r="W130" s="101" t="s">
        <v>163</v>
      </c>
      <c r="X130" s="102">
        <v>161518717149.94199</v>
      </c>
      <c r="Y130" s="102">
        <v>27647206609.139652</v>
      </c>
      <c r="Z130" s="102">
        <v>133871510540.80241</v>
      </c>
      <c r="AA130" s="105">
        <v>157314192661.29391</v>
      </c>
      <c r="AB130" s="102">
        <v>27602275083.504829</v>
      </c>
      <c r="AC130" s="102">
        <v>129711917577.78908</v>
      </c>
      <c r="AD130" s="104">
        <v>1.1322675994650335E-2</v>
      </c>
      <c r="AE130" s="104">
        <v>0.42364306300818488</v>
      </c>
      <c r="AF130" s="102">
        <v>40577851.249614924</v>
      </c>
      <c r="AG130" s="102">
        <v>27561697232.255215</v>
      </c>
      <c r="AH130" s="102">
        <v>56680451848.788185</v>
      </c>
      <c r="AI130" s="102">
        <v>73031465729.000885</v>
      </c>
      <c r="AJ130" s="106">
        <v>0.30900000000000011</v>
      </c>
      <c r="AK130" s="102">
        <v>72227617365.169464</v>
      </c>
      <c r="AL130" s="104">
        <v>0.44717800289435622</v>
      </c>
    </row>
    <row r="131" spans="1:38" s="101" customFormat="1" x14ac:dyDescent="0.25">
      <c r="A131" s="101" t="s">
        <v>127</v>
      </c>
      <c r="B131" s="101" t="s">
        <v>161</v>
      </c>
      <c r="C131" s="101" t="s">
        <v>162</v>
      </c>
      <c r="D131" s="119">
        <v>5523320</v>
      </c>
      <c r="E131" s="119">
        <v>124680</v>
      </c>
      <c r="F131" s="102">
        <v>5648000</v>
      </c>
      <c r="G131" s="108" t="s">
        <v>541</v>
      </c>
      <c r="H131" s="108" t="s">
        <v>541</v>
      </c>
      <c r="I131" s="103"/>
      <c r="J131" s="104">
        <v>8.2540225049952662E-2</v>
      </c>
      <c r="K131" s="104">
        <v>7.061993900515301E-2</v>
      </c>
      <c r="L131" s="104">
        <v>0.8468398359448942</v>
      </c>
      <c r="M131" s="102"/>
      <c r="N131" s="103" t="e">
        <v>#REF!</v>
      </c>
      <c r="O131" s="104"/>
      <c r="P131" s="104">
        <v>4.4887084681029692E-2</v>
      </c>
      <c r="Q131" s="104">
        <v>0.12667213429000565</v>
      </c>
      <c r="R131" s="104">
        <v>0.82844078102896457</v>
      </c>
      <c r="S131" s="102"/>
      <c r="T131" s="102">
        <v>11204738661.880833</v>
      </c>
      <c r="U131" s="102">
        <v>225937044.7779758</v>
      </c>
      <c r="V131" s="102">
        <v>10978801617.102858</v>
      </c>
      <c r="W131" s="101" t="s">
        <v>164</v>
      </c>
      <c r="X131" s="102">
        <v>34814572619.046898</v>
      </c>
      <c r="Y131" s="102">
        <v>2123425615.2758372</v>
      </c>
      <c r="Z131" s="102">
        <v>32691147003.771072</v>
      </c>
      <c r="AA131" s="105">
        <v>23609833957.166088</v>
      </c>
      <c r="AB131" s="102">
        <v>1897488570.4978614</v>
      </c>
      <c r="AC131" s="102">
        <v>21712345386.668213</v>
      </c>
      <c r="AD131" s="104">
        <v>5.7875903574458119E-2</v>
      </c>
      <c r="AE131" s="104">
        <v>0.12195201644127772</v>
      </c>
      <c r="AF131" s="102">
        <v>1224753443.2783229</v>
      </c>
      <c r="AG131" s="102">
        <v>672735127.21953833</v>
      </c>
      <c r="AH131" s="102">
        <v>4946010735.7231197</v>
      </c>
      <c r="AI131" s="102">
        <v>16766334650.945093</v>
      </c>
      <c r="AJ131" s="106">
        <v>0.1440000000000001</v>
      </c>
      <c r="AK131" s="102">
        <v>5856657076.1013517</v>
      </c>
      <c r="AL131" s="104">
        <v>0.16822429906542069</v>
      </c>
    </row>
    <row r="132" spans="1:38" s="101" customFormat="1" x14ac:dyDescent="0.25">
      <c r="A132" s="101" t="s">
        <v>193</v>
      </c>
      <c r="B132" s="101" t="s">
        <v>190</v>
      </c>
      <c r="C132" s="101" t="s">
        <v>162</v>
      </c>
      <c r="D132" s="102">
        <v>106415</v>
      </c>
      <c r="E132" s="102">
        <v>3015</v>
      </c>
      <c r="F132" s="102">
        <v>109430</v>
      </c>
      <c r="G132" s="102" t="s">
        <v>420</v>
      </c>
      <c r="H132" s="102" t="s">
        <v>420</v>
      </c>
      <c r="I132" s="103">
        <v>5.3160070880094508E-2</v>
      </c>
      <c r="J132" s="104">
        <v>0.10994878124310752</v>
      </c>
      <c r="K132" s="104">
        <v>0.16345890357551035</v>
      </c>
      <c r="L132" s="104">
        <v>0.72659231518138212</v>
      </c>
      <c r="M132" s="102"/>
      <c r="N132" s="103">
        <v>7.7933846850928856E-2</v>
      </c>
      <c r="O132" s="104"/>
      <c r="P132" s="104">
        <v>1.8459236043273215E-2</v>
      </c>
      <c r="Q132" s="104">
        <v>0.14390743998644442</v>
      </c>
      <c r="R132" s="104">
        <v>0.83763332397028234</v>
      </c>
      <c r="S132" s="102"/>
      <c r="T132" s="102">
        <v>0</v>
      </c>
      <c r="U132" s="102">
        <v>0</v>
      </c>
      <c r="V132" s="102">
        <v>0</v>
      </c>
      <c r="W132" s="101" t="s">
        <v>170</v>
      </c>
      <c r="X132" s="102">
        <v>0</v>
      </c>
      <c r="Y132" s="102">
        <v>0</v>
      </c>
      <c r="Z132" s="102">
        <v>0</v>
      </c>
      <c r="AA132" s="105">
        <v>0</v>
      </c>
      <c r="AB132" s="102">
        <v>0</v>
      </c>
      <c r="AC132" s="102">
        <v>0</v>
      </c>
      <c r="AD132" s="104" t="s">
        <v>170</v>
      </c>
      <c r="AE132" s="104" t="s">
        <v>170</v>
      </c>
      <c r="AF132" s="102">
        <v>0</v>
      </c>
      <c r="AG132" s="102">
        <v>0</v>
      </c>
      <c r="AH132" s="102">
        <v>0</v>
      </c>
      <c r="AI132" s="102">
        <v>0</v>
      </c>
      <c r="AJ132" s="106"/>
      <c r="AK132" s="102">
        <v>0</v>
      </c>
      <c r="AL132" s="104" t="s">
        <v>170</v>
      </c>
    </row>
    <row r="133" spans="1:38" s="101" customFormat="1" x14ac:dyDescent="0.25">
      <c r="A133" s="101" t="s">
        <v>192</v>
      </c>
      <c r="B133" s="101" t="s">
        <v>190</v>
      </c>
      <c r="C133" s="101" t="s">
        <v>162</v>
      </c>
      <c r="D133" s="102">
        <v>385827</v>
      </c>
      <c r="E133" s="102">
        <v>14408.46</v>
      </c>
      <c r="F133" s="102">
        <v>400235.46</v>
      </c>
      <c r="G133" s="102" t="s">
        <v>420</v>
      </c>
      <c r="H133" s="102" t="s">
        <v>420</v>
      </c>
      <c r="I133" s="103">
        <v>1.1402902557014512E-2</v>
      </c>
      <c r="J133" s="104">
        <v>0.4825013395025563</v>
      </c>
      <c r="K133" s="104">
        <v>0.19136609230800047</v>
      </c>
      <c r="L133" s="104">
        <v>0.32613256818944325</v>
      </c>
      <c r="M133" s="102"/>
      <c r="N133" s="103">
        <v>4.598698481561822E-2</v>
      </c>
      <c r="O133" s="104"/>
      <c r="P133" s="104">
        <v>0.23441430416751649</v>
      </c>
      <c r="Q133" s="104">
        <v>9.3892784384882827E-2</v>
      </c>
      <c r="R133" s="104">
        <v>0.67169291144760068</v>
      </c>
      <c r="S133" s="102"/>
      <c r="T133" s="102">
        <v>698632008.99791002</v>
      </c>
      <c r="U133" s="102">
        <v>98293066.287105799</v>
      </c>
      <c r="V133" s="102">
        <v>600338942.71080422</v>
      </c>
      <c r="W133" s="101" t="s">
        <v>164</v>
      </c>
      <c r="X133" s="102">
        <v>19667846625.02943</v>
      </c>
      <c r="Y133" s="102">
        <v>661712480.07562697</v>
      </c>
      <c r="Z133" s="102">
        <v>19006134144.9538</v>
      </c>
      <c r="AA133" s="105">
        <v>18969214616.031536</v>
      </c>
      <c r="AB133" s="102">
        <v>563419413.78852117</v>
      </c>
      <c r="AC133" s="102">
        <v>18405795202.242996</v>
      </c>
      <c r="AD133" s="104">
        <v>1.9431001334793283E-2</v>
      </c>
      <c r="AE133" s="104">
        <v>0.52758938865795901</v>
      </c>
      <c r="AF133" s="102">
        <v>1004290.6180057679</v>
      </c>
      <c r="AG133" s="102">
        <v>562415123.17051542</v>
      </c>
      <c r="AH133" s="102">
        <v>13971993094.807039</v>
      </c>
      <c r="AI133" s="102">
        <v>4433802107.435957</v>
      </c>
      <c r="AJ133" s="106">
        <v>0.26799999999999985</v>
      </c>
      <c r="AK133" s="102">
        <v>7200796305.3386374</v>
      </c>
      <c r="AL133" s="104">
        <v>0.36612021857923466</v>
      </c>
    </row>
    <row r="134" spans="1:38" s="101" customFormat="1" x14ac:dyDescent="0.25">
      <c r="A134" s="101" t="s">
        <v>130</v>
      </c>
      <c r="B134" s="101" t="s">
        <v>197</v>
      </c>
      <c r="C134" s="101" t="s">
        <v>162</v>
      </c>
      <c r="D134" s="102">
        <v>17123.076923076922</v>
      </c>
      <c r="E134" s="102">
        <v>4293.2551319648092</v>
      </c>
      <c r="F134" s="102">
        <v>21416.33205504173</v>
      </c>
      <c r="G134" s="102" t="s">
        <v>133</v>
      </c>
      <c r="H134" s="102" t="s">
        <v>133</v>
      </c>
      <c r="I134" s="103">
        <v>0.42280071813285458</v>
      </c>
      <c r="J134" s="104">
        <v>0.31482311188992995</v>
      </c>
      <c r="K134" s="104">
        <v>0.38178382689867502</v>
      </c>
      <c r="L134" s="104">
        <v>0.30339306121139514</v>
      </c>
      <c r="M134" s="102"/>
      <c r="N134" s="103">
        <v>0.35836177474402731</v>
      </c>
      <c r="O134" s="104"/>
      <c r="P134" s="104">
        <v>0.25839222017289509</v>
      </c>
      <c r="Q134" s="104">
        <v>0.13148863825968535</v>
      </c>
      <c r="R134" s="104">
        <v>0.61011914156741964</v>
      </c>
      <c r="S134" s="102"/>
      <c r="T134" s="102">
        <v>1552991438.3229532</v>
      </c>
      <c r="U134" s="102">
        <v>8056374.1934346426</v>
      </c>
      <c r="V134" s="102">
        <v>1544935064.1295185</v>
      </c>
      <c r="W134" s="101" t="s">
        <v>164</v>
      </c>
      <c r="X134" s="102">
        <v>5240595840.5749388</v>
      </c>
      <c r="Y134" s="102">
        <v>769748396.26156676</v>
      </c>
      <c r="Z134" s="102">
        <v>4470847444.3133717</v>
      </c>
      <c r="AA134" s="105">
        <v>3687604402.2519846</v>
      </c>
      <c r="AB134" s="102">
        <v>761692022.06813216</v>
      </c>
      <c r="AC134" s="102">
        <v>2925912380.1838531</v>
      </c>
      <c r="AD134" s="104">
        <v>7.3248910509930765E-2</v>
      </c>
      <c r="AE134" s="104">
        <v>0.17393077527090064</v>
      </c>
      <c r="AF134" s="102">
        <v>183857588.11707196</v>
      </c>
      <c r="AG134" s="102">
        <v>577834433.95106018</v>
      </c>
      <c r="AH134" s="102">
        <v>473745540.32416224</v>
      </c>
      <c r="AI134" s="102">
        <v>2452166839.8596907</v>
      </c>
      <c r="AJ134" s="106">
        <v>0.439</v>
      </c>
      <c r="AK134" s="102">
        <v>4100929721.9472342</v>
      </c>
      <c r="AL134" s="104">
        <v>0.78253119429590023</v>
      </c>
    </row>
    <row r="135" spans="1:38" s="101" customFormat="1" x14ac:dyDescent="0.25">
      <c r="A135" s="101" t="s">
        <v>131</v>
      </c>
      <c r="B135" s="101" t="s">
        <v>197</v>
      </c>
      <c r="C135" s="101" t="s">
        <v>196</v>
      </c>
      <c r="D135" s="102">
        <v>53923.076923076922</v>
      </c>
      <c r="E135" s="102">
        <v>18486.803519061581</v>
      </c>
      <c r="F135" s="102">
        <v>72409.880442138499</v>
      </c>
      <c r="G135" s="102" t="s">
        <v>133</v>
      </c>
      <c r="H135" s="102" t="s">
        <v>133</v>
      </c>
      <c r="I135" s="103">
        <v>0.30225080385852088</v>
      </c>
      <c r="J135" s="104">
        <v>0.36129751460842729</v>
      </c>
      <c r="K135" s="104">
        <v>0.35488056768353654</v>
      </c>
      <c r="L135" s="104">
        <v>0.28382191770803622</v>
      </c>
      <c r="M135" s="102"/>
      <c r="N135" s="103">
        <v>0.19286733238231099</v>
      </c>
      <c r="O135" s="104"/>
      <c r="P135" s="104">
        <v>0.26966108615761536</v>
      </c>
      <c r="Q135" s="104">
        <v>0.42232789410299221</v>
      </c>
      <c r="R135" s="104">
        <v>0.30801101973939249</v>
      </c>
      <c r="S135" s="102"/>
      <c r="T135" s="102">
        <v>0</v>
      </c>
      <c r="U135" s="102">
        <v>0</v>
      </c>
      <c r="V135" s="102">
        <v>0</v>
      </c>
      <c r="W135" s="101" t="s">
        <v>170</v>
      </c>
      <c r="X135" s="102">
        <v>3230421053.1360946</v>
      </c>
      <c r="Y135" s="102">
        <v>599117294.339697</v>
      </c>
      <c r="Z135" s="102">
        <v>2631303758.7964001</v>
      </c>
      <c r="AA135" s="105">
        <v>0</v>
      </c>
      <c r="AB135" s="102">
        <v>0</v>
      </c>
      <c r="AC135" s="102">
        <v>0</v>
      </c>
      <c r="AD135" s="104" t="s">
        <v>170</v>
      </c>
      <c r="AE135" s="104" t="s">
        <v>170</v>
      </c>
      <c r="AF135" s="102">
        <v>0</v>
      </c>
      <c r="AG135" s="102">
        <v>0</v>
      </c>
      <c r="AH135" s="102">
        <v>0</v>
      </c>
      <c r="AI135" s="102">
        <v>0</v>
      </c>
      <c r="AJ135" s="106">
        <v>0.62700000000000011</v>
      </c>
      <c r="AK135" s="102">
        <v>5430225201.9204617</v>
      </c>
      <c r="AL135" s="104">
        <v>1.6809651474530838</v>
      </c>
    </row>
    <row r="137" spans="1:38" x14ac:dyDescent="0.25">
      <c r="F137" s="4"/>
    </row>
  </sheetData>
  <sheetProtection sort="0" autoFilter="0"/>
  <autoFilter ref="A3:AL135" xr:uid="{00000000-0009-0000-0000-000002000000}"/>
  <mergeCells count="6">
    <mergeCell ref="AJ1:AL2"/>
    <mergeCell ref="I1:R2"/>
    <mergeCell ref="D1:H2"/>
    <mergeCell ref="T1:W2"/>
    <mergeCell ref="X1:AC2"/>
    <mergeCell ref="AF1:AI2"/>
  </mergeCells>
  <hyperlinks>
    <hyperlink ref="H124" r:id="rId1" display="https://www.google.com/url?sa=t&amp;rct=j&amp;q=&amp;esrc=s&amp;source=web&amp;cd=2&amp;ved=2ahUKEwiKufLI2rLdAhXI_KQKHeHyCfcQFjABegQICRAC&amp;url=https%3A%2F%2Fec.europa.eu%2Fdocsroom%2Fdocuments%2F22382%2Fattachments%2F35%2Ftranslations%2Fen%2Frenditions%2Fpdf&amp;usg=AOvVaw3k3lz1VWSRnM6Gn5K9L1xD" xr:uid="{992552DD-48C4-41C2-B104-79792DA0604B}"/>
    <hyperlink ref="G124" r:id="rId2" display="https://www.google.com/url?sa=t&amp;rct=j&amp;q=&amp;esrc=s&amp;source=web&amp;cd=2&amp;ved=2ahUKEwiKufLI2rLdAhXI_KQKHeHyCfcQFjABegQICRAC&amp;url=https%3A%2F%2Fec.europa.eu%2Fdocsroom%2Fdocuments%2F22382%2Fattachments%2F35%2Ftranslations%2Fen%2Frenditions%2Fpdf&amp;usg=AOvVaw3k3lz1VWSRnM6Gn5K9L1xD" xr:uid="{8141E8B2-3BCB-4970-AE4E-E9593460ABF3}"/>
    <hyperlink ref="G35" r:id="rId3" xr:uid="{6DBDD28E-E70F-48BE-890E-1CFE67A435E6}"/>
  </hyperlinks>
  <pageMargins left="0.7" right="0.7" top="0.75" bottom="0.75" header="0.3" footer="0.3"/>
  <pageSetup orientation="portrait"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992BF-A0CF-4A9C-A4FF-74771DBD6310}">
  <dimension ref="A1:BW142"/>
  <sheetViews>
    <sheetView showGridLines="0" tabSelected="1" workbookViewId="0">
      <pane xSplit="4" ySplit="3" topLeftCell="E118" activePane="bottomRight" state="frozen"/>
      <selection activeCell="A2" sqref="A2"/>
      <selection pane="topRight" activeCell="E2" sqref="E2"/>
      <selection pane="bottomLeft" activeCell="A3" sqref="A3"/>
      <selection pane="bottomRight" activeCell="F138" sqref="F138"/>
    </sheetView>
  </sheetViews>
  <sheetFormatPr defaultColWidth="8.85546875" defaultRowHeight="15" x14ac:dyDescent="0.25"/>
  <cols>
    <col min="1" max="1" width="26.140625" style="2" bestFit="1" customWidth="1"/>
    <col min="2" max="2" width="8.85546875" style="2" customWidth="1"/>
    <col min="3" max="3" width="19" style="2" customWidth="1"/>
    <col min="4" max="4" width="15.5703125" style="2" customWidth="1"/>
    <col min="5" max="5" width="24.5703125" style="3" customWidth="1"/>
    <col min="6" max="7" width="10.5703125" style="3" customWidth="1"/>
    <col min="8" max="11" width="24.5703125" style="3" customWidth="1"/>
    <col min="12" max="12" width="5.42578125" style="5" customWidth="1"/>
    <col min="13" max="15" width="24.5703125" style="3" customWidth="1"/>
    <col min="16" max="16" width="3.85546875" style="5" customWidth="1"/>
    <col min="17" max="19" width="24.5703125" style="3" customWidth="1"/>
    <col min="20" max="20" width="19.42578125" style="3" customWidth="1"/>
    <col min="21" max="22" width="11.5703125" style="3" customWidth="1"/>
    <col min="23" max="26" width="17" style="8" customWidth="1"/>
    <col min="27" max="27" width="2.5703125" style="3" customWidth="1"/>
    <col min="28" max="30" width="19.42578125" style="3" customWidth="1"/>
    <col min="31" max="31" width="6.140625" style="3" customWidth="1"/>
    <col min="32" max="34" width="19.42578125" style="3" customWidth="1"/>
    <col min="35" max="35" width="4" style="3" customWidth="1"/>
    <col min="36" max="38" width="24.5703125" style="3" customWidth="1"/>
    <col min="39" max="39" width="3.85546875" style="5" customWidth="1"/>
    <col min="40" max="42" width="24.5703125" style="3" customWidth="1"/>
    <col min="43" max="43" width="4" style="3" customWidth="1"/>
    <col min="44" max="44" width="24.5703125" style="3" customWidth="1"/>
    <col min="45" max="45" width="26.5703125" style="3" customWidth="1"/>
    <col min="46" max="46" width="24.5703125" style="3" customWidth="1"/>
    <col min="47" max="47" width="3.85546875" style="5" customWidth="1"/>
    <col min="48" max="50" width="24.5703125" style="3" customWidth="1"/>
    <col min="51" max="51" width="17.85546875" style="3" customWidth="1"/>
    <col min="52" max="53" width="17.85546875" style="2" customWidth="1"/>
    <col min="54" max="54" width="19.5703125" style="3" bestFit="1" customWidth="1"/>
    <col min="55" max="55" width="17.140625" style="3" customWidth="1"/>
    <col min="56" max="56" width="19.5703125" style="3" customWidth="1"/>
    <col min="57" max="57" width="20.85546875" style="2" customWidth="1"/>
    <col min="58" max="58" width="19.5703125" style="3" bestFit="1" customWidth="1"/>
    <col min="59" max="59" width="18.140625" style="3" customWidth="1"/>
    <col min="60" max="60" width="19.5703125" style="3" customWidth="1"/>
    <col min="61" max="61" width="19.5703125" style="3" bestFit="1" customWidth="1"/>
    <col min="62" max="62" width="20.5703125" style="3" customWidth="1"/>
    <col min="63" max="63" width="19.5703125" style="3" customWidth="1"/>
    <col min="64" max="64" width="20.5703125" style="3" customWidth="1"/>
    <col min="65" max="66" width="11.85546875" style="2" customWidth="1"/>
    <col min="67" max="68" width="15" style="5" customWidth="1"/>
    <col min="69" max="70" width="20.85546875" style="3" customWidth="1"/>
    <col min="71" max="72" width="19.5703125" style="3" customWidth="1"/>
    <col min="73" max="73" width="11.85546875" style="2" customWidth="1"/>
    <col min="74" max="74" width="18.140625" style="3" customWidth="1"/>
    <col min="75" max="75" width="8.85546875" style="2" customWidth="1"/>
    <col min="76" max="16384" width="8.85546875" style="2"/>
  </cols>
  <sheetData>
    <row r="1" spans="1:75" hidden="1" x14ac:dyDescent="0.25">
      <c r="A1" s="2">
        <v>1</v>
      </c>
      <c r="B1" s="2">
        <f>A1+1</f>
        <v>2</v>
      </c>
      <c r="C1" s="2">
        <f t="shared" ref="C1:BN1" si="0">B1+1</f>
        <v>3</v>
      </c>
      <c r="D1" s="2">
        <f t="shared" si="0"/>
        <v>4</v>
      </c>
      <c r="E1" s="2">
        <f t="shared" si="0"/>
        <v>5</v>
      </c>
      <c r="F1" s="2">
        <f t="shared" si="0"/>
        <v>6</v>
      </c>
      <c r="G1" s="2">
        <f t="shared" si="0"/>
        <v>7</v>
      </c>
      <c r="H1" s="2">
        <f t="shared" si="0"/>
        <v>8</v>
      </c>
      <c r="I1" s="2">
        <f t="shared" si="0"/>
        <v>9</v>
      </c>
      <c r="J1" s="2">
        <f t="shared" si="0"/>
        <v>10</v>
      </c>
      <c r="K1" s="2">
        <f t="shared" si="0"/>
        <v>11</v>
      </c>
      <c r="L1" s="2">
        <f t="shared" si="0"/>
        <v>12</v>
      </c>
      <c r="M1" s="2">
        <f t="shared" si="0"/>
        <v>13</v>
      </c>
      <c r="N1" s="2">
        <f t="shared" si="0"/>
        <v>14</v>
      </c>
      <c r="O1" s="2">
        <f t="shared" si="0"/>
        <v>15</v>
      </c>
      <c r="P1" s="2">
        <f t="shared" si="0"/>
        <v>16</v>
      </c>
      <c r="Q1" s="2">
        <f t="shared" si="0"/>
        <v>17</v>
      </c>
      <c r="R1" s="2">
        <f t="shared" si="0"/>
        <v>18</v>
      </c>
      <c r="S1" s="2">
        <f t="shared" si="0"/>
        <v>19</v>
      </c>
      <c r="T1" s="2">
        <f t="shared" si="0"/>
        <v>20</v>
      </c>
      <c r="U1" s="2">
        <f t="shared" si="0"/>
        <v>21</v>
      </c>
      <c r="V1" s="2">
        <f t="shared" si="0"/>
        <v>22</v>
      </c>
      <c r="W1" s="2">
        <f t="shared" si="0"/>
        <v>23</v>
      </c>
      <c r="X1" s="2">
        <f t="shared" si="0"/>
        <v>24</v>
      </c>
      <c r="Y1" s="2">
        <f t="shared" si="0"/>
        <v>25</v>
      </c>
      <c r="Z1" s="2">
        <f t="shared" si="0"/>
        <v>26</v>
      </c>
      <c r="AA1" s="2">
        <f t="shared" si="0"/>
        <v>27</v>
      </c>
      <c r="AB1" s="2">
        <f t="shared" si="0"/>
        <v>28</v>
      </c>
      <c r="AC1" s="2">
        <f t="shared" si="0"/>
        <v>29</v>
      </c>
      <c r="AD1" s="2">
        <f t="shared" si="0"/>
        <v>30</v>
      </c>
      <c r="AE1" s="2">
        <f t="shared" si="0"/>
        <v>31</v>
      </c>
      <c r="AF1" s="2">
        <f t="shared" si="0"/>
        <v>32</v>
      </c>
      <c r="AG1" s="2">
        <f t="shared" si="0"/>
        <v>33</v>
      </c>
      <c r="AH1" s="2">
        <f t="shared" si="0"/>
        <v>34</v>
      </c>
      <c r="AI1" s="2">
        <f t="shared" si="0"/>
        <v>35</v>
      </c>
      <c r="AJ1" s="2">
        <f t="shared" si="0"/>
        <v>36</v>
      </c>
      <c r="AK1" s="2">
        <f t="shared" si="0"/>
        <v>37</v>
      </c>
      <c r="AL1" s="2">
        <f t="shared" si="0"/>
        <v>38</v>
      </c>
      <c r="AM1" s="2">
        <f t="shared" si="0"/>
        <v>39</v>
      </c>
      <c r="AN1" s="2">
        <f t="shared" si="0"/>
        <v>40</v>
      </c>
      <c r="AO1" s="2">
        <f t="shared" si="0"/>
        <v>41</v>
      </c>
      <c r="AP1" s="2">
        <f t="shared" si="0"/>
        <v>42</v>
      </c>
      <c r="AQ1" s="2">
        <f t="shared" si="0"/>
        <v>43</v>
      </c>
      <c r="AR1" s="2">
        <f t="shared" si="0"/>
        <v>44</v>
      </c>
      <c r="AS1" s="2">
        <f t="shared" si="0"/>
        <v>45</v>
      </c>
      <c r="AT1" s="2">
        <f t="shared" si="0"/>
        <v>46</v>
      </c>
      <c r="AU1" s="2">
        <f t="shared" si="0"/>
        <v>47</v>
      </c>
      <c r="AV1" s="2">
        <f t="shared" si="0"/>
        <v>48</v>
      </c>
      <c r="AW1" s="2">
        <f t="shared" si="0"/>
        <v>49</v>
      </c>
      <c r="AX1" s="2">
        <f t="shared" si="0"/>
        <v>50</v>
      </c>
      <c r="AY1" s="2">
        <f t="shared" si="0"/>
        <v>51</v>
      </c>
      <c r="AZ1" s="2">
        <f t="shared" si="0"/>
        <v>52</v>
      </c>
      <c r="BA1" s="2">
        <f t="shared" si="0"/>
        <v>53</v>
      </c>
      <c r="BB1" s="2">
        <f t="shared" si="0"/>
        <v>54</v>
      </c>
      <c r="BC1" s="2">
        <f t="shared" si="0"/>
        <v>55</v>
      </c>
      <c r="BD1" s="2">
        <f t="shared" si="0"/>
        <v>56</v>
      </c>
      <c r="BE1" s="2">
        <f t="shared" si="0"/>
        <v>57</v>
      </c>
      <c r="BF1" s="2">
        <f t="shared" si="0"/>
        <v>58</v>
      </c>
      <c r="BG1" s="2">
        <f t="shared" si="0"/>
        <v>59</v>
      </c>
      <c r="BH1" s="2">
        <f t="shared" si="0"/>
        <v>60</v>
      </c>
      <c r="BI1" s="2">
        <f t="shared" si="0"/>
        <v>61</v>
      </c>
      <c r="BJ1" s="2">
        <f t="shared" si="0"/>
        <v>62</v>
      </c>
      <c r="BK1" s="2">
        <f t="shared" si="0"/>
        <v>63</v>
      </c>
      <c r="BL1" s="2">
        <f t="shared" si="0"/>
        <v>64</v>
      </c>
      <c r="BM1" s="2">
        <f t="shared" si="0"/>
        <v>65</v>
      </c>
      <c r="BN1" s="2">
        <f t="shared" si="0"/>
        <v>66</v>
      </c>
      <c r="BO1" s="2">
        <f t="shared" ref="BO1:BW1" si="1">BN1+1</f>
        <v>67</v>
      </c>
      <c r="BP1" s="2">
        <f t="shared" si="1"/>
        <v>68</v>
      </c>
      <c r="BQ1" s="2">
        <f t="shared" si="1"/>
        <v>69</v>
      </c>
      <c r="BR1" s="2">
        <f t="shared" si="1"/>
        <v>70</v>
      </c>
      <c r="BS1" s="2">
        <f t="shared" si="1"/>
        <v>71</v>
      </c>
      <c r="BT1" s="2">
        <f t="shared" si="1"/>
        <v>72</v>
      </c>
      <c r="BU1" s="2">
        <f t="shared" si="1"/>
        <v>73</v>
      </c>
      <c r="BV1" s="2">
        <f t="shared" si="1"/>
        <v>74</v>
      </c>
      <c r="BW1" s="2">
        <f t="shared" si="1"/>
        <v>75</v>
      </c>
    </row>
    <row r="2" spans="1:75" hidden="1" x14ac:dyDescent="0.25">
      <c r="A2" s="2" t="s">
        <v>132</v>
      </c>
      <c r="B2" s="2" t="s">
        <v>141</v>
      </c>
      <c r="C2" s="2" t="s">
        <v>142</v>
      </c>
      <c r="D2" s="2" t="s">
        <v>143</v>
      </c>
      <c r="BB2" s="3" t="s">
        <v>144</v>
      </c>
      <c r="BC2" s="3" t="s">
        <v>152</v>
      </c>
      <c r="BD2" s="3" t="s">
        <v>153</v>
      </c>
      <c r="BE2" s="2" t="s">
        <v>145</v>
      </c>
      <c r="BF2" s="3" t="s">
        <v>146</v>
      </c>
      <c r="BG2" s="3" t="s">
        <v>150</v>
      </c>
      <c r="BH2" s="3" t="s">
        <v>151</v>
      </c>
      <c r="BI2" s="3" t="s">
        <v>147</v>
      </c>
      <c r="BJ2" s="3" t="s">
        <v>154</v>
      </c>
      <c r="BK2" s="3" t="s">
        <v>155</v>
      </c>
      <c r="BL2" s="3" t="s">
        <v>148</v>
      </c>
      <c r="BQ2" s="3" t="s">
        <v>156</v>
      </c>
      <c r="BR2" s="3" t="s">
        <v>157</v>
      </c>
      <c r="BS2" s="3" t="s">
        <v>158</v>
      </c>
      <c r="BT2" s="3" t="s">
        <v>159</v>
      </c>
      <c r="BU2" s="2" t="s">
        <v>149</v>
      </c>
      <c r="BV2" s="3" t="s">
        <v>160</v>
      </c>
    </row>
    <row r="3" spans="1:75" s="42" customFormat="1" ht="22.7" customHeight="1" x14ac:dyDescent="0.25">
      <c r="A3" s="39" t="s">
        <v>132</v>
      </c>
      <c r="B3" s="39" t="s">
        <v>141</v>
      </c>
      <c r="C3" s="39" t="s">
        <v>142</v>
      </c>
      <c r="D3" s="39" t="s">
        <v>143</v>
      </c>
      <c r="E3" s="40" t="s">
        <v>484</v>
      </c>
      <c r="F3" s="40" t="s">
        <v>403</v>
      </c>
      <c r="G3" s="40" t="s">
        <v>404</v>
      </c>
      <c r="H3" s="40" t="s">
        <v>407</v>
      </c>
      <c r="I3" s="40" t="s">
        <v>408</v>
      </c>
      <c r="J3" s="40" t="s">
        <v>405</v>
      </c>
      <c r="K3" s="40" t="s">
        <v>406</v>
      </c>
      <c r="L3" s="41" t="s">
        <v>444</v>
      </c>
      <c r="M3" s="40" t="s">
        <v>391</v>
      </c>
      <c r="N3" s="40" t="s">
        <v>392</v>
      </c>
      <c r="O3" s="40" t="s">
        <v>387</v>
      </c>
      <c r="P3" s="41" t="s">
        <v>444</v>
      </c>
      <c r="Q3" s="40" t="s">
        <v>393</v>
      </c>
      <c r="R3" s="40" t="s">
        <v>394</v>
      </c>
      <c r="S3" s="40" t="s">
        <v>384</v>
      </c>
      <c r="T3" s="40" t="s">
        <v>207</v>
      </c>
      <c r="U3" s="40" t="s">
        <v>409</v>
      </c>
      <c r="V3" s="40" t="s">
        <v>410</v>
      </c>
      <c r="W3" s="40" t="s">
        <v>411</v>
      </c>
      <c r="X3" s="40" t="s">
        <v>412</v>
      </c>
      <c r="Y3" s="40" t="s">
        <v>413</v>
      </c>
      <c r="Z3" s="40" t="s">
        <v>414</v>
      </c>
      <c r="AA3" s="41" t="s">
        <v>444</v>
      </c>
      <c r="AB3" s="40" t="s">
        <v>389</v>
      </c>
      <c r="AC3" s="40" t="s">
        <v>390</v>
      </c>
      <c r="AD3" s="40" t="s">
        <v>388</v>
      </c>
      <c r="AE3" s="41" t="s">
        <v>444</v>
      </c>
      <c r="AF3" s="40" t="s">
        <v>395</v>
      </c>
      <c r="AG3" s="40" t="s">
        <v>396</v>
      </c>
      <c r="AH3" s="40" t="s">
        <v>385</v>
      </c>
      <c r="AI3" s="40" t="s">
        <v>444</v>
      </c>
      <c r="AJ3" s="40" t="s">
        <v>454</v>
      </c>
      <c r="AK3" s="40" t="s">
        <v>455</v>
      </c>
      <c r="AL3" s="40" t="s">
        <v>456</v>
      </c>
      <c r="AM3" s="41" t="s">
        <v>444</v>
      </c>
      <c r="AN3" s="40" t="s">
        <v>457</v>
      </c>
      <c r="AO3" s="40" t="s">
        <v>458</v>
      </c>
      <c r="AP3" s="40" t="s">
        <v>459</v>
      </c>
      <c r="AQ3" s="40" t="s">
        <v>444</v>
      </c>
      <c r="AR3" s="40" t="s">
        <v>463</v>
      </c>
      <c r="AS3" s="40" t="s">
        <v>464</v>
      </c>
      <c r="AT3" s="40" t="s">
        <v>465</v>
      </c>
      <c r="AU3" s="41" t="s">
        <v>444</v>
      </c>
      <c r="AV3" s="40" t="s">
        <v>460</v>
      </c>
      <c r="AW3" s="40" t="s">
        <v>461</v>
      </c>
      <c r="AX3" s="40" t="s">
        <v>462</v>
      </c>
      <c r="AY3" s="40" t="s">
        <v>208</v>
      </c>
      <c r="AZ3" s="39" t="s">
        <v>140</v>
      </c>
      <c r="BA3" s="39" t="s">
        <v>422</v>
      </c>
      <c r="BB3" s="39" t="s">
        <v>418</v>
      </c>
      <c r="BC3" s="39" t="s">
        <v>219</v>
      </c>
      <c r="BD3" s="39" t="s">
        <v>218</v>
      </c>
      <c r="BE3" s="39" t="s">
        <v>423</v>
      </c>
      <c r="BF3" s="39" t="s">
        <v>210</v>
      </c>
      <c r="BG3" s="39" t="s">
        <v>221</v>
      </c>
      <c r="BH3" s="39" t="s">
        <v>220</v>
      </c>
      <c r="BI3" s="39" t="s">
        <v>434</v>
      </c>
      <c r="BJ3" s="39" t="s">
        <v>216</v>
      </c>
      <c r="BK3" s="39" t="s">
        <v>217</v>
      </c>
      <c r="BL3" s="39" t="s">
        <v>212</v>
      </c>
      <c r="BM3" s="39" t="s">
        <v>214</v>
      </c>
      <c r="BN3" s="39" t="s">
        <v>215</v>
      </c>
      <c r="BO3" s="39" t="s">
        <v>213</v>
      </c>
      <c r="BP3" s="39" t="s">
        <v>226</v>
      </c>
      <c r="BQ3" s="39" t="s">
        <v>223</v>
      </c>
      <c r="BR3" s="39" t="s">
        <v>224</v>
      </c>
      <c r="BS3" s="39" t="s">
        <v>225</v>
      </c>
      <c r="BT3" s="39" t="s">
        <v>401</v>
      </c>
      <c r="BU3" s="39" t="s">
        <v>149</v>
      </c>
      <c r="BV3" s="40" t="s">
        <v>222</v>
      </c>
      <c r="BW3" s="39" t="s">
        <v>386</v>
      </c>
    </row>
    <row r="4" spans="1:75" s="101" customFormat="1" x14ac:dyDescent="0.25">
      <c r="A4" s="101" t="s">
        <v>0</v>
      </c>
      <c r="B4" s="101" t="s">
        <v>0</v>
      </c>
      <c r="C4" s="101" t="s">
        <v>194</v>
      </c>
      <c r="D4" s="101" t="s">
        <v>196</v>
      </c>
      <c r="E4" s="102">
        <v>60153.846153846149</v>
      </c>
      <c r="F4" s="103">
        <v>1.1764705882352941E-2</v>
      </c>
      <c r="G4" s="103">
        <v>1.1764705882352941E-2</v>
      </c>
      <c r="H4" s="102">
        <v>59446.153846153844</v>
      </c>
      <c r="I4" s="102">
        <v>59446.153846153844</v>
      </c>
      <c r="J4" s="102">
        <v>707.69230769230762</v>
      </c>
      <c r="K4" s="102">
        <v>707.69230769230762</v>
      </c>
      <c r="L4" s="104"/>
      <c r="M4" s="104">
        <v>0.39197826326059237</v>
      </c>
      <c r="N4" s="104">
        <v>0.14498661821796213</v>
      </c>
      <c r="O4" s="104">
        <v>0.46303511852144547</v>
      </c>
      <c r="P4" s="102"/>
      <c r="Q4" s="102">
        <v>23579.000143829478</v>
      </c>
      <c r="R4" s="102">
        <v>8721.5027266497218</v>
      </c>
      <c r="S4" s="102">
        <v>27853.343283366947</v>
      </c>
      <c r="T4" s="102">
        <v>15709.677419354837</v>
      </c>
      <c r="U4" s="103">
        <v>3.0800821355236138E-2</v>
      </c>
      <c r="V4" s="103">
        <v>3.0427478066081762E-2</v>
      </c>
      <c r="W4" s="102">
        <v>15225.806451612902</v>
      </c>
      <c r="X4" s="102">
        <v>15231.671554252198</v>
      </c>
      <c r="Y4" s="102">
        <v>483.87096774193543</v>
      </c>
      <c r="Z4" s="102">
        <v>478.00586510263923</v>
      </c>
      <c r="AA4" s="104"/>
      <c r="AB4" s="104">
        <v>0.4231024657769018</v>
      </c>
      <c r="AC4" s="104">
        <v>0.13850625191913565</v>
      </c>
      <c r="AD4" s="104">
        <v>0.43839128230396252</v>
      </c>
      <c r="AE4" s="102"/>
      <c r="AF4" s="102">
        <v>6646.8032526887473</v>
      </c>
      <c r="AG4" s="102">
        <v>2175.8885382135181</v>
      </c>
      <c r="AH4" s="102">
        <v>6886.9856284525713</v>
      </c>
      <c r="AI4" s="102"/>
      <c r="AJ4" s="104">
        <v>0.40351345173163988</v>
      </c>
      <c r="AK4" s="104">
        <v>0.14212603272580615</v>
      </c>
      <c r="AL4" s="104">
        <v>0.45436051554255402</v>
      </c>
      <c r="AM4" s="102"/>
      <c r="AN4" s="102">
        <v>30131.140447319834</v>
      </c>
      <c r="AO4" s="102">
        <v>10612.829472980495</v>
      </c>
      <c r="AP4" s="102">
        <v>33927.990377466427</v>
      </c>
      <c r="AQ4" s="102"/>
      <c r="AR4" s="104">
        <v>0.67613618122898667</v>
      </c>
      <c r="AS4" s="104">
        <v>0.10495439850111823</v>
      </c>
      <c r="AT4" s="104">
        <v>0.21890942026989524</v>
      </c>
      <c r="AU4" s="102"/>
      <c r="AV4" s="102">
        <v>805.65904274481227</v>
      </c>
      <c r="AW4" s="102">
        <v>125.05980684922325</v>
      </c>
      <c r="AX4" s="102">
        <v>260.84442584020763</v>
      </c>
      <c r="AY4" s="102">
        <v>75863.52357320099</v>
      </c>
      <c r="AZ4" s="102" t="s">
        <v>133</v>
      </c>
      <c r="BA4" s="102" t="s">
        <v>133</v>
      </c>
      <c r="BB4" s="102">
        <v>31962466.786776416</v>
      </c>
      <c r="BC4" s="102">
        <v>0</v>
      </c>
      <c r="BD4" s="102">
        <v>31962466.786776416</v>
      </c>
      <c r="BE4" s="101" t="s">
        <v>163</v>
      </c>
      <c r="BF4" s="102">
        <v>4722587159.3013163</v>
      </c>
      <c r="BG4" s="102">
        <v>1728057459.797226</v>
      </c>
      <c r="BH4" s="102">
        <v>2994529699.5040898</v>
      </c>
      <c r="BI4" s="105">
        <v>4690624692.5145407</v>
      </c>
      <c r="BJ4" s="102">
        <v>1728057459.797226</v>
      </c>
      <c r="BK4" s="102">
        <v>2962567232.7173133</v>
      </c>
      <c r="BL4" s="102">
        <v>19199438848</v>
      </c>
      <c r="BM4" s="104">
        <v>1.6647604672105267E-3</v>
      </c>
      <c r="BN4" s="104">
        <v>0.24597527025084209</v>
      </c>
      <c r="BO4" s="104">
        <v>0.24431050978363161</v>
      </c>
      <c r="BP4" s="104">
        <v>146.75415148042191</v>
      </c>
      <c r="BQ4" s="102">
        <v>0</v>
      </c>
      <c r="BR4" s="102">
        <v>1728057459.797226</v>
      </c>
      <c r="BS4" s="102">
        <v>113515889.97711608</v>
      </c>
      <c r="BT4" s="102">
        <v>2849051342.7401972</v>
      </c>
      <c r="BU4" s="106"/>
      <c r="BV4" s="102">
        <v>0</v>
      </c>
      <c r="BW4" s="104" t="s">
        <v>170</v>
      </c>
    </row>
    <row r="5" spans="1:75" s="101" customFormat="1" x14ac:dyDescent="0.25">
      <c r="A5" s="101" t="s">
        <v>1</v>
      </c>
      <c r="B5" s="101" t="s">
        <v>1</v>
      </c>
      <c r="C5" s="101" t="s">
        <v>171</v>
      </c>
      <c r="D5" s="101" t="s">
        <v>166</v>
      </c>
      <c r="E5" s="102">
        <v>71371</v>
      </c>
      <c r="F5" s="103">
        <v>0.12448132780082988</v>
      </c>
      <c r="G5" s="103">
        <v>0.11594202898550725</v>
      </c>
      <c r="H5" s="102">
        <v>62486.643153526973</v>
      </c>
      <c r="I5" s="102">
        <v>63096.101449275367</v>
      </c>
      <c r="J5" s="102">
        <v>8884.3568464730288</v>
      </c>
      <c r="K5" s="102">
        <v>8274.898550724638</v>
      </c>
      <c r="L5" s="104"/>
      <c r="M5" s="104">
        <v>9.77459959896156E-2</v>
      </c>
      <c r="N5" s="104">
        <v>2.8131181863583942E-2</v>
      </c>
      <c r="O5" s="104">
        <v>0.87412282214680048</v>
      </c>
      <c r="P5" s="102"/>
      <c r="Q5" s="102">
        <v>6976.2294797748546</v>
      </c>
      <c r="R5" s="102">
        <v>2007.7505807858495</v>
      </c>
      <c r="S5" s="102">
        <v>62387.019939439298</v>
      </c>
      <c r="T5" s="102">
        <v>6736</v>
      </c>
      <c r="U5" s="103">
        <v>5.4441260744985676E-2</v>
      </c>
      <c r="V5" s="103">
        <v>5.4441260744985676E-2</v>
      </c>
      <c r="W5" s="102">
        <v>6369.2836676217767</v>
      </c>
      <c r="X5" s="102">
        <v>6369.2836676217767</v>
      </c>
      <c r="Y5" s="102">
        <v>366.71633237822351</v>
      </c>
      <c r="Z5" s="102">
        <v>366.71633237822351</v>
      </c>
      <c r="AA5" s="104"/>
      <c r="AB5" s="104">
        <v>0.24332712769571538</v>
      </c>
      <c r="AC5" s="104">
        <v>0.15266276209759611</v>
      </c>
      <c r="AD5" s="104">
        <v>0.60401011020668849</v>
      </c>
      <c r="AE5" s="102"/>
      <c r="AF5" s="102">
        <v>1639.0515321583389</v>
      </c>
      <c r="AG5" s="102">
        <v>1028.3363654894074</v>
      </c>
      <c r="AH5" s="102">
        <v>4068.6121023522537</v>
      </c>
      <c r="AI5" s="102"/>
      <c r="AJ5" s="104">
        <v>0.15757559460585935</v>
      </c>
      <c r="AK5" s="104">
        <v>8.2495287521680102E-2</v>
      </c>
      <c r="AL5" s="104">
        <v>0.75992911787246054</v>
      </c>
      <c r="AM5" s="102"/>
      <c r="AN5" s="102">
        <v>10850.013610980053</v>
      </c>
      <c r="AO5" s="102">
        <v>5680.2894806824306</v>
      </c>
      <c r="AP5" s="102">
        <v>52325.623729486266</v>
      </c>
      <c r="AQ5" s="102"/>
      <c r="AR5" s="104">
        <v>0.19767615023865942</v>
      </c>
      <c r="AS5" s="104">
        <v>8.6165708144608361E-2</v>
      </c>
      <c r="AT5" s="104">
        <v>0.7161581416167323</v>
      </c>
      <c r="AU5" s="102"/>
      <c r="AV5" s="102">
        <v>1828.7165315714328</v>
      </c>
      <c r="AW5" s="102">
        <v>797.12527155331134</v>
      </c>
      <c r="AX5" s="102">
        <v>6625.2313757265092</v>
      </c>
      <c r="AY5" s="102">
        <v>78107</v>
      </c>
      <c r="AZ5" s="102" t="s">
        <v>420</v>
      </c>
      <c r="BA5" s="102" t="s">
        <v>420</v>
      </c>
      <c r="BB5" s="102">
        <v>1678947542.300916</v>
      </c>
      <c r="BC5" s="102">
        <v>352774240.45661223</v>
      </c>
      <c r="BD5" s="102">
        <v>1326173301.8443038</v>
      </c>
      <c r="BE5" s="101" t="s">
        <v>164</v>
      </c>
      <c r="BF5" s="102">
        <v>2756917795.9383025</v>
      </c>
      <c r="BG5" s="102">
        <v>614726889.96552098</v>
      </c>
      <c r="BH5" s="102">
        <v>2142190905.9727826</v>
      </c>
      <c r="BI5" s="105">
        <v>1077970253.6373866</v>
      </c>
      <c r="BJ5" s="102">
        <v>261952649.50890875</v>
      </c>
      <c r="BK5" s="102">
        <v>816017604.12847877</v>
      </c>
      <c r="BL5" s="102">
        <v>11455595520</v>
      </c>
      <c r="BM5" s="104">
        <v>0.14656134981107607</v>
      </c>
      <c r="BN5" s="104">
        <v>0.24066123765674843</v>
      </c>
      <c r="BO5" s="104">
        <v>9.4099887845672345E-2</v>
      </c>
      <c r="BP5" s="104">
        <v>0.64205118175406528</v>
      </c>
      <c r="BQ5" s="102">
        <v>14149574.212027716</v>
      </c>
      <c r="BR5" s="102">
        <v>247803075.29688102</v>
      </c>
      <c r="BS5" s="102">
        <v>39542534.468734823</v>
      </c>
      <c r="BT5" s="102">
        <v>776475069.65974391</v>
      </c>
      <c r="BU5" s="106">
        <v>0.32899999999999979</v>
      </c>
      <c r="BV5" s="102">
        <v>1351752540.7804778</v>
      </c>
      <c r="BW5" s="104">
        <v>0.49031296572280125</v>
      </c>
    </row>
    <row r="6" spans="1:75" s="101" customFormat="1" x14ac:dyDescent="0.25">
      <c r="A6" s="101" t="s">
        <v>2</v>
      </c>
      <c r="B6" s="101" t="s">
        <v>2</v>
      </c>
      <c r="C6" s="101" t="s">
        <v>197</v>
      </c>
      <c r="D6" s="101" t="s">
        <v>166</v>
      </c>
      <c r="E6" s="102">
        <v>19371</v>
      </c>
      <c r="F6" s="103">
        <v>0.46400000000000002</v>
      </c>
      <c r="G6" s="103">
        <v>0.46400000000000002</v>
      </c>
      <c r="H6" s="102">
        <v>10382.856</v>
      </c>
      <c r="I6" s="102">
        <v>10382.856</v>
      </c>
      <c r="J6" s="102">
        <v>8988.1440000000002</v>
      </c>
      <c r="K6" s="102">
        <v>8988.1440000000002</v>
      </c>
      <c r="L6" s="104"/>
      <c r="M6" s="104">
        <v>0.43792594535409929</v>
      </c>
      <c r="N6" s="104">
        <v>0.12471326097726487</v>
      </c>
      <c r="O6" s="104">
        <v>0.43736079366863584</v>
      </c>
      <c r="P6" s="102"/>
      <c r="Q6" s="102">
        <v>8483.0634874542575</v>
      </c>
      <c r="R6" s="102">
        <v>2415.8205783905978</v>
      </c>
      <c r="S6" s="102">
        <v>8472.1159341551447</v>
      </c>
      <c r="T6" s="102">
        <v>8232</v>
      </c>
      <c r="U6" s="103">
        <v>0.30379746835443039</v>
      </c>
      <c r="V6" s="103">
        <v>0.30379746835443039</v>
      </c>
      <c r="W6" s="102">
        <v>5731.1392405063289</v>
      </c>
      <c r="X6" s="102">
        <v>5731.1392405063289</v>
      </c>
      <c r="Y6" s="102">
        <v>2500.8607594936711</v>
      </c>
      <c r="Z6" s="102">
        <v>2500.8607594936711</v>
      </c>
      <c r="AA6" s="104"/>
      <c r="AB6" s="104">
        <v>0.35420732666060456</v>
      </c>
      <c r="AC6" s="104">
        <v>9.255250018417259E-2</v>
      </c>
      <c r="AD6" s="104">
        <v>0.55324017315522289</v>
      </c>
      <c r="AE6" s="102"/>
      <c r="AF6" s="102">
        <v>2915.8347130700968</v>
      </c>
      <c r="AG6" s="102">
        <v>761.89218151610874</v>
      </c>
      <c r="AH6" s="102">
        <v>4554.2731054137948</v>
      </c>
      <c r="AI6" s="102"/>
      <c r="AJ6" s="104">
        <v>0.44132733047156958</v>
      </c>
      <c r="AK6" s="104">
        <v>0.11862941352046846</v>
      </c>
      <c r="AL6" s="104">
        <v>0.44004325600796201</v>
      </c>
      <c r="AM6" s="102"/>
      <c r="AN6" s="102">
        <v>7111.5465027242362</v>
      </c>
      <c r="AO6" s="102">
        <v>1911.593804852886</v>
      </c>
      <c r="AP6" s="102">
        <v>7090.8549329292082</v>
      </c>
      <c r="AQ6" s="102"/>
      <c r="AR6" s="104">
        <v>0.25765779295175567</v>
      </c>
      <c r="AS6" s="104">
        <v>6.5527090093959309E-2</v>
      </c>
      <c r="AT6" s="104">
        <v>0.67681511695428498</v>
      </c>
      <c r="AU6" s="102"/>
      <c r="AV6" s="102">
        <v>2960.2316095433557</v>
      </c>
      <c r="AW6" s="102">
        <v>752.84104996526912</v>
      </c>
      <c r="AX6" s="102">
        <v>7775.9320999850461</v>
      </c>
      <c r="AY6" s="102">
        <v>27603</v>
      </c>
      <c r="AZ6" s="102" t="s">
        <v>134</v>
      </c>
      <c r="BA6" s="102" t="s">
        <v>134</v>
      </c>
      <c r="BB6" s="102">
        <v>2707014766.4621806</v>
      </c>
      <c r="BC6" s="102">
        <v>0</v>
      </c>
      <c r="BD6" s="102">
        <v>2707014766.4621806</v>
      </c>
      <c r="BE6" s="101" t="s">
        <v>164</v>
      </c>
      <c r="BF6" s="102">
        <v>36885117252.312248</v>
      </c>
      <c r="BG6" s="102">
        <v>901885204.61022162</v>
      </c>
      <c r="BH6" s="102">
        <v>35983232047.702026</v>
      </c>
      <c r="BI6" s="105">
        <v>34178102485.850067</v>
      </c>
      <c r="BJ6" s="102">
        <v>901885204.61022162</v>
      </c>
      <c r="BK6" s="102">
        <v>33276217281.239845</v>
      </c>
      <c r="BL6" s="102">
        <v>102643105792</v>
      </c>
      <c r="BM6" s="104">
        <v>2.6373079278678307E-2</v>
      </c>
      <c r="BN6" s="104">
        <v>0.35935309018277067</v>
      </c>
      <c r="BO6" s="104">
        <v>0.33298001090409235</v>
      </c>
      <c r="BP6" s="104">
        <v>12.625753988966121</v>
      </c>
      <c r="BQ6" s="102">
        <v>247329949.66457444</v>
      </c>
      <c r="BR6" s="102">
        <v>654555254.94564712</v>
      </c>
      <c r="BS6" s="102">
        <v>8796689920.0705605</v>
      </c>
      <c r="BT6" s="102">
        <v>24479527361.169285</v>
      </c>
      <c r="BU6" s="106">
        <v>0.42100000000000004</v>
      </c>
      <c r="BV6" s="102">
        <v>26819748468.434299</v>
      </c>
      <c r="BW6" s="104">
        <v>0.72711571675302256</v>
      </c>
    </row>
    <row r="7" spans="1:75" s="101" customFormat="1" x14ac:dyDescent="0.25">
      <c r="A7" s="101" t="s">
        <v>183</v>
      </c>
      <c r="B7" s="101" t="s">
        <v>3</v>
      </c>
      <c r="C7" s="101" t="s">
        <v>180</v>
      </c>
      <c r="D7" s="101" t="s">
        <v>172</v>
      </c>
      <c r="E7" s="102">
        <v>2292.3076923076924</v>
      </c>
      <c r="F7" s="103">
        <v>0.17449664429530201</v>
      </c>
      <c r="G7" s="103">
        <v>0.17449664429530201</v>
      </c>
      <c r="H7" s="102">
        <v>1892.3076923076924</v>
      </c>
      <c r="I7" s="102">
        <v>1892.3076923076924</v>
      </c>
      <c r="J7" s="102">
        <v>400</v>
      </c>
      <c r="K7" s="102">
        <v>400</v>
      </c>
      <c r="L7" s="104"/>
      <c r="M7" s="104">
        <v>1.2075359708124329E-2</v>
      </c>
      <c r="N7" s="104">
        <v>0.22711679385035563</v>
      </c>
      <c r="O7" s="104">
        <v>0.76080784644152011</v>
      </c>
      <c r="P7" s="102"/>
      <c r="Q7" s="102">
        <v>27.680439946315772</v>
      </c>
      <c r="R7" s="102">
        <v>520.62157359543062</v>
      </c>
      <c r="S7" s="102">
        <v>1744.0056787659462</v>
      </c>
      <c r="T7" s="102">
        <v>738</v>
      </c>
      <c r="U7" s="103">
        <v>0.15936254980079681</v>
      </c>
      <c r="V7" s="103">
        <v>0.15936254980079681</v>
      </c>
      <c r="W7" s="102">
        <v>620.39043824701196</v>
      </c>
      <c r="X7" s="102">
        <v>620.39043824701196</v>
      </c>
      <c r="Y7" s="102">
        <v>117.60956175298804</v>
      </c>
      <c r="Z7" s="102">
        <v>117.60956175298804</v>
      </c>
      <c r="AA7" s="104"/>
      <c r="AB7" s="104">
        <v>8.5860275933947433E-2</v>
      </c>
      <c r="AC7" s="104">
        <v>0.31992652536025057</v>
      </c>
      <c r="AD7" s="104">
        <v>0.59421319870580203</v>
      </c>
      <c r="AE7" s="102"/>
      <c r="AF7" s="102">
        <v>63.364883639253208</v>
      </c>
      <c r="AG7" s="102">
        <v>236.10577571586492</v>
      </c>
      <c r="AH7" s="102">
        <v>438.52934064488187</v>
      </c>
      <c r="AI7" s="102"/>
      <c r="AJ7" s="104">
        <v>5.5424386114464236E-2</v>
      </c>
      <c r="AK7" s="104">
        <v>0.28818518690369965</v>
      </c>
      <c r="AL7" s="104">
        <v>0.65639042698183614</v>
      </c>
      <c r="AM7" s="102"/>
      <c r="AN7" s="102">
        <v>139.26475137695638</v>
      </c>
      <c r="AO7" s="102">
        <v>724.12238038648411</v>
      </c>
      <c r="AP7" s="102">
        <v>1649.3109987912637</v>
      </c>
      <c r="AQ7" s="102"/>
      <c r="AR7" s="104">
        <v>8.2146996507543327E-2</v>
      </c>
      <c r="AS7" s="104">
        <v>0.28146649263038048</v>
      </c>
      <c r="AT7" s="104">
        <v>0.6363865108620762</v>
      </c>
      <c r="AU7" s="102"/>
      <c r="AV7" s="102">
        <v>42.520070861593737</v>
      </c>
      <c r="AW7" s="102">
        <v>145.68974789856188</v>
      </c>
      <c r="AX7" s="102">
        <v>329.39974299283244</v>
      </c>
      <c r="AY7" s="102">
        <v>3030.3076923076924</v>
      </c>
      <c r="AZ7" s="102" t="s">
        <v>133</v>
      </c>
      <c r="BA7" s="102" t="s">
        <v>133</v>
      </c>
      <c r="BB7" s="102">
        <v>97837209.448722675</v>
      </c>
      <c r="BC7" s="102">
        <v>8480894.7615914587</v>
      </c>
      <c r="BD7" s="102">
        <v>89356314.687131211</v>
      </c>
      <c r="BE7" s="101" t="s">
        <v>164</v>
      </c>
      <c r="BF7" s="102">
        <v>385423066.16984075</v>
      </c>
      <c r="BG7" s="102">
        <v>55729794.152907632</v>
      </c>
      <c r="BH7" s="102">
        <v>329693272.01693332</v>
      </c>
      <c r="BI7" s="105">
        <v>287585856.72111803</v>
      </c>
      <c r="BJ7" s="102">
        <v>47248899.391316175</v>
      </c>
      <c r="BK7" s="102">
        <v>240336957.3298021</v>
      </c>
      <c r="BL7" s="102">
        <v>1297285376</v>
      </c>
      <c r="BM7" s="104">
        <v>7.5416875314196621E-2</v>
      </c>
      <c r="BN7" s="104">
        <v>0.29709967698721729</v>
      </c>
      <c r="BO7" s="104">
        <v>0.22168280167302065</v>
      </c>
      <c r="BP7" s="104">
        <v>2.9394323319477369</v>
      </c>
      <c r="BQ7" s="102">
        <v>13267828.187596316</v>
      </c>
      <c r="BR7" s="102">
        <v>33981071.203719862</v>
      </c>
      <c r="BS7" s="102">
        <v>13336234.683509095</v>
      </c>
      <c r="BT7" s="102">
        <v>227000722.64629301</v>
      </c>
      <c r="BU7" s="106"/>
      <c r="BV7" s="102">
        <v>0</v>
      </c>
      <c r="BW7" s="104" t="s">
        <v>170</v>
      </c>
    </row>
    <row r="8" spans="1:75" s="101" customFormat="1" x14ac:dyDescent="0.25">
      <c r="A8" s="101" t="s">
        <v>4</v>
      </c>
      <c r="B8" s="101" t="s">
        <v>4</v>
      </c>
      <c r="C8" s="101" t="s">
        <v>180</v>
      </c>
      <c r="D8" s="101" t="s">
        <v>166</v>
      </c>
      <c r="E8" s="102">
        <v>418661</v>
      </c>
      <c r="F8" s="103">
        <v>0.25635044064282009</v>
      </c>
      <c r="G8" s="103">
        <v>0.25635044064282009</v>
      </c>
      <c r="H8" s="102">
        <v>311337.06817003631</v>
      </c>
      <c r="I8" s="102">
        <v>311337.06817003631</v>
      </c>
      <c r="J8" s="102">
        <v>107323.93182996369</v>
      </c>
      <c r="K8" s="102">
        <v>107323.93182996369</v>
      </c>
      <c r="L8" s="104"/>
      <c r="M8" s="104">
        <v>0.32285473432558887</v>
      </c>
      <c r="N8" s="104">
        <v>0.48624795386323999</v>
      </c>
      <c r="O8" s="104">
        <v>0.19089731181117112</v>
      </c>
      <c r="P8" s="102"/>
      <c r="Q8" s="102">
        <v>135166.68592748535</v>
      </c>
      <c r="R8" s="102">
        <v>203573.05461233793</v>
      </c>
      <c r="S8" s="102">
        <v>79921.259460176705</v>
      </c>
      <c r="T8" s="102">
        <v>171120</v>
      </c>
      <c r="U8" s="103">
        <v>8.5441795231416554E-2</v>
      </c>
      <c r="V8" s="103">
        <v>8.5441795231416554E-2</v>
      </c>
      <c r="W8" s="102">
        <v>156499.19999999998</v>
      </c>
      <c r="X8" s="102">
        <v>156499.19999999998</v>
      </c>
      <c r="Y8" s="102">
        <v>14620.800000000001</v>
      </c>
      <c r="Z8" s="102">
        <v>14620.800000000001</v>
      </c>
      <c r="AA8" s="104"/>
      <c r="AB8" s="104">
        <v>0.20273789663306527</v>
      </c>
      <c r="AC8" s="104">
        <v>0.52520520703757168</v>
      </c>
      <c r="AD8" s="104">
        <v>0.27205689632936297</v>
      </c>
      <c r="AE8" s="102"/>
      <c r="AF8" s="102">
        <v>34692.508871850128</v>
      </c>
      <c r="AG8" s="102">
        <v>89873.115028269269</v>
      </c>
      <c r="AH8" s="102">
        <v>46554.376099880596</v>
      </c>
      <c r="AI8" s="102"/>
      <c r="AJ8" s="104">
        <v>0.17244335817237261</v>
      </c>
      <c r="AK8" s="104">
        <v>0.57038558372503112</v>
      </c>
      <c r="AL8" s="104">
        <v>0.25717105810259627</v>
      </c>
      <c r="AM8" s="102"/>
      <c r="AN8" s="102">
        <v>80675.257158071719</v>
      </c>
      <c r="AO8" s="102">
        <v>266847.06290790631</v>
      </c>
      <c r="AP8" s="102">
        <v>120313.9481040582</v>
      </c>
      <c r="AQ8" s="102"/>
      <c r="AR8" s="104">
        <v>0.60433863125851894</v>
      </c>
      <c r="AS8" s="104">
        <v>0.20707261567467419</v>
      </c>
      <c r="AT8" s="104">
        <v>0.18858875306680697</v>
      </c>
      <c r="AU8" s="102"/>
      <c r="AV8" s="102">
        <v>73695.912323307406</v>
      </c>
      <c r="AW8" s="102">
        <v>25251.414587777283</v>
      </c>
      <c r="AX8" s="102">
        <v>22997.40491887902</v>
      </c>
      <c r="AY8" s="102">
        <v>589781</v>
      </c>
      <c r="AZ8" s="102" t="s">
        <v>366</v>
      </c>
      <c r="BA8" s="102" t="s">
        <v>366</v>
      </c>
      <c r="BB8" s="102">
        <v>13240770256.909554</v>
      </c>
      <c r="BC8" s="102">
        <v>2187167026.2702842</v>
      </c>
      <c r="BD8" s="102">
        <v>11053603230.639269</v>
      </c>
      <c r="BE8" s="101" t="s">
        <v>163</v>
      </c>
      <c r="BF8" s="102">
        <v>99124673391.523224</v>
      </c>
      <c r="BG8" s="102">
        <v>21473165651.632885</v>
      </c>
      <c r="BH8" s="102">
        <v>77651507739.890366</v>
      </c>
      <c r="BI8" s="105">
        <v>85883903134.613708</v>
      </c>
      <c r="BJ8" s="102">
        <v>19285998625.362602</v>
      </c>
      <c r="BK8" s="102">
        <v>66597904509.251099</v>
      </c>
      <c r="BL8" s="102">
        <v>583168557056</v>
      </c>
      <c r="BM8" s="104">
        <v>2.2704876826269083E-2</v>
      </c>
      <c r="BN8" s="104">
        <v>0.1699760252712057</v>
      </c>
      <c r="BO8" s="104">
        <v>0.14727114844493669</v>
      </c>
      <c r="BP8" s="104">
        <v>6.4863222809712386</v>
      </c>
      <c r="BQ8" s="102">
        <v>921843447.43286955</v>
      </c>
      <c r="BR8" s="102">
        <v>18364155177.929733</v>
      </c>
      <c r="BS8" s="102">
        <v>1756846808.9924216</v>
      </c>
      <c r="BT8" s="102">
        <v>64841057700.258675</v>
      </c>
      <c r="BU8" s="106">
        <v>0.23000000000000015</v>
      </c>
      <c r="BV8" s="102">
        <v>29608668675.390083</v>
      </c>
      <c r="BW8" s="104">
        <v>0.29870129870129902</v>
      </c>
    </row>
    <row r="9" spans="1:75" s="101" customFormat="1" x14ac:dyDescent="0.25">
      <c r="A9" s="101" t="s">
        <v>5</v>
      </c>
      <c r="B9" s="101" t="s">
        <v>5</v>
      </c>
      <c r="C9" s="101" t="s">
        <v>171</v>
      </c>
      <c r="D9" s="101" t="s">
        <v>162</v>
      </c>
      <c r="E9" s="102">
        <v>20417</v>
      </c>
      <c r="F9" s="103">
        <v>0.22682926829268293</v>
      </c>
      <c r="G9" s="103">
        <v>0.20048899755501223</v>
      </c>
      <c r="H9" s="102">
        <v>15785.826829268293</v>
      </c>
      <c r="I9" s="102">
        <v>16323.616136919314</v>
      </c>
      <c r="J9" s="102">
        <v>4631.1731707317076</v>
      </c>
      <c r="K9" s="102">
        <v>4093.3838630806849</v>
      </c>
      <c r="L9" s="104"/>
      <c r="M9" s="104">
        <v>0.28340092283207413</v>
      </c>
      <c r="N9" s="104">
        <v>9.4705667480362146E-2</v>
      </c>
      <c r="O9" s="104">
        <v>0.62189340968756379</v>
      </c>
      <c r="P9" s="102"/>
      <c r="Q9" s="102">
        <v>5786.1966414624576</v>
      </c>
      <c r="R9" s="102">
        <v>1933.6056129465539</v>
      </c>
      <c r="S9" s="102">
        <v>12697.197745590989</v>
      </c>
      <c r="T9" s="102">
        <v>5749</v>
      </c>
      <c r="U9" s="103">
        <v>0.17663293468261271</v>
      </c>
      <c r="V9" s="103">
        <v>0.15087396504139836</v>
      </c>
      <c r="W9" s="102">
        <v>4733.5372585096593</v>
      </c>
      <c r="X9" s="102">
        <v>4881.6255749770007</v>
      </c>
      <c r="Y9" s="102">
        <v>1015.4627414903405</v>
      </c>
      <c r="Z9" s="102">
        <v>867.37442502299916</v>
      </c>
      <c r="AA9" s="104"/>
      <c r="AB9" s="104">
        <v>0.19053412692943772</v>
      </c>
      <c r="AC9" s="104">
        <v>0.16231825385887541</v>
      </c>
      <c r="AD9" s="104">
        <v>0.64714761921168684</v>
      </c>
      <c r="AE9" s="102"/>
      <c r="AF9" s="102">
        <v>1095.3806957173374</v>
      </c>
      <c r="AG9" s="102">
        <v>933.16764143467469</v>
      </c>
      <c r="AH9" s="102">
        <v>3720.4516628479878</v>
      </c>
      <c r="AI9" s="102"/>
      <c r="AJ9" s="104">
        <v>0.23736905726990462</v>
      </c>
      <c r="AK9" s="104">
        <v>0.12138428106277216</v>
      </c>
      <c r="AL9" s="104">
        <v>0.64124666166732325</v>
      </c>
      <c r="AM9" s="102"/>
      <c r="AN9" s="102">
        <v>4870.6621092937894</v>
      </c>
      <c r="AO9" s="102">
        <v>2490.7282576601929</v>
      </c>
      <c r="AP9" s="102">
        <v>13157.973720823973</v>
      </c>
      <c r="AQ9" s="102"/>
      <c r="AR9" s="104">
        <v>0.15444848572049158</v>
      </c>
      <c r="AS9" s="104">
        <v>0.2133425288119617</v>
      </c>
      <c r="AT9" s="104">
        <v>0.63220898546754678</v>
      </c>
      <c r="AU9" s="102"/>
      <c r="AV9" s="102">
        <v>872.11436605764197</v>
      </c>
      <c r="AW9" s="102">
        <v>1204.66758479389</v>
      </c>
      <c r="AX9" s="102">
        <v>3569.8539613705166</v>
      </c>
      <c r="AY9" s="102">
        <v>26166</v>
      </c>
      <c r="AZ9" s="102" t="s">
        <v>420</v>
      </c>
      <c r="BA9" s="102" t="s">
        <v>420</v>
      </c>
      <c r="BB9" s="102">
        <v>1266114349.3444746</v>
      </c>
      <c r="BC9" s="102">
        <v>45285616.827277258</v>
      </c>
      <c r="BD9" s="102">
        <v>1220828732.5171974</v>
      </c>
      <c r="BE9" s="101" t="s">
        <v>164</v>
      </c>
      <c r="BF9" s="102">
        <v>2411186652.4386601</v>
      </c>
      <c r="BG9" s="102">
        <v>173937947.06561422</v>
      </c>
      <c r="BH9" s="102">
        <v>2237248705.3730464</v>
      </c>
      <c r="BI9" s="105">
        <v>1145072303.0941851</v>
      </c>
      <c r="BJ9" s="102">
        <v>128652330.23833697</v>
      </c>
      <c r="BK9" s="102">
        <v>1016419972.855849</v>
      </c>
      <c r="BL9" s="102">
        <v>10561400832</v>
      </c>
      <c r="BM9" s="104">
        <v>0.11988128937482169</v>
      </c>
      <c r="BN9" s="104">
        <v>0.22830178409032664</v>
      </c>
      <c r="BO9" s="104">
        <v>0.10842049471550491</v>
      </c>
      <c r="BP9" s="104">
        <v>0.90439880385767801</v>
      </c>
      <c r="BQ9" s="102">
        <v>28311518.179675493</v>
      </c>
      <c r="BR9" s="102">
        <v>100340812.05866148</v>
      </c>
      <c r="BS9" s="102">
        <v>190190360.19032589</v>
      </c>
      <c r="BT9" s="102">
        <v>826229612.66552317</v>
      </c>
      <c r="BU9" s="106">
        <v>0.41099999999999981</v>
      </c>
      <c r="BV9" s="102">
        <v>1682508852.5505748</v>
      </c>
      <c r="BW9" s="104">
        <v>0.69779286926994855</v>
      </c>
    </row>
    <row r="10" spans="1:75" s="101" customFormat="1" x14ac:dyDescent="0.25">
      <c r="A10" s="101" t="s">
        <v>6</v>
      </c>
      <c r="B10" s="101" t="s">
        <v>6</v>
      </c>
      <c r="C10" s="101" t="s">
        <v>171</v>
      </c>
      <c r="D10" s="101" t="s">
        <v>166</v>
      </c>
      <c r="E10" s="102">
        <v>248292</v>
      </c>
      <c r="F10" s="103">
        <v>2.9411764705882353E-2</v>
      </c>
      <c r="G10" s="103">
        <v>1.9607843137254902E-2</v>
      </c>
      <c r="H10" s="102">
        <v>240989.29411764705</v>
      </c>
      <c r="I10" s="102">
        <v>243423.5294117647</v>
      </c>
      <c r="J10" s="102">
        <v>7302.7058823529414</v>
      </c>
      <c r="K10" s="102">
        <v>4868.4705882352937</v>
      </c>
      <c r="L10" s="104"/>
      <c r="M10" s="104">
        <v>0.35959629034983942</v>
      </c>
      <c r="N10" s="104">
        <v>5.4287434510731793E-2</v>
      </c>
      <c r="O10" s="104">
        <v>0.58611627513942877</v>
      </c>
      <c r="P10" s="102"/>
      <c r="Q10" s="102">
        <v>89284.882123542324</v>
      </c>
      <c r="R10" s="102">
        <v>13479.135689538618</v>
      </c>
      <c r="S10" s="102">
        <v>145527.98218691905</v>
      </c>
      <c r="T10" s="102">
        <v>13658</v>
      </c>
      <c r="U10" s="103">
        <v>2.5604551920341393E-2</v>
      </c>
      <c r="V10" s="103">
        <v>1.849217638691323E-2</v>
      </c>
      <c r="W10" s="102">
        <v>13308.293029871977</v>
      </c>
      <c r="X10" s="102">
        <v>13405.433854907538</v>
      </c>
      <c r="Y10" s="102">
        <v>349.70697012802276</v>
      </c>
      <c r="Z10" s="102">
        <v>252.56614509246089</v>
      </c>
      <c r="AA10" s="104"/>
      <c r="AB10" s="104">
        <v>0.2904042565652834</v>
      </c>
      <c r="AC10" s="104">
        <v>0.11171569135396441</v>
      </c>
      <c r="AD10" s="104">
        <v>0.59788005208075223</v>
      </c>
      <c r="AE10" s="102"/>
      <c r="AF10" s="102">
        <v>3966.3413361686407</v>
      </c>
      <c r="AG10" s="102">
        <v>1525.8129125124458</v>
      </c>
      <c r="AH10" s="102">
        <v>8165.8457513189142</v>
      </c>
      <c r="AI10" s="102"/>
      <c r="AJ10" s="104">
        <v>0.30577453266929255</v>
      </c>
      <c r="AK10" s="104">
        <v>0.10043766066390727</v>
      </c>
      <c r="AL10" s="104">
        <v>0.5937878066668002</v>
      </c>
      <c r="AM10" s="102"/>
      <c r="AN10" s="102">
        <v>77757.725868961323</v>
      </c>
      <c r="AO10" s="102">
        <v>25541.054765572902</v>
      </c>
      <c r="AP10" s="102">
        <v>150998.8065129848</v>
      </c>
      <c r="AQ10" s="102"/>
      <c r="AR10" s="104">
        <v>0.36483824772290346</v>
      </c>
      <c r="AS10" s="104">
        <v>0</v>
      </c>
      <c r="AT10" s="104">
        <v>0.63516175227709659</v>
      </c>
      <c r="AU10" s="102"/>
      <c r="AV10" s="102">
        <v>2791.8928959513801</v>
      </c>
      <c r="AW10" s="102">
        <v>0</v>
      </c>
      <c r="AX10" s="102">
        <v>4860.5199565295843</v>
      </c>
      <c r="AY10" s="102">
        <v>261950</v>
      </c>
      <c r="AZ10" s="102" t="s">
        <v>420</v>
      </c>
      <c r="BA10" s="102" t="s">
        <v>420</v>
      </c>
      <c r="BB10" s="102">
        <v>6894776091.0437651</v>
      </c>
      <c r="BC10" s="102">
        <v>411401768.94706386</v>
      </c>
      <c r="BD10" s="102">
        <v>6483374322.0967016</v>
      </c>
      <c r="BE10" s="101" t="s">
        <v>164</v>
      </c>
      <c r="BF10" s="102">
        <v>13700190320.509441</v>
      </c>
      <c r="BG10" s="102">
        <v>2009721901.5196164</v>
      </c>
      <c r="BH10" s="102">
        <v>11690468418.989815</v>
      </c>
      <c r="BI10" s="105">
        <v>6805414229.4656687</v>
      </c>
      <c r="BJ10" s="102">
        <v>1598320132.5725524</v>
      </c>
      <c r="BK10" s="102">
        <v>5207094096.8931131</v>
      </c>
      <c r="BL10" s="102">
        <v>53047140352</v>
      </c>
      <c r="BM10" s="104">
        <v>0.12997451031842128</v>
      </c>
      <c r="BN10" s="104">
        <v>0.25826444610586652</v>
      </c>
      <c r="BO10" s="104">
        <v>0.1282899357874451</v>
      </c>
      <c r="BP10" s="104">
        <v>0.98703919309371391</v>
      </c>
      <c r="BQ10" s="102">
        <v>8143983.5136708878</v>
      </c>
      <c r="BR10" s="102">
        <v>1590176149.0588815</v>
      </c>
      <c r="BS10" s="102">
        <v>61560735.560747601</v>
      </c>
      <c r="BT10" s="102">
        <v>5145533361.332366</v>
      </c>
      <c r="BU10" s="106">
        <v>0.51999999999999968</v>
      </c>
      <c r="BV10" s="102">
        <v>14841872847.218544</v>
      </c>
      <c r="BW10" s="104">
        <v>1.0833333333333321</v>
      </c>
    </row>
    <row r="11" spans="1:75" s="101" customFormat="1" x14ac:dyDescent="0.25">
      <c r="A11" s="101" t="s">
        <v>186</v>
      </c>
      <c r="B11" s="101" t="s">
        <v>7</v>
      </c>
      <c r="C11" s="101" t="s">
        <v>180</v>
      </c>
      <c r="D11" s="101" t="s">
        <v>172</v>
      </c>
      <c r="E11" s="102">
        <v>4446.1538461538457</v>
      </c>
      <c r="F11" s="103">
        <v>0.5</v>
      </c>
      <c r="G11" s="103">
        <v>0.5</v>
      </c>
      <c r="H11" s="102">
        <v>2223.0769230769229</v>
      </c>
      <c r="I11" s="102">
        <v>2223.0769230769229</v>
      </c>
      <c r="J11" s="102">
        <v>2223.0769230769229</v>
      </c>
      <c r="K11" s="102">
        <v>2223.0769230769229</v>
      </c>
      <c r="L11" s="104"/>
      <c r="M11" s="104">
        <v>0.12361797460510161</v>
      </c>
      <c r="N11" s="104">
        <v>0.44893155094577863</v>
      </c>
      <c r="O11" s="104">
        <v>0.42745047444911977</v>
      </c>
      <c r="P11" s="102"/>
      <c r="Q11" s="102">
        <v>549.62453324422097</v>
      </c>
      <c r="R11" s="102">
        <v>1996.0187418973849</v>
      </c>
      <c r="S11" s="102">
        <v>1900.51057101224</v>
      </c>
      <c r="T11" s="102">
        <v>1812.2024620984653</v>
      </c>
      <c r="U11" s="103">
        <v>0.31970260223048325</v>
      </c>
      <c r="V11" s="103">
        <v>0.31970260223048325</v>
      </c>
      <c r="W11" s="102">
        <v>1232.8366191970974</v>
      </c>
      <c r="X11" s="102">
        <v>1232.8366191970974</v>
      </c>
      <c r="Y11" s="102">
        <v>579.36584290136807</v>
      </c>
      <c r="Z11" s="102">
        <v>579.36584290136807</v>
      </c>
      <c r="AA11" s="104"/>
      <c r="AB11" s="104">
        <v>3.1509539580613637E-2</v>
      </c>
      <c r="AC11" s="104">
        <v>0.29774022389012994</v>
      </c>
      <c r="AD11" s="104">
        <v>0.67075023652925647</v>
      </c>
      <c r="AE11" s="102"/>
      <c r="AF11" s="102">
        <v>57.101665207577078</v>
      </c>
      <c r="AG11" s="102">
        <v>539.56556679944174</v>
      </c>
      <c r="AH11" s="102">
        <v>1215.5352300914465</v>
      </c>
      <c r="AI11" s="102"/>
      <c r="AJ11" s="104">
        <v>3.7240764548378845E-2</v>
      </c>
      <c r="AK11" s="104">
        <v>0.44335451555230193</v>
      </c>
      <c r="AL11" s="104">
        <v>0.51940471989931913</v>
      </c>
      <c r="AM11" s="102"/>
      <c r="AN11" s="102">
        <v>128.70086252738068</v>
      </c>
      <c r="AO11" s="102">
        <v>1532.194874325538</v>
      </c>
      <c r="AP11" s="102">
        <v>1795.0178054211012</v>
      </c>
      <c r="AQ11" s="102"/>
      <c r="AR11" s="104">
        <v>0.1163721927091477</v>
      </c>
      <c r="AS11" s="104">
        <v>0.22429724772041687</v>
      </c>
      <c r="AT11" s="104">
        <v>0.65933055957043551</v>
      </c>
      <c r="AU11" s="102"/>
      <c r="AV11" s="102">
        <v>326.12640961878259</v>
      </c>
      <c r="AW11" s="102">
        <v>628.58019930292301</v>
      </c>
      <c r="AX11" s="102">
        <v>1847.7361570565856</v>
      </c>
      <c r="AY11" s="102">
        <v>6258.3563082523106</v>
      </c>
      <c r="AZ11" s="102" t="s">
        <v>139</v>
      </c>
      <c r="BA11" s="102" t="s">
        <v>133</v>
      </c>
      <c r="BB11" s="102">
        <v>2282670599.5488362</v>
      </c>
      <c r="BC11" s="102">
        <v>13843559.235029006</v>
      </c>
      <c r="BD11" s="102">
        <v>2268827040.313807</v>
      </c>
      <c r="BE11" s="101" t="s">
        <v>164</v>
      </c>
      <c r="BF11" s="102">
        <v>2343144613.6852446</v>
      </c>
      <c r="BG11" s="102">
        <v>63374123.314507559</v>
      </c>
      <c r="BH11" s="102">
        <v>2279770490.370738</v>
      </c>
      <c r="BI11" s="105">
        <v>60474014.136408329</v>
      </c>
      <c r="BJ11" s="102">
        <v>49530564.079478554</v>
      </c>
      <c r="BK11" s="102">
        <v>10943450.056931019</v>
      </c>
      <c r="BL11" s="102">
        <v>8884441088</v>
      </c>
      <c r="BM11" s="104">
        <v>0.25692900396761981</v>
      </c>
      <c r="BN11" s="104">
        <v>0.26373573649445131</v>
      </c>
      <c r="BO11" s="104">
        <v>6.8067325268315552E-3</v>
      </c>
      <c r="BP11" s="104">
        <v>2.6492659145984906E-2</v>
      </c>
      <c r="BQ11" s="102">
        <v>15216901.530683594</v>
      </c>
      <c r="BR11" s="102">
        <v>34313662.548794962</v>
      </c>
      <c r="BS11" s="102">
        <v>847381.45051356719</v>
      </c>
      <c r="BT11" s="102">
        <v>10096068.606417451</v>
      </c>
      <c r="BU11" s="106">
        <v>0.26200000000000012</v>
      </c>
      <c r="BV11" s="102">
        <v>831848087.78527713</v>
      </c>
      <c r="BW11" s="104">
        <v>0.35501355013550162</v>
      </c>
    </row>
    <row r="12" spans="1:75" s="101" customFormat="1" ht="12" customHeight="1" x14ac:dyDescent="0.25">
      <c r="A12" s="101" t="s">
        <v>8</v>
      </c>
      <c r="B12" s="101" t="s">
        <v>8</v>
      </c>
      <c r="C12" s="101" t="s">
        <v>194</v>
      </c>
      <c r="D12" s="101" t="s">
        <v>162</v>
      </c>
      <c r="E12" s="119">
        <v>6900000</v>
      </c>
      <c r="F12" s="103">
        <v>5.5837563451776651E-2</v>
      </c>
      <c r="G12" s="103">
        <v>5.5837563451776651E-2</v>
      </c>
      <c r="H12" s="102">
        <v>6514720.8121827403</v>
      </c>
      <c r="I12" s="102">
        <v>6514720.8121827403</v>
      </c>
      <c r="J12" s="102">
        <v>385279.18781725888</v>
      </c>
      <c r="K12" s="102">
        <v>385279.18781725888</v>
      </c>
      <c r="L12" s="104"/>
      <c r="M12" s="104">
        <v>0.40205344159939127</v>
      </c>
      <c r="N12" s="104">
        <v>0.16129001996112013</v>
      </c>
      <c r="O12" s="104">
        <v>0.4366565384394886</v>
      </c>
      <c r="P12" s="102"/>
      <c r="Q12" s="102">
        <v>2774168.7470357995</v>
      </c>
      <c r="R12" s="102">
        <v>1112901.1377317288</v>
      </c>
      <c r="S12" s="102">
        <v>3012930.1152324714</v>
      </c>
      <c r="T12" s="119">
        <v>900000</v>
      </c>
      <c r="U12" s="103">
        <v>4.4988953605141595E-2</v>
      </c>
      <c r="V12" s="103">
        <v>3.634538152610442E-2</v>
      </c>
      <c r="W12" s="102">
        <v>859509.94175537257</v>
      </c>
      <c r="X12" s="102">
        <v>867289.15662650601</v>
      </c>
      <c r="Y12" s="102">
        <v>40490.058244627435</v>
      </c>
      <c r="Z12" s="102">
        <v>32710.843373493979</v>
      </c>
      <c r="AA12" s="104"/>
      <c r="AB12" s="104">
        <v>0.32030193369155974</v>
      </c>
      <c r="AC12" s="104">
        <v>0.16434335550208679</v>
      </c>
      <c r="AD12" s="104">
        <v>0.51535471080635353</v>
      </c>
      <c r="AE12" s="102"/>
      <c r="AF12" s="102">
        <v>288271.74032240378</v>
      </c>
      <c r="AG12" s="102">
        <v>147909.01995187812</v>
      </c>
      <c r="AH12" s="102">
        <v>463819.23972571816</v>
      </c>
      <c r="AI12" s="102"/>
      <c r="AJ12" s="104">
        <v>0.32969316406445043</v>
      </c>
      <c r="AK12" s="104">
        <v>0.16149558373738204</v>
      </c>
      <c r="AL12" s="104">
        <v>0.50881125219816759</v>
      </c>
      <c r="AM12" s="102"/>
      <c r="AN12" s="102">
        <v>2431233.4698072341</v>
      </c>
      <c r="AO12" s="102">
        <v>1190905.7002213902</v>
      </c>
      <c r="AP12" s="102">
        <v>3752091.5839094883</v>
      </c>
      <c r="AQ12" s="102"/>
      <c r="AR12" s="104">
        <v>0.42165723207794653</v>
      </c>
      <c r="AS12" s="104">
        <v>0.1864848950639163</v>
      </c>
      <c r="AT12" s="104">
        <v>0.39185787285813706</v>
      </c>
      <c r="AU12" s="102"/>
      <c r="AV12" s="102">
        <v>179528.68179836913</v>
      </c>
      <c r="AW12" s="102">
        <v>79399.533173293632</v>
      </c>
      <c r="AX12" s="102">
        <v>166841.03109022352</v>
      </c>
      <c r="AY12" s="102">
        <v>7800000</v>
      </c>
      <c r="AZ12" s="107" t="s">
        <v>512</v>
      </c>
      <c r="BA12" s="108" t="s">
        <v>512</v>
      </c>
      <c r="BB12" s="102">
        <v>18937042371.375362</v>
      </c>
      <c r="BC12" s="102">
        <v>459832984.68479818</v>
      </c>
      <c r="BD12" s="102">
        <v>18477209386.690563</v>
      </c>
      <c r="BE12" s="101" t="s">
        <v>163</v>
      </c>
      <c r="BF12" s="102">
        <v>57909755747.83326</v>
      </c>
      <c r="BG12" s="102">
        <v>3309652081.4657588</v>
      </c>
      <c r="BH12" s="102">
        <v>54600103666.367531</v>
      </c>
      <c r="BI12" s="105">
        <v>38972713376.457893</v>
      </c>
      <c r="BJ12" s="102">
        <v>2849819096.7809606</v>
      </c>
      <c r="BK12" s="102">
        <v>36122894279.676971</v>
      </c>
      <c r="BL12" s="102">
        <v>195078668288</v>
      </c>
      <c r="BM12" s="104">
        <v>9.7073875568076395E-2</v>
      </c>
      <c r="BN12" s="104">
        <v>0.29685334770862543</v>
      </c>
      <c r="BO12" s="104">
        <v>0.19977947214054897</v>
      </c>
      <c r="BP12" s="104">
        <v>2.0580147951386443</v>
      </c>
      <c r="BQ12" s="102">
        <v>93733935.156292036</v>
      </c>
      <c r="BR12" s="102">
        <v>2756085161.6246686</v>
      </c>
      <c r="BS12" s="102">
        <v>2410817966.2035627</v>
      </c>
      <c r="BT12" s="102">
        <v>33712076313.473408</v>
      </c>
      <c r="BU12" s="106">
        <v>0.34100000000000003</v>
      </c>
      <c r="BV12" s="102">
        <v>29965442655.555603</v>
      </c>
      <c r="BW12" s="104">
        <v>0.51745068285280726</v>
      </c>
    </row>
    <row r="13" spans="1:75" s="101" customFormat="1" x14ac:dyDescent="0.25">
      <c r="A13" s="101" t="s">
        <v>9</v>
      </c>
      <c r="B13" s="101" t="s">
        <v>9</v>
      </c>
      <c r="C13" s="101" t="s">
        <v>180</v>
      </c>
      <c r="D13" s="101" t="s">
        <v>172</v>
      </c>
      <c r="E13" s="102">
        <v>11861.538461538461</v>
      </c>
      <c r="F13" s="103">
        <v>0.28534370946822307</v>
      </c>
      <c r="G13" s="103">
        <v>0.28534370946822307</v>
      </c>
      <c r="H13" s="102">
        <v>8476.9230769230762</v>
      </c>
      <c r="I13" s="102">
        <v>8476.9230769230762</v>
      </c>
      <c r="J13" s="102">
        <v>3384.6153846153843</v>
      </c>
      <c r="K13" s="102">
        <v>3384.6153846153843</v>
      </c>
      <c r="L13" s="104"/>
      <c r="M13" s="104">
        <v>0</v>
      </c>
      <c r="N13" s="104">
        <v>8.9826318923813639E-2</v>
      </c>
      <c r="O13" s="104">
        <v>0.91017368107618646</v>
      </c>
      <c r="P13" s="102"/>
      <c r="Q13" s="102">
        <v>0</v>
      </c>
      <c r="R13" s="102">
        <v>1065.4783367732355</v>
      </c>
      <c r="S13" s="102">
        <v>10796.060124765227</v>
      </c>
      <c r="T13" s="102">
        <v>3302.0527859237536</v>
      </c>
      <c r="U13" s="103">
        <v>0.24511545293072823</v>
      </c>
      <c r="V13" s="103">
        <v>0.24511545293072823</v>
      </c>
      <c r="W13" s="102">
        <v>2492.6686217008796</v>
      </c>
      <c r="X13" s="102">
        <v>2492.6686217008796</v>
      </c>
      <c r="Y13" s="102">
        <v>809.38416422287389</v>
      </c>
      <c r="Z13" s="102">
        <v>809.38416422287389</v>
      </c>
      <c r="AA13" s="104"/>
      <c r="AB13" s="104">
        <v>2.6926618697442955E-3</v>
      </c>
      <c r="AC13" s="104">
        <v>0.32270384941146668</v>
      </c>
      <c r="AD13" s="104">
        <v>0.67460348871878895</v>
      </c>
      <c r="AE13" s="102"/>
      <c r="AF13" s="102">
        <v>8.8913116285398139</v>
      </c>
      <c r="AG13" s="102">
        <v>1065.585144977453</v>
      </c>
      <c r="AH13" s="102">
        <v>2227.5763293177606</v>
      </c>
      <c r="AI13" s="102"/>
      <c r="AJ13" s="104">
        <v>1.8980786793472244E-3</v>
      </c>
      <c r="AK13" s="104">
        <v>0.23396420090745243</v>
      </c>
      <c r="AL13" s="104">
        <v>0.76413772041320038</v>
      </c>
      <c r="AM13" s="102"/>
      <c r="AN13" s="102">
        <v>20.821148124302432</v>
      </c>
      <c r="AO13" s="102">
        <v>2566.4917560495774</v>
      </c>
      <c r="AP13" s="102">
        <v>8382.278794450076</v>
      </c>
      <c r="AQ13" s="102"/>
      <c r="AR13" s="104">
        <v>0</v>
      </c>
      <c r="AS13" s="104">
        <v>0.14429510108578097</v>
      </c>
      <c r="AT13" s="104">
        <v>0.85570489891421908</v>
      </c>
      <c r="AU13" s="102"/>
      <c r="AV13" s="102">
        <v>0</v>
      </c>
      <c r="AW13" s="102">
        <v>605.17358885333624</v>
      </c>
      <c r="AX13" s="102">
        <v>3588.8259599849221</v>
      </c>
      <c r="AY13" s="102">
        <v>15163.591247462215</v>
      </c>
      <c r="AZ13" s="102" t="s">
        <v>133</v>
      </c>
      <c r="BA13" s="102" t="s">
        <v>133</v>
      </c>
      <c r="BB13" s="102">
        <v>245721426.42763233</v>
      </c>
      <c r="BC13" s="102">
        <v>523264.7583636198</v>
      </c>
      <c r="BD13" s="102">
        <v>245198161.6692687</v>
      </c>
      <c r="BE13" s="101" t="s">
        <v>164</v>
      </c>
      <c r="BF13" s="102">
        <v>1098513150.6421359</v>
      </c>
      <c r="BG13" s="102">
        <v>219991118.38433352</v>
      </c>
      <c r="BH13" s="102">
        <v>878522032.25780261</v>
      </c>
      <c r="BI13" s="105">
        <v>852791724.21450377</v>
      </c>
      <c r="BJ13" s="102">
        <v>219467853.62596989</v>
      </c>
      <c r="BK13" s="102">
        <v>633323870.58853388</v>
      </c>
      <c r="BL13" s="102">
        <v>4450999808</v>
      </c>
      <c r="BM13" s="104">
        <v>5.5205894636523055E-2</v>
      </c>
      <c r="BN13" s="104">
        <v>0.24680143743608443</v>
      </c>
      <c r="BO13" s="104">
        <v>0.19159554279956145</v>
      </c>
      <c r="BP13" s="104">
        <v>3.470563135712792</v>
      </c>
      <c r="BQ13" s="102">
        <v>70404006.877788275</v>
      </c>
      <c r="BR13" s="102">
        <v>149063846.74818161</v>
      </c>
      <c r="BS13" s="102">
        <v>67832503.48259604</v>
      </c>
      <c r="BT13" s="102">
        <v>565491367.10593784</v>
      </c>
      <c r="BU13" s="106"/>
      <c r="BV13" s="102">
        <v>0</v>
      </c>
      <c r="BW13" s="104" t="s">
        <v>170</v>
      </c>
    </row>
    <row r="14" spans="1:75" s="101" customFormat="1" x14ac:dyDescent="0.25">
      <c r="A14" s="101" t="s">
        <v>10</v>
      </c>
      <c r="B14" s="101" t="s">
        <v>10</v>
      </c>
      <c r="C14" s="101" t="s">
        <v>171</v>
      </c>
      <c r="D14" s="101" t="s">
        <v>166</v>
      </c>
      <c r="E14" s="102">
        <v>65959</v>
      </c>
      <c r="F14" s="103">
        <v>0.33360455655004068</v>
      </c>
      <c r="G14" s="103">
        <v>0.30187144019528073</v>
      </c>
      <c r="H14" s="102">
        <v>43954.777054515864</v>
      </c>
      <c r="I14" s="102">
        <v>46047.861676159482</v>
      </c>
      <c r="J14" s="102">
        <v>22004.222945484133</v>
      </c>
      <c r="K14" s="102">
        <v>19911.138323840521</v>
      </c>
      <c r="L14" s="104"/>
      <c r="M14" s="104">
        <v>0.22317758484792555</v>
      </c>
      <c r="N14" s="104">
        <v>0.12716306055002422</v>
      </c>
      <c r="O14" s="104">
        <v>0.64965935460205027</v>
      </c>
      <c r="P14" s="102"/>
      <c r="Q14" s="102">
        <v>14720.570318984321</v>
      </c>
      <c r="R14" s="102">
        <v>8387.5483108190474</v>
      </c>
      <c r="S14" s="102">
        <v>42850.881370196636</v>
      </c>
      <c r="T14" s="102">
        <v>14250</v>
      </c>
      <c r="U14" s="103">
        <v>0.28386587771203153</v>
      </c>
      <c r="V14" s="103">
        <v>0.19193751972230988</v>
      </c>
      <c r="W14" s="102">
        <v>10204.91124260355</v>
      </c>
      <c r="X14" s="102">
        <v>11514.890343957084</v>
      </c>
      <c r="Y14" s="102">
        <v>4045.0887573964492</v>
      </c>
      <c r="Z14" s="102">
        <v>2735.109656042916</v>
      </c>
      <c r="AA14" s="104"/>
      <c r="AB14" s="104">
        <v>0.24372684836620989</v>
      </c>
      <c r="AC14" s="104">
        <v>0.17049540731817495</v>
      </c>
      <c r="AD14" s="104">
        <v>0.58577774431561513</v>
      </c>
      <c r="AE14" s="102"/>
      <c r="AF14" s="102">
        <v>3473.1075892184908</v>
      </c>
      <c r="AG14" s="102">
        <v>2429.5595542839928</v>
      </c>
      <c r="AH14" s="102">
        <v>8347.3328564975163</v>
      </c>
      <c r="AI14" s="102"/>
      <c r="AJ14" s="104">
        <v>0.24407131189177814</v>
      </c>
      <c r="AK14" s="104">
        <v>0.14040055429906453</v>
      </c>
      <c r="AL14" s="104">
        <v>0.61552813380915739</v>
      </c>
      <c r="AM14" s="102"/>
      <c r="AN14" s="102">
        <v>13218.826174327718</v>
      </c>
      <c r="AO14" s="102">
        <v>7604.0502575801238</v>
      </c>
      <c r="AP14" s="102">
        <v>33336.811865211574</v>
      </c>
      <c r="AQ14" s="102"/>
      <c r="AR14" s="104">
        <v>0.21001285547160223</v>
      </c>
      <c r="AS14" s="104">
        <v>0.17415065203407915</v>
      </c>
      <c r="AT14" s="104">
        <v>0.61583649249431849</v>
      </c>
      <c r="AU14" s="102"/>
      <c r="AV14" s="102">
        <v>5470.6903337917765</v>
      </c>
      <c r="AW14" s="102">
        <v>4536.5046180956224</v>
      </c>
      <c r="AX14" s="102">
        <v>16042.11675099318</v>
      </c>
      <c r="AY14" s="102">
        <v>80209</v>
      </c>
      <c r="AZ14" s="102" t="s">
        <v>420</v>
      </c>
      <c r="BA14" s="102" t="s">
        <v>420</v>
      </c>
      <c r="BB14" s="102">
        <v>4492537961.5870047</v>
      </c>
      <c r="BC14" s="102">
        <v>57556654.776827298</v>
      </c>
      <c r="BD14" s="102">
        <v>4434981306.8101778</v>
      </c>
      <c r="BE14" s="101" t="s">
        <v>164</v>
      </c>
      <c r="BF14" s="102">
        <v>22917405315.513756</v>
      </c>
      <c r="BG14" s="102">
        <v>1585870676.9987504</v>
      </c>
      <c r="BH14" s="102">
        <v>21331534638.515011</v>
      </c>
      <c r="BI14" s="105">
        <v>18424867353.926754</v>
      </c>
      <c r="BJ14" s="102">
        <v>1528314022.2219231</v>
      </c>
      <c r="BK14" s="102">
        <v>16896553331.704834</v>
      </c>
      <c r="BL14" s="102">
        <v>54608961536</v>
      </c>
      <c r="BM14" s="104">
        <v>8.2267412439721604E-2</v>
      </c>
      <c r="BN14" s="104">
        <v>0.41966381837174943</v>
      </c>
      <c r="BO14" s="104">
        <v>0.33739640593202791</v>
      </c>
      <c r="BP14" s="104">
        <v>4.1012157296091285</v>
      </c>
      <c r="BQ14" s="102">
        <v>345785819.06361234</v>
      </c>
      <c r="BR14" s="102">
        <v>1182528203.1583107</v>
      </c>
      <c r="BS14" s="102">
        <v>4238979150.9675331</v>
      </c>
      <c r="BT14" s="102">
        <v>12657574180.737301</v>
      </c>
      <c r="BU14" s="106">
        <v>0.43299999999999988</v>
      </c>
      <c r="BV14" s="102">
        <v>17501298944.651588</v>
      </c>
      <c r="BW14" s="104">
        <v>0.76366843033509657</v>
      </c>
    </row>
    <row r="15" spans="1:75" s="101" customFormat="1" x14ac:dyDescent="0.25">
      <c r="A15" s="101" t="s">
        <v>11</v>
      </c>
      <c r="B15" s="101" t="s">
        <v>11</v>
      </c>
      <c r="C15" s="101" t="s">
        <v>180</v>
      </c>
      <c r="D15" s="101" t="s">
        <v>166</v>
      </c>
      <c r="E15" s="102">
        <v>5984.6153846153848</v>
      </c>
      <c r="F15" s="103">
        <v>0.2442159383033419</v>
      </c>
      <c r="G15" s="103">
        <v>0.2442159383033419</v>
      </c>
      <c r="H15" s="102">
        <v>4523.0769230769238</v>
      </c>
      <c r="I15" s="102">
        <v>4523.0769230769238</v>
      </c>
      <c r="J15" s="102">
        <v>1461.5384615384617</v>
      </c>
      <c r="K15" s="102">
        <v>1461.5384615384617</v>
      </c>
      <c r="L15" s="104"/>
      <c r="M15" s="104">
        <v>5.4812258605677691E-2</v>
      </c>
      <c r="N15" s="104">
        <v>0.55166808592973426</v>
      </c>
      <c r="O15" s="104">
        <v>0.39351965546458806</v>
      </c>
      <c r="P15" s="102"/>
      <c r="Q15" s="102">
        <v>328.03028611705571</v>
      </c>
      <c r="R15" s="102">
        <v>3301.5213142564098</v>
      </c>
      <c r="S15" s="102">
        <v>2355.0637842419192</v>
      </c>
      <c r="T15" s="102">
        <v>1073.3137829912023</v>
      </c>
      <c r="U15" s="103">
        <v>0.19945355191256831</v>
      </c>
      <c r="V15" s="103">
        <v>0.19945355191256831</v>
      </c>
      <c r="W15" s="102">
        <v>859.23753665689139</v>
      </c>
      <c r="X15" s="102">
        <v>859.23753665689139</v>
      </c>
      <c r="Y15" s="102">
        <v>214.07624633431084</v>
      </c>
      <c r="Z15" s="102">
        <v>214.07624633431084</v>
      </c>
      <c r="AA15" s="104"/>
      <c r="AB15" s="104">
        <v>5.5218200628817937E-2</v>
      </c>
      <c r="AC15" s="104">
        <v>0.29169448080169241</v>
      </c>
      <c r="AD15" s="104">
        <v>0.65308731856948965</v>
      </c>
      <c r="AE15" s="102"/>
      <c r="AF15" s="102">
        <v>59.266455806883762</v>
      </c>
      <c r="AG15" s="102">
        <v>313.07970666691909</v>
      </c>
      <c r="AH15" s="102">
        <v>700.96762051739938</v>
      </c>
      <c r="AI15" s="102"/>
      <c r="AJ15" s="104">
        <v>7.1717214134461874E-2</v>
      </c>
      <c r="AK15" s="104">
        <v>0.41603809979412942</v>
      </c>
      <c r="AL15" s="104">
        <v>0.51224468607140872</v>
      </c>
      <c r="AM15" s="102"/>
      <c r="AN15" s="102">
        <v>386.00459864774047</v>
      </c>
      <c r="AO15" s="102">
        <v>2239.2478803221229</v>
      </c>
      <c r="AP15" s="102">
        <v>2757.0619807639519</v>
      </c>
      <c r="AQ15" s="102"/>
      <c r="AR15" s="104">
        <v>0</v>
      </c>
      <c r="AS15" s="104">
        <v>0.44732285170573716</v>
      </c>
      <c r="AT15" s="104">
        <v>0.55267714829426284</v>
      </c>
      <c r="AU15" s="102"/>
      <c r="AV15" s="102">
        <v>0</v>
      </c>
      <c r="AW15" s="102">
        <v>749.54074948572429</v>
      </c>
      <c r="AX15" s="102">
        <v>926.07395838704815</v>
      </c>
      <c r="AY15" s="102">
        <v>7057.9291676065868</v>
      </c>
      <c r="AZ15" s="102" t="s">
        <v>133</v>
      </c>
      <c r="BA15" s="102" t="s">
        <v>133</v>
      </c>
      <c r="BB15" s="102">
        <v>137114912.44644925</v>
      </c>
      <c r="BC15" s="102">
        <v>34177848.56629426</v>
      </c>
      <c r="BD15" s="102">
        <v>102937063.88015498</v>
      </c>
      <c r="BE15" s="101" t="s">
        <v>164</v>
      </c>
      <c r="BF15" s="102">
        <v>600070374.31840122</v>
      </c>
      <c r="BG15" s="102">
        <v>87099420.815958917</v>
      </c>
      <c r="BH15" s="102">
        <v>512970953.50244212</v>
      </c>
      <c r="BI15" s="105">
        <v>462955461.87195188</v>
      </c>
      <c r="BJ15" s="102">
        <v>52921572.249664657</v>
      </c>
      <c r="BK15" s="102">
        <v>410033889.62228715</v>
      </c>
      <c r="BL15" s="102">
        <v>1763000064</v>
      </c>
      <c r="BM15" s="104">
        <v>7.7773628740179818E-2</v>
      </c>
      <c r="BN15" s="104">
        <v>0.34036888969642215</v>
      </c>
      <c r="BO15" s="104">
        <v>0.2625952609562423</v>
      </c>
      <c r="BP15" s="104">
        <v>3.376404897262804</v>
      </c>
      <c r="BQ15" s="102">
        <v>5620951.2471987866</v>
      </c>
      <c r="BR15" s="102">
        <v>47300621.002465874</v>
      </c>
      <c r="BS15" s="102">
        <v>58417510.816112436</v>
      </c>
      <c r="BT15" s="102">
        <v>351616378.8061747</v>
      </c>
      <c r="BU15" s="106">
        <v>0.42</v>
      </c>
      <c r="BV15" s="102">
        <v>434533719.33401459</v>
      </c>
      <c r="BW15" s="104">
        <v>0.72413793103448265</v>
      </c>
    </row>
    <row r="16" spans="1:75" s="101" customFormat="1" x14ac:dyDescent="0.25">
      <c r="A16" s="101" t="s">
        <v>12</v>
      </c>
      <c r="B16" s="101" t="s">
        <v>12</v>
      </c>
      <c r="C16" s="101" t="s">
        <v>197</v>
      </c>
      <c r="D16" s="101" t="s">
        <v>196</v>
      </c>
      <c r="E16" s="102">
        <v>6446.1538461538457</v>
      </c>
      <c r="F16" s="103">
        <v>0.49164677804295942</v>
      </c>
      <c r="G16" s="103">
        <v>0.49164677804295942</v>
      </c>
      <c r="H16" s="102">
        <v>3276.9230769230767</v>
      </c>
      <c r="I16" s="102">
        <v>3276.9230769230767</v>
      </c>
      <c r="J16" s="102">
        <v>3169.2307692307691</v>
      </c>
      <c r="K16" s="102">
        <v>3169.2307692307691</v>
      </c>
      <c r="L16" s="104"/>
      <c r="M16" s="104">
        <v>0.53667526127334886</v>
      </c>
      <c r="N16" s="104">
        <v>0.3280213140857251</v>
      </c>
      <c r="O16" s="104">
        <v>0.13530342464092596</v>
      </c>
      <c r="P16" s="102"/>
      <c r="Q16" s="102">
        <v>3459.491299592818</v>
      </c>
      <c r="R16" s="102">
        <v>2114.4758554141354</v>
      </c>
      <c r="S16" s="102">
        <v>872.18669114689192</v>
      </c>
      <c r="T16" s="102">
        <v>2703.8123167155422</v>
      </c>
      <c r="U16" s="103">
        <v>0.16485900216919741</v>
      </c>
      <c r="V16" s="103">
        <v>0.11388286334056399</v>
      </c>
      <c r="W16" s="102">
        <v>2258.0645161290322</v>
      </c>
      <c r="X16" s="102">
        <v>2395.8944281524923</v>
      </c>
      <c r="Y16" s="102">
        <v>445.74780058651027</v>
      </c>
      <c r="Z16" s="102">
        <v>307.91788856304981</v>
      </c>
      <c r="AA16" s="104"/>
      <c r="AB16" s="104">
        <v>0.32170331830219584</v>
      </c>
      <c r="AC16" s="104">
        <v>3.1905716319679658E-2</v>
      </c>
      <c r="AD16" s="104">
        <v>0.64639096537812446</v>
      </c>
      <c r="AE16" s="102"/>
      <c r="AF16" s="102">
        <v>869.82539435373758</v>
      </c>
      <c r="AG16" s="102">
        <v>86.267068758781946</v>
      </c>
      <c r="AH16" s="102">
        <v>1747.7198536030226</v>
      </c>
      <c r="AI16" s="102"/>
      <c r="AJ16" s="104">
        <v>0.30531214966961334</v>
      </c>
      <c r="AK16" s="104">
        <v>0.1440293453539529</v>
      </c>
      <c r="AL16" s="104">
        <v>0.55065850497643376</v>
      </c>
      <c r="AM16" s="102"/>
      <c r="AN16" s="102">
        <v>1689.8989604293781</v>
      </c>
      <c r="AO16" s="102">
        <v>797.20063956954664</v>
      </c>
      <c r="AP16" s="102">
        <v>3047.8879930531834</v>
      </c>
      <c r="AQ16" s="102"/>
      <c r="AR16" s="104">
        <v>0.61418657356498363</v>
      </c>
      <c r="AS16" s="104">
        <v>8.8479594182066662E-2</v>
      </c>
      <c r="AT16" s="104">
        <v>0.29733383225294974</v>
      </c>
      <c r="AU16" s="102"/>
      <c r="AV16" s="102">
        <v>2220.2713013069197</v>
      </c>
      <c r="AW16" s="102">
        <v>319.85183683430057</v>
      </c>
      <c r="AX16" s="102">
        <v>1074.855431676059</v>
      </c>
      <c r="AY16" s="102">
        <v>9149.9661628693884</v>
      </c>
      <c r="AZ16" s="102" t="s">
        <v>133</v>
      </c>
      <c r="BA16" s="102" t="s">
        <v>133</v>
      </c>
      <c r="BB16" s="102">
        <v>113662319.55003569</v>
      </c>
      <c r="BC16" s="102">
        <v>5035909.0476204948</v>
      </c>
      <c r="BD16" s="102">
        <v>108626410.5024152</v>
      </c>
      <c r="BE16" s="101" t="s">
        <v>164</v>
      </c>
      <c r="BF16" s="102">
        <v>802867685.30822957</v>
      </c>
      <c r="BG16" s="102">
        <v>31922327.706310511</v>
      </c>
      <c r="BH16" s="102">
        <v>770945357.60191917</v>
      </c>
      <c r="BI16" s="105">
        <v>689205365.75819409</v>
      </c>
      <c r="BJ16" s="102">
        <v>26886418.658690017</v>
      </c>
      <c r="BK16" s="102">
        <v>662318947.09950399</v>
      </c>
      <c r="BL16" s="102">
        <v>8476125184</v>
      </c>
      <c r="BM16" s="104">
        <v>1.3409702792567401E-2</v>
      </c>
      <c r="BN16" s="104">
        <v>9.4721074533416133E-2</v>
      </c>
      <c r="BO16" s="104">
        <v>8.1311371740848765E-2</v>
      </c>
      <c r="BP16" s="104">
        <v>6.0636222143504348</v>
      </c>
      <c r="BQ16" s="102">
        <v>22005916.213939499</v>
      </c>
      <c r="BR16" s="102">
        <v>4880502.4447505185</v>
      </c>
      <c r="BS16" s="102">
        <v>75247382.618403628</v>
      </c>
      <c r="BT16" s="102">
        <v>587071564.48110032</v>
      </c>
      <c r="BU16" s="106">
        <v>0.49099999999999983</v>
      </c>
      <c r="BV16" s="102">
        <v>774475507.83171022</v>
      </c>
      <c r="BW16" s="104">
        <v>0.96463654223968509</v>
      </c>
    </row>
    <row r="17" spans="1:75" s="101" customFormat="1" x14ac:dyDescent="0.25">
      <c r="A17" s="101" t="s">
        <v>13</v>
      </c>
      <c r="B17" s="101" t="s">
        <v>13</v>
      </c>
      <c r="C17" s="101" t="s">
        <v>194</v>
      </c>
      <c r="D17" s="101" t="s">
        <v>162</v>
      </c>
      <c r="E17" s="119">
        <v>11099.192017608217</v>
      </c>
      <c r="F17" s="103">
        <v>0.43418467583497056</v>
      </c>
      <c r="G17" s="103">
        <v>0.43418467583497056</v>
      </c>
      <c r="H17" s="102">
        <v>6280.0929294129</v>
      </c>
      <c r="I17" s="102">
        <v>6280.0929294129</v>
      </c>
      <c r="J17" s="102">
        <v>4819.0990881953167</v>
      </c>
      <c r="K17" s="102">
        <v>4819.0990881953167</v>
      </c>
      <c r="L17" s="104"/>
      <c r="M17" s="104">
        <v>0.15407915407915407</v>
      </c>
      <c r="N17" s="104">
        <v>0.12508012508012506</v>
      </c>
      <c r="O17" s="104">
        <v>0.72084072084072082</v>
      </c>
      <c r="P17" s="102"/>
      <c r="Q17" s="102">
        <v>1710.1541170351734</v>
      </c>
      <c r="R17" s="102">
        <v>1388.2883258507613</v>
      </c>
      <c r="S17" s="102">
        <v>8000.7495747222811</v>
      </c>
      <c r="T17" s="119">
        <v>8238.0879823917821</v>
      </c>
      <c r="U17" s="103">
        <v>0.29876977152899825</v>
      </c>
      <c r="V17" s="103">
        <v>0.25483304042179261</v>
      </c>
      <c r="W17" s="102">
        <v>5776.7963180568031</v>
      </c>
      <c r="X17" s="102">
        <v>6138.7509745766529</v>
      </c>
      <c r="Y17" s="102">
        <v>2461.291664334979</v>
      </c>
      <c r="Z17" s="102">
        <v>2099.3370078151288</v>
      </c>
      <c r="AA17" s="104"/>
      <c r="AB17" s="104">
        <v>5.8389504153673194E-2</v>
      </c>
      <c r="AC17" s="104">
        <v>0.18354707920212848</v>
      </c>
      <c r="AD17" s="104">
        <v>0.75806341664419841</v>
      </c>
      <c r="AE17" s="102"/>
      <c r="AF17" s="102">
        <v>481.01787246619017</v>
      </c>
      <c r="AG17" s="102">
        <v>1512.0769873781674</v>
      </c>
      <c r="AH17" s="102">
        <v>6244.9931225474256</v>
      </c>
      <c r="AI17" s="102"/>
      <c r="AJ17" s="104">
        <v>0.12864436392723047</v>
      </c>
      <c r="AK17" s="104">
        <v>0.18188816734383292</v>
      </c>
      <c r="AL17" s="104">
        <v>0.68946746872893661</v>
      </c>
      <c r="AM17" s="102"/>
      <c r="AN17" s="102">
        <v>1551.0508481818042</v>
      </c>
      <c r="AO17" s="102">
        <v>2193.0054890898291</v>
      </c>
      <c r="AP17" s="102">
        <v>8312.8329101980689</v>
      </c>
      <c r="AQ17" s="102"/>
      <c r="AR17" s="104">
        <v>6.1733983907973015E-2</v>
      </c>
      <c r="AS17" s="104">
        <v>0.11093273274313868</v>
      </c>
      <c r="AT17" s="104">
        <v>0.82733328334888834</v>
      </c>
      <c r="AU17" s="102"/>
      <c r="AV17" s="102">
        <v>449.4475255604608</v>
      </c>
      <c r="AW17" s="102">
        <v>807.6336416160616</v>
      </c>
      <c r="AX17" s="102">
        <v>6023.3095853537734</v>
      </c>
      <c r="AY17" s="102">
        <v>19337.28</v>
      </c>
      <c r="AZ17" s="108" t="s">
        <v>513</v>
      </c>
      <c r="BA17" s="108" t="s">
        <v>513</v>
      </c>
      <c r="BB17" s="102">
        <v>192401293.46488479</v>
      </c>
      <c r="BC17" s="102">
        <v>18862442.167105429</v>
      </c>
      <c r="BD17" s="102">
        <v>173538851.29777935</v>
      </c>
      <c r="BE17" s="101" t="s">
        <v>164</v>
      </c>
      <c r="BF17" s="102">
        <v>283790327.05803466</v>
      </c>
      <c r="BG17" s="102">
        <v>27691643.668234076</v>
      </c>
      <c r="BH17" s="102">
        <v>256098683.38980046</v>
      </c>
      <c r="BI17" s="105">
        <v>91389033.593149826</v>
      </c>
      <c r="BJ17" s="102">
        <v>8829201.5011286475</v>
      </c>
      <c r="BK17" s="102">
        <v>82559832.092021108</v>
      </c>
      <c r="BL17" s="102">
        <v>1962221696</v>
      </c>
      <c r="BM17" s="104">
        <v>9.8052780609395929E-2</v>
      </c>
      <c r="BN17" s="104">
        <v>0.14462704578006799</v>
      </c>
      <c r="BO17" s="104">
        <v>4.6574265170672043E-2</v>
      </c>
      <c r="BP17" s="104">
        <v>0.47499178382513974</v>
      </c>
      <c r="BQ17" s="102">
        <v>1732853.7345266188</v>
      </c>
      <c r="BR17" s="102">
        <v>7096347.7666020282</v>
      </c>
      <c r="BS17" s="102">
        <v>15338472.766587343</v>
      </c>
      <c r="BT17" s="102">
        <v>67221359.325433761</v>
      </c>
      <c r="BU17" s="106">
        <v>0.27700000000000008</v>
      </c>
      <c r="BV17" s="102">
        <v>108727414.37769797</v>
      </c>
      <c r="BW17" s="104">
        <v>0.38312586445366548</v>
      </c>
    </row>
    <row r="18" spans="1:75" s="101" customFormat="1" x14ac:dyDescent="0.25">
      <c r="A18" s="101" t="s">
        <v>14</v>
      </c>
      <c r="B18" s="101" t="s">
        <v>14</v>
      </c>
      <c r="C18" s="101" t="s">
        <v>180</v>
      </c>
      <c r="D18" s="101" t="s">
        <v>162</v>
      </c>
      <c r="E18" s="102">
        <v>216064</v>
      </c>
      <c r="F18" s="103">
        <v>0.4425087108013937</v>
      </c>
      <c r="G18" s="103">
        <v>0.4425087108013937</v>
      </c>
      <c r="H18" s="102">
        <v>120453.79790940769</v>
      </c>
      <c r="I18" s="102">
        <v>120453.79790940769</v>
      </c>
      <c r="J18" s="102">
        <v>95610.202090592327</v>
      </c>
      <c r="K18" s="102">
        <v>95610.202090592327</v>
      </c>
      <c r="L18" s="104"/>
      <c r="M18" s="104">
        <v>0.22966811600810746</v>
      </c>
      <c r="N18" s="104">
        <v>0.36749613485921767</v>
      </c>
      <c r="O18" s="104">
        <v>0.40283574913267484</v>
      </c>
      <c r="P18" s="102"/>
      <c r="Q18" s="102">
        <v>49623.011817175728</v>
      </c>
      <c r="R18" s="102">
        <v>79402.684882222005</v>
      </c>
      <c r="S18" s="102">
        <v>87038.30330060226</v>
      </c>
      <c r="T18" s="102">
        <v>9387.0967741935474</v>
      </c>
      <c r="U18" s="103">
        <v>0.12464854732895971</v>
      </c>
      <c r="V18" s="103">
        <v>0.12464854732895971</v>
      </c>
      <c r="W18" s="102">
        <v>8217.008797653958</v>
      </c>
      <c r="X18" s="102">
        <v>8217.008797653958</v>
      </c>
      <c r="Y18" s="102">
        <v>1170.0879765395894</v>
      </c>
      <c r="Z18" s="102">
        <v>1170.0879765395894</v>
      </c>
      <c r="AA18" s="104"/>
      <c r="AB18" s="104">
        <v>4.0381240588589974E-2</v>
      </c>
      <c r="AC18" s="104">
        <v>9.3235615525674276E-2</v>
      </c>
      <c r="AD18" s="104">
        <v>0.86638314388573578</v>
      </c>
      <c r="AE18" s="102"/>
      <c r="AF18" s="102">
        <v>379.06261326708648</v>
      </c>
      <c r="AG18" s="102">
        <v>875.21174574100678</v>
      </c>
      <c r="AH18" s="102">
        <v>8132.8224151854547</v>
      </c>
      <c r="AI18" s="102"/>
      <c r="AJ18" s="104">
        <v>3.4982282125407833E-2</v>
      </c>
      <c r="AK18" s="104">
        <v>0.1704422707593094</v>
      </c>
      <c r="AL18" s="104">
        <v>0.79457544711528272</v>
      </c>
      <c r="AM18" s="102"/>
      <c r="AN18" s="102">
        <v>4501.198461530249</v>
      </c>
      <c r="AO18" s="102">
        <v>21930.944475583765</v>
      </c>
      <c r="AP18" s="102">
        <v>102238.66376994763</v>
      </c>
      <c r="AQ18" s="102"/>
      <c r="AR18" s="104">
        <v>0.30809667408203784</v>
      </c>
      <c r="AS18" s="104">
        <v>0.23268714825961634</v>
      </c>
      <c r="AT18" s="104">
        <v>0.45921617765834583</v>
      </c>
      <c r="AU18" s="102"/>
      <c r="AV18" s="102">
        <v>29817.685486378228</v>
      </c>
      <c r="AW18" s="102">
        <v>22519.5297034594</v>
      </c>
      <c r="AX18" s="102">
        <v>44443.074877294297</v>
      </c>
      <c r="AY18" s="102">
        <v>225451.09677419355</v>
      </c>
      <c r="AZ18" s="102" t="s">
        <v>133</v>
      </c>
      <c r="BA18" s="102" t="s">
        <v>133</v>
      </c>
      <c r="BB18" s="102">
        <v>2224300904.2602892</v>
      </c>
      <c r="BC18" s="102">
        <v>1592168.2643762976</v>
      </c>
      <c r="BD18" s="102">
        <v>2222708735.995913</v>
      </c>
      <c r="BE18" s="101" t="s">
        <v>164</v>
      </c>
      <c r="BF18" s="102">
        <v>3927376591.3706303</v>
      </c>
      <c r="BG18" s="102">
        <v>142387466.14317068</v>
      </c>
      <c r="BH18" s="102">
        <v>3784989125.2274623</v>
      </c>
      <c r="BI18" s="105">
        <v>1703075687.110343</v>
      </c>
      <c r="BJ18" s="102">
        <v>140795297.87879437</v>
      </c>
      <c r="BK18" s="102">
        <v>1562280389.2315493</v>
      </c>
      <c r="BL18" s="102">
        <v>33196820480</v>
      </c>
      <c r="BM18" s="104">
        <v>6.7003432018447606E-2</v>
      </c>
      <c r="BN18" s="104">
        <v>0.11830580563390841</v>
      </c>
      <c r="BO18" s="104">
        <v>5.1302373615460868E-2</v>
      </c>
      <c r="BP18" s="104">
        <v>0.76566784819822553</v>
      </c>
      <c r="BQ18" s="102">
        <v>29268032.129703887</v>
      </c>
      <c r="BR18" s="102">
        <v>111527265.74909049</v>
      </c>
      <c r="BS18" s="102">
        <v>72068654.423021644</v>
      </c>
      <c r="BT18" s="102">
        <v>1490211734.8085277</v>
      </c>
      <c r="BU18" s="106">
        <v>0.6349999999999999</v>
      </c>
      <c r="BV18" s="102">
        <v>6832559275.3982172</v>
      </c>
      <c r="BW18" s="104">
        <v>1.7397260273972597</v>
      </c>
    </row>
    <row r="19" spans="1:75" s="101" customFormat="1" x14ac:dyDescent="0.25">
      <c r="A19" s="101" t="s">
        <v>173</v>
      </c>
      <c r="B19" s="101" t="s">
        <v>15</v>
      </c>
      <c r="C19" s="101" t="s">
        <v>171</v>
      </c>
      <c r="D19" s="101" t="s">
        <v>166</v>
      </c>
      <c r="E19" s="102">
        <v>151107</v>
      </c>
      <c r="F19" s="103">
        <v>0.15485756026296568</v>
      </c>
      <c r="G19" s="103">
        <v>0.12344777209642074</v>
      </c>
      <c r="H19" s="102">
        <v>127706.93864134404</v>
      </c>
      <c r="I19" s="102">
        <v>132453.17750182614</v>
      </c>
      <c r="J19" s="102">
        <v>23400.061358655956</v>
      </c>
      <c r="K19" s="102">
        <v>18653.822498173849</v>
      </c>
      <c r="L19" s="104"/>
      <c r="M19" s="104">
        <v>0.10055956441410824</v>
      </c>
      <c r="N19" s="104">
        <v>0.18397654537505898</v>
      </c>
      <c r="O19" s="104">
        <v>0.71546389021083279</v>
      </c>
      <c r="P19" s="102"/>
      <c r="Q19" s="102">
        <v>15195.254099922653</v>
      </c>
      <c r="R19" s="102">
        <v>27800.143841989036</v>
      </c>
      <c r="S19" s="102">
        <v>108111.60205808831</v>
      </c>
      <c r="T19" s="102">
        <v>10188</v>
      </c>
      <c r="U19" s="103">
        <v>0.14508506616257089</v>
      </c>
      <c r="V19" s="103">
        <v>8.2466918714555762E-2</v>
      </c>
      <c r="W19" s="102">
        <v>8709.8733459357281</v>
      </c>
      <c r="X19" s="102">
        <v>9347.8270321361051</v>
      </c>
      <c r="Y19" s="102">
        <v>1478.1266540642721</v>
      </c>
      <c r="Z19" s="102">
        <v>840.17296786389409</v>
      </c>
      <c r="AA19" s="104"/>
      <c r="AB19" s="104">
        <v>1.7592366144569709E-2</v>
      </c>
      <c r="AC19" s="104">
        <v>0.14427536592597723</v>
      </c>
      <c r="AD19" s="104">
        <v>0.83813226792945306</v>
      </c>
      <c r="AE19" s="102"/>
      <c r="AF19" s="102">
        <v>179.23102628087619</v>
      </c>
      <c r="AG19" s="102">
        <v>1469.877428053856</v>
      </c>
      <c r="AH19" s="102">
        <v>8538.8915456652685</v>
      </c>
      <c r="AI19" s="102"/>
      <c r="AJ19" s="104">
        <v>4.5542235138950331E-2</v>
      </c>
      <c r="AK19" s="104">
        <v>0.15893294765028848</v>
      </c>
      <c r="AL19" s="104">
        <v>0.79552481721076129</v>
      </c>
      <c r="AM19" s="102"/>
      <c r="AN19" s="102">
        <v>6212.7265284306732</v>
      </c>
      <c r="AO19" s="102">
        <v>21681.126038193583</v>
      </c>
      <c r="AP19" s="102">
        <v>108522.95942065553</v>
      </c>
      <c r="AQ19" s="102"/>
      <c r="AR19" s="104">
        <v>2.8087012461001249E-2</v>
      </c>
      <c r="AS19" s="104">
        <v>0.1445817719440706</v>
      </c>
      <c r="AT19" s="104">
        <v>0.82733121559492817</v>
      </c>
      <c r="AU19" s="102"/>
      <c r="AV19" s="102">
        <v>698.75397672040492</v>
      </c>
      <c r="AW19" s="102">
        <v>3596.932505636827</v>
      </c>
      <c r="AX19" s="102">
        <v>20582.501530362995</v>
      </c>
      <c r="AY19" s="102">
        <v>161295</v>
      </c>
      <c r="AZ19" s="102" t="s">
        <v>420</v>
      </c>
      <c r="BA19" s="102" t="s">
        <v>420</v>
      </c>
      <c r="BB19" s="102">
        <v>5332374105.0923653</v>
      </c>
      <c r="BC19" s="102">
        <v>247600162.38240042</v>
      </c>
      <c r="BD19" s="102">
        <v>5084773942.7099648</v>
      </c>
      <c r="BE19" s="101" t="s">
        <v>163</v>
      </c>
      <c r="BF19" s="102">
        <v>6107063579.3392344</v>
      </c>
      <c r="BG19" s="102">
        <v>386723714.10040212</v>
      </c>
      <c r="BH19" s="102">
        <v>5720339865.2388344</v>
      </c>
      <c r="BI19" s="105">
        <v>774689474.24686766</v>
      </c>
      <c r="BJ19" s="102">
        <v>139123551.71800169</v>
      </c>
      <c r="BK19" s="102">
        <v>635565922.52886963</v>
      </c>
      <c r="BL19" s="102">
        <v>15995392000</v>
      </c>
      <c r="BM19" s="104">
        <v>0.33336939195315535</v>
      </c>
      <c r="BN19" s="104">
        <v>0.38180143252126825</v>
      </c>
      <c r="BO19" s="104">
        <v>4.8432040568112844E-2</v>
      </c>
      <c r="BP19" s="104">
        <v>0.14528040587156982</v>
      </c>
      <c r="BQ19" s="102">
        <v>15346062.256359193</v>
      </c>
      <c r="BR19" s="102">
        <v>123777489.4616425</v>
      </c>
      <c r="BS19" s="102">
        <v>57900050.708549924</v>
      </c>
      <c r="BT19" s="102">
        <v>577665871.82031965</v>
      </c>
      <c r="BU19" s="106">
        <v>0.32800000000000007</v>
      </c>
      <c r="BV19" s="102">
        <v>2980828651.8203411</v>
      </c>
      <c r="BW19" s="104">
        <v>0.48809523809523819</v>
      </c>
    </row>
    <row r="20" spans="1:75" s="101" customFormat="1" x14ac:dyDescent="0.25">
      <c r="A20" s="101" t="s">
        <v>16</v>
      </c>
      <c r="B20" s="101" t="s">
        <v>16</v>
      </c>
      <c r="C20" s="101" t="s">
        <v>197</v>
      </c>
      <c r="D20" s="101" t="s">
        <v>166</v>
      </c>
      <c r="E20" s="102">
        <v>5995</v>
      </c>
      <c r="F20" s="103">
        <v>0.23529411764705882</v>
      </c>
      <c r="G20" s="103">
        <v>0.23529411764705882</v>
      </c>
      <c r="H20" s="102">
        <v>4584.411764705882</v>
      </c>
      <c r="I20" s="102">
        <v>4584.411764705882</v>
      </c>
      <c r="J20" s="102">
        <v>1410.5882352941176</v>
      </c>
      <c r="K20" s="102">
        <v>1410.5882352941176</v>
      </c>
      <c r="L20" s="104"/>
      <c r="M20" s="104">
        <v>0.12266391305970036</v>
      </c>
      <c r="N20" s="104">
        <v>0.13887093374906345</v>
      </c>
      <c r="O20" s="104">
        <v>0.73846515319123618</v>
      </c>
      <c r="P20" s="102"/>
      <c r="Q20" s="102">
        <v>735.37015879290368</v>
      </c>
      <c r="R20" s="102">
        <v>832.53124782563543</v>
      </c>
      <c r="S20" s="102">
        <v>4427.0985933814609</v>
      </c>
      <c r="T20" s="102">
        <v>7142</v>
      </c>
      <c r="U20" s="103">
        <v>0.16885964912280702</v>
      </c>
      <c r="V20" s="103">
        <v>0.16885964912280702</v>
      </c>
      <c r="W20" s="102">
        <v>5936.0043859649122</v>
      </c>
      <c r="X20" s="102">
        <v>5936.0043859649122</v>
      </c>
      <c r="Y20" s="102">
        <v>1205.9956140350878</v>
      </c>
      <c r="Z20" s="102">
        <v>1205.9956140350878</v>
      </c>
      <c r="AA20" s="104"/>
      <c r="AB20" s="104">
        <v>7.5574143219850093E-2</v>
      </c>
      <c r="AC20" s="104">
        <v>0.17249953467996779</v>
      </c>
      <c r="AD20" s="104">
        <v>0.75192632210018218</v>
      </c>
      <c r="AE20" s="102"/>
      <c r="AF20" s="102">
        <v>539.75053087616936</v>
      </c>
      <c r="AG20" s="102">
        <v>1231.9916766843298</v>
      </c>
      <c r="AH20" s="102">
        <v>5370.2577924395009</v>
      </c>
      <c r="AI20" s="102"/>
      <c r="AJ20" s="104">
        <v>7.8334610106706837E-2</v>
      </c>
      <c r="AK20" s="104">
        <v>0.15021589225417095</v>
      </c>
      <c r="AL20" s="104">
        <v>0.77144949763912218</v>
      </c>
      <c r="AM20" s="102"/>
      <c r="AN20" s="102">
        <v>824.11269732309813</v>
      </c>
      <c r="AO20" s="102">
        <v>1580.3336989582037</v>
      </c>
      <c r="AP20" s="102">
        <v>8115.9697543894908</v>
      </c>
      <c r="AQ20" s="102"/>
      <c r="AR20" s="104">
        <v>0.15217561535851323</v>
      </c>
      <c r="AS20" s="104">
        <v>0.19932408497050508</v>
      </c>
      <c r="AT20" s="104">
        <v>0.64850029967098166</v>
      </c>
      <c r="AU20" s="102"/>
      <c r="AV20" s="102">
        <v>398.1802574088191</v>
      </c>
      <c r="AW20" s="102">
        <v>521.54818151614575</v>
      </c>
      <c r="AX20" s="102">
        <v>1696.8554104042405</v>
      </c>
      <c r="AY20" s="102">
        <v>13137</v>
      </c>
      <c r="AZ20" s="102" t="s">
        <v>420</v>
      </c>
      <c r="BA20" s="102" t="s">
        <v>420</v>
      </c>
      <c r="BB20" s="102">
        <v>1425602197.4887304</v>
      </c>
      <c r="BC20" s="102">
        <v>260592979.29047108</v>
      </c>
      <c r="BD20" s="102">
        <v>1165009218.1982594</v>
      </c>
      <c r="BE20" s="101" t="s">
        <v>164</v>
      </c>
      <c r="BF20" s="102">
        <v>4095233052.0077772</v>
      </c>
      <c r="BG20" s="102"/>
      <c r="BH20" s="102"/>
      <c r="BI20" s="105">
        <v>2669630854.5190434</v>
      </c>
      <c r="BJ20" s="102"/>
      <c r="BK20" s="102"/>
      <c r="BL20" s="102">
        <v>14390863872</v>
      </c>
      <c r="BM20" s="104">
        <v>9.9063003456136819E-2</v>
      </c>
      <c r="BN20" s="104">
        <v>0.28457173165092514</v>
      </c>
      <c r="BO20" s="104">
        <v>0.18550872819478806</v>
      </c>
      <c r="BP20" s="104">
        <v>1.8726337958946273</v>
      </c>
      <c r="BQ20" s="102"/>
      <c r="BR20" s="102"/>
      <c r="BS20" s="102"/>
      <c r="BT20" s="102"/>
      <c r="BU20" s="106">
        <v>0.31900000000000001</v>
      </c>
      <c r="BV20" s="102">
        <v>1918325027.2987974</v>
      </c>
      <c r="BW20" s="104">
        <v>0.46842878120411163</v>
      </c>
    </row>
    <row r="21" spans="1:75" s="101" customFormat="1" x14ac:dyDescent="0.25">
      <c r="A21" s="101" t="s">
        <v>17</v>
      </c>
      <c r="B21" s="101" t="s">
        <v>17</v>
      </c>
      <c r="C21" s="101" t="s">
        <v>180</v>
      </c>
      <c r="D21" s="101" t="s">
        <v>166</v>
      </c>
      <c r="E21" s="102">
        <v>15417259</v>
      </c>
      <c r="F21" s="103">
        <v>5.3004303535436073E-2</v>
      </c>
      <c r="G21" s="103">
        <v>5.3004303535436073E-2</v>
      </c>
      <c r="H21" s="102">
        <v>14600077.924279567</v>
      </c>
      <c r="I21" s="102">
        <v>14600077.924279567</v>
      </c>
      <c r="J21" s="102">
        <v>817181.07572043361</v>
      </c>
      <c r="K21" s="102">
        <v>817181.07572043361</v>
      </c>
      <c r="L21" s="104"/>
      <c r="M21" s="104">
        <v>5.336242209876408E-2</v>
      </c>
      <c r="N21" s="104">
        <v>6.9721228637937879E-2</v>
      </c>
      <c r="O21" s="104">
        <v>0.87691634926329798</v>
      </c>
      <c r="P21" s="102"/>
      <c r="Q21" s="102">
        <v>822702.28236396937</v>
      </c>
      <c r="R21" s="102">
        <v>1074910.2397093056</v>
      </c>
      <c r="S21" s="102">
        <v>13519646.477926724</v>
      </c>
      <c r="T21" s="102">
        <v>321193</v>
      </c>
      <c r="U21" s="103">
        <v>9.7785327045492781E-2</v>
      </c>
      <c r="V21" s="103">
        <v>9.7785327045492781E-2</v>
      </c>
      <c r="W21" s="102">
        <v>289785.03745027701</v>
      </c>
      <c r="X21" s="102">
        <v>289785.03745027701</v>
      </c>
      <c r="Y21" s="102">
        <v>31407.962549722964</v>
      </c>
      <c r="Z21" s="102">
        <v>31407.962549722964</v>
      </c>
      <c r="AA21" s="104"/>
      <c r="AB21" s="104">
        <v>8.8488029155151054E-2</v>
      </c>
      <c r="AC21" s="104">
        <v>0.15523151009332822</v>
      </c>
      <c r="AD21" s="104">
        <v>0.75628046075152078</v>
      </c>
      <c r="AE21" s="102"/>
      <c r="AF21" s="102">
        <v>28421.735548430432</v>
      </c>
      <c r="AG21" s="102">
        <v>49859.274421406371</v>
      </c>
      <c r="AH21" s="102">
        <v>242911.9900301632</v>
      </c>
      <c r="AI21" s="102"/>
      <c r="AJ21" s="104">
        <v>7.8260633813371852E-2</v>
      </c>
      <c r="AK21" s="104">
        <v>0.12291291981021393</v>
      </c>
      <c r="AL21" s="104">
        <v>0.7988264463764142</v>
      </c>
      <c r="AM21" s="102"/>
      <c r="AN21" s="102">
        <v>1165290.1127792278</v>
      </c>
      <c r="AO21" s="102">
        <v>1830156.5322001746</v>
      </c>
      <c r="AP21" s="102">
        <v>11894416.316750441</v>
      </c>
      <c r="AQ21" s="102"/>
      <c r="AR21" s="104">
        <v>3.1498523192436088E-2</v>
      </c>
      <c r="AS21" s="104">
        <v>0.15234397105011974</v>
      </c>
      <c r="AT21" s="104">
        <v>0.81615750575744428</v>
      </c>
      <c r="AU21" s="102"/>
      <c r="AV21" s="102">
        <v>26729.301502799564</v>
      </c>
      <c r="AW21" s="102">
        <v>129277.42387967769</v>
      </c>
      <c r="AX21" s="102">
        <v>692582.31288767944</v>
      </c>
      <c r="AY21" s="102">
        <v>15738452</v>
      </c>
      <c r="AZ21" s="102" t="s">
        <v>421</v>
      </c>
      <c r="BA21" s="102" t="s">
        <v>421</v>
      </c>
      <c r="BB21" s="102">
        <v>200330000000</v>
      </c>
      <c r="BC21" s="102">
        <v>4158616416.0817862</v>
      </c>
      <c r="BD21" s="102">
        <v>196171383583.91821</v>
      </c>
      <c r="BE21" s="101" t="s">
        <v>174</v>
      </c>
      <c r="BF21" s="102">
        <v>683072085984.60193</v>
      </c>
      <c r="BG21" s="102">
        <v>49425045181.724998</v>
      </c>
      <c r="BH21" s="102">
        <v>633647040802.87708</v>
      </c>
      <c r="BI21" s="105">
        <v>482742085984.60193</v>
      </c>
      <c r="BJ21" s="102">
        <v>45266428765.643211</v>
      </c>
      <c r="BK21" s="102">
        <v>437475657218.95886</v>
      </c>
      <c r="BL21" s="102">
        <v>1774724841472</v>
      </c>
      <c r="BM21" s="104">
        <v>0.11287947028106138</v>
      </c>
      <c r="BN21" s="104">
        <v>0.38488900928328995</v>
      </c>
      <c r="BO21" s="104">
        <v>0.27200953900222857</v>
      </c>
      <c r="BP21" s="104">
        <v>2.4097343682154539</v>
      </c>
      <c r="BQ21" s="102">
        <v>896996011.83597326</v>
      </c>
      <c r="BR21" s="102">
        <v>44369432753.807243</v>
      </c>
      <c r="BS21" s="102">
        <v>14880625230.397533</v>
      </c>
      <c r="BT21" s="102">
        <v>422595031988.56134</v>
      </c>
      <c r="BU21" s="106">
        <v>0.36599999999999983</v>
      </c>
      <c r="BV21" s="102">
        <v>394328680552.62482</v>
      </c>
      <c r="BW21" s="104">
        <v>0.57728706624605641</v>
      </c>
    </row>
    <row r="22" spans="1:75" s="101" customFormat="1" x14ac:dyDescent="0.25">
      <c r="A22" s="101" t="s">
        <v>18</v>
      </c>
      <c r="B22" s="101" t="s">
        <v>18</v>
      </c>
      <c r="C22" s="101" t="s">
        <v>171</v>
      </c>
      <c r="D22" s="101" t="s">
        <v>166</v>
      </c>
      <c r="E22" s="102">
        <v>342934</v>
      </c>
      <c r="F22" s="103">
        <v>0.28433359314107559</v>
      </c>
      <c r="G22" s="103">
        <v>0.25253312548713952</v>
      </c>
      <c r="H22" s="102">
        <v>245426.34356975841</v>
      </c>
      <c r="I22" s="102">
        <v>256331.80514419332</v>
      </c>
      <c r="J22" s="102">
        <v>97507.656430241623</v>
      </c>
      <c r="K22" s="102">
        <v>86602.194855806709</v>
      </c>
      <c r="L22" s="104"/>
      <c r="M22" s="104">
        <v>0.31570226396432816</v>
      </c>
      <c r="N22" s="104">
        <v>0.18151831096318519</v>
      </c>
      <c r="O22" s="104">
        <v>0.50277942507248663</v>
      </c>
      <c r="P22" s="102"/>
      <c r="Q22" s="102">
        <v>108265.04019034292</v>
      </c>
      <c r="R22" s="102">
        <v>62248.800451848947</v>
      </c>
      <c r="S22" s="102">
        <v>172420.15935780812</v>
      </c>
      <c r="T22" s="102">
        <v>28365</v>
      </c>
      <c r="U22" s="103">
        <v>0.25756726457399104</v>
      </c>
      <c r="V22" s="103">
        <v>0.15863228699551571</v>
      </c>
      <c r="W22" s="102">
        <v>21059.104540358745</v>
      </c>
      <c r="X22" s="102">
        <v>23865.395179372197</v>
      </c>
      <c r="Y22" s="102">
        <v>7305.8954596412559</v>
      </c>
      <c r="Z22" s="102">
        <v>4499.6048206278028</v>
      </c>
      <c r="AA22" s="104"/>
      <c r="AB22" s="104">
        <v>9.0313060427658812E-2</v>
      </c>
      <c r="AC22" s="104">
        <v>0.18277490424674958</v>
      </c>
      <c r="AD22" s="104">
        <v>0.72691203532559157</v>
      </c>
      <c r="AE22" s="102"/>
      <c r="AF22" s="102">
        <v>2561.729959030542</v>
      </c>
      <c r="AG22" s="102">
        <v>5184.4101589590518</v>
      </c>
      <c r="AH22" s="102">
        <v>20618.859882010405</v>
      </c>
      <c r="AI22" s="102"/>
      <c r="AJ22" s="104">
        <v>0.22311390581024707</v>
      </c>
      <c r="AK22" s="104">
        <v>0.19590109299480982</v>
      </c>
      <c r="AL22" s="104">
        <v>0.58098500119494312</v>
      </c>
      <c r="AM22" s="102"/>
      <c r="AN22" s="102">
        <v>59456.609169442163</v>
      </c>
      <c r="AO22" s="102">
        <v>52204.790551983628</v>
      </c>
      <c r="AP22" s="102">
        <v>154824.04838869139</v>
      </c>
      <c r="AQ22" s="102"/>
      <c r="AR22" s="104">
        <v>0.14438959381578784</v>
      </c>
      <c r="AS22" s="104">
        <v>0.14164016671981317</v>
      </c>
      <c r="AT22" s="104">
        <v>0.71397023946439897</v>
      </c>
      <c r="AU22" s="102"/>
      <c r="AV22" s="102">
        <v>15133.98618377019</v>
      </c>
      <c r="AW22" s="102">
        <v>14845.808964178799</v>
      </c>
      <c r="AX22" s="102">
        <v>74833.756741933888</v>
      </c>
      <c r="AY22" s="102">
        <v>371299</v>
      </c>
      <c r="AZ22" s="102" t="s">
        <v>420</v>
      </c>
      <c r="BA22" s="102" t="s">
        <v>420</v>
      </c>
      <c r="BB22" s="102">
        <v>7495751835.6732492</v>
      </c>
      <c r="BC22" s="102">
        <v>452328223.90328079</v>
      </c>
      <c r="BD22" s="102">
        <v>7043423611.769968</v>
      </c>
      <c r="BE22" s="101" t="s">
        <v>164</v>
      </c>
      <c r="BF22" s="102">
        <v>13973950732.025938</v>
      </c>
      <c r="BG22" s="102">
        <v>2709374705.5797324</v>
      </c>
      <c r="BH22" s="102">
        <v>11264576026.446209</v>
      </c>
      <c r="BI22" s="105">
        <v>6478198896.3526907</v>
      </c>
      <c r="BJ22" s="102">
        <v>2257046481.6764517</v>
      </c>
      <c r="BK22" s="102">
        <v>4221152414.6762409</v>
      </c>
      <c r="BL22" s="102">
        <v>48952958976</v>
      </c>
      <c r="BM22" s="104">
        <v>0.15312152712460478</v>
      </c>
      <c r="BN22" s="104">
        <v>0.28545671240990556</v>
      </c>
      <c r="BO22" s="104">
        <v>0.13233518528530083</v>
      </c>
      <c r="BP22" s="104">
        <v>0.86424938263325457</v>
      </c>
      <c r="BQ22" s="102">
        <v>393860672.72572732</v>
      </c>
      <c r="BR22" s="102">
        <v>1863185808.9507244</v>
      </c>
      <c r="BS22" s="102">
        <v>1071221950.0486649</v>
      </c>
      <c r="BT22" s="102">
        <v>3149930464.6275759</v>
      </c>
      <c r="BU22" s="106">
        <v>0.32700000000000001</v>
      </c>
      <c r="BV22" s="102">
        <v>6789720489.4093342</v>
      </c>
      <c r="BW22" s="104">
        <v>0.48588410104011887</v>
      </c>
    </row>
    <row r="23" spans="1:75" s="101" customFormat="1" x14ac:dyDescent="0.25">
      <c r="A23" s="101" t="s">
        <v>202</v>
      </c>
      <c r="B23" s="101" t="s">
        <v>19</v>
      </c>
      <c r="C23" s="101" t="s">
        <v>197</v>
      </c>
      <c r="D23" s="101" t="s">
        <v>196</v>
      </c>
      <c r="E23" s="109">
        <v>55166</v>
      </c>
      <c r="F23" s="103">
        <v>2.2972972972972974E-2</v>
      </c>
      <c r="G23" s="103">
        <v>2.2972972972972974E-2</v>
      </c>
      <c r="H23" s="102">
        <v>53898.67297297297</v>
      </c>
      <c r="I23" s="102">
        <v>53898.67297297297</v>
      </c>
      <c r="J23" s="102">
        <v>1267.327027027027</v>
      </c>
      <c r="K23" s="102">
        <v>1267.327027027027</v>
      </c>
      <c r="L23" s="104"/>
      <c r="M23" s="104">
        <v>0.60504247579867287</v>
      </c>
      <c r="N23" s="104">
        <v>0.26901416634708131</v>
      </c>
      <c r="O23" s="104">
        <v>0.12594335785424585</v>
      </c>
      <c r="P23" s="102"/>
      <c r="Q23" s="102">
        <v>33377.773219909584</v>
      </c>
      <c r="R23" s="102">
        <v>14840.435500703088</v>
      </c>
      <c r="S23" s="102">
        <v>6947.7912793873265</v>
      </c>
      <c r="T23" s="109">
        <v>5811</v>
      </c>
      <c r="U23" s="103">
        <v>0.11040339702760085</v>
      </c>
      <c r="V23" s="103">
        <v>0.11040339702760085</v>
      </c>
      <c r="W23" s="102">
        <v>5169.4458598726114</v>
      </c>
      <c r="X23" s="102">
        <v>5169.4458598726114</v>
      </c>
      <c r="Y23" s="102">
        <v>641.55414012738856</v>
      </c>
      <c r="Z23" s="102">
        <v>641.55414012738856</v>
      </c>
      <c r="AA23" s="104"/>
      <c r="AB23" s="104">
        <v>0.37855799578476312</v>
      </c>
      <c r="AC23" s="104">
        <v>0.28355250146573685</v>
      </c>
      <c r="AD23" s="104">
        <v>0.33788950274950003</v>
      </c>
      <c r="AE23" s="102"/>
      <c r="AF23" s="102">
        <v>2199.8005135052586</v>
      </c>
      <c r="AG23" s="102">
        <v>1647.7235860173969</v>
      </c>
      <c r="AH23" s="102">
        <v>1963.4759004773446</v>
      </c>
      <c r="AI23" s="102"/>
      <c r="AJ23" s="104">
        <v>0.3871788690189546</v>
      </c>
      <c r="AK23" s="104">
        <v>0.35843414131864343</v>
      </c>
      <c r="AL23" s="104">
        <v>0.25438698966240192</v>
      </c>
      <c r="AM23" s="102"/>
      <c r="AN23" s="102">
        <v>22869.927444778365</v>
      </c>
      <c r="AO23" s="102">
        <v>21172.030453158597</v>
      </c>
      <c r="AP23" s="102">
        <v>15026.160934908617</v>
      </c>
      <c r="AQ23" s="102"/>
      <c r="AR23" s="104">
        <v>0.41399828112321863</v>
      </c>
      <c r="AS23" s="104">
        <v>0.23336163213472472</v>
      </c>
      <c r="AT23" s="104">
        <v>0.35264008674205671</v>
      </c>
      <c r="AU23" s="102"/>
      <c r="AV23" s="102">
        <v>790.27352207041145</v>
      </c>
      <c r="AW23" s="102">
        <v>445.45962471839272</v>
      </c>
      <c r="AX23" s="102">
        <v>673.14802036561161</v>
      </c>
      <c r="AY23" s="102">
        <v>60977</v>
      </c>
      <c r="AZ23" s="109" t="s">
        <v>514</v>
      </c>
      <c r="BA23" s="109" t="s">
        <v>515</v>
      </c>
      <c r="BB23" s="102">
        <v>382454699.45990729</v>
      </c>
      <c r="BC23" s="102">
        <v>20922193.423205853</v>
      </c>
      <c r="BD23" s="102">
        <v>361532506.03670144</v>
      </c>
      <c r="BE23" s="101" t="s">
        <v>164</v>
      </c>
      <c r="BF23" s="102">
        <v>1992395584.3319018</v>
      </c>
      <c r="BG23" s="102">
        <v>171419295.42808911</v>
      </c>
      <c r="BH23" s="102">
        <v>1820976288.9038124</v>
      </c>
      <c r="BI23" s="105">
        <v>1609940884.8719943</v>
      </c>
      <c r="BJ23" s="102">
        <v>150497102.00488326</v>
      </c>
      <c r="BK23" s="102">
        <v>1459443782.867111</v>
      </c>
      <c r="BL23" s="102">
        <v>11099472896</v>
      </c>
      <c r="BM23" s="104">
        <v>3.4457014584695758E-2</v>
      </c>
      <c r="BN23" s="104">
        <v>0.17950362174855314</v>
      </c>
      <c r="BO23" s="104">
        <v>0.14504660716385737</v>
      </c>
      <c r="BP23" s="104">
        <v>4.2094943195769625</v>
      </c>
      <c r="BQ23" s="102">
        <v>7795825.2229324887</v>
      </c>
      <c r="BR23" s="102">
        <v>142701276.78195077</v>
      </c>
      <c r="BS23" s="102">
        <v>43244107.296688214</v>
      </c>
      <c r="BT23" s="102">
        <v>1416199675.5704226</v>
      </c>
      <c r="BU23" s="106">
        <v>0.39600000000000013</v>
      </c>
      <c r="BV23" s="102">
        <v>1306272601.6480689</v>
      </c>
      <c r="BW23" s="104">
        <v>0.65562913907284814</v>
      </c>
    </row>
    <row r="24" spans="1:75" s="101" customFormat="1" x14ac:dyDescent="0.25">
      <c r="A24" s="101" t="s">
        <v>20</v>
      </c>
      <c r="B24" s="101" t="s">
        <v>20</v>
      </c>
      <c r="C24" s="101" t="s">
        <v>197</v>
      </c>
      <c r="D24" s="101" t="s">
        <v>196</v>
      </c>
      <c r="E24" s="102">
        <v>3411</v>
      </c>
      <c r="F24" s="103">
        <v>0.27329192546583853</v>
      </c>
      <c r="G24" s="103">
        <v>0.27329192546583853</v>
      </c>
      <c r="H24" s="102">
        <v>2478.8012422360248</v>
      </c>
      <c r="I24" s="102">
        <v>2478.8012422360248</v>
      </c>
      <c r="J24" s="102">
        <v>932.19875776397521</v>
      </c>
      <c r="K24" s="102">
        <v>932.19875776397521</v>
      </c>
      <c r="L24" s="104"/>
      <c r="M24" s="104">
        <v>0.10670083779510929</v>
      </c>
      <c r="N24" s="104">
        <v>0.38034740421608632</v>
      </c>
      <c r="O24" s="104">
        <v>0.51295175798880444</v>
      </c>
      <c r="P24" s="102"/>
      <c r="Q24" s="102">
        <v>363.95655771911777</v>
      </c>
      <c r="R24" s="102">
        <v>1297.3649957810703</v>
      </c>
      <c r="S24" s="102">
        <v>1749.678446499812</v>
      </c>
      <c r="T24" s="102">
        <v>388</v>
      </c>
      <c r="U24" s="103">
        <v>0.1276595744680851</v>
      </c>
      <c r="V24" s="103">
        <v>6.8085106382978725E-2</v>
      </c>
      <c r="W24" s="102">
        <v>338.468085106383</v>
      </c>
      <c r="X24" s="102">
        <v>361.58297872340427</v>
      </c>
      <c r="Y24" s="102">
        <v>49.531914893617021</v>
      </c>
      <c r="Z24" s="102">
        <v>26.417021276595744</v>
      </c>
      <c r="AA24" s="104"/>
      <c r="AB24" s="104">
        <v>6.7403482240812537E-2</v>
      </c>
      <c r="AC24" s="104">
        <v>0.310790293369061</v>
      </c>
      <c r="AD24" s="104">
        <v>0.62180622439012645</v>
      </c>
      <c r="AE24" s="102"/>
      <c r="AF24" s="102">
        <v>26.152551109435265</v>
      </c>
      <c r="AG24" s="102">
        <v>120.58663382719567</v>
      </c>
      <c r="AH24" s="102">
        <v>241.26081506336905</v>
      </c>
      <c r="AI24" s="102"/>
      <c r="AJ24" s="104">
        <v>8.5519385782494906E-2</v>
      </c>
      <c r="AK24" s="104">
        <v>0.28605700451866722</v>
      </c>
      <c r="AL24" s="104">
        <v>0.62842360969883793</v>
      </c>
      <c r="AM24" s="102"/>
      <c r="AN24" s="102">
        <v>240.93114245818529</v>
      </c>
      <c r="AO24" s="102">
        <v>805.89962470188971</v>
      </c>
      <c r="AP24" s="102">
        <v>1770.438560182333</v>
      </c>
      <c r="AQ24" s="102"/>
      <c r="AR24" s="104">
        <v>3.6277304586908511E-2</v>
      </c>
      <c r="AS24" s="104">
        <v>0.54083538015772725</v>
      </c>
      <c r="AT24" s="104">
        <v>0.42288731525536422</v>
      </c>
      <c r="AU24" s="102"/>
      <c r="AV24" s="102">
        <v>35.614542634310048</v>
      </c>
      <c r="AW24" s="102">
        <v>530.95468155927017</v>
      </c>
      <c r="AX24" s="102">
        <v>415.16144846401198</v>
      </c>
      <c r="AY24" s="102">
        <v>3799</v>
      </c>
      <c r="AZ24" s="102" t="s">
        <v>420</v>
      </c>
      <c r="BA24" s="102" t="s">
        <v>420</v>
      </c>
      <c r="BB24" s="102">
        <v>227941840.07727587</v>
      </c>
      <c r="BC24" s="102">
        <v>18825249.275623746</v>
      </c>
      <c r="BD24" s="102">
        <v>209116590.80165213</v>
      </c>
      <c r="BE24" s="101" t="s">
        <v>163</v>
      </c>
      <c r="BF24" s="102">
        <v>718911727.61403513</v>
      </c>
      <c r="BG24" s="102">
        <v>26836680.011377569</v>
      </c>
      <c r="BH24" s="102">
        <v>692075047.60265779</v>
      </c>
      <c r="BI24" s="105">
        <v>490969887.53675979</v>
      </c>
      <c r="BJ24" s="102">
        <v>8011430.7357538231</v>
      </c>
      <c r="BK24" s="102">
        <v>482958456.80100566</v>
      </c>
      <c r="BL24" s="102">
        <v>3085184768</v>
      </c>
      <c r="BM24" s="104">
        <v>7.3882719259320509E-2</v>
      </c>
      <c r="BN24" s="104">
        <v>0.23302063949968105</v>
      </c>
      <c r="BO24" s="104">
        <v>0.15913792024036072</v>
      </c>
      <c r="BP24" s="104">
        <v>2.1539261390989619</v>
      </c>
      <c r="BQ24" s="102">
        <v>2178807.9643867579</v>
      </c>
      <c r="BR24" s="102">
        <v>5832622.7713670656</v>
      </c>
      <c r="BS24" s="102">
        <v>22064308.28183268</v>
      </c>
      <c r="BT24" s="102">
        <v>460894148.51917297</v>
      </c>
      <c r="BU24" s="106">
        <v>0.39600000000000007</v>
      </c>
      <c r="BV24" s="102">
        <v>471339477.0449636</v>
      </c>
      <c r="BW24" s="104">
        <v>0.65562913907284792</v>
      </c>
    </row>
    <row r="25" spans="1:75" s="101" customFormat="1" x14ac:dyDescent="0.25">
      <c r="A25" s="101" t="s">
        <v>21</v>
      </c>
      <c r="B25" s="101" t="s">
        <v>21</v>
      </c>
      <c r="C25" s="101" t="s">
        <v>161</v>
      </c>
      <c r="D25" s="101" t="s">
        <v>162</v>
      </c>
      <c r="E25" s="102">
        <v>363638</v>
      </c>
      <c r="F25" s="103">
        <v>0.52734151094806836</v>
      </c>
      <c r="G25" s="103">
        <v>0.52734151094806836</v>
      </c>
      <c r="H25" s="102">
        <v>171876.58764186632</v>
      </c>
      <c r="I25" s="102">
        <v>171876.58764186632</v>
      </c>
      <c r="J25" s="102">
        <v>191761.41235813368</v>
      </c>
      <c r="K25" s="102">
        <v>191761.41235813368</v>
      </c>
      <c r="L25" s="104"/>
      <c r="M25" s="104">
        <v>0.17079567891084108</v>
      </c>
      <c r="N25" s="104">
        <v>0.1495435986607096</v>
      </c>
      <c r="O25" s="104">
        <v>0.67966072242844922</v>
      </c>
      <c r="P25" s="102"/>
      <c r="Q25" s="102">
        <v>62107.799087780426</v>
      </c>
      <c r="R25" s="102">
        <v>54379.735129783119</v>
      </c>
      <c r="S25" s="102">
        <v>247150.46578243643</v>
      </c>
      <c r="T25" s="102">
        <v>12431</v>
      </c>
      <c r="U25" s="103">
        <v>0.34512930196383435</v>
      </c>
      <c r="V25" s="103">
        <v>0.3439626677036749</v>
      </c>
      <c r="W25" s="102">
        <v>8140.6976472875749</v>
      </c>
      <c r="X25" s="102">
        <v>8155.2000777756175</v>
      </c>
      <c r="Y25" s="102">
        <v>4290.3023527124251</v>
      </c>
      <c r="Z25" s="102">
        <v>4275.7999222243825</v>
      </c>
      <c r="AA25" s="104"/>
      <c r="AB25" s="104">
        <v>0.16606091003884119</v>
      </c>
      <c r="AC25" s="104">
        <v>0.18430320389060142</v>
      </c>
      <c r="AD25" s="104">
        <v>0.64963588607055733</v>
      </c>
      <c r="AE25" s="102"/>
      <c r="AF25" s="102">
        <v>2064.3031726928348</v>
      </c>
      <c r="AG25" s="102">
        <v>2291.0731275640665</v>
      </c>
      <c r="AH25" s="102">
        <v>8075.6236997430979</v>
      </c>
      <c r="AI25" s="102"/>
      <c r="AJ25" s="104">
        <v>0.18027500395075435</v>
      </c>
      <c r="AK25" s="104">
        <v>0.17184122449011685</v>
      </c>
      <c r="AL25" s="104">
        <v>0.6478837715591288</v>
      </c>
      <c r="AM25" s="102"/>
      <c r="AN25" s="102">
        <v>32452.616816706293</v>
      </c>
      <c r="AO25" s="102">
        <v>30934.390733474906</v>
      </c>
      <c r="AP25" s="102">
        <v>116630.2777389727</v>
      </c>
      <c r="AQ25" s="102"/>
      <c r="AR25" s="104">
        <v>0.15604877278188917</v>
      </c>
      <c r="AS25" s="104">
        <v>0.154000952351868</v>
      </c>
      <c r="AT25" s="104">
        <v>0.68995027486624283</v>
      </c>
      <c r="AU25" s="102"/>
      <c r="AV25" s="102">
        <v>30593.629482412583</v>
      </c>
      <c r="AW25" s="102">
        <v>30192.150775687031</v>
      </c>
      <c r="AX25" s="102">
        <v>135265.9344527465</v>
      </c>
      <c r="AY25" s="102">
        <v>376069</v>
      </c>
      <c r="AZ25" s="102" t="s">
        <v>420</v>
      </c>
      <c r="BA25" s="102" t="s">
        <v>420</v>
      </c>
      <c r="BB25" s="102">
        <v>571765294.25264752</v>
      </c>
      <c r="BC25" s="102">
        <v>62264893.01807493</v>
      </c>
      <c r="BD25" s="102">
        <v>509500401.23457259</v>
      </c>
      <c r="BE25" s="101" t="s">
        <v>164</v>
      </c>
      <c r="BF25" s="102">
        <v>4281103339.1606646</v>
      </c>
      <c r="BG25" s="102">
        <v>1534016617.8135481</v>
      </c>
      <c r="BH25" s="102">
        <v>2747086721.3471174</v>
      </c>
      <c r="BI25" s="105">
        <v>3709338044.9080186</v>
      </c>
      <c r="BJ25" s="102">
        <v>1471751724.7954731</v>
      </c>
      <c r="BK25" s="102">
        <v>2237586320.112545</v>
      </c>
      <c r="BL25" s="102">
        <v>18049953792</v>
      </c>
      <c r="BM25" s="104">
        <v>3.1676828696706259E-2</v>
      </c>
      <c r="BN25" s="104">
        <v>0.23718084757968252</v>
      </c>
      <c r="BO25" s="104">
        <v>0.20550401888297634</v>
      </c>
      <c r="BP25" s="104">
        <v>6.4875187112510595</v>
      </c>
      <c r="BQ25" s="102">
        <v>761553594.78313696</v>
      </c>
      <c r="BR25" s="102">
        <v>710198130.01233613</v>
      </c>
      <c r="BS25" s="102">
        <v>412161674.72340965</v>
      </c>
      <c r="BT25" s="102">
        <v>1825424645.3891354</v>
      </c>
      <c r="BU25" s="106">
        <v>0.46000000000000024</v>
      </c>
      <c r="BV25" s="102">
        <v>3646865807.4331617</v>
      </c>
      <c r="BW25" s="104">
        <v>0.85185185185185253</v>
      </c>
    </row>
    <row r="26" spans="1:75" s="101" customFormat="1" x14ac:dyDescent="0.25">
      <c r="A26" s="101" t="s">
        <v>22</v>
      </c>
      <c r="B26" s="101" t="s">
        <v>22</v>
      </c>
      <c r="C26" s="101" t="s">
        <v>197</v>
      </c>
      <c r="D26" s="101" t="s">
        <v>162</v>
      </c>
      <c r="E26" s="102">
        <v>70477</v>
      </c>
      <c r="F26" s="103">
        <v>0.32130219391365888</v>
      </c>
      <c r="G26" s="103">
        <v>0.3205944798301486</v>
      </c>
      <c r="H26" s="102">
        <v>47832.585279547064</v>
      </c>
      <c r="I26" s="102">
        <v>47882.462845010617</v>
      </c>
      <c r="J26" s="102">
        <v>22644.414720452936</v>
      </c>
      <c r="K26" s="102">
        <v>22594.537154989383</v>
      </c>
      <c r="L26" s="104"/>
      <c r="M26" s="104">
        <v>0.22668371918623687</v>
      </c>
      <c r="N26" s="104">
        <v>0.3794336645283049</v>
      </c>
      <c r="O26" s="104">
        <v>0.39388261628545829</v>
      </c>
      <c r="P26" s="102"/>
      <c r="Q26" s="102">
        <v>15975.988477088416</v>
      </c>
      <c r="R26" s="102">
        <v>26741.346374961344</v>
      </c>
      <c r="S26" s="102">
        <v>27759.665147950243</v>
      </c>
      <c r="T26" s="102">
        <v>22552.560000000001</v>
      </c>
      <c r="U26" s="103">
        <v>0.28614008941877794</v>
      </c>
      <c r="V26" s="103">
        <v>0.28614008941877794</v>
      </c>
      <c r="W26" s="102">
        <v>16099.368464977644</v>
      </c>
      <c r="X26" s="102">
        <v>16099.368464977644</v>
      </c>
      <c r="Y26" s="102">
        <v>6453.1915350223553</v>
      </c>
      <c r="Z26" s="102">
        <v>6453.1915350223553</v>
      </c>
      <c r="AA26" s="104"/>
      <c r="AB26" s="104">
        <v>0.12423598531461227</v>
      </c>
      <c r="AC26" s="104">
        <v>0.30309249195539351</v>
      </c>
      <c r="AD26" s="104">
        <v>0.57267152272999422</v>
      </c>
      <c r="AE26" s="102"/>
      <c r="AF26" s="102">
        <v>2801.8395129669125</v>
      </c>
      <c r="AG26" s="102">
        <v>6835.5116103735299</v>
      </c>
      <c r="AH26" s="102">
        <v>12915.208876659559</v>
      </c>
      <c r="AI26" s="102"/>
      <c r="AJ26" s="104">
        <v>0.18226406552200669</v>
      </c>
      <c r="AK26" s="104">
        <v>0.38109729347548538</v>
      </c>
      <c r="AL26" s="104">
        <v>0.43663864100250799</v>
      </c>
      <c r="AM26" s="102"/>
      <c r="AN26" s="102">
        <v>11652.497806241952</v>
      </c>
      <c r="AO26" s="102">
        <v>24364.294538638289</v>
      </c>
      <c r="AP26" s="102">
        <v>27915.161399644472</v>
      </c>
      <c r="AQ26" s="102"/>
      <c r="AR26" s="104">
        <v>0.17544552979667075</v>
      </c>
      <c r="AS26" s="104">
        <v>0.27383188246734808</v>
      </c>
      <c r="AT26" s="104">
        <v>0.55072258773598115</v>
      </c>
      <c r="AU26" s="102"/>
      <c r="AV26" s="102">
        <v>5105.044945306784</v>
      </c>
      <c r="AW26" s="102">
        <v>7967.8522962304824</v>
      </c>
      <c r="AX26" s="102">
        <v>16024.709013938027</v>
      </c>
      <c r="AY26" s="102">
        <v>93029.56</v>
      </c>
      <c r="AZ26" s="102" t="s">
        <v>420</v>
      </c>
      <c r="BA26" s="102" t="s">
        <v>420</v>
      </c>
      <c r="BB26" s="102">
        <v>1661946876.7125313</v>
      </c>
      <c r="BC26" s="102">
        <v>18249394.479549073</v>
      </c>
      <c r="BD26" s="102">
        <v>1643697482.2329822</v>
      </c>
      <c r="BE26" s="101" t="s">
        <v>164</v>
      </c>
      <c r="BF26" s="102">
        <v>10376841132.64924</v>
      </c>
      <c r="BG26" s="102">
        <v>948094970.8377353</v>
      </c>
      <c r="BH26" s="102">
        <v>9428746161.811512</v>
      </c>
      <c r="BI26" s="105">
        <v>8714894255.9367142</v>
      </c>
      <c r="BJ26" s="102">
        <v>929845576.35818624</v>
      </c>
      <c r="BK26" s="102">
        <v>7785048679.5785294</v>
      </c>
      <c r="BL26" s="102">
        <v>29198372864</v>
      </c>
      <c r="BM26" s="104">
        <v>5.6919160682464644E-2</v>
      </c>
      <c r="BN26" s="104">
        <v>0.35539107541993614</v>
      </c>
      <c r="BO26" s="104">
        <v>0.29847191473747164</v>
      </c>
      <c r="BP26" s="104">
        <v>5.2437862954894792</v>
      </c>
      <c r="BQ26" s="102">
        <v>83541291.525300041</v>
      </c>
      <c r="BR26" s="102">
        <v>846304284.83288622</v>
      </c>
      <c r="BS26" s="102">
        <v>643382869.8773613</v>
      </c>
      <c r="BT26" s="102">
        <v>7141665809.7011681</v>
      </c>
      <c r="BU26" s="106">
        <v>0.314</v>
      </c>
      <c r="BV26" s="102">
        <v>4749749439.7257462</v>
      </c>
      <c r="BW26" s="104">
        <v>0.45772594752186596</v>
      </c>
    </row>
    <row r="27" spans="1:75" s="101" customFormat="1" x14ac:dyDescent="0.25">
      <c r="A27" s="101" t="s">
        <v>383</v>
      </c>
      <c r="B27" s="101" t="s">
        <v>23</v>
      </c>
      <c r="C27" s="101" t="s">
        <v>197</v>
      </c>
      <c r="D27" s="101" t="s">
        <v>162</v>
      </c>
      <c r="E27" s="102">
        <v>7246.1538461538457</v>
      </c>
      <c r="F27" s="103">
        <v>0.11889596602972399</v>
      </c>
      <c r="G27" s="103">
        <v>0.11889596602972399</v>
      </c>
      <c r="H27" s="102">
        <v>6384.6153846153848</v>
      </c>
      <c r="I27" s="102">
        <v>6384.6153846153848</v>
      </c>
      <c r="J27" s="102">
        <v>861.53846153846155</v>
      </c>
      <c r="K27" s="102">
        <v>861.53846153846155</v>
      </c>
      <c r="L27" s="104"/>
      <c r="M27" s="104">
        <v>0.23241375199646752</v>
      </c>
      <c r="N27" s="104">
        <v>0.36160238031230652</v>
      </c>
      <c r="O27" s="104">
        <v>0.40598386769122602</v>
      </c>
      <c r="P27" s="102"/>
      <c r="Q27" s="102">
        <v>1684.1058029282492</v>
      </c>
      <c r="R27" s="102">
        <v>2620.2264788784055</v>
      </c>
      <c r="S27" s="102">
        <v>2941.8215643471913</v>
      </c>
      <c r="T27" s="102">
        <v>2472.6005755823739</v>
      </c>
      <c r="U27" s="103">
        <v>9.1954022988505746E-2</v>
      </c>
      <c r="V27" s="103">
        <v>9.1954022988505746E-2</v>
      </c>
      <c r="W27" s="102">
        <v>2245.2350054138797</v>
      </c>
      <c r="X27" s="102">
        <v>2245.2350054138797</v>
      </c>
      <c r="Y27" s="102">
        <v>227.36557016849414</v>
      </c>
      <c r="Z27" s="102">
        <v>227.36557016849414</v>
      </c>
      <c r="AA27" s="104"/>
      <c r="AB27" s="104">
        <v>5.261418294163691E-2</v>
      </c>
      <c r="AC27" s="104">
        <v>0.48060971325996343</v>
      </c>
      <c r="AD27" s="104">
        <v>0.46677610379839968</v>
      </c>
      <c r="AE27" s="102"/>
      <c r="AF27" s="102">
        <v>130.09385902528774</v>
      </c>
      <c r="AG27" s="102">
        <v>1188.3558536370654</v>
      </c>
      <c r="AH27" s="102">
        <v>1154.1508629200209</v>
      </c>
      <c r="AI27" s="102"/>
      <c r="AJ27" s="104">
        <v>0.24908131483213714</v>
      </c>
      <c r="AK27" s="104">
        <v>0.36842157807488229</v>
      </c>
      <c r="AL27" s="104">
        <v>0.38249710709298052</v>
      </c>
      <c r="AM27" s="102"/>
      <c r="AN27" s="102">
        <v>2149.5344819531206</v>
      </c>
      <c r="AO27" s="102">
        <v>3179.4230992447197</v>
      </c>
      <c r="AP27" s="102">
        <v>3300.8928088314228</v>
      </c>
      <c r="AQ27" s="102"/>
      <c r="AR27" s="104">
        <v>0</v>
      </c>
      <c r="AS27" s="104">
        <v>0.57484956114079766</v>
      </c>
      <c r="AT27" s="104">
        <v>0.4251504388592024</v>
      </c>
      <c r="AU27" s="102"/>
      <c r="AV27" s="102">
        <v>0</v>
      </c>
      <c r="AW27" s="102">
        <v>625.95600475118874</v>
      </c>
      <c r="AX27" s="102">
        <v>462.94802695576709</v>
      </c>
      <c r="AY27" s="102">
        <v>9718.7544217362192</v>
      </c>
      <c r="AZ27" s="102" t="s">
        <v>139</v>
      </c>
      <c r="BA27" s="102" t="s">
        <v>133</v>
      </c>
      <c r="BB27" s="102">
        <v>232061311.12573364</v>
      </c>
      <c r="BC27" s="102">
        <v>56690633.27833499</v>
      </c>
      <c r="BD27" s="102">
        <v>175370677.84739864</v>
      </c>
      <c r="BE27" s="101" t="s">
        <v>164</v>
      </c>
      <c r="BF27" s="102">
        <v>522180039.10205418</v>
      </c>
      <c r="BG27" s="102">
        <v>64721332.868065439</v>
      </c>
      <c r="BH27" s="102">
        <v>457458706.23398864</v>
      </c>
      <c r="BI27" s="105">
        <v>290118727.97632033</v>
      </c>
      <c r="BJ27" s="102">
        <v>8030699.589730449</v>
      </c>
      <c r="BK27" s="102">
        <v>282088028.38659</v>
      </c>
      <c r="BL27" s="102">
        <v>1629760000</v>
      </c>
      <c r="BM27" s="104">
        <v>0.14238986791044916</v>
      </c>
      <c r="BN27" s="104">
        <v>0.32040302811582944</v>
      </c>
      <c r="BO27" s="104">
        <v>0.17801316020538013</v>
      </c>
      <c r="BP27" s="104">
        <v>1.2501813704703688</v>
      </c>
      <c r="BQ27" s="102">
        <v>2648038.955810267</v>
      </c>
      <c r="BR27" s="102">
        <v>5382660.6339201825</v>
      </c>
      <c r="BS27" s="102">
        <v>1202192.4069579567</v>
      </c>
      <c r="BT27" s="102">
        <v>280885835.97963202</v>
      </c>
      <c r="BU27" s="106">
        <v>0.33399999999999985</v>
      </c>
      <c r="BV27" s="102">
        <v>261874073.66379276</v>
      </c>
      <c r="BW27" s="104">
        <v>0.50150150150150119</v>
      </c>
    </row>
    <row r="28" spans="1:75" s="101" customFormat="1" x14ac:dyDescent="0.25">
      <c r="A28" s="101" t="s">
        <v>204</v>
      </c>
      <c r="B28" s="101" t="s">
        <v>24</v>
      </c>
      <c r="C28" s="101" t="s">
        <v>197</v>
      </c>
      <c r="D28" s="101" t="s">
        <v>196</v>
      </c>
      <c r="E28" s="102">
        <v>1061.5384615384614</v>
      </c>
      <c r="F28" s="103">
        <v>0.24285714285714285</v>
      </c>
      <c r="G28" s="103">
        <v>0.24285714285714285</v>
      </c>
      <c r="H28" s="102">
        <v>803.7362637362636</v>
      </c>
      <c r="I28" s="102">
        <v>803.7362637362636</v>
      </c>
      <c r="J28" s="102">
        <v>257.80219780219778</v>
      </c>
      <c r="K28" s="102">
        <v>257.80219780219778</v>
      </c>
      <c r="L28" s="104"/>
      <c r="M28" s="104">
        <v>0.27533659154943529</v>
      </c>
      <c r="N28" s="104">
        <v>0.49584305103713283</v>
      </c>
      <c r="O28" s="104">
        <v>0.22882035741343199</v>
      </c>
      <c r="P28" s="102"/>
      <c r="Q28" s="102">
        <v>292.28038179863131</v>
      </c>
      <c r="R28" s="102">
        <v>526.35646956249479</v>
      </c>
      <c r="S28" s="102">
        <v>242.90161017733547</v>
      </c>
      <c r="T28" s="102">
        <v>21264.364950008421</v>
      </c>
      <c r="U28" s="103">
        <v>0.18439716312056736</v>
      </c>
      <c r="V28" s="103">
        <v>0.18439716312056736</v>
      </c>
      <c r="W28" s="102">
        <v>17343.276377666443</v>
      </c>
      <c r="X28" s="102">
        <v>17343.276377666443</v>
      </c>
      <c r="Y28" s="102">
        <v>3921.0885723419783</v>
      </c>
      <c r="Z28" s="102">
        <v>3921.0885723419783</v>
      </c>
      <c r="AA28" s="104"/>
      <c r="AB28" s="104">
        <v>9.1153778438073554E-2</v>
      </c>
      <c r="AC28" s="104">
        <v>0.50460411596873345</v>
      </c>
      <c r="AD28" s="104">
        <v>0.4042421055931929</v>
      </c>
      <c r="AE28" s="102"/>
      <c r="AF28" s="102">
        <v>1938.3272112794048</v>
      </c>
      <c r="AG28" s="102">
        <v>10730.086077235521</v>
      </c>
      <c r="AH28" s="102">
        <v>8595.9516614934946</v>
      </c>
      <c r="AI28" s="102"/>
      <c r="AJ28" s="104">
        <v>0.16256198347107437</v>
      </c>
      <c r="AK28" s="104">
        <v>0.5254545454545454</v>
      </c>
      <c r="AL28" s="104">
        <v>0.31198347107438013</v>
      </c>
      <c r="AM28" s="102"/>
      <c r="AN28" s="102">
        <v>2950.0143690610844</v>
      </c>
      <c r="AO28" s="102">
        <v>9535.4302788461482</v>
      </c>
      <c r="AP28" s="102">
        <v>5661.5679934954724</v>
      </c>
      <c r="AQ28" s="102"/>
      <c r="AR28" s="104">
        <v>0.1165456629728697</v>
      </c>
      <c r="AS28" s="104">
        <v>0.39128773404661826</v>
      </c>
      <c r="AT28" s="104">
        <v>0.49216660298051207</v>
      </c>
      <c r="AU28" s="102"/>
      <c r="AV28" s="102">
        <v>487.03159529765901</v>
      </c>
      <c r="AW28" s="102">
        <v>1635.148700278042</v>
      </c>
      <c r="AX28" s="102">
        <v>2056.7104745684751</v>
      </c>
      <c r="AY28" s="102">
        <v>22325.903411546882</v>
      </c>
      <c r="AZ28" s="102" t="s">
        <v>139</v>
      </c>
      <c r="BA28" s="102" t="s">
        <v>133</v>
      </c>
      <c r="BB28" s="102">
        <v>30623390.138328906</v>
      </c>
      <c r="BC28" s="102">
        <v>8897032.5848046485</v>
      </c>
      <c r="BD28" s="102">
        <v>21726357.553524259</v>
      </c>
      <c r="BE28" s="101" t="s">
        <v>164</v>
      </c>
      <c r="BF28" s="102">
        <v>273544126.09021825</v>
      </c>
      <c r="BG28" s="102">
        <v>13736475.767060369</v>
      </c>
      <c r="BH28" s="102">
        <v>259807650.32315773</v>
      </c>
      <c r="BI28" s="105">
        <v>242920735.95188913</v>
      </c>
      <c r="BJ28" s="102">
        <v>4839443.1822557207</v>
      </c>
      <c r="BK28" s="102">
        <v>238081292.76963347</v>
      </c>
      <c r="BL28" s="102">
        <v>1503299968</v>
      </c>
      <c r="BM28" s="104">
        <v>2.0370778148203157E-2</v>
      </c>
      <c r="BN28" s="104">
        <v>0.18196243724673467</v>
      </c>
      <c r="BO28" s="104">
        <v>0.16159165909853138</v>
      </c>
      <c r="BP28" s="104">
        <v>7.9325226519530316</v>
      </c>
      <c r="BQ28" s="102">
        <v>952968.47646934364</v>
      </c>
      <c r="BR28" s="102">
        <v>3886474.7057863772</v>
      </c>
      <c r="BS28" s="102">
        <v>38143046.126998186</v>
      </c>
      <c r="BT28" s="102">
        <v>199938246.64263529</v>
      </c>
      <c r="BU28" s="106">
        <v>0.45100000000000001</v>
      </c>
      <c r="BV28" s="102">
        <v>224714755.67702812</v>
      </c>
      <c r="BW28" s="104">
        <v>0.82149362477231336</v>
      </c>
    </row>
    <row r="29" spans="1:75" s="101" customFormat="1" x14ac:dyDescent="0.25">
      <c r="A29" s="101" t="s">
        <v>25</v>
      </c>
      <c r="B29" s="101" t="s">
        <v>25</v>
      </c>
      <c r="C29" s="101" t="s">
        <v>197</v>
      </c>
      <c r="D29" s="101" t="s">
        <v>196</v>
      </c>
      <c r="E29" s="102">
        <v>3938.4615384615381</v>
      </c>
      <c r="F29" s="103">
        <v>1.9607843137254902E-2</v>
      </c>
      <c r="G29" s="103">
        <v>1.9607843137254902E-2</v>
      </c>
      <c r="H29" s="102">
        <v>3861.2368024132725</v>
      </c>
      <c r="I29" s="102">
        <v>3861.2368024132725</v>
      </c>
      <c r="J29" s="102">
        <v>77.224736048265456</v>
      </c>
      <c r="K29" s="102">
        <v>77.224736048265456</v>
      </c>
      <c r="L29" s="104"/>
      <c r="M29" s="104">
        <v>0.25677899999999998</v>
      </c>
      <c r="N29" s="104">
        <v>0.198209</v>
      </c>
      <c r="O29" s="104">
        <v>0.54501200000000005</v>
      </c>
      <c r="P29" s="102"/>
      <c r="Q29" s="102">
        <v>1011.3142153846152</v>
      </c>
      <c r="R29" s="102">
        <v>780.63852307692298</v>
      </c>
      <c r="S29" s="102">
        <v>2146.5088000000001</v>
      </c>
      <c r="T29" s="102">
        <v>1231.6715542521993</v>
      </c>
      <c r="U29" s="103">
        <v>7.8758949880668255E-2</v>
      </c>
      <c r="V29" s="103">
        <v>7.8758949880668255E-2</v>
      </c>
      <c r="W29" s="102">
        <v>1134.6663960414055</v>
      </c>
      <c r="X29" s="102">
        <v>1134.6663960414055</v>
      </c>
      <c r="Y29" s="102">
        <v>97.005158210793738</v>
      </c>
      <c r="Z29" s="102">
        <v>97.005158210793738</v>
      </c>
      <c r="AA29" s="104"/>
      <c r="AB29" s="104">
        <v>0.2009110496155411</v>
      </c>
      <c r="AC29" s="104">
        <v>0.25032569772639379</v>
      </c>
      <c r="AD29" s="104">
        <v>0.54876325265806514</v>
      </c>
      <c r="AE29" s="102"/>
      <c r="AF29" s="102">
        <v>247.45642474641423</v>
      </c>
      <c r="AG29" s="102">
        <v>308.31904118793369</v>
      </c>
      <c r="AH29" s="102">
        <v>675.89608831785142</v>
      </c>
      <c r="AI29" s="102"/>
      <c r="AJ29" s="104">
        <v>0.1803584821098155</v>
      </c>
      <c r="AK29" s="104">
        <v>0.20041498158946114</v>
      </c>
      <c r="AL29" s="104">
        <v>0.61922653630072344</v>
      </c>
      <c r="AM29" s="102"/>
      <c r="AN29" s="102">
        <v>901.0535176408581</v>
      </c>
      <c r="AO29" s="102">
        <v>1001.2538475410244</v>
      </c>
      <c r="AP29" s="102">
        <v>3093.595833272796</v>
      </c>
      <c r="AQ29" s="102"/>
      <c r="AR29" s="104">
        <v>4.5139957194675097E-2</v>
      </c>
      <c r="AS29" s="104">
        <v>0.22265565586395536</v>
      </c>
      <c r="AT29" s="104">
        <v>0.73220438694136947</v>
      </c>
      <c r="AU29" s="102"/>
      <c r="AV29" s="102">
        <v>7.8647299688867003</v>
      </c>
      <c r="AW29" s="102">
        <v>38.793271377358415</v>
      </c>
      <c r="AX29" s="102">
        <v>127.57189291281406</v>
      </c>
      <c r="AY29" s="102">
        <v>5170.1330927137369</v>
      </c>
      <c r="AZ29" s="102" t="s">
        <v>133</v>
      </c>
      <c r="BA29" s="102" t="s">
        <v>133</v>
      </c>
      <c r="BB29" s="102">
        <v>282238635.18455577</v>
      </c>
      <c r="BC29" s="102">
        <v>67456840.166951016</v>
      </c>
      <c r="BD29" s="102">
        <v>214781795.01760477</v>
      </c>
      <c r="BE29" s="101" t="s">
        <v>163</v>
      </c>
      <c r="BF29" s="102">
        <v>1416310910.7884066</v>
      </c>
      <c r="BG29" s="102">
        <v>69630032.809686482</v>
      </c>
      <c r="BH29" s="102">
        <v>1346680877.9787211</v>
      </c>
      <c r="BI29" s="105">
        <v>1134072275.6038516</v>
      </c>
      <c r="BJ29" s="102">
        <v>2173192.6427354664</v>
      </c>
      <c r="BK29" s="102">
        <v>1131899082.9611163</v>
      </c>
      <c r="BL29" s="102">
        <v>10888798208</v>
      </c>
      <c r="BM29" s="104">
        <v>2.5920090518088124E-2</v>
      </c>
      <c r="BN29" s="104">
        <v>0.13007045256361194</v>
      </c>
      <c r="BO29" s="104">
        <v>0.10415036204552387</v>
      </c>
      <c r="BP29" s="104">
        <v>4.018132651691297</v>
      </c>
      <c r="BQ29" s="102">
        <v>150696.03886114841</v>
      </c>
      <c r="BR29" s="102">
        <v>2022496.6038743178</v>
      </c>
      <c r="BS29" s="102">
        <v>14193921.23539659</v>
      </c>
      <c r="BT29" s="102">
        <v>1117705161.7257197</v>
      </c>
      <c r="BU29" s="106">
        <v>0.4220000000000001</v>
      </c>
      <c r="BV29" s="102">
        <v>1034053986.7693908</v>
      </c>
      <c r="BW29" s="104">
        <v>0.73010380622837412</v>
      </c>
    </row>
    <row r="30" spans="1:75" s="101" customFormat="1" x14ac:dyDescent="0.25">
      <c r="A30" s="101" t="s">
        <v>26</v>
      </c>
      <c r="B30" s="101" t="s">
        <v>26</v>
      </c>
      <c r="C30" s="101" t="s">
        <v>180</v>
      </c>
      <c r="D30" s="101" t="s">
        <v>172</v>
      </c>
      <c r="E30" s="102">
        <v>637111</v>
      </c>
      <c r="F30" s="103">
        <v>0.17291311754684838</v>
      </c>
      <c r="G30" s="103">
        <v>0.17291311754684838</v>
      </c>
      <c r="H30" s="102">
        <v>526946.15076660994</v>
      </c>
      <c r="I30" s="102">
        <v>526946.15076660994</v>
      </c>
      <c r="J30" s="102">
        <v>110164.84923339012</v>
      </c>
      <c r="K30" s="102">
        <v>110164.84923339012</v>
      </c>
      <c r="L30" s="104"/>
      <c r="M30" s="104">
        <v>1.9966421440203209E-2</v>
      </c>
      <c r="N30" s="104">
        <v>0.23778183628079594</v>
      </c>
      <c r="O30" s="104">
        <v>0.74225174227900093</v>
      </c>
      <c r="P30" s="102"/>
      <c r="Q30" s="102">
        <v>12720.826730189307</v>
      </c>
      <c r="R30" s="102">
        <v>151493.42349469417</v>
      </c>
      <c r="S30" s="102">
        <v>472896.74977511656</v>
      </c>
      <c r="T30" s="102">
        <v>196974</v>
      </c>
      <c r="U30" s="103">
        <v>3.1491053677932403E-2</v>
      </c>
      <c r="V30" s="103">
        <v>3.1491053677932403E-2</v>
      </c>
      <c r="W30" s="102">
        <v>190771.08119284295</v>
      </c>
      <c r="X30" s="102">
        <v>190771.08119284295</v>
      </c>
      <c r="Y30" s="102">
        <v>6202.918807157057</v>
      </c>
      <c r="Z30" s="102">
        <v>6202.918807157057</v>
      </c>
      <c r="AA30" s="104"/>
      <c r="AB30" s="104">
        <v>1.5942692637538697E-2</v>
      </c>
      <c r="AC30" s="104">
        <v>8.9475950069601531E-2</v>
      </c>
      <c r="AD30" s="104">
        <v>0.8945813572928597</v>
      </c>
      <c r="AE30" s="102"/>
      <c r="AF30" s="102">
        <v>3140.2959395865473</v>
      </c>
      <c r="AG30" s="102">
        <v>17624.435789009691</v>
      </c>
      <c r="AH30" s="102">
        <v>176209.26827140374</v>
      </c>
      <c r="AI30" s="102"/>
      <c r="AJ30" s="104">
        <v>1.3911865473473664E-2</v>
      </c>
      <c r="AK30" s="104">
        <v>0.10551716871331807</v>
      </c>
      <c r="AL30" s="104">
        <v>0.88057096581320826</v>
      </c>
      <c r="AM30" s="102"/>
      <c r="AN30" s="102">
        <v>9984.7855790138001</v>
      </c>
      <c r="AO30" s="102">
        <v>75731.490253121228</v>
      </c>
      <c r="AP30" s="102">
        <v>632000.95612731786</v>
      </c>
      <c r="AQ30" s="102"/>
      <c r="AR30" s="104">
        <v>5.8643733767671936E-2</v>
      </c>
      <c r="AS30" s="104">
        <v>0.21370814186105808</v>
      </c>
      <c r="AT30" s="104">
        <v>0.72764812437126991</v>
      </c>
      <c r="AU30" s="102"/>
      <c r="AV30" s="102">
        <v>6824.2404081080513</v>
      </c>
      <c r="AW30" s="102">
        <v>24868.739480463955</v>
      </c>
      <c r="AX30" s="102">
        <v>84674.788151975154</v>
      </c>
      <c r="AY30" s="102">
        <v>834085</v>
      </c>
      <c r="AZ30" s="102" t="s">
        <v>420</v>
      </c>
      <c r="BA30" s="102" t="s">
        <v>420</v>
      </c>
      <c r="BB30" s="102">
        <v>21856804103.76704</v>
      </c>
      <c r="BC30" s="102">
        <v>434223940.13389111</v>
      </c>
      <c r="BD30" s="102">
        <v>21422580163.633148</v>
      </c>
      <c r="BE30" s="101" t="s">
        <v>163</v>
      </c>
      <c r="BF30" s="102">
        <v>30290227399.038891</v>
      </c>
      <c r="BG30" s="102"/>
      <c r="BH30" s="102"/>
      <c r="BI30" s="105">
        <v>8433423295.2718401</v>
      </c>
      <c r="BJ30" s="102"/>
      <c r="BK30" s="102"/>
      <c r="BL30" s="102">
        <v>240215703552</v>
      </c>
      <c r="BM30" s="104">
        <v>9.0988240071638998E-2</v>
      </c>
      <c r="BN30" s="104">
        <v>0.12609595022784137</v>
      </c>
      <c r="BO30" s="104">
        <v>3.5107710156202336E-2</v>
      </c>
      <c r="BP30" s="104">
        <v>0.38584887594880957</v>
      </c>
      <c r="BQ30" s="102"/>
      <c r="BR30" s="102"/>
      <c r="BS30" s="102"/>
      <c r="BT30" s="102"/>
      <c r="BU30" s="106">
        <v>0.185</v>
      </c>
      <c r="BV30" s="102">
        <v>6875695789.9658842</v>
      </c>
      <c r="BW30" s="104">
        <v>0.22699386503067487</v>
      </c>
    </row>
    <row r="31" spans="1:75" s="101" customFormat="1" x14ac:dyDescent="0.25">
      <c r="A31" s="101" t="s">
        <v>27</v>
      </c>
      <c r="B31" s="101" t="s">
        <v>27</v>
      </c>
      <c r="C31" s="101" t="s">
        <v>161</v>
      </c>
      <c r="D31" s="101" t="s">
        <v>166</v>
      </c>
      <c r="E31" s="119">
        <v>54000000</v>
      </c>
      <c r="F31" s="103">
        <v>0.54660532916138971</v>
      </c>
      <c r="G31" s="103">
        <v>0.54660532916138971</v>
      </c>
      <c r="H31" s="102">
        <v>24483312.225284956</v>
      </c>
      <c r="I31" s="102">
        <v>24483312.225284956</v>
      </c>
      <c r="J31" s="102">
        <v>29516687.774715044</v>
      </c>
      <c r="K31" s="102">
        <v>29516687.774715044</v>
      </c>
      <c r="L31" s="104"/>
      <c r="M31" s="104">
        <v>0.35390565908396432</v>
      </c>
      <c r="N31" s="104">
        <v>5.6327096842406131E-2</v>
      </c>
      <c r="O31" s="104">
        <v>0.58976724407362957</v>
      </c>
      <c r="P31" s="102"/>
      <c r="Q31" s="102">
        <v>19110905.590534072</v>
      </c>
      <c r="R31" s="102">
        <v>3041663.2294899309</v>
      </c>
      <c r="S31" s="102">
        <v>31847431.179975998</v>
      </c>
      <c r="T31" s="119">
        <v>20000000</v>
      </c>
      <c r="U31" s="103">
        <v>0.3528950398343263</v>
      </c>
      <c r="V31" s="103">
        <v>0.3528950398343263</v>
      </c>
      <c r="W31" s="102">
        <v>12942099.203313475</v>
      </c>
      <c r="X31" s="102">
        <v>12942099.203313475</v>
      </c>
      <c r="Y31" s="102">
        <v>7057900.7966865264</v>
      </c>
      <c r="Z31" s="102">
        <v>7057900.7966865264</v>
      </c>
      <c r="AA31" s="104"/>
      <c r="AB31" s="104">
        <v>0.35914346286663462</v>
      </c>
      <c r="AC31" s="104">
        <v>6.5804082703151634E-2</v>
      </c>
      <c r="AD31" s="104">
        <v>0.57505245443021369</v>
      </c>
      <c r="AE31" s="102"/>
      <c r="AF31" s="102">
        <v>7182869.2573326929</v>
      </c>
      <c r="AG31" s="102">
        <v>1316081.6540630327</v>
      </c>
      <c r="AH31" s="102">
        <v>11501049.088604273</v>
      </c>
      <c r="AI31" s="102"/>
      <c r="AJ31" s="104">
        <v>0.37879753774554448</v>
      </c>
      <c r="AK31" s="104">
        <v>7.3688552349464323E-2</v>
      </c>
      <c r="AL31" s="104">
        <v>0.54751390990499116</v>
      </c>
      <c r="AM31" s="102"/>
      <c r="AN31" s="102">
        <v>14176653.698267046</v>
      </c>
      <c r="AO31" s="102">
        <v>2757824.389256516</v>
      </c>
      <c r="AP31" s="102">
        <v>20490933.341074869</v>
      </c>
      <c r="AQ31" s="102"/>
      <c r="AR31" s="104">
        <v>0.32813471384161358</v>
      </c>
      <c r="AS31" s="104">
        <v>5.0266299637692941E-2</v>
      </c>
      <c r="AT31" s="104">
        <v>0.62159898652069345</v>
      </c>
      <c r="AU31" s="102"/>
      <c r="AV31" s="102">
        <v>12001392.154751603</v>
      </c>
      <c r="AW31" s="102">
        <v>1838469.2282554109</v>
      </c>
      <c r="AX31" s="102">
        <v>22734727.18839455</v>
      </c>
      <c r="AY31" s="102">
        <v>74000000</v>
      </c>
      <c r="AZ31" s="108" t="s">
        <v>516</v>
      </c>
      <c r="BA31" s="108" t="s">
        <v>516</v>
      </c>
      <c r="BB31" s="102">
        <v>2483952766729.1621</v>
      </c>
      <c r="BC31" s="102">
        <v>26869860211.490829</v>
      </c>
      <c r="BD31" s="102">
        <v>2457082906517.6714</v>
      </c>
      <c r="BE31" s="101" t="s">
        <v>402</v>
      </c>
      <c r="BF31" s="102">
        <v>4374280889890.6206</v>
      </c>
      <c r="BG31" s="102">
        <v>112234528620.67552</v>
      </c>
      <c r="BH31" s="102">
        <v>4262046361269.9414</v>
      </c>
      <c r="BI31" s="105">
        <v>1890328123161.4556</v>
      </c>
      <c r="BJ31" s="102">
        <v>85364668409.184692</v>
      </c>
      <c r="BK31" s="102">
        <v>1804963454752.27</v>
      </c>
      <c r="BL31" s="102">
        <v>10866444468224</v>
      </c>
      <c r="BM31" s="104">
        <v>0.2285892845624726</v>
      </c>
      <c r="BN31" s="104">
        <v>0.40254941739977884</v>
      </c>
      <c r="BO31" s="104">
        <v>0.17396013283730596</v>
      </c>
      <c r="BP31" s="104">
        <v>0.76101613061290851</v>
      </c>
      <c r="BQ31" s="102">
        <v>52319854219.704987</v>
      </c>
      <c r="BR31" s="102">
        <v>33044814189.479702</v>
      </c>
      <c r="BS31" s="102">
        <v>1135055111256.6526</v>
      </c>
      <c r="BT31" s="102">
        <v>669908343495.61743</v>
      </c>
      <c r="BU31" s="106">
        <v>0.11900000000000009</v>
      </c>
      <c r="BV31" s="102">
        <v>590850653685.56677</v>
      </c>
      <c r="BW31" s="104">
        <v>0.13507377979568685</v>
      </c>
    </row>
    <row r="32" spans="1:75" s="101" customFormat="1" x14ac:dyDescent="0.25">
      <c r="A32" s="101" t="s">
        <v>28</v>
      </c>
      <c r="B32" s="101" t="s">
        <v>28</v>
      </c>
      <c r="C32" s="101" t="s">
        <v>180</v>
      </c>
      <c r="D32" s="101" t="s">
        <v>166</v>
      </c>
      <c r="E32" s="102">
        <v>2272200</v>
      </c>
      <c r="F32" s="103">
        <v>0.14738959495291212</v>
      </c>
      <c r="G32" s="103">
        <v>0.14738959495291212</v>
      </c>
      <c r="H32" s="102">
        <v>1937301.3623479931</v>
      </c>
      <c r="I32" s="102">
        <v>1937301.3623479931</v>
      </c>
      <c r="J32" s="102">
        <v>334898.63765200693</v>
      </c>
      <c r="K32" s="102">
        <v>334898.63765200693</v>
      </c>
      <c r="L32" s="104"/>
      <c r="M32" s="104">
        <v>1.6249613283232862E-3</v>
      </c>
      <c r="N32" s="104">
        <v>0.1373207461405917</v>
      </c>
      <c r="O32" s="104">
        <v>0.86105429253108501</v>
      </c>
      <c r="P32" s="102"/>
      <c r="Q32" s="102">
        <v>3692.237130216171</v>
      </c>
      <c r="R32" s="102">
        <v>312020.19938065246</v>
      </c>
      <c r="S32" s="102">
        <v>1956487.5634891314</v>
      </c>
      <c r="T32" s="102">
        <v>144024</v>
      </c>
      <c r="U32" s="103">
        <v>9.1478470340258952E-2</v>
      </c>
      <c r="V32" s="103">
        <v>9.1478470340258952E-2</v>
      </c>
      <c r="W32" s="102">
        <v>130848.90478771455</v>
      </c>
      <c r="X32" s="102">
        <v>130848.90478771455</v>
      </c>
      <c r="Y32" s="102">
        <v>13175.095212285456</v>
      </c>
      <c r="Z32" s="102">
        <v>13175.095212285456</v>
      </c>
      <c r="AA32" s="104"/>
      <c r="AB32" s="104">
        <v>6.9232041457632731E-2</v>
      </c>
      <c r="AC32" s="104">
        <v>0.36901001859378835</v>
      </c>
      <c r="AD32" s="104">
        <v>0.56175793994857892</v>
      </c>
      <c r="AE32" s="102"/>
      <c r="AF32" s="102">
        <v>9971.0755388940961</v>
      </c>
      <c r="AG32" s="102">
        <v>53146.298917951775</v>
      </c>
      <c r="AH32" s="102">
        <v>80906.625543154136</v>
      </c>
      <c r="AI32" s="102"/>
      <c r="AJ32" s="104">
        <v>3.9685247434134513E-2</v>
      </c>
      <c r="AK32" s="104">
        <v>0.24975398876392263</v>
      </c>
      <c r="AL32" s="104">
        <v>0.71056076380194289</v>
      </c>
      <c r="AM32" s="102"/>
      <c r="AN32" s="102">
        <v>82075.055082251944</v>
      </c>
      <c r="AO32" s="102">
        <v>516528.77858031512</v>
      </c>
      <c r="AP32" s="102">
        <v>1469546.4334731407</v>
      </c>
      <c r="AQ32" s="102"/>
      <c r="AR32" s="104">
        <v>5.0636801086265471E-3</v>
      </c>
      <c r="AS32" s="104">
        <v>0.29002916069014362</v>
      </c>
      <c r="AT32" s="104">
        <v>0.70490715920122993</v>
      </c>
      <c r="AU32" s="102"/>
      <c r="AV32" s="102">
        <v>1762.5340374403079</v>
      </c>
      <c r="AW32" s="102">
        <v>100951.53260091598</v>
      </c>
      <c r="AX32" s="102">
        <v>245359.66622593615</v>
      </c>
      <c r="AY32" s="102">
        <v>2416224</v>
      </c>
      <c r="AZ32" s="102" t="s">
        <v>135</v>
      </c>
      <c r="BA32" s="102" t="s">
        <v>135</v>
      </c>
      <c r="BB32" s="102">
        <v>19080000000</v>
      </c>
      <c r="BC32" s="110">
        <v>2265179353.0583382</v>
      </c>
      <c r="BD32" s="110">
        <v>16814820646.941662</v>
      </c>
      <c r="BE32" s="101" t="s">
        <v>517</v>
      </c>
      <c r="BF32" s="109">
        <v>57692977722.531006</v>
      </c>
      <c r="BG32" s="109">
        <v>6199069791.6948166</v>
      </c>
      <c r="BH32" s="109">
        <v>51493907930.836189</v>
      </c>
      <c r="BI32" s="105">
        <v>38612977722.531006</v>
      </c>
      <c r="BJ32" s="102">
        <v>3933890438.6364784</v>
      </c>
      <c r="BK32" s="102">
        <v>34679087283.894531</v>
      </c>
      <c r="BL32" s="102">
        <v>292080156672</v>
      </c>
      <c r="BM32" s="104">
        <v>6.5324533571195137E-2</v>
      </c>
      <c r="BN32" s="104">
        <v>0.1975244685564827</v>
      </c>
      <c r="BO32" s="104">
        <v>0.13219993498528756</v>
      </c>
      <c r="BP32" s="104">
        <v>2.0237409707825473</v>
      </c>
      <c r="BQ32" s="102">
        <v>1133599271.4599154</v>
      </c>
      <c r="BR32" s="102">
        <v>2800291167.1765628</v>
      </c>
      <c r="BS32" s="102">
        <v>4284744017.5902143</v>
      </c>
      <c r="BT32" s="102">
        <v>30394343266.304321</v>
      </c>
      <c r="BU32" s="106">
        <v>0.33500000000000013</v>
      </c>
      <c r="BV32" s="102">
        <v>30618788303.039021</v>
      </c>
      <c r="BW32" s="104">
        <v>0.53071950021885206</v>
      </c>
    </row>
    <row r="33" spans="1:75" s="101" customFormat="1" x14ac:dyDescent="0.25">
      <c r="A33" s="101" t="s">
        <v>203</v>
      </c>
      <c r="B33" s="101" t="s">
        <v>36</v>
      </c>
      <c r="C33" s="101" t="s">
        <v>197</v>
      </c>
      <c r="D33" s="101" t="s">
        <v>196</v>
      </c>
      <c r="E33" s="102">
        <v>10015.384615384615</v>
      </c>
      <c r="F33" s="103">
        <v>0.1674347158218126</v>
      </c>
      <c r="G33" s="103">
        <v>0.1674347158218126</v>
      </c>
      <c r="H33" s="102">
        <v>8338.461538461539</v>
      </c>
      <c r="I33" s="102">
        <v>8338.461538461539</v>
      </c>
      <c r="J33" s="102">
        <v>1676.9230769230769</v>
      </c>
      <c r="K33" s="102">
        <v>1676.9230769230769</v>
      </c>
      <c r="L33" s="104"/>
      <c r="M33" s="104">
        <v>0.45927077124302873</v>
      </c>
      <c r="N33" s="104">
        <v>0.1776412159765241</v>
      </c>
      <c r="O33" s="104">
        <v>0.363088012780447</v>
      </c>
      <c r="P33" s="102"/>
      <c r="Q33" s="102">
        <v>4599.7734166032569</v>
      </c>
      <c r="R33" s="102">
        <v>1779.1451015494952</v>
      </c>
      <c r="S33" s="102">
        <v>3636.4660972318616</v>
      </c>
      <c r="T33" s="102">
        <v>309075.07194779679</v>
      </c>
      <c r="U33" s="103">
        <v>5.8064516129032261E-2</v>
      </c>
      <c r="V33" s="103">
        <v>5.5913978494623658E-2</v>
      </c>
      <c r="W33" s="102">
        <v>291128.77744760213</v>
      </c>
      <c r="X33" s="102">
        <v>291793.45502168342</v>
      </c>
      <c r="Y33" s="102">
        <v>17946.294500194654</v>
      </c>
      <c r="Z33" s="102">
        <v>17281.616926113369</v>
      </c>
      <c r="AA33" s="104"/>
      <c r="AB33" s="104">
        <v>0.3591430309866942</v>
      </c>
      <c r="AC33" s="104">
        <v>0.17257862069901797</v>
      </c>
      <c r="AD33" s="104">
        <v>0.46827834831428777</v>
      </c>
      <c r="AE33" s="102"/>
      <c r="AF33" s="102">
        <v>111002.15814176232</v>
      </c>
      <c r="AG33" s="102">
        <v>53339.749609200509</v>
      </c>
      <c r="AH33" s="102">
        <v>144733.16419683394</v>
      </c>
      <c r="AI33" s="102"/>
      <c r="AJ33" s="104">
        <v>0.40426032869408446</v>
      </c>
      <c r="AK33" s="104">
        <v>0.19057388649544482</v>
      </c>
      <c r="AL33" s="104">
        <v>0.40516578481047061</v>
      </c>
      <c r="AM33" s="102"/>
      <c r="AN33" s="102">
        <v>121062.72446561605</v>
      </c>
      <c r="AO33" s="102">
        <v>57070.635611634352</v>
      </c>
      <c r="AP33" s="102">
        <v>121333.87890881326</v>
      </c>
      <c r="AQ33" s="102"/>
      <c r="AR33" s="104">
        <v>0.52203441702784703</v>
      </c>
      <c r="AS33" s="104">
        <v>7.4914760291238738E-2</v>
      </c>
      <c r="AT33" s="104">
        <v>0.40305082268091436</v>
      </c>
      <c r="AU33" s="102"/>
      <c r="AV33" s="102">
        <v>10243.994948081256</v>
      </c>
      <c r="AW33" s="102">
        <v>1470.0686409325974</v>
      </c>
      <c r="AX33" s="102">
        <v>7909.1539881038807</v>
      </c>
      <c r="AY33" s="102">
        <v>319090.45656318142</v>
      </c>
      <c r="AZ33" s="102" t="s">
        <v>139</v>
      </c>
      <c r="BA33" s="102" t="s">
        <v>133</v>
      </c>
      <c r="BB33" s="102">
        <v>446934153.38801515</v>
      </c>
      <c r="BC33" s="102">
        <v>107054382.88355643</v>
      </c>
      <c r="BD33" s="102">
        <v>339879770.50445873</v>
      </c>
      <c r="BE33" s="101" t="s">
        <v>164</v>
      </c>
      <c r="BF33" s="102">
        <v>9751449983.5234146</v>
      </c>
      <c r="BG33" s="102">
        <v>2572079044.6747742</v>
      </c>
      <c r="BH33" s="102">
        <v>7179370938.8486452</v>
      </c>
      <c r="BI33" s="105">
        <v>9304515830.1354046</v>
      </c>
      <c r="BJ33" s="102">
        <v>2465024661.7912178</v>
      </c>
      <c r="BK33" s="102">
        <v>6839491168.3441868</v>
      </c>
      <c r="BL33" s="102">
        <v>35237740544</v>
      </c>
      <c r="BM33" s="104">
        <v>1.268339418158624E-2</v>
      </c>
      <c r="BN33" s="104">
        <v>0.27673312286714741</v>
      </c>
      <c r="BO33" s="104">
        <v>0.26404972868556131</v>
      </c>
      <c r="BP33" s="104">
        <v>20.818538390055629</v>
      </c>
      <c r="BQ33" s="102">
        <v>36980826.058017537</v>
      </c>
      <c r="BR33" s="102">
        <v>2428043835.7332001</v>
      </c>
      <c r="BS33" s="102">
        <v>306533709.72968417</v>
      </c>
      <c r="BT33" s="102">
        <v>6532957458.6145029</v>
      </c>
      <c r="BU33" s="106">
        <v>0.46700000000000008</v>
      </c>
      <c r="BV33" s="102">
        <v>8543953362.6743641</v>
      </c>
      <c r="BW33" s="104">
        <v>0.87617260787992524</v>
      </c>
    </row>
    <row r="34" spans="1:75" s="101" customFormat="1" ht="12" customHeight="1" x14ac:dyDescent="0.25">
      <c r="A34" s="101" t="s">
        <v>188</v>
      </c>
      <c r="B34" s="101" t="s">
        <v>29</v>
      </c>
      <c r="C34" s="101" t="s">
        <v>180</v>
      </c>
      <c r="D34" s="101" t="s">
        <v>166</v>
      </c>
      <c r="E34" s="102">
        <v>24080</v>
      </c>
      <c r="F34" s="103">
        <v>9.606986899563319E-2</v>
      </c>
      <c r="G34" s="103">
        <v>9.606986899563319E-2</v>
      </c>
      <c r="H34" s="102">
        <v>21766.637554585152</v>
      </c>
      <c r="I34" s="102">
        <v>21766.637554585152</v>
      </c>
      <c r="J34" s="102">
        <v>2313.3624454148471</v>
      </c>
      <c r="K34" s="102">
        <v>2313.3624454148471</v>
      </c>
      <c r="L34" s="104"/>
      <c r="M34" s="104">
        <v>0.44575563382084904</v>
      </c>
      <c r="N34" s="104">
        <v>9.3231267734809456E-2</v>
      </c>
      <c r="O34" s="104">
        <v>0.46101309844434152</v>
      </c>
      <c r="P34" s="102"/>
      <c r="Q34" s="102">
        <v>10733.795662406044</v>
      </c>
      <c r="R34" s="102">
        <v>2245.0089270542117</v>
      </c>
      <c r="S34" s="102">
        <v>11101.195410539744</v>
      </c>
      <c r="T34" s="102">
        <v>11565</v>
      </c>
      <c r="U34" s="103">
        <v>0.13665594855305466</v>
      </c>
      <c r="V34" s="103">
        <v>0.13665594855305466</v>
      </c>
      <c r="W34" s="102">
        <v>9984.5739549839236</v>
      </c>
      <c r="X34" s="102">
        <v>9984.5739549839236</v>
      </c>
      <c r="Y34" s="102">
        <v>1580.4260450160771</v>
      </c>
      <c r="Z34" s="102">
        <v>1580.4260450160771</v>
      </c>
      <c r="AA34" s="104"/>
      <c r="AB34" s="104">
        <v>0.13819783942665639</v>
      </c>
      <c r="AC34" s="104">
        <v>0.15378621860028974</v>
      </c>
      <c r="AD34" s="104">
        <v>0.70801594197305384</v>
      </c>
      <c r="AE34" s="102"/>
      <c r="AF34" s="102">
        <v>1598.2580129692813</v>
      </c>
      <c r="AG34" s="102">
        <v>1778.5376181123509</v>
      </c>
      <c r="AH34" s="102">
        <v>8188.2043689183674</v>
      </c>
      <c r="AI34" s="102"/>
      <c r="AJ34" s="104">
        <v>0.19218028864727332</v>
      </c>
      <c r="AK34" s="104">
        <v>0.13945183879688952</v>
      </c>
      <c r="AL34" s="104">
        <v>0.66836787255583718</v>
      </c>
      <c r="AM34" s="102"/>
      <c r="AN34" s="102">
        <v>6101.9569928096116</v>
      </c>
      <c r="AO34" s="102">
        <v>4427.7648290383695</v>
      </c>
      <c r="AP34" s="102">
        <v>21221.489687721096</v>
      </c>
      <c r="AQ34" s="102"/>
      <c r="AR34" s="104">
        <v>0.43747460485167411</v>
      </c>
      <c r="AS34" s="104">
        <v>0.12462163550472427</v>
      </c>
      <c r="AT34" s="104">
        <v>0.43790375964360156</v>
      </c>
      <c r="AU34" s="102"/>
      <c r="AV34" s="102">
        <v>1703.433581227265</v>
      </c>
      <c r="AW34" s="102">
        <v>485.25028998697314</v>
      </c>
      <c r="AX34" s="102">
        <v>1705.1046192166855</v>
      </c>
      <c r="AY34" s="102">
        <v>35645</v>
      </c>
      <c r="AZ34" s="111" t="s">
        <v>518</v>
      </c>
      <c r="BA34" s="111" t="s">
        <v>518</v>
      </c>
      <c r="BB34" s="102">
        <v>5050556845.962204</v>
      </c>
      <c r="BC34" s="102">
        <v>259918991.8853265</v>
      </c>
      <c r="BD34" s="102">
        <v>4790637854.0768776</v>
      </c>
      <c r="BE34" s="101" t="s">
        <v>164</v>
      </c>
      <c r="BF34" s="102">
        <v>9815582435.3960247</v>
      </c>
      <c r="BG34" s="102"/>
      <c r="BH34" s="102"/>
      <c r="BI34" s="105">
        <v>4765025589.4338188</v>
      </c>
      <c r="BJ34" s="102"/>
      <c r="BK34" s="102"/>
      <c r="BL34" s="102">
        <v>51106697216</v>
      </c>
      <c r="BM34" s="104">
        <v>9.8823776942897873E-2</v>
      </c>
      <c r="BN34" s="104">
        <v>0.19206059029623726</v>
      </c>
      <c r="BO34" s="104">
        <v>9.3236813353339332E-2</v>
      </c>
      <c r="BP34" s="104">
        <v>0.94346539099809157</v>
      </c>
      <c r="BQ34" s="102"/>
      <c r="BR34" s="102"/>
      <c r="BS34" s="102"/>
      <c r="BT34" s="102"/>
      <c r="BU34" s="106">
        <v>0.24000000000000016</v>
      </c>
      <c r="BV34" s="102">
        <v>3099657611.1776953</v>
      </c>
      <c r="BW34" s="104">
        <v>0.31578947368421084</v>
      </c>
    </row>
    <row r="35" spans="1:75" s="101" customFormat="1" x14ac:dyDescent="0.25">
      <c r="A35" s="101" t="s">
        <v>199</v>
      </c>
      <c r="B35" s="101" t="s">
        <v>30</v>
      </c>
      <c r="C35" s="101" t="s">
        <v>197</v>
      </c>
      <c r="D35" s="101" t="s">
        <v>162</v>
      </c>
      <c r="E35" s="102">
        <v>104092.30769230769</v>
      </c>
      <c r="F35" s="103">
        <v>0.21654815772462832</v>
      </c>
      <c r="G35" s="103">
        <v>0.2068519715578539</v>
      </c>
      <c r="H35" s="102">
        <v>81551.310228233298</v>
      </c>
      <c r="I35" s="102">
        <v>82560.608622147091</v>
      </c>
      <c r="J35" s="102">
        <v>22540.997464074386</v>
      </c>
      <c r="K35" s="102">
        <v>21531.699070160605</v>
      </c>
      <c r="L35" s="104"/>
      <c r="M35" s="104">
        <v>0.43480343005941247</v>
      </c>
      <c r="N35" s="104">
        <v>0.20254218626736248</v>
      </c>
      <c r="O35" s="104">
        <v>0.362654383673225</v>
      </c>
      <c r="P35" s="102"/>
      <c r="Q35" s="102">
        <v>45259.692427415146</v>
      </c>
      <c r="R35" s="102">
        <v>21083.083573614993</v>
      </c>
      <c r="S35" s="102">
        <v>37749.531691277545</v>
      </c>
      <c r="T35" s="102">
        <v>55000</v>
      </c>
      <c r="U35" s="103">
        <v>0.10850111856823266</v>
      </c>
      <c r="V35" s="103">
        <v>9.0044742729306487E-2</v>
      </c>
      <c r="W35" s="102">
        <v>49032.438478747208</v>
      </c>
      <c r="X35" s="102">
        <v>50047.539149888144</v>
      </c>
      <c r="Y35" s="102">
        <v>5967.5615212527964</v>
      </c>
      <c r="Z35" s="102">
        <v>4952.4608501118564</v>
      </c>
      <c r="AA35" s="104"/>
      <c r="AB35" s="104">
        <v>0.27473810863962339</v>
      </c>
      <c r="AC35" s="104">
        <v>0.17434433159308796</v>
      </c>
      <c r="AD35" s="104">
        <v>0.55091755976728873</v>
      </c>
      <c r="AE35" s="102"/>
      <c r="AF35" s="102">
        <v>15110.595975179287</v>
      </c>
      <c r="AG35" s="102">
        <v>9588.9382376198373</v>
      </c>
      <c r="AH35" s="102">
        <v>30300.465787200879</v>
      </c>
      <c r="AI35" s="102"/>
      <c r="AJ35" s="104">
        <v>0.32553101888719538</v>
      </c>
      <c r="AK35" s="104">
        <v>0.19231455829509347</v>
      </c>
      <c r="AL35" s="104">
        <v>0.48215442281771115</v>
      </c>
      <c r="AM35" s="102"/>
      <c r="AN35" s="102">
        <v>42509.060766692848</v>
      </c>
      <c r="AO35" s="102">
        <v>25113.155953100439</v>
      </c>
      <c r="AP35" s="102">
        <v>62961.53198718722</v>
      </c>
      <c r="AQ35" s="102"/>
      <c r="AR35" s="104">
        <v>0.49387169055988089</v>
      </c>
      <c r="AS35" s="104">
        <v>0.16451789250046511</v>
      </c>
      <c r="AT35" s="104">
        <v>0.34161041693965405</v>
      </c>
      <c r="AU35" s="102"/>
      <c r="AV35" s="102">
        <v>14079.570221509617</v>
      </c>
      <c r="AW35" s="102">
        <v>4690.1680424912256</v>
      </c>
      <c r="AX35" s="102">
        <v>9738.8207213263395</v>
      </c>
      <c r="AY35" s="102">
        <v>159092.30769230769</v>
      </c>
      <c r="AZ35" s="112" t="s">
        <v>519</v>
      </c>
      <c r="BA35" s="102" t="s">
        <v>133</v>
      </c>
      <c r="BB35" s="102">
        <v>1426843717.6750066</v>
      </c>
      <c r="BC35" s="102">
        <v>10280050.405936835</v>
      </c>
      <c r="BD35" s="102">
        <v>1416563667.2690699</v>
      </c>
      <c r="BE35" s="101" t="s">
        <v>164</v>
      </c>
      <c r="BF35" s="102">
        <v>3782129232.7978559</v>
      </c>
      <c r="BG35" s="102">
        <v>192348738.73601457</v>
      </c>
      <c r="BH35" s="102">
        <v>3589780494.0618434</v>
      </c>
      <c r="BI35" s="105">
        <v>2355285515.122849</v>
      </c>
      <c r="BJ35" s="102">
        <v>182068688.33007774</v>
      </c>
      <c r="BK35" s="102">
        <v>2173216826.7927732</v>
      </c>
      <c r="BL35" s="102">
        <v>31752544256</v>
      </c>
      <c r="BM35" s="104">
        <v>4.493635867952183E-2</v>
      </c>
      <c r="BN35" s="104">
        <v>0.11911263558299522</v>
      </c>
      <c r="BO35" s="104">
        <v>7.4176276903473379E-2</v>
      </c>
      <c r="BP35" s="104">
        <v>1.6506962086644688</v>
      </c>
      <c r="BQ35" s="102">
        <v>56568551.430170067</v>
      </c>
      <c r="BR35" s="102">
        <v>125500136.89990766</v>
      </c>
      <c r="BS35" s="102">
        <v>87443462.804976389</v>
      </c>
      <c r="BT35" s="102">
        <v>2085773363.9877968</v>
      </c>
      <c r="BU35" s="106"/>
      <c r="BV35" s="102">
        <v>0</v>
      </c>
      <c r="BW35" s="104" t="s">
        <v>170</v>
      </c>
    </row>
    <row r="36" spans="1:75" s="101" customFormat="1" x14ac:dyDescent="0.25">
      <c r="A36" s="101" t="s">
        <v>31</v>
      </c>
      <c r="B36" s="101" t="s">
        <v>31</v>
      </c>
      <c r="C36" s="101" t="s">
        <v>171</v>
      </c>
      <c r="D36" s="101" t="s">
        <v>172</v>
      </c>
      <c r="E36" s="102">
        <v>140928</v>
      </c>
      <c r="F36" s="103">
        <v>0.36089714544630719</v>
      </c>
      <c r="G36" s="103">
        <v>0.26195331973714026</v>
      </c>
      <c r="H36" s="102">
        <v>90067.487086542809</v>
      </c>
      <c r="I36" s="102">
        <v>104011.44255608431</v>
      </c>
      <c r="J36" s="102">
        <v>50860.512913457176</v>
      </c>
      <c r="K36" s="102">
        <v>36916.557443915699</v>
      </c>
      <c r="L36" s="104"/>
      <c r="M36" s="104">
        <v>0.18407376501482389</v>
      </c>
      <c r="N36" s="104">
        <v>0.16111104760578573</v>
      </c>
      <c r="O36" s="104">
        <v>0.65481518737939037</v>
      </c>
      <c r="P36" s="102"/>
      <c r="Q36" s="102">
        <v>25941.147556009102</v>
      </c>
      <c r="R36" s="102">
        <v>22705.057716988173</v>
      </c>
      <c r="S36" s="102">
        <v>92281.794727002722</v>
      </c>
      <c r="T36" s="102">
        <v>12334</v>
      </c>
      <c r="U36" s="103">
        <v>0.19554355165428763</v>
      </c>
      <c r="V36" s="103">
        <v>0.10600945307224847</v>
      </c>
      <c r="W36" s="102">
        <v>9922.1658338960169</v>
      </c>
      <c r="X36" s="102">
        <v>11026.479405806887</v>
      </c>
      <c r="Y36" s="102">
        <v>2411.8341661039835</v>
      </c>
      <c r="Z36" s="102">
        <v>1307.5205941931126</v>
      </c>
      <c r="AA36" s="104"/>
      <c r="AB36" s="104">
        <v>0.1082371333148147</v>
      </c>
      <c r="AC36" s="104">
        <v>0.25853849185072258</v>
      </c>
      <c r="AD36" s="104">
        <v>0.63322437483446281</v>
      </c>
      <c r="AE36" s="102"/>
      <c r="AF36" s="102">
        <v>1334.9968023049246</v>
      </c>
      <c r="AG36" s="102">
        <v>3188.8137584868123</v>
      </c>
      <c r="AH36" s="102">
        <v>7810.189439208264</v>
      </c>
      <c r="AI36" s="102"/>
      <c r="AJ36" s="104">
        <v>0.10689384369333384</v>
      </c>
      <c r="AK36" s="104">
        <v>0.21324995136017311</v>
      </c>
      <c r="AL36" s="104">
        <v>0.67985620494649301</v>
      </c>
      <c r="AM36" s="102"/>
      <c r="AN36" s="102">
        <v>10688.278330228088</v>
      </c>
      <c r="AO36" s="102">
        <v>21322.788621804168</v>
      </c>
      <c r="AP36" s="102">
        <v>67978.585968406565</v>
      </c>
      <c r="AQ36" s="102"/>
      <c r="AR36" s="104">
        <v>0.22552728566862806</v>
      </c>
      <c r="AS36" s="104">
        <v>0.24037195651744095</v>
      </c>
      <c r="AT36" s="104">
        <v>0.53410075781393096</v>
      </c>
      <c r="AU36" s="102"/>
      <c r="AV36" s="102">
        <v>12014.367838050493</v>
      </c>
      <c r="AW36" s="102">
        <v>12805.178295790296</v>
      </c>
      <c r="AX36" s="102">
        <v>28452.800945720366</v>
      </c>
      <c r="AY36" s="102">
        <v>153262</v>
      </c>
      <c r="AZ36" s="102" t="s">
        <v>420</v>
      </c>
      <c r="BA36" s="102" t="s">
        <v>420</v>
      </c>
      <c r="BB36" s="102">
        <v>7256471842.332633</v>
      </c>
      <c r="BC36" s="102">
        <v>815374647.62881279</v>
      </c>
      <c r="BD36" s="102">
        <v>6441097194.7038202</v>
      </c>
      <c r="BE36" s="101" t="s">
        <v>164</v>
      </c>
      <c r="BF36" s="102">
        <v>16753026173.32556</v>
      </c>
      <c r="BG36" s="102">
        <v>2763879452.5102768</v>
      </c>
      <c r="BH36" s="102">
        <v>13989146720.815281</v>
      </c>
      <c r="BI36" s="105">
        <v>9496554330.9929218</v>
      </c>
      <c r="BJ36" s="102">
        <v>1948504804.881464</v>
      </c>
      <c r="BK36" s="102">
        <v>7548049526.1114607</v>
      </c>
      <c r="BL36" s="102">
        <v>48732004352</v>
      </c>
      <c r="BM36" s="104">
        <v>0.14890567172074098</v>
      </c>
      <c r="BN36" s="104">
        <v>0.34377872193221215</v>
      </c>
      <c r="BO36" s="104">
        <v>0.19487305021147105</v>
      </c>
      <c r="BP36" s="104">
        <v>1.3087013272196757</v>
      </c>
      <c r="BQ36" s="102">
        <v>654229735.87838721</v>
      </c>
      <c r="BR36" s="102">
        <v>1294275069.0030768</v>
      </c>
      <c r="BS36" s="102">
        <v>1560078901.4590557</v>
      </c>
      <c r="BT36" s="102">
        <v>5987970624.6524048</v>
      </c>
      <c r="BU36" s="106">
        <v>0.3040000000000001</v>
      </c>
      <c r="BV36" s="102">
        <v>7317413730.8778343</v>
      </c>
      <c r="BW36" s="104">
        <v>0.43678160919540254</v>
      </c>
    </row>
    <row r="37" spans="1:75" s="101" customFormat="1" x14ac:dyDescent="0.25">
      <c r="A37" s="101" t="s">
        <v>176</v>
      </c>
      <c r="B37" s="101" t="s">
        <v>32</v>
      </c>
      <c r="C37" s="101" t="s">
        <v>171</v>
      </c>
      <c r="D37" s="101" t="s">
        <v>172</v>
      </c>
      <c r="E37" s="102">
        <v>897895</v>
      </c>
      <c r="F37" s="103">
        <v>0.22997184540568211</v>
      </c>
      <c r="G37" s="103">
        <v>0.20911185052469924</v>
      </c>
      <c r="H37" s="102">
        <v>691404.42986946506</v>
      </c>
      <c r="I37" s="102">
        <v>710134.51497312519</v>
      </c>
      <c r="J37" s="102">
        <v>206490.57013053494</v>
      </c>
      <c r="K37" s="102">
        <v>187760.48502687484</v>
      </c>
      <c r="L37" s="104"/>
      <c r="M37" s="104">
        <v>0</v>
      </c>
      <c r="N37" s="104">
        <v>6.8767711716656646E-2</v>
      </c>
      <c r="O37" s="104">
        <v>0.93123228828334337</v>
      </c>
      <c r="P37" s="102"/>
      <c r="Q37" s="102">
        <v>0</v>
      </c>
      <c r="R37" s="102">
        <v>61746.184511827421</v>
      </c>
      <c r="S37" s="102">
        <v>836148.81548817258</v>
      </c>
      <c r="T37" s="102">
        <v>41154</v>
      </c>
      <c r="U37" s="103">
        <v>0.14908776409538321</v>
      </c>
      <c r="V37" s="103">
        <v>7.2196367530167616E-2</v>
      </c>
      <c r="W37" s="102">
        <v>35018.442156418605</v>
      </c>
      <c r="X37" s="102">
        <v>38182.830690663483</v>
      </c>
      <c r="Y37" s="102">
        <v>6135.5578435814004</v>
      </c>
      <c r="Z37" s="102">
        <v>2971.1693093365179</v>
      </c>
      <c r="AA37" s="104"/>
      <c r="AB37" s="104">
        <v>3.5560922346829622E-2</v>
      </c>
      <c r="AC37" s="104">
        <v>6.8056324622675288E-2</v>
      </c>
      <c r="AD37" s="104">
        <v>0.89638275303049508</v>
      </c>
      <c r="AE37" s="102"/>
      <c r="AF37" s="102">
        <v>1463.4741982614262</v>
      </c>
      <c r="AG37" s="102">
        <v>2800.789983521579</v>
      </c>
      <c r="AH37" s="102">
        <v>36889.735818216992</v>
      </c>
      <c r="AI37" s="102"/>
      <c r="AJ37" s="104">
        <v>3.1794794557460281E-2</v>
      </c>
      <c r="AK37" s="104">
        <v>8.3582931853877482E-2</v>
      </c>
      <c r="AL37" s="104">
        <v>0.88462227358866219</v>
      </c>
      <c r="AM37" s="102"/>
      <c r="AN37" s="102">
        <v>23096.46597790323</v>
      </c>
      <c r="AO37" s="102">
        <v>60716.553409637396</v>
      </c>
      <c r="AP37" s="102">
        <v>642609.852638343</v>
      </c>
      <c r="AQ37" s="102"/>
      <c r="AR37" s="104">
        <v>0</v>
      </c>
      <c r="AS37" s="104">
        <v>3.9439779549596725E-3</v>
      </c>
      <c r="AT37" s="104">
        <v>0.9960560220450404</v>
      </c>
      <c r="AU37" s="102"/>
      <c r="AV37" s="102">
        <v>0</v>
      </c>
      <c r="AW37" s="102">
        <v>838.592761378349</v>
      </c>
      <c r="AX37" s="102">
        <v>211787.535212738</v>
      </c>
      <c r="AY37" s="102">
        <v>939049</v>
      </c>
      <c r="AZ37" s="102" t="s">
        <v>420</v>
      </c>
      <c r="BA37" s="102" t="s">
        <v>420</v>
      </c>
      <c r="BB37" s="102">
        <v>29935445459.981827</v>
      </c>
      <c r="BC37" s="102">
        <v>3874932223.9005694</v>
      </c>
      <c r="BD37" s="102">
        <v>26060513236.081257</v>
      </c>
      <c r="BE37" s="101" t="s">
        <v>163</v>
      </c>
      <c r="BF37" s="102">
        <v>101426592391.29742</v>
      </c>
      <c r="BG37" s="102">
        <v>8098314987.7647524</v>
      </c>
      <c r="BH37" s="102">
        <v>93328277403.5327</v>
      </c>
      <c r="BI37" s="105">
        <v>71491146931.315643</v>
      </c>
      <c r="BJ37" s="102">
        <v>4223382763.8641829</v>
      </c>
      <c r="BK37" s="102">
        <v>67267764167.451447</v>
      </c>
      <c r="BL37" s="102">
        <v>181811019776</v>
      </c>
      <c r="BM37" s="104">
        <v>0.16465143585280886</v>
      </c>
      <c r="BN37" s="104">
        <v>0.55786823326913793</v>
      </c>
      <c r="BO37" s="104">
        <v>0.39321679741632937</v>
      </c>
      <c r="BP37" s="104">
        <v>2.3881771536316747</v>
      </c>
      <c r="BQ37" s="102">
        <v>64389647.012990177</v>
      </c>
      <c r="BR37" s="102">
        <v>4158993116.851193</v>
      </c>
      <c r="BS37" s="102">
        <v>1046561441.4031991</v>
      </c>
      <c r="BT37" s="102">
        <v>66221202726.048248</v>
      </c>
      <c r="BU37" s="106">
        <v>0.16999999999999996</v>
      </c>
      <c r="BV37" s="102">
        <v>20774121333.157295</v>
      </c>
      <c r="BW37" s="104">
        <v>0.20481927710843364</v>
      </c>
    </row>
    <row r="38" spans="1:75" s="101" customFormat="1" x14ac:dyDescent="0.25">
      <c r="A38" s="101" t="s">
        <v>33</v>
      </c>
      <c r="B38" s="101" t="s">
        <v>33</v>
      </c>
      <c r="C38" s="101" t="s">
        <v>190</v>
      </c>
      <c r="D38" s="101" t="s">
        <v>162</v>
      </c>
      <c r="E38" s="102">
        <v>2030.7692307692307</v>
      </c>
      <c r="F38" s="103">
        <v>0.16666666666666666</v>
      </c>
      <c r="G38" s="103">
        <v>0.16666666666666666</v>
      </c>
      <c r="H38" s="102">
        <v>1692.3076923076924</v>
      </c>
      <c r="I38" s="102">
        <v>1692.3076923076924</v>
      </c>
      <c r="J38" s="102">
        <v>338.46153846153845</v>
      </c>
      <c r="K38" s="102">
        <v>338.46153846153845</v>
      </c>
      <c r="L38" s="104"/>
      <c r="M38" s="104">
        <v>7.9580679704672266E-2</v>
      </c>
      <c r="N38" s="104">
        <v>1.0561676905446278E-2</v>
      </c>
      <c r="O38" s="104">
        <v>0.9098576433898814</v>
      </c>
      <c r="P38" s="102"/>
      <c r="Q38" s="102">
        <v>161.60999570794982</v>
      </c>
      <c r="R38" s="102">
        <v>21.448328484906288</v>
      </c>
      <c r="S38" s="102">
        <v>1847.7109065763746</v>
      </c>
      <c r="T38" s="102">
        <v>774.19354838709671</v>
      </c>
      <c r="U38" s="103">
        <v>0.18181818181818182</v>
      </c>
      <c r="V38" s="103">
        <v>0.16287878787878787</v>
      </c>
      <c r="W38" s="102">
        <v>633.43108504398822</v>
      </c>
      <c r="X38" s="102">
        <v>648.09384164222877</v>
      </c>
      <c r="Y38" s="102">
        <v>140.76246334310849</v>
      </c>
      <c r="Z38" s="102">
        <v>126.09970674486802</v>
      </c>
      <c r="AA38" s="104"/>
      <c r="AB38" s="104">
        <v>3.7140289016539658E-2</v>
      </c>
      <c r="AC38" s="104">
        <v>0.11807208314655551</v>
      </c>
      <c r="AD38" s="104">
        <v>0.84478762783690486</v>
      </c>
      <c r="AE38" s="102"/>
      <c r="AF38" s="102">
        <v>28.753772141837153</v>
      </c>
      <c r="AG38" s="102">
        <v>91.410645016688136</v>
      </c>
      <c r="AH38" s="102">
        <v>654.02913122857149</v>
      </c>
      <c r="AI38" s="102"/>
      <c r="AJ38" s="104">
        <v>4.0005928786075701E-2</v>
      </c>
      <c r="AK38" s="104">
        <v>7.4853421287695246E-2</v>
      </c>
      <c r="AL38" s="104">
        <v>0.88514064992622898</v>
      </c>
      <c r="AM38" s="102"/>
      <c r="AN38" s="102">
        <v>93.043339901746108</v>
      </c>
      <c r="AO38" s="102">
        <v>174.08950450623462</v>
      </c>
      <c r="AP38" s="102">
        <v>2058.6059329436998</v>
      </c>
      <c r="AQ38" s="102"/>
      <c r="AR38" s="104">
        <v>0.10225666061022892</v>
      </c>
      <c r="AS38" s="104">
        <v>0.11790783098314515</v>
      </c>
      <c r="AT38" s="104">
        <v>0.77983550840662597</v>
      </c>
      <c r="AU38" s="102"/>
      <c r="AV38" s="102">
        <v>49.003846108813512</v>
      </c>
      <c r="AW38" s="102">
        <v>56.504262607848759</v>
      </c>
      <c r="AX38" s="102">
        <v>373.71589308798468</v>
      </c>
      <c r="AY38" s="102">
        <v>2804.9627791563275</v>
      </c>
      <c r="AZ38" s="102" t="s">
        <v>133</v>
      </c>
      <c r="BA38" s="102" t="s">
        <v>133</v>
      </c>
      <c r="BB38" s="102">
        <v>65413570.066279411</v>
      </c>
      <c r="BC38" s="102">
        <v>39089206.695265092</v>
      </c>
      <c r="BD38" s="102">
        <v>26324363.371014319</v>
      </c>
      <c r="BE38" s="101" t="s">
        <v>164</v>
      </c>
      <c r="BF38" s="102">
        <v>211972304.30661991</v>
      </c>
      <c r="BG38" s="102">
        <v>51896659.754070379</v>
      </c>
      <c r="BH38" s="102">
        <v>160075644.55254954</v>
      </c>
      <c r="BI38" s="105">
        <v>146558734.24034059</v>
      </c>
      <c r="BJ38" s="102">
        <v>12807453.058805287</v>
      </c>
      <c r="BK38" s="102">
        <v>133751281.18153521</v>
      </c>
      <c r="BL38" s="102">
        <v>1589025920</v>
      </c>
      <c r="BM38" s="104">
        <v>4.1165829482680438E-2</v>
      </c>
      <c r="BN38" s="104">
        <v>0.13339763791053824</v>
      </c>
      <c r="BO38" s="104">
        <v>9.2231808427857859E-2</v>
      </c>
      <c r="BP38" s="104">
        <v>2.2404943514295574</v>
      </c>
      <c r="BQ38" s="102">
        <v>1276146.6061933131</v>
      </c>
      <c r="BR38" s="102">
        <v>11531306.452611974</v>
      </c>
      <c r="BS38" s="102">
        <v>20305368.662537161</v>
      </c>
      <c r="BT38" s="102">
        <v>113445912.51899806</v>
      </c>
      <c r="BU38" s="106"/>
      <c r="BV38" s="102">
        <v>0</v>
      </c>
      <c r="BW38" s="104" t="s">
        <v>170</v>
      </c>
    </row>
    <row r="39" spans="1:75" s="101" customFormat="1" x14ac:dyDescent="0.25">
      <c r="A39" s="101" t="s">
        <v>34</v>
      </c>
      <c r="B39" s="101" t="s">
        <v>34</v>
      </c>
      <c r="C39" s="101" t="s">
        <v>180</v>
      </c>
      <c r="D39" s="101" t="s">
        <v>166</v>
      </c>
      <c r="E39" s="102">
        <v>2046.1538461538462</v>
      </c>
      <c r="F39" s="103">
        <v>0.25563909774436089</v>
      </c>
      <c r="G39" s="103">
        <v>0.25563909774436089</v>
      </c>
      <c r="H39" s="102">
        <v>1523.0769230769231</v>
      </c>
      <c r="I39" s="102">
        <v>1523.0769230769231</v>
      </c>
      <c r="J39" s="102">
        <v>523.07692307692309</v>
      </c>
      <c r="K39" s="102">
        <v>523.07692307692309</v>
      </c>
      <c r="L39" s="104"/>
      <c r="M39" s="104">
        <v>2.1603000000000001E-2</v>
      </c>
      <c r="N39" s="104">
        <v>0.45988899999999999</v>
      </c>
      <c r="O39" s="104">
        <v>0.51850799999999997</v>
      </c>
      <c r="P39" s="102"/>
      <c r="Q39" s="102">
        <v>44.20306153846154</v>
      </c>
      <c r="R39" s="102">
        <v>941.00364615384615</v>
      </c>
      <c r="S39" s="102">
        <v>1060.9471384615383</v>
      </c>
      <c r="T39" s="102">
        <v>387.09677419354836</v>
      </c>
      <c r="U39" s="103">
        <v>0.34848484848484851</v>
      </c>
      <c r="V39" s="103">
        <v>0.34848484848484851</v>
      </c>
      <c r="W39" s="102">
        <v>252.19941348973603</v>
      </c>
      <c r="X39" s="102">
        <v>252.19941348973603</v>
      </c>
      <c r="Y39" s="102">
        <v>134.89736070381232</v>
      </c>
      <c r="Z39" s="102">
        <v>134.89736070381232</v>
      </c>
      <c r="AA39" s="104"/>
      <c r="AB39" s="104">
        <v>9.2153224772018205E-2</v>
      </c>
      <c r="AC39" s="104">
        <v>0.40255489086466933</v>
      </c>
      <c r="AD39" s="104">
        <v>0.5052918843633124</v>
      </c>
      <c r="AE39" s="102"/>
      <c r="AF39" s="102">
        <v>35.672216040781237</v>
      </c>
      <c r="AG39" s="102">
        <v>155.82769968954941</v>
      </c>
      <c r="AH39" s="102">
        <v>195.5968584632177</v>
      </c>
      <c r="AI39" s="102"/>
      <c r="AJ39" s="104">
        <v>2.3238450636917752E-2</v>
      </c>
      <c r="AK39" s="104">
        <v>0.40160235703265001</v>
      </c>
      <c r="AL39" s="104">
        <v>0.57515919233043222</v>
      </c>
      <c r="AM39" s="102"/>
      <c r="AN39" s="102">
        <v>41.254671514192495</v>
      </c>
      <c r="AO39" s="102">
        <v>712.95516114945838</v>
      </c>
      <c r="AP39" s="102">
        <v>1021.0665039030083</v>
      </c>
      <c r="AQ39" s="102"/>
      <c r="AR39" s="104">
        <v>0.14530513018177044</v>
      </c>
      <c r="AS39" s="104">
        <v>0.51766881761670636</v>
      </c>
      <c r="AT39" s="104">
        <v>0.3370260522015231</v>
      </c>
      <c r="AU39" s="102"/>
      <c r="AV39" s="102">
        <v>95.607038961016926</v>
      </c>
      <c r="AW39" s="102">
        <v>340.61276950697248</v>
      </c>
      <c r="AX39" s="102">
        <v>221.75447531274591</v>
      </c>
      <c r="AY39" s="102">
        <v>2433.2506203473945</v>
      </c>
      <c r="AZ39" s="102" t="s">
        <v>133</v>
      </c>
      <c r="BA39" s="102" t="s">
        <v>133</v>
      </c>
      <c r="BB39" s="102">
        <v>57579278.638435625</v>
      </c>
      <c r="BC39" s="102">
        <v>6143574.9352256889</v>
      </c>
      <c r="BD39" s="102">
        <v>51435703.703209937</v>
      </c>
      <c r="BE39" s="101" t="s">
        <v>164</v>
      </c>
      <c r="BF39" s="102">
        <v>126676252.44253077</v>
      </c>
      <c r="BG39" s="102">
        <v>26215309.943261329</v>
      </c>
      <c r="BH39" s="102">
        <v>100460942.49926949</v>
      </c>
      <c r="BI39" s="105">
        <v>69096973.804095194</v>
      </c>
      <c r="BJ39" s="102">
        <v>20071735.008035641</v>
      </c>
      <c r="BK39" s="102">
        <v>49025238.796059549</v>
      </c>
      <c r="BL39" s="102">
        <v>537777792</v>
      </c>
      <c r="BM39" s="104">
        <v>0.10706890372750019</v>
      </c>
      <c r="BN39" s="104">
        <v>0.23555500864292062</v>
      </c>
      <c r="BO39" s="104">
        <v>0.12848610491542051</v>
      </c>
      <c r="BP39" s="104">
        <v>1.2000319461795275</v>
      </c>
      <c r="BQ39" s="102">
        <v>4983564.1747653084</v>
      </c>
      <c r="BR39" s="102">
        <v>15088170.833270334</v>
      </c>
      <c r="BS39" s="102">
        <v>11515033.495057771</v>
      </c>
      <c r="BT39" s="102">
        <v>37510205.30100178</v>
      </c>
      <c r="BU39" s="106"/>
      <c r="BV39" s="102">
        <v>0</v>
      </c>
      <c r="BW39" s="104" t="s">
        <v>170</v>
      </c>
    </row>
    <row r="40" spans="1:75" s="101" customFormat="1" x14ac:dyDescent="0.25">
      <c r="A40" s="101" t="s">
        <v>184</v>
      </c>
      <c r="B40" s="101" t="s">
        <v>35</v>
      </c>
      <c r="C40" s="101" t="s">
        <v>180</v>
      </c>
      <c r="D40" s="101" t="s">
        <v>166</v>
      </c>
      <c r="E40" s="102">
        <v>772899</v>
      </c>
      <c r="F40" s="103">
        <v>4.6444954128440366E-2</v>
      </c>
      <c r="G40" s="103">
        <v>4.6444954128440366E-2</v>
      </c>
      <c r="H40" s="102">
        <v>737001.74139908259</v>
      </c>
      <c r="I40" s="102">
        <v>737001.74139908259</v>
      </c>
      <c r="J40" s="102">
        <v>35897.258600917434</v>
      </c>
      <c r="K40" s="102">
        <v>35897.258600917434</v>
      </c>
      <c r="L40" s="104"/>
      <c r="M40" s="104">
        <v>0</v>
      </c>
      <c r="N40" s="104">
        <v>0.25151454976590182</v>
      </c>
      <c r="O40" s="104">
        <v>0.74848545023409818</v>
      </c>
      <c r="P40" s="102"/>
      <c r="Q40" s="102">
        <v>0</v>
      </c>
      <c r="R40" s="102">
        <v>194395.34399951575</v>
      </c>
      <c r="S40" s="102">
        <v>578503.65600048425</v>
      </c>
      <c r="T40" s="102">
        <v>18337</v>
      </c>
      <c r="U40" s="103">
        <v>9.9067599067599071E-2</v>
      </c>
      <c r="V40" s="103">
        <v>9.9067599067599071E-2</v>
      </c>
      <c r="W40" s="102">
        <v>16520.397435897434</v>
      </c>
      <c r="X40" s="102">
        <v>16520.397435897434</v>
      </c>
      <c r="Y40" s="102">
        <v>1816.6025641025642</v>
      </c>
      <c r="Z40" s="102">
        <v>1816.6025641025642</v>
      </c>
      <c r="AA40" s="104"/>
      <c r="AB40" s="104">
        <v>3.8268151842252046E-2</v>
      </c>
      <c r="AC40" s="104">
        <v>0.33015764952918408</v>
      </c>
      <c r="AD40" s="104">
        <v>0.6315741986285639</v>
      </c>
      <c r="AE40" s="102"/>
      <c r="AF40" s="102">
        <v>701.7231003313758</v>
      </c>
      <c r="AG40" s="102">
        <v>6054.1008194166488</v>
      </c>
      <c r="AH40" s="102">
        <v>11581.176080251977</v>
      </c>
      <c r="AI40" s="102"/>
      <c r="AJ40" s="104">
        <v>3.181397795572137E-2</v>
      </c>
      <c r="AK40" s="104">
        <v>0.30844962003565046</v>
      </c>
      <c r="AL40" s="104">
        <v>0.65973640200862815</v>
      </c>
      <c r="AM40" s="102"/>
      <c r="AN40" s="102">
        <v>23972.536714044072</v>
      </c>
      <c r="AO40" s="102">
        <v>232423.61741210023</v>
      </c>
      <c r="AP40" s="102">
        <v>497125.98470883566</v>
      </c>
      <c r="AQ40" s="102"/>
      <c r="AR40" s="104">
        <v>0</v>
      </c>
      <c r="AS40" s="104">
        <v>0.3290295268226171</v>
      </c>
      <c r="AT40" s="104">
        <v>0.6709704731773829</v>
      </c>
      <c r="AU40" s="102"/>
      <c r="AV40" s="102">
        <v>0</v>
      </c>
      <c r="AW40" s="102">
        <v>12408.973893780405</v>
      </c>
      <c r="AX40" s="102">
        <v>25304.887271239593</v>
      </c>
      <c r="AY40" s="102">
        <v>791236</v>
      </c>
      <c r="AZ40" s="102" t="s">
        <v>368</v>
      </c>
      <c r="BA40" s="102" t="s">
        <v>368</v>
      </c>
      <c r="BB40" s="102">
        <v>3474739423</v>
      </c>
      <c r="BC40" s="102">
        <v>97348154.240455702</v>
      </c>
      <c r="BD40" s="102">
        <v>3377391268.7595444</v>
      </c>
      <c r="BE40" s="113" t="s">
        <v>375</v>
      </c>
      <c r="BF40" s="102">
        <v>16434099574.811081</v>
      </c>
      <c r="BG40" s="102">
        <v>688434208.9257189</v>
      </c>
      <c r="BH40" s="102">
        <v>15745665365.885355</v>
      </c>
      <c r="BI40" s="105">
        <v>12959360151.811077</v>
      </c>
      <c r="BJ40" s="102">
        <v>591086054.68526316</v>
      </c>
      <c r="BK40" s="102">
        <v>12368274097.125811</v>
      </c>
      <c r="BL40" s="102">
        <v>67103264768</v>
      </c>
      <c r="BM40" s="104">
        <v>5.1781972680664909E-2</v>
      </c>
      <c r="BN40" s="104">
        <v>0.24490760072001927</v>
      </c>
      <c r="BO40" s="104">
        <v>0.19312562803935432</v>
      </c>
      <c r="BP40" s="104">
        <v>3.729591941781436</v>
      </c>
      <c r="BQ40" s="102">
        <v>39548796.435668118</v>
      </c>
      <c r="BR40" s="102">
        <v>551537258.24959505</v>
      </c>
      <c r="BS40" s="102">
        <v>1249782820.1982632</v>
      </c>
      <c r="BT40" s="102">
        <v>11118491276.927547</v>
      </c>
      <c r="BU40" s="106">
        <v>0.30499999999999988</v>
      </c>
      <c r="BV40" s="102">
        <v>7212086863.7660112</v>
      </c>
      <c r="BW40" s="104">
        <v>0.43884892086330918</v>
      </c>
    </row>
    <row r="41" spans="1:75" s="101" customFormat="1" x14ac:dyDescent="0.25">
      <c r="A41" s="101" t="s">
        <v>37</v>
      </c>
      <c r="B41" s="101" t="s">
        <v>37</v>
      </c>
      <c r="C41" s="101" t="s">
        <v>180</v>
      </c>
      <c r="D41" s="101" t="s">
        <v>166</v>
      </c>
      <c r="E41" s="102">
        <v>631430</v>
      </c>
      <c r="F41" s="103">
        <v>0.14703425229741018</v>
      </c>
      <c r="G41" s="103">
        <v>0.14703425229741018</v>
      </c>
      <c r="H41" s="102">
        <v>538588.16207184631</v>
      </c>
      <c r="I41" s="102">
        <v>538588.16207184631</v>
      </c>
      <c r="J41" s="102">
        <v>92841.837928153705</v>
      </c>
      <c r="K41" s="102">
        <v>92841.837928153705</v>
      </c>
      <c r="L41" s="104"/>
      <c r="M41" s="104">
        <v>0.10947648242700199</v>
      </c>
      <c r="N41" s="104">
        <v>0.14640873557403203</v>
      </c>
      <c r="O41" s="104">
        <v>0.74411478199896597</v>
      </c>
      <c r="P41" s="102"/>
      <c r="Q41" s="102">
        <v>69126.73529888186</v>
      </c>
      <c r="R41" s="102">
        <v>92446.86790351104</v>
      </c>
      <c r="S41" s="102">
        <v>469856.39679760707</v>
      </c>
      <c r="T41" s="102">
        <v>69569</v>
      </c>
      <c r="U41" s="103">
        <v>0.10900304277787722</v>
      </c>
      <c r="V41" s="103">
        <v>0.10900304277787722</v>
      </c>
      <c r="W41" s="102">
        <v>61985.767316985861</v>
      </c>
      <c r="X41" s="102">
        <v>61985.767316985861</v>
      </c>
      <c r="Y41" s="102">
        <v>7583.2326830141401</v>
      </c>
      <c r="Z41" s="102">
        <v>7583.2326830141401</v>
      </c>
      <c r="AA41" s="104"/>
      <c r="AB41" s="104">
        <v>1.6773459340441849E-2</v>
      </c>
      <c r="AC41" s="104">
        <v>0.29415402884639175</v>
      </c>
      <c r="AD41" s="104">
        <v>0.68907251181316642</v>
      </c>
      <c r="AE41" s="102"/>
      <c r="AF41" s="102">
        <v>1166.9127928551991</v>
      </c>
      <c r="AG41" s="102">
        <v>20464.001632814627</v>
      </c>
      <c r="AH41" s="102">
        <v>47938.085574330173</v>
      </c>
      <c r="AI41" s="102"/>
      <c r="AJ41" s="104">
        <v>5.820954386642796E-2</v>
      </c>
      <c r="AK41" s="104">
        <v>0.23488442749701027</v>
      </c>
      <c r="AL41" s="104">
        <v>0.70690602863656171</v>
      </c>
      <c r="AM41" s="102"/>
      <c r="AN41" s="102">
        <v>34959.134487792238</v>
      </c>
      <c r="AO41" s="102">
        <v>141065.46357412572</v>
      </c>
      <c r="AP41" s="102">
        <v>424549.33132691419</v>
      </c>
      <c r="AQ41" s="102"/>
      <c r="AR41" s="104">
        <v>0</v>
      </c>
      <c r="AS41" s="104">
        <v>0.28453438612959331</v>
      </c>
      <c r="AT41" s="104">
        <v>0.71546561387040664</v>
      </c>
      <c r="AU41" s="102"/>
      <c r="AV41" s="102">
        <v>0</v>
      </c>
      <c r="AW41" s="102">
        <v>28574.385818369705</v>
      </c>
      <c r="AX41" s="102">
        <v>71850.684792798129</v>
      </c>
      <c r="AY41" s="102">
        <v>700999</v>
      </c>
      <c r="AZ41" s="102" t="s">
        <v>420</v>
      </c>
      <c r="BA41" s="102" t="s">
        <v>420</v>
      </c>
      <c r="BB41" s="102">
        <v>4049685699.6032705</v>
      </c>
      <c r="BC41" s="102">
        <v>434747424.95791489</v>
      </c>
      <c r="BD41" s="102">
        <v>3614938274.6453557</v>
      </c>
      <c r="BE41" s="101" t="s">
        <v>164</v>
      </c>
      <c r="BF41" s="102">
        <v>21987494656.293648</v>
      </c>
      <c r="BG41" s="102">
        <v>2643284796.3755379</v>
      </c>
      <c r="BH41" s="102">
        <v>19344209859.918095</v>
      </c>
      <c r="BI41" s="105">
        <v>17937808956.690372</v>
      </c>
      <c r="BJ41" s="102">
        <v>2208537371.417623</v>
      </c>
      <c r="BK41" s="102">
        <v>15729271585.272739</v>
      </c>
      <c r="BL41" s="102">
        <v>100871766016</v>
      </c>
      <c r="BM41" s="104">
        <v>4.0146870224924192E-2</v>
      </c>
      <c r="BN41" s="104">
        <v>0.21797471705616864</v>
      </c>
      <c r="BO41" s="104">
        <v>0.17782784683124439</v>
      </c>
      <c r="BP41" s="104">
        <v>4.4294323775417084</v>
      </c>
      <c r="BQ41" s="102">
        <v>266916444.94776899</v>
      </c>
      <c r="BR41" s="102">
        <v>1941620926.4698541</v>
      </c>
      <c r="BS41" s="102">
        <v>1278484343.4308319</v>
      </c>
      <c r="BT41" s="102">
        <v>14450787241.841908</v>
      </c>
      <c r="BU41" s="106">
        <v>0.30400000000000005</v>
      </c>
      <c r="BV41" s="102">
        <v>9603733298.1512508</v>
      </c>
      <c r="BW41" s="104">
        <v>0.43678160919540243</v>
      </c>
    </row>
    <row r="42" spans="1:75" s="101" customFormat="1" x14ac:dyDescent="0.25">
      <c r="A42" s="101" t="s">
        <v>191</v>
      </c>
      <c r="B42" s="101" t="s">
        <v>38</v>
      </c>
      <c r="C42" s="101" t="s">
        <v>190</v>
      </c>
      <c r="D42" s="101" t="s">
        <v>162</v>
      </c>
      <c r="E42" s="102">
        <v>2447533</v>
      </c>
      <c r="F42" s="103">
        <v>7.7091920103407069E-2</v>
      </c>
      <c r="G42" s="103">
        <v>6.4897690412896614E-2</v>
      </c>
      <c r="H42" s="102">
        <v>2258847.9815135477</v>
      </c>
      <c r="I42" s="102">
        <v>2288693.7610906521</v>
      </c>
      <c r="J42" s="102">
        <v>188685.0184864522</v>
      </c>
      <c r="K42" s="102">
        <v>158839.23890934809</v>
      </c>
      <c r="L42" s="104"/>
      <c r="M42" s="104">
        <v>0.21014012770946988</v>
      </c>
      <c r="N42" s="104">
        <v>0.12361869391191344</v>
      </c>
      <c r="O42" s="104">
        <v>0.66624117837861663</v>
      </c>
      <c r="P42" s="102"/>
      <c r="Q42" s="102">
        <v>514324.89719314192</v>
      </c>
      <c r="R42" s="102">
        <v>302560.83276630723</v>
      </c>
      <c r="S42" s="102">
        <v>1630647.2700405507</v>
      </c>
      <c r="T42" s="102">
        <v>6034</v>
      </c>
      <c r="U42" s="103">
        <v>6.1434438130003731E-2</v>
      </c>
      <c r="V42" s="103">
        <v>5.1493362831858409E-2</v>
      </c>
      <c r="W42" s="102">
        <v>5663.3046003235577</v>
      </c>
      <c r="X42" s="102">
        <v>5723.2890486725664</v>
      </c>
      <c r="Y42" s="102">
        <v>370.69539967644249</v>
      </c>
      <c r="Z42" s="102">
        <v>310.71095132743363</v>
      </c>
      <c r="AA42" s="104"/>
      <c r="AB42" s="104">
        <v>0.15181158362290767</v>
      </c>
      <c r="AC42" s="104">
        <v>8.5381983987160306E-2</v>
      </c>
      <c r="AD42" s="104">
        <v>0.76280643238993207</v>
      </c>
      <c r="AE42" s="102"/>
      <c r="AF42" s="102">
        <v>916.03109558062488</v>
      </c>
      <c r="AG42" s="102">
        <v>515.19489137852531</v>
      </c>
      <c r="AH42" s="102">
        <v>4602.7740130408501</v>
      </c>
      <c r="AI42" s="102"/>
      <c r="AJ42" s="104">
        <v>0.17319161243962211</v>
      </c>
      <c r="AK42" s="104">
        <v>9.9314482295492376E-2</v>
      </c>
      <c r="AL42" s="104">
        <v>0.72749390526488555</v>
      </c>
      <c r="AM42" s="102"/>
      <c r="AN42" s="102">
        <v>392194.36102978379</v>
      </c>
      <c r="AO42" s="102">
        <v>224898.76603269874</v>
      </c>
      <c r="AP42" s="102">
        <v>1647418.1590513887</v>
      </c>
      <c r="AQ42" s="102"/>
      <c r="AR42" s="104">
        <v>0.17443419878780439</v>
      </c>
      <c r="AS42" s="104">
        <v>9.9941467145207588E-2</v>
      </c>
      <c r="AT42" s="104">
        <v>0.72562433406698801</v>
      </c>
      <c r="AU42" s="102"/>
      <c r="AV42" s="102">
        <v>32977.781977983235</v>
      </c>
      <c r="AW42" s="102">
        <v>18894.505417964294</v>
      </c>
      <c r="AX42" s="102">
        <v>137183.42649018113</v>
      </c>
      <c r="AY42" s="102">
        <v>2453567</v>
      </c>
      <c r="AZ42" s="102" t="s">
        <v>420</v>
      </c>
      <c r="BA42" s="102" t="s">
        <v>420</v>
      </c>
      <c r="BB42" s="102">
        <v>2819748677.3517289</v>
      </c>
      <c r="BC42" s="102">
        <v>155950519.01472458</v>
      </c>
      <c r="BD42" s="102">
        <v>2663798158.3370042</v>
      </c>
      <c r="BE42" s="101" t="s">
        <v>164</v>
      </c>
      <c r="BF42" s="102">
        <v>49542106867.299896</v>
      </c>
      <c r="BG42" s="102">
        <v>7879558431.4696589</v>
      </c>
      <c r="BH42" s="102">
        <v>41662548435.830223</v>
      </c>
      <c r="BI42" s="105">
        <v>46722358189.948166</v>
      </c>
      <c r="BJ42" s="102">
        <v>7723607912.4549341</v>
      </c>
      <c r="BK42" s="102">
        <v>38998750277.493217</v>
      </c>
      <c r="BL42" s="102">
        <v>330778542080</v>
      </c>
      <c r="BM42" s="104">
        <v>8.5245816116746847E-3</v>
      </c>
      <c r="BN42" s="104">
        <v>0.14977424640597745</v>
      </c>
      <c r="BO42" s="104">
        <v>0.14124966479430276</v>
      </c>
      <c r="BP42" s="104">
        <v>16.569688839726382</v>
      </c>
      <c r="BQ42" s="102">
        <v>925818116.29733372</v>
      </c>
      <c r="BR42" s="102">
        <v>6797789796.1576004</v>
      </c>
      <c r="BS42" s="102">
        <v>1587920183.7088346</v>
      </c>
      <c r="BT42" s="102">
        <v>37410830093.784386</v>
      </c>
      <c r="BU42" s="106">
        <v>0.33100000000000007</v>
      </c>
      <c r="BV42" s="102">
        <v>24511864533.746296</v>
      </c>
      <c r="BW42" s="104">
        <v>0.49476831091180884</v>
      </c>
    </row>
    <row r="43" spans="1:75" s="101" customFormat="1" x14ac:dyDescent="0.25">
      <c r="A43" s="101" t="s">
        <v>39</v>
      </c>
      <c r="B43" s="101" t="s">
        <v>39</v>
      </c>
      <c r="C43" s="101" t="s">
        <v>197</v>
      </c>
      <c r="D43" s="101" t="s">
        <v>196</v>
      </c>
      <c r="E43" s="102">
        <v>3661.5384615384614</v>
      </c>
      <c r="F43" s="103">
        <v>2.1097046413502109E-2</v>
      </c>
      <c r="G43" s="103">
        <v>2.1097046413502109E-2</v>
      </c>
      <c r="H43" s="102">
        <v>3584.2908146705618</v>
      </c>
      <c r="I43" s="102">
        <v>3584.2908146705618</v>
      </c>
      <c r="J43" s="102">
        <v>77.247646867900031</v>
      </c>
      <c r="K43" s="102">
        <v>77.247646867900031</v>
      </c>
      <c r="L43" s="104"/>
      <c r="M43" s="104">
        <v>1.2831124554218426E-2</v>
      </c>
      <c r="N43" s="104">
        <v>6.4155622771092128E-3</v>
      </c>
      <c r="O43" s="104">
        <v>0.98075331316867231</v>
      </c>
      <c r="P43" s="102"/>
      <c r="Q43" s="102">
        <v>46.981656060061312</v>
      </c>
      <c r="R43" s="102">
        <v>23.490828030030656</v>
      </c>
      <c r="S43" s="102">
        <v>3591.0659774483693</v>
      </c>
      <c r="T43" s="102">
        <v>903.22580645161281</v>
      </c>
      <c r="U43" s="103">
        <v>1.6233766233766232E-2</v>
      </c>
      <c r="V43" s="103">
        <v>1.6233766233766232E-2</v>
      </c>
      <c r="W43" s="102">
        <v>888.56304985337226</v>
      </c>
      <c r="X43" s="102">
        <v>888.56304985337226</v>
      </c>
      <c r="Y43" s="102">
        <v>14.662756598240467</v>
      </c>
      <c r="Z43" s="102">
        <v>14.662756598240467</v>
      </c>
      <c r="AA43" s="104"/>
      <c r="AB43" s="104">
        <v>0.1319291395870264</v>
      </c>
      <c r="AC43" s="104">
        <v>6.9207753902495228E-2</v>
      </c>
      <c r="AD43" s="104">
        <v>0.79886310651047832</v>
      </c>
      <c r="AE43" s="102"/>
      <c r="AF43" s="102">
        <v>119.16180349795931</v>
      </c>
      <c r="AG43" s="102">
        <v>62.510229331286006</v>
      </c>
      <c r="AH43" s="102">
        <v>721.55377362236743</v>
      </c>
      <c r="AI43" s="102"/>
      <c r="AJ43" s="104">
        <v>2.9214663482886604E-2</v>
      </c>
      <c r="AK43" s="104">
        <v>5.5785218178466406E-2</v>
      </c>
      <c r="AL43" s="104">
        <v>0.91500011833864703</v>
      </c>
      <c r="AM43" s="102"/>
      <c r="AN43" s="102">
        <v>130.6729204601956</v>
      </c>
      <c r="AO43" s="102">
        <v>249.51912871286427</v>
      </c>
      <c r="AP43" s="102">
        <v>4092.6618153508743</v>
      </c>
      <c r="AQ43" s="102"/>
      <c r="AR43" s="104">
        <v>0</v>
      </c>
      <c r="AS43" s="104">
        <v>0</v>
      </c>
      <c r="AT43" s="104">
        <v>1</v>
      </c>
      <c r="AU43" s="102"/>
      <c r="AV43" s="102">
        <v>0</v>
      </c>
      <c r="AW43" s="102">
        <v>0</v>
      </c>
      <c r="AX43" s="102">
        <v>91.910403466140494</v>
      </c>
      <c r="AY43" s="102">
        <v>4564.7642679900746</v>
      </c>
      <c r="AZ43" s="102" t="s">
        <v>133</v>
      </c>
      <c r="BA43" s="102" t="s">
        <v>133</v>
      </c>
      <c r="BB43" s="102">
        <v>0</v>
      </c>
      <c r="BC43" s="102">
        <v>0</v>
      </c>
      <c r="BD43" s="102">
        <v>0</v>
      </c>
      <c r="BE43" s="101" t="s">
        <v>170</v>
      </c>
      <c r="BF43" s="102">
        <v>120143079.59488553</v>
      </c>
      <c r="BG43" s="102">
        <v>28816281.889891185</v>
      </c>
      <c r="BH43" s="102">
        <v>91326797.704994321</v>
      </c>
      <c r="BI43" s="105">
        <v>0</v>
      </c>
      <c r="BJ43" s="102">
        <v>0</v>
      </c>
      <c r="BK43" s="102">
        <v>0</v>
      </c>
      <c r="BL43" s="102"/>
      <c r="BM43" s="104" t="s">
        <v>170</v>
      </c>
      <c r="BN43" s="104" t="s">
        <v>170</v>
      </c>
      <c r="BO43" s="104" t="s">
        <v>170</v>
      </c>
      <c r="BP43" s="104" t="s">
        <v>170</v>
      </c>
      <c r="BQ43" s="102">
        <v>0</v>
      </c>
      <c r="BR43" s="102">
        <v>0</v>
      </c>
      <c r="BS43" s="102">
        <v>0</v>
      </c>
      <c r="BT43" s="102">
        <v>0</v>
      </c>
      <c r="BU43" s="106">
        <v>0.41399999999999992</v>
      </c>
      <c r="BV43" s="102">
        <v>84879240.532905445</v>
      </c>
      <c r="BW43" s="104">
        <v>0.706484641638225</v>
      </c>
    </row>
    <row r="44" spans="1:75" s="101" customFormat="1" x14ac:dyDescent="0.25">
      <c r="A44" s="101" t="s">
        <v>40</v>
      </c>
      <c r="B44" s="101" t="s">
        <v>40</v>
      </c>
      <c r="C44" s="101" t="s">
        <v>171</v>
      </c>
      <c r="D44" s="101" t="s">
        <v>172</v>
      </c>
      <c r="E44" s="102">
        <v>59372</v>
      </c>
      <c r="F44" s="103">
        <v>0.29984051036682613</v>
      </c>
      <c r="G44" s="103">
        <v>0.17639553429027113</v>
      </c>
      <c r="H44" s="102">
        <v>41569.869218500797</v>
      </c>
      <c r="I44" s="102">
        <v>48899.044338118023</v>
      </c>
      <c r="J44" s="102">
        <v>17802.1307814992</v>
      </c>
      <c r="K44" s="102">
        <v>10472.955661881977</v>
      </c>
      <c r="L44" s="104"/>
      <c r="M44" s="104">
        <v>9.0487249523930738E-2</v>
      </c>
      <c r="N44" s="104">
        <v>2.2776336061736759E-2</v>
      </c>
      <c r="O44" s="104">
        <v>0.8867364144143326</v>
      </c>
      <c r="P44" s="102"/>
      <c r="Q44" s="102">
        <v>5372.4089787348157</v>
      </c>
      <c r="R44" s="102">
        <v>1352.2766246574349</v>
      </c>
      <c r="S44" s="102">
        <v>52647.314396607755</v>
      </c>
      <c r="T44" s="102">
        <v>6535</v>
      </c>
      <c r="U44" s="103">
        <v>0.18728004022121669</v>
      </c>
      <c r="V44" s="103">
        <v>0.14102564102564102</v>
      </c>
      <c r="W44" s="102">
        <v>5311.124937154349</v>
      </c>
      <c r="X44" s="102">
        <v>5613.3974358974365</v>
      </c>
      <c r="Y44" s="102">
        <v>1223.875062845651</v>
      </c>
      <c r="Z44" s="102">
        <v>921.60256410256409</v>
      </c>
      <c r="AA44" s="104"/>
      <c r="AB44" s="104">
        <v>2.3107284118563172E-2</v>
      </c>
      <c r="AC44" s="104">
        <v>0.11806115968214907</v>
      </c>
      <c r="AD44" s="104">
        <v>0.85883155619928764</v>
      </c>
      <c r="AE44" s="102"/>
      <c r="AF44" s="102">
        <v>151.00610171481034</v>
      </c>
      <c r="AG44" s="102">
        <v>771.52967852284416</v>
      </c>
      <c r="AH44" s="102">
        <v>5612.4642197623443</v>
      </c>
      <c r="AI44" s="102"/>
      <c r="AJ44" s="104">
        <v>5.6339636294855257E-2</v>
      </c>
      <c r="AK44" s="104">
        <v>4.2453363349518665E-2</v>
      </c>
      <c r="AL44" s="104">
        <v>0.90120700035562606</v>
      </c>
      <c r="AM44" s="102"/>
      <c r="AN44" s="102">
        <v>2641.2581598708462</v>
      </c>
      <c r="AO44" s="102">
        <v>1990.2558790766891</v>
      </c>
      <c r="AP44" s="102">
        <v>42249.480116707615</v>
      </c>
      <c r="AQ44" s="102"/>
      <c r="AR44" s="104">
        <v>4.781864340230621E-2</v>
      </c>
      <c r="AS44" s="104">
        <v>0.17646008259886969</v>
      </c>
      <c r="AT44" s="104">
        <v>0.77572127399882407</v>
      </c>
      <c r="AU44" s="102"/>
      <c r="AV44" s="102">
        <v>909.79778884092025</v>
      </c>
      <c r="AW44" s="102">
        <v>3357.3305628196699</v>
      </c>
      <c r="AX44" s="102">
        <v>14758.87749268426</v>
      </c>
      <c r="AY44" s="102">
        <v>65907</v>
      </c>
      <c r="AZ44" s="102" t="s">
        <v>420</v>
      </c>
      <c r="BA44" s="102" t="s">
        <v>420</v>
      </c>
      <c r="BB44" s="102">
        <v>2253754880</v>
      </c>
      <c r="BC44" s="102">
        <v>355354449.00409698</v>
      </c>
      <c r="BD44" s="102">
        <v>1898400430.995903</v>
      </c>
      <c r="BE44" s="101" t="s">
        <v>174</v>
      </c>
      <c r="BF44" s="102">
        <v>7527165687.9609709</v>
      </c>
      <c r="BG44" s="102">
        <v>1178004095.2290184</v>
      </c>
      <c r="BH44" s="102">
        <v>6349161592.7319574</v>
      </c>
      <c r="BI44" s="105">
        <v>5273410807.9609728</v>
      </c>
      <c r="BJ44" s="102">
        <v>822649646.22492146</v>
      </c>
      <c r="BK44" s="102">
        <v>4450761161.7360544</v>
      </c>
      <c r="BL44" s="102">
        <v>22691483648</v>
      </c>
      <c r="BM44" s="104">
        <v>9.9321618408086912E-2</v>
      </c>
      <c r="BN44" s="104">
        <v>0.33171765252222307</v>
      </c>
      <c r="BO44" s="104">
        <v>0.23239603411413626</v>
      </c>
      <c r="BP44" s="104">
        <v>2.3398333398000108</v>
      </c>
      <c r="BQ44" s="102">
        <v>143253186.74597499</v>
      </c>
      <c r="BR44" s="102">
        <v>679396459.47894645</v>
      </c>
      <c r="BS44" s="102">
        <v>377520635.29353571</v>
      </c>
      <c r="BT44" s="102">
        <v>4073240526.4425187</v>
      </c>
      <c r="BU44" s="106">
        <v>0.29499999999999998</v>
      </c>
      <c r="BV44" s="102">
        <v>3149665075.1042356</v>
      </c>
      <c r="BW44" s="104">
        <v>0.41843971631205668</v>
      </c>
    </row>
    <row r="45" spans="1:75" s="101" customFormat="1" x14ac:dyDescent="0.25">
      <c r="A45" s="101" t="s">
        <v>41</v>
      </c>
      <c r="B45" s="101" t="s">
        <v>41</v>
      </c>
      <c r="C45" s="101" t="s">
        <v>197</v>
      </c>
      <c r="D45" s="101" t="s">
        <v>196</v>
      </c>
      <c r="E45" s="102">
        <v>91861.538461538454</v>
      </c>
      <c r="F45" s="103">
        <v>0.32239155920281359</v>
      </c>
      <c r="G45" s="103">
        <v>0.30128956623681125</v>
      </c>
      <c r="H45" s="102">
        <v>62246.153846153844</v>
      </c>
      <c r="I45" s="102">
        <v>64184.615384615383</v>
      </c>
      <c r="J45" s="102">
        <v>29615.384615384613</v>
      </c>
      <c r="K45" s="102">
        <v>27676.923076923074</v>
      </c>
      <c r="L45" s="104"/>
      <c r="M45" s="104">
        <v>0.53088664322845025</v>
      </c>
      <c r="N45" s="104">
        <v>0.18518432999295248</v>
      </c>
      <c r="O45" s="104">
        <v>0.28392902677859722</v>
      </c>
      <c r="P45" s="102"/>
      <c r="Q45" s="102">
        <v>48768.063795647329</v>
      </c>
      <c r="R45" s="102">
        <v>17011.317452121832</v>
      </c>
      <c r="S45" s="102">
        <v>26082.157213769289</v>
      </c>
      <c r="T45" s="102">
        <v>44771</v>
      </c>
      <c r="U45" s="103">
        <v>0.16389787044263573</v>
      </c>
      <c r="V45" s="103">
        <v>7.8055307760927742E-2</v>
      </c>
      <c r="W45" s="102">
        <v>37433.128442412759</v>
      </c>
      <c r="X45" s="102">
        <v>41276.385816235503</v>
      </c>
      <c r="Y45" s="102">
        <v>7337.8715575872448</v>
      </c>
      <c r="Z45" s="102">
        <v>3494.6141837644959</v>
      </c>
      <c r="AA45" s="104"/>
      <c r="AB45" s="104">
        <v>0.2586908138244432</v>
      </c>
      <c r="AC45" s="104">
        <v>0.15616680378985587</v>
      </c>
      <c r="AD45" s="104">
        <v>0.58514238238570093</v>
      </c>
      <c r="AE45" s="102"/>
      <c r="AF45" s="102">
        <v>11581.846425734146</v>
      </c>
      <c r="AG45" s="102">
        <v>6991.7439724756368</v>
      </c>
      <c r="AH45" s="102">
        <v>26197.409601790216</v>
      </c>
      <c r="AI45" s="102"/>
      <c r="AJ45" s="104">
        <v>0.33765118889864804</v>
      </c>
      <c r="AK45" s="104">
        <v>0.1519115845806816</v>
      </c>
      <c r="AL45" s="104">
        <v>0.51043722652067036</v>
      </c>
      <c r="AM45" s="102"/>
      <c r="AN45" s="102">
        <v>33656.828173298469</v>
      </c>
      <c r="AO45" s="102">
        <v>15142.437722321225</v>
      </c>
      <c r="AP45" s="102">
        <v>50880.01639294692</v>
      </c>
      <c r="AQ45" s="102"/>
      <c r="AR45" s="104">
        <v>0.47264992517236321</v>
      </c>
      <c r="AS45" s="104">
        <v>0.22267030468362373</v>
      </c>
      <c r="AT45" s="104">
        <v>0.30467977014401304</v>
      </c>
      <c r="AU45" s="102"/>
      <c r="AV45" s="102">
        <v>17465.953765030317</v>
      </c>
      <c r="AW45" s="102">
        <v>8228.3928110876423</v>
      </c>
      <c r="AX45" s="102">
        <v>11258.909596853897</v>
      </c>
      <c r="AY45" s="102">
        <v>136632.53846153844</v>
      </c>
      <c r="AZ45" s="102" t="s">
        <v>420</v>
      </c>
      <c r="BA45" s="102" t="s">
        <v>133</v>
      </c>
      <c r="BB45" s="102">
        <v>1687733587.2618201</v>
      </c>
      <c r="BC45" s="102">
        <v>101598635.52296796</v>
      </c>
      <c r="BD45" s="102">
        <v>1586134951.738852</v>
      </c>
      <c r="BE45" s="101" t="s">
        <v>164</v>
      </c>
      <c r="BF45" s="102">
        <v>5977897429.8791227</v>
      </c>
      <c r="BG45" s="102">
        <v>460199050.2143721</v>
      </c>
      <c r="BH45" s="102">
        <v>5517698379.6647501</v>
      </c>
      <c r="BI45" s="105">
        <v>4290163842.6173086</v>
      </c>
      <c r="BJ45" s="102">
        <v>358600414.6914041</v>
      </c>
      <c r="BK45" s="102">
        <v>3931563427.9258981</v>
      </c>
      <c r="BL45" s="102">
        <v>61537144832</v>
      </c>
      <c r="BM45" s="104">
        <v>2.7426257618377182E-2</v>
      </c>
      <c r="BN45" s="104">
        <v>9.714291175190419E-2</v>
      </c>
      <c r="BO45" s="104">
        <v>6.9716654133527095E-2</v>
      </c>
      <c r="BP45" s="104">
        <v>2.541967449719166</v>
      </c>
      <c r="BQ45" s="102">
        <v>132734703.74020566</v>
      </c>
      <c r="BR45" s="102">
        <v>225865710.95119846</v>
      </c>
      <c r="BS45" s="102">
        <v>264828848.3000429</v>
      </c>
      <c r="BT45" s="102">
        <v>3666734579.625855</v>
      </c>
      <c r="BU45" s="106">
        <v>0.3510000000000002</v>
      </c>
      <c r="BV45" s="102">
        <v>3233038517.546339</v>
      </c>
      <c r="BW45" s="104">
        <v>0.54083204930662609</v>
      </c>
    </row>
    <row r="46" spans="1:75" s="101" customFormat="1" x14ac:dyDescent="0.25">
      <c r="A46" s="101" t="s">
        <v>42</v>
      </c>
      <c r="B46" s="101" t="s">
        <v>42</v>
      </c>
      <c r="C46" s="101" t="s">
        <v>161</v>
      </c>
      <c r="D46" s="101" t="s">
        <v>166</v>
      </c>
      <c r="E46" s="102">
        <v>7353.8461538461534</v>
      </c>
      <c r="F46" s="103">
        <v>9.0146750524109018E-2</v>
      </c>
      <c r="G46" s="103">
        <v>9.0146750524109018E-2</v>
      </c>
      <c r="H46" s="102">
        <v>6690.9208192227052</v>
      </c>
      <c r="I46" s="102">
        <v>6690.9208192227052</v>
      </c>
      <c r="J46" s="102">
        <v>662.92533462344784</v>
      </c>
      <c r="K46" s="102">
        <v>662.92533462344784</v>
      </c>
      <c r="L46" s="104"/>
      <c r="M46" s="104">
        <v>0</v>
      </c>
      <c r="N46" s="104">
        <v>3.6761886606893356E-2</v>
      </c>
      <c r="O46" s="104">
        <v>0.96323811339310661</v>
      </c>
      <c r="P46" s="102"/>
      <c r="Q46" s="102">
        <v>0</v>
      </c>
      <c r="R46" s="102">
        <v>270.34125843223114</v>
      </c>
      <c r="S46" s="102">
        <v>7083.504895413922</v>
      </c>
      <c r="T46" s="102">
        <v>2656.8914956011727</v>
      </c>
      <c r="U46" s="103">
        <v>0.10718232044198896</v>
      </c>
      <c r="V46" s="103">
        <v>0.10718232044198896</v>
      </c>
      <c r="W46" s="102">
        <v>2372.1196999400527</v>
      </c>
      <c r="X46" s="102">
        <v>2372.1196999400527</v>
      </c>
      <c r="Y46" s="102">
        <v>284.77179566112017</v>
      </c>
      <c r="Z46" s="102">
        <v>284.77179566112017</v>
      </c>
      <c r="AA46" s="104"/>
      <c r="AB46" s="104">
        <v>3.706370587086194E-2</v>
      </c>
      <c r="AC46" s="104">
        <v>0.1069241462650088</v>
      </c>
      <c r="AD46" s="104">
        <v>0.85601214786412927</v>
      </c>
      <c r="AE46" s="102"/>
      <c r="AF46" s="102">
        <v>98.474244923756345</v>
      </c>
      <c r="AG46" s="102">
        <v>284.0858548859178</v>
      </c>
      <c r="AH46" s="102">
        <v>2274.3313957914984</v>
      </c>
      <c r="AI46" s="102"/>
      <c r="AJ46" s="104">
        <v>2.3586218322168836E-2</v>
      </c>
      <c r="AK46" s="104">
        <v>6.5111483828993871E-2</v>
      </c>
      <c r="AL46" s="104">
        <v>0.91130229784883721</v>
      </c>
      <c r="AM46" s="102"/>
      <c r="AN46" s="102">
        <v>213.7628523476352</v>
      </c>
      <c r="AO46" s="102">
        <v>590.10801620498216</v>
      </c>
      <c r="AP46" s="102">
        <v>8259.1696506101398</v>
      </c>
      <c r="AQ46" s="102"/>
      <c r="AR46" s="104">
        <v>0</v>
      </c>
      <c r="AS46" s="104">
        <v>0.17995516919033613</v>
      </c>
      <c r="AT46" s="104">
        <v>0.82004483080966384</v>
      </c>
      <c r="AU46" s="102"/>
      <c r="AV46" s="102">
        <v>0</v>
      </c>
      <c r="AW46" s="102">
        <v>170.54299742155544</v>
      </c>
      <c r="AX46" s="102">
        <v>777.15413286301248</v>
      </c>
      <c r="AY46" s="102">
        <v>10010.737649447326</v>
      </c>
      <c r="AZ46" s="102" t="s">
        <v>133</v>
      </c>
      <c r="BA46" s="102" t="s">
        <v>133</v>
      </c>
      <c r="BB46" s="102">
        <v>251675666.55299565</v>
      </c>
      <c r="BC46" s="102">
        <v>2438131.7119976478</v>
      </c>
      <c r="BD46" s="102">
        <v>249237534.84099799</v>
      </c>
      <c r="BE46" s="101" t="s">
        <v>163</v>
      </c>
      <c r="BF46" s="102">
        <v>1336505939.1468954</v>
      </c>
      <c r="BG46" s="102">
        <v>202114717.38257477</v>
      </c>
      <c r="BH46" s="102">
        <v>1134391221.7643206</v>
      </c>
      <c r="BI46" s="105">
        <v>1084830272.593899</v>
      </c>
      <c r="BJ46" s="102">
        <v>199676585.67057711</v>
      </c>
      <c r="BK46" s="102">
        <v>885153686.92332268</v>
      </c>
      <c r="BL46" s="102">
        <v>4386008576</v>
      </c>
      <c r="BM46" s="104">
        <v>5.7381480722621288E-2</v>
      </c>
      <c r="BN46" s="104">
        <v>0.30472032053475295</v>
      </c>
      <c r="BO46" s="104">
        <v>0.24733883981213151</v>
      </c>
      <c r="BP46" s="104">
        <v>4.310429718740667</v>
      </c>
      <c r="BQ46" s="102">
        <v>4393819.1406281628</v>
      </c>
      <c r="BR46" s="102">
        <v>195282766.52994895</v>
      </c>
      <c r="BS46" s="102">
        <v>70798523.201335624</v>
      </c>
      <c r="BT46" s="102">
        <v>814355163.72198701</v>
      </c>
      <c r="BU46" s="106">
        <v>0.32599999999999985</v>
      </c>
      <c r="BV46" s="102">
        <v>646440558.10369086</v>
      </c>
      <c r="BW46" s="104">
        <v>0.48367952522255164</v>
      </c>
    </row>
    <row r="47" spans="1:75" s="101" customFormat="1" x14ac:dyDescent="0.25">
      <c r="A47" s="101" t="s">
        <v>201</v>
      </c>
      <c r="B47" s="101" t="s">
        <v>44</v>
      </c>
      <c r="C47" s="101" t="s">
        <v>197</v>
      </c>
      <c r="D47" s="101" t="s">
        <v>196</v>
      </c>
      <c r="E47" s="102">
        <v>1646.1538461538462</v>
      </c>
      <c r="F47" s="103">
        <v>0.22429906542056074</v>
      </c>
      <c r="G47" s="103">
        <v>0.22429906542056074</v>
      </c>
      <c r="H47" s="102">
        <v>1276.9230769230769</v>
      </c>
      <c r="I47" s="102">
        <v>1276.9230769230769</v>
      </c>
      <c r="J47" s="102">
        <v>369.23076923076923</v>
      </c>
      <c r="K47" s="102">
        <v>369.23076923076923</v>
      </c>
      <c r="L47" s="104"/>
      <c r="M47" s="104">
        <v>0.1502</v>
      </c>
      <c r="N47" s="104">
        <v>0.54821299999999995</v>
      </c>
      <c r="O47" s="104">
        <v>0.30158699999999999</v>
      </c>
      <c r="P47" s="102"/>
      <c r="Q47" s="102">
        <v>247.25230769230771</v>
      </c>
      <c r="R47" s="102">
        <v>902.44293846153835</v>
      </c>
      <c r="S47" s="102">
        <v>496.45859999999999</v>
      </c>
      <c r="T47" s="102">
        <v>7912.321841863597</v>
      </c>
      <c r="U47" s="103">
        <v>0.203125</v>
      </c>
      <c r="V47" s="103">
        <v>0.203125</v>
      </c>
      <c r="W47" s="102">
        <v>6305.1314677350538</v>
      </c>
      <c r="X47" s="102">
        <v>6305.1314677350538</v>
      </c>
      <c r="Y47" s="102">
        <v>1607.1903741285432</v>
      </c>
      <c r="Z47" s="102">
        <v>1607.1903741285432</v>
      </c>
      <c r="AA47" s="104"/>
      <c r="AB47" s="104">
        <v>6.4373E-2</v>
      </c>
      <c r="AC47" s="104">
        <v>0.47530499999999998</v>
      </c>
      <c r="AD47" s="104">
        <v>0.46032200000000001</v>
      </c>
      <c r="AE47" s="102"/>
      <c r="AF47" s="102">
        <v>509.3398939262853</v>
      </c>
      <c r="AG47" s="102">
        <v>3760.7661330469768</v>
      </c>
      <c r="AH47" s="102">
        <v>3642.215814890335</v>
      </c>
      <c r="AI47" s="102"/>
      <c r="AJ47" s="104">
        <v>9.0440538194444461E-2</v>
      </c>
      <c r="AK47" s="104">
        <v>0.49560546875</v>
      </c>
      <c r="AL47" s="104">
        <v>0.41395399305555558</v>
      </c>
      <c r="AM47" s="102"/>
      <c r="AN47" s="102">
        <v>685.72509363851486</v>
      </c>
      <c r="AO47" s="102">
        <v>3757.707696693361</v>
      </c>
      <c r="AP47" s="102">
        <v>3138.6217543262555</v>
      </c>
      <c r="AQ47" s="102"/>
      <c r="AR47" s="104">
        <v>0.19178733070622792</v>
      </c>
      <c r="AS47" s="104">
        <v>0.28756917875766386</v>
      </c>
      <c r="AT47" s="104">
        <v>0.52064349053610826</v>
      </c>
      <c r="AU47" s="102"/>
      <c r="AV47" s="102">
        <v>379.05253543623354</v>
      </c>
      <c r="AW47" s="102">
        <v>568.3578050751205</v>
      </c>
      <c r="AX47" s="102">
        <v>1029.0108028479585</v>
      </c>
      <c r="AY47" s="102">
        <v>9558.4756880174427</v>
      </c>
      <c r="AZ47" s="102" t="s">
        <v>139</v>
      </c>
      <c r="BA47" s="102" t="s">
        <v>133</v>
      </c>
      <c r="BB47" s="102">
        <v>50651572.611501426</v>
      </c>
      <c r="BC47" s="102">
        <v>268619.84747777524</v>
      </c>
      <c r="BD47" s="102">
        <v>50382952.764023647</v>
      </c>
      <c r="BE47" s="101" t="s">
        <v>164</v>
      </c>
      <c r="BF47" s="102">
        <v>148604853.28783947</v>
      </c>
      <c r="BG47" s="102">
        <v>14582903.916205075</v>
      </c>
      <c r="BH47" s="102">
        <v>134021949.37163442</v>
      </c>
      <c r="BI47" s="105">
        <v>97953280.676338136</v>
      </c>
      <c r="BJ47" s="102">
        <v>14314284.0687273</v>
      </c>
      <c r="BK47" s="102">
        <v>83638996.607610777</v>
      </c>
      <c r="BL47" s="102">
        <v>850903168</v>
      </c>
      <c r="BM47" s="104">
        <v>5.9526835151589685E-2</v>
      </c>
      <c r="BN47" s="104">
        <v>0.17464367142635845</v>
      </c>
      <c r="BO47" s="104">
        <v>0.11511683627476886</v>
      </c>
      <c r="BP47" s="104">
        <v>1.9338645500237823</v>
      </c>
      <c r="BQ47" s="102">
        <v>2237610.7368696746</v>
      </c>
      <c r="BR47" s="102">
        <v>12076673.331857625</v>
      </c>
      <c r="BS47" s="102">
        <v>15697053.650721487</v>
      </c>
      <c r="BT47" s="102">
        <v>67941942.956889287</v>
      </c>
      <c r="BU47" s="106">
        <v>0.40899999999999986</v>
      </c>
      <c r="BV47" s="102">
        <v>102841598.97584823</v>
      </c>
      <c r="BW47" s="104">
        <v>0.69204737732656463</v>
      </c>
    </row>
    <row r="48" spans="1:75" s="101" customFormat="1" x14ac:dyDescent="0.25">
      <c r="A48" s="101" t="s">
        <v>45</v>
      </c>
      <c r="B48" s="101" t="s">
        <v>45</v>
      </c>
      <c r="C48" s="101" t="s">
        <v>171</v>
      </c>
      <c r="D48" s="101" t="s">
        <v>166</v>
      </c>
      <c r="E48" s="102">
        <v>50892.307692307688</v>
      </c>
      <c r="F48" s="103">
        <v>0.3268823707287572</v>
      </c>
      <c r="G48" s="103">
        <v>0.25876662636033859</v>
      </c>
      <c r="H48" s="102">
        <v>34256.509501988789</v>
      </c>
      <c r="I48" s="102">
        <v>37723.076923076922</v>
      </c>
      <c r="J48" s="102">
        <v>16635.798190318903</v>
      </c>
      <c r="K48" s="102">
        <v>13169.23076923077</v>
      </c>
      <c r="L48" s="104"/>
      <c r="M48" s="104">
        <v>0.20612836026356485</v>
      </c>
      <c r="N48" s="104">
        <v>3.9991215861064203E-2</v>
      </c>
      <c r="O48" s="104">
        <v>0.75388042387537102</v>
      </c>
      <c r="P48" s="102"/>
      <c r="Q48" s="102">
        <v>10490.347934644191</v>
      </c>
      <c r="R48" s="102">
        <v>2035.2452625907749</v>
      </c>
      <c r="S48" s="102">
        <v>38366.714495072723</v>
      </c>
      <c r="T48" s="102">
        <v>55966</v>
      </c>
      <c r="U48" s="103">
        <v>0.27268933861881911</v>
      </c>
      <c r="V48" s="103">
        <v>0.18214062174003756</v>
      </c>
      <c r="W48" s="102">
        <v>40704.668474859165</v>
      </c>
      <c r="X48" s="102">
        <v>45772.31796369706</v>
      </c>
      <c r="Y48" s="102">
        <v>15261.331525140831</v>
      </c>
      <c r="Z48" s="102">
        <v>10193.682036302942</v>
      </c>
      <c r="AA48" s="104"/>
      <c r="AB48" s="104">
        <v>0.12789919198505117</v>
      </c>
      <c r="AC48" s="104">
        <v>2.9573737920140522E-2</v>
      </c>
      <c r="AD48" s="104">
        <v>0.84252707009480832</v>
      </c>
      <c r="AE48" s="102"/>
      <c r="AF48" s="102">
        <v>7158.0061786353745</v>
      </c>
      <c r="AG48" s="102">
        <v>1655.1238164385845</v>
      </c>
      <c r="AH48" s="102">
        <v>47152.870004926044</v>
      </c>
      <c r="AI48" s="102"/>
      <c r="AJ48" s="104">
        <v>0.17648018624977382</v>
      </c>
      <c r="AK48" s="104">
        <v>2.330092248992378E-2</v>
      </c>
      <c r="AL48" s="104">
        <v>0.80021889126030232</v>
      </c>
      <c r="AM48" s="102"/>
      <c r="AN48" s="102">
        <v>13229.16265085657</v>
      </c>
      <c r="AO48" s="102">
        <v>1746.6645977919154</v>
      </c>
      <c r="AP48" s="102">
        <v>59985.350728199453</v>
      </c>
      <c r="AQ48" s="102"/>
      <c r="AR48" s="104">
        <v>0.25594149908592323</v>
      </c>
      <c r="AS48" s="104">
        <v>0.65874466788543573</v>
      </c>
      <c r="AT48" s="104">
        <v>8.5313833028641067E-2</v>
      </c>
      <c r="AU48" s="102"/>
      <c r="AV48" s="102">
        <v>8163.7991959129122</v>
      </c>
      <c r="AW48" s="102">
        <v>21012.064120909185</v>
      </c>
      <c r="AX48" s="102">
        <v>2721.2663986376369</v>
      </c>
      <c r="AY48" s="102">
        <v>106858.30769230769</v>
      </c>
      <c r="AZ48" s="102" t="s">
        <v>420</v>
      </c>
      <c r="BA48" s="102" t="s">
        <v>133</v>
      </c>
      <c r="BB48" s="102">
        <v>1169986126.4181712</v>
      </c>
      <c r="BC48" s="102">
        <v>159654152.27343106</v>
      </c>
      <c r="BD48" s="102">
        <v>1010331974.1447401</v>
      </c>
      <c r="BE48" s="101" t="s">
        <v>163</v>
      </c>
      <c r="BF48" s="102">
        <v>3656780528.2963305</v>
      </c>
      <c r="BG48" s="102">
        <v>542747723.99750721</v>
      </c>
      <c r="BH48" s="102">
        <v>3114032804.2988262</v>
      </c>
      <c r="BI48" s="105">
        <v>2486794401.878159</v>
      </c>
      <c r="BJ48" s="102">
        <v>383093571.72407615</v>
      </c>
      <c r="BK48" s="102">
        <v>2103700830.1540861</v>
      </c>
      <c r="BL48" s="102">
        <v>13965385728</v>
      </c>
      <c r="BM48" s="104">
        <v>8.3777573294835608E-2</v>
      </c>
      <c r="BN48" s="104">
        <v>0.26184600980727957</v>
      </c>
      <c r="BO48" s="104">
        <v>0.17806843651244397</v>
      </c>
      <c r="BP48" s="104">
        <v>2.1254905043116215</v>
      </c>
      <c r="BQ48" s="102">
        <v>105178085.4520672</v>
      </c>
      <c r="BR48" s="102">
        <v>277915486.27200896</v>
      </c>
      <c r="BS48" s="102">
        <v>899344726.68256617</v>
      </c>
      <c r="BT48" s="102">
        <v>1204356103.4715199</v>
      </c>
      <c r="BU48" s="106">
        <v>0.62100000000000011</v>
      </c>
      <c r="BV48" s="102">
        <v>5991716907.8417473</v>
      </c>
      <c r="BW48" s="104">
        <v>1.638522427440634</v>
      </c>
    </row>
    <row r="49" spans="1:75" s="101" customFormat="1" x14ac:dyDescent="0.25">
      <c r="A49" s="101" t="s">
        <v>46</v>
      </c>
      <c r="B49" s="101" t="s">
        <v>46</v>
      </c>
      <c r="C49" s="101" t="s">
        <v>197</v>
      </c>
      <c r="D49" s="101" t="s">
        <v>162</v>
      </c>
      <c r="E49" s="102">
        <v>67739.175000000003</v>
      </c>
      <c r="F49" s="103">
        <v>0.26837060702875398</v>
      </c>
      <c r="G49" s="103">
        <v>0.18690095846645369</v>
      </c>
      <c r="H49" s="102">
        <v>49559.971485623013</v>
      </c>
      <c r="I49" s="102">
        <v>55078.658266773164</v>
      </c>
      <c r="J49" s="102">
        <v>18179.203514376997</v>
      </c>
      <c r="K49" s="102">
        <v>12660.516733226839</v>
      </c>
      <c r="L49" s="104"/>
      <c r="M49" s="104">
        <v>0.39038942252241277</v>
      </c>
      <c r="N49" s="104">
        <v>0.37461181170347962</v>
      </c>
      <c r="O49" s="104">
        <v>0.23499876577410755</v>
      </c>
      <c r="P49" s="102"/>
      <c r="Q49" s="102">
        <v>26444.657410394662</v>
      </c>
      <c r="R49" s="102">
        <v>25375.895070049057</v>
      </c>
      <c r="S49" s="102">
        <v>15918.622519556282</v>
      </c>
      <c r="T49" s="102">
        <v>92250</v>
      </c>
      <c r="U49" s="103">
        <v>0.17616580310880828</v>
      </c>
      <c r="V49" s="103">
        <v>0.15135834411384216</v>
      </c>
      <c r="W49" s="102">
        <v>75998.70466321244</v>
      </c>
      <c r="X49" s="102">
        <v>78287.192755498065</v>
      </c>
      <c r="Y49" s="102">
        <v>16251.295336787563</v>
      </c>
      <c r="Z49" s="102">
        <v>13962.807244501939</v>
      </c>
      <c r="AA49" s="104"/>
      <c r="AB49" s="104">
        <v>0.35502689157481837</v>
      </c>
      <c r="AC49" s="104">
        <v>0.36113731658952924</v>
      </c>
      <c r="AD49" s="104">
        <v>0.28383579183565238</v>
      </c>
      <c r="AE49" s="102"/>
      <c r="AF49" s="102">
        <v>32751.230747776994</v>
      </c>
      <c r="AG49" s="102">
        <v>33314.917455384071</v>
      </c>
      <c r="AH49" s="102">
        <v>26183.851796838931</v>
      </c>
      <c r="AI49" s="102"/>
      <c r="AJ49" s="104">
        <v>0.36248242470180453</v>
      </c>
      <c r="AK49" s="104">
        <v>0.37716252846211362</v>
      </c>
      <c r="AL49" s="104">
        <v>0.26035504683608196</v>
      </c>
      <c r="AM49" s="102"/>
      <c r="AN49" s="102">
        <v>45512.81337277851</v>
      </c>
      <c r="AO49" s="102">
        <v>47356.027766650455</v>
      </c>
      <c r="AP49" s="102">
        <v>32689.835009406503</v>
      </c>
      <c r="AQ49" s="102"/>
      <c r="AR49" s="104">
        <v>0.12483889218271256</v>
      </c>
      <c r="AS49" s="104">
        <v>6.1164256020619957E-2</v>
      </c>
      <c r="AT49" s="104">
        <v>0.81399685179666748</v>
      </c>
      <c r="AU49" s="102"/>
      <c r="AV49" s="102">
        <v>4298.2653338775417</v>
      </c>
      <c r="AW49" s="102">
        <v>2105.9158466502909</v>
      </c>
      <c r="AX49" s="102">
        <v>28026.31767063673</v>
      </c>
      <c r="AY49" s="102">
        <v>159989.17499999999</v>
      </c>
      <c r="AZ49" s="102" t="s">
        <v>520</v>
      </c>
      <c r="BA49" s="102" t="s">
        <v>133</v>
      </c>
      <c r="BB49" s="102">
        <v>2738047527.9754853</v>
      </c>
      <c r="BC49" s="102">
        <v>47247638.709402896</v>
      </c>
      <c r="BD49" s="102">
        <v>2690799889.2660823</v>
      </c>
      <c r="BE49" s="101" t="s">
        <v>164</v>
      </c>
      <c r="BF49" s="102">
        <v>7730853653.3868704</v>
      </c>
      <c r="BG49" s="102">
        <v>249956141.42170498</v>
      </c>
      <c r="BH49" s="102">
        <v>7480897511.9651613</v>
      </c>
      <c r="BI49" s="105">
        <v>4992806125.4113798</v>
      </c>
      <c r="BJ49" s="102">
        <v>202708502.71230209</v>
      </c>
      <c r="BK49" s="102">
        <v>4790097622.6990795</v>
      </c>
      <c r="BL49" s="102">
        <v>37864370176</v>
      </c>
      <c r="BM49" s="104">
        <v>7.2311978655622083E-2</v>
      </c>
      <c r="BN49" s="104">
        <v>0.20417224999260661</v>
      </c>
      <c r="BO49" s="104">
        <v>0.13186027133698441</v>
      </c>
      <c r="BP49" s="104">
        <v>1.823491401956439</v>
      </c>
      <c r="BQ49" s="102">
        <v>29884463.293066207</v>
      </c>
      <c r="BR49" s="102">
        <v>172824039.41923589</v>
      </c>
      <c r="BS49" s="102">
        <v>212871980.02608842</v>
      </c>
      <c r="BT49" s="102">
        <v>4577225642.6729908</v>
      </c>
      <c r="BU49" s="106">
        <v>0.38299999999999973</v>
      </c>
      <c r="BV49" s="102">
        <v>4798892948.5367393</v>
      </c>
      <c r="BW49" s="104">
        <v>0.62074554294975626</v>
      </c>
    </row>
    <row r="50" spans="1:75" s="101" customFormat="1" x14ac:dyDescent="0.25">
      <c r="A50" s="101" t="s">
        <v>47</v>
      </c>
      <c r="B50" s="101" t="s">
        <v>47</v>
      </c>
      <c r="C50" s="101" t="s">
        <v>180</v>
      </c>
      <c r="D50" s="101" t="s">
        <v>166</v>
      </c>
      <c r="E50" s="102">
        <v>1507.6923076923076</v>
      </c>
      <c r="F50" s="103">
        <v>0.39795918367346939</v>
      </c>
      <c r="G50" s="103">
        <v>0.39795918367346939</v>
      </c>
      <c r="H50" s="102">
        <v>907.69230769230762</v>
      </c>
      <c r="I50" s="102">
        <v>907.69230769230762</v>
      </c>
      <c r="J50" s="102">
        <v>600</v>
      </c>
      <c r="K50" s="102">
        <v>600</v>
      </c>
      <c r="L50" s="104"/>
      <c r="M50" s="104">
        <v>5.9700336871759629E-2</v>
      </c>
      <c r="N50" s="104">
        <v>0.44245920627243335</v>
      </c>
      <c r="O50" s="104">
        <v>0.49784045685580702</v>
      </c>
      <c r="P50" s="102"/>
      <c r="Q50" s="102">
        <v>90.009738668191432</v>
      </c>
      <c r="R50" s="102">
        <v>667.09234176459177</v>
      </c>
      <c r="S50" s="102">
        <v>750.59022725952445</v>
      </c>
      <c r="T50" s="102">
        <v>442.81524926686211</v>
      </c>
      <c r="U50" s="103">
        <v>0.25827814569536423</v>
      </c>
      <c r="V50" s="103">
        <v>0.25827814569536423</v>
      </c>
      <c r="W50" s="102">
        <v>328.44574780058645</v>
      </c>
      <c r="X50" s="102">
        <v>328.44574780058645</v>
      </c>
      <c r="Y50" s="102">
        <v>114.36950146627564</v>
      </c>
      <c r="Z50" s="102">
        <v>114.36950146627564</v>
      </c>
      <c r="AA50" s="104"/>
      <c r="AB50" s="104">
        <v>1.438916680107701E-2</v>
      </c>
      <c r="AC50" s="104">
        <v>0.13819698630427285</v>
      </c>
      <c r="AD50" s="104">
        <v>0.84741384689465016</v>
      </c>
      <c r="AE50" s="102"/>
      <c r="AF50" s="102">
        <v>6.3717424837613734</v>
      </c>
      <c r="AG50" s="102">
        <v>61.195732938255709</v>
      </c>
      <c r="AH50" s="102">
        <v>375.24777384484503</v>
      </c>
      <c r="AI50" s="102"/>
      <c r="AJ50" s="104">
        <v>3.1638783344703242E-2</v>
      </c>
      <c r="AK50" s="104">
        <v>0.13442791033481388</v>
      </c>
      <c r="AL50" s="104">
        <v>0.8339333063204829</v>
      </c>
      <c r="AM50" s="102"/>
      <c r="AN50" s="102">
        <v>39.10990412188243</v>
      </c>
      <c r="AO50" s="102">
        <v>166.17145568524995</v>
      </c>
      <c r="AP50" s="102">
        <v>1030.8566956857619</v>
      </c>
      <c r="AQ50" s="102"/>
      <c r="AR50" s="104">
        <v>0.41261023950260806</v>
      </c>
      <c r="AS50" s="104">
        <v>0.32474202505797761</v>
      </c>
      <c r="AT50" s="104">
        <v>0.26264773543941439</v>
      </c>
      <c r="AU50" s="102"/>
      <c r="AV50" s="102">
        <v>294.75617109335872</v>
      </c>
      <c r="AW50" s="102">
        <v>231.98579854581627</v>
      </c>
      <c r="AX50" s="102">
        <v>187.62753182710071</v>
      </c>
      <c r="AY50" s="102">
        <v>1950.5075569591697</v>
      </c>
      <c r="AZ50" s="102" t="s">
        <v>133</v>
      </c>
      <c r="BA50" s="102" t="s">
        <v>133</v>
      </c>
      <c r="BB50" s="102">
        <v>89347053.524579749</v>
      </c>
      <c r="BC50" s="102">
        <v>8105730.9284439823</v>
      </c>
      <c r="BD50" s="102">
        <v>81241322.596135765</v>
      </c>
      <c r="BE50" s="101" t="s">
        <v>164</v>
      </c>
      <c r="BF50" s="102">
        <v>265259774.95082468</v>
      </c>
      <c r="BG50" s="102">
        <v>25792804.625761565</v>
      </c>
      <c r="BH50" s="102">
        <v>239466970.3250632</v>
      </c>
      <c r="BI50" s="105">
        <v>175912721.42624488</v>
      </c>
      <c r="BJ50" s="102">
        <v>17687073.697317582</v>
      </c>
      <c r="BK50" s="102">
        <v>158225647.72892743</v>
      </c>
      <c r="BL50" s="102">
        <v>978148160</v>
      </c>
      <c r="BM50" s="104">
        <v>9.1343067623395363E-2</v>
      </c>
      <c r="BN50" s="104">
        <v>0.2711856810637201</v>
      </c>
      <c r="BO50" s="104">
        <v>0.17984261344032471</v>
      </c>
      <c r="BP50" s="104">
        <v>1.9688698674081129</v>
      </c>
      <c r="BQ50" s="102">
        <v>5725051.8765762933</v>
      </c>
      <c r="BR50" s="102">
        <v>11962021.820741288</v>
      </c>
      <c r="BS50" s="102">
        <v>15631256.328944352</v>
      </c>
      <c r="BT50" s="102">
        <v>142594391.39998308</v>
      </c>
      <c r="BU50" s="106"/>
      <c r="BV50" s="102">
        <v>0</v>
      </c>
      <c r="BW50" s="104" t="s">
        <v>170</v>
      </c>
    </row>
    <row r="51" spans="1:75" s="101" customFormat="1" x14ac:dyDescent="0.25">
      <c r="A51" s="101" t="s">
        <v>48</v>
      </c>
      <c r="B51" s="101" t="s">
        <v>48</v>
      </c>
      <c r="C51" s="101" t="s">
        <v>180</v>
      </c>
      <c r="D51" s="101" t="s">
        <v>162</v>
      </c>
      <c r="E51" s="102">
        <v>330766.80670000002</v>
      </c>
      <c r="F51" s="103">
        <v>0.40377132595031429</v>
      </c>
      <c r="G51" s="103">
        <v>0.40377132595031429</v>
      </c>
      <c r="H51" s="102">
        <v>197212.65457838972</v>
      </c>
      <c r="I51" s="102">
        <v>197212.65457838972</v>
      </c>
      <c r="J51" s="102">
        <v>133554.1521216103</v>
      </c>
      <c r="K51" s="102">
        <v>133554.1521216103</v>
      </c>
      <c r="L51" s="104"/>
      <c r="M51" s="104">
        <v>0.25791468061772704</v>
      </c>
      <c r="N51" s="104">
        <v>0.160884899484943</v>
      </c>
      <c r="O51" s="104">
        <v>0.58120041989732996</v>
      </c>
      <c r="P51" s="102"/>
      <c r="Q51" s="102">
        <v>85309.615308975961</v>
      </c>
      <c r="R51" s="102">
        <v>53215.384448885074</v>
      </c>
      <c r="S51" s="102">
        <v>192241.80694213897</v>
      </c>
      <c r="T51" s="102">
        <v>40409.243600000002</v>
      </c>
      <c r="U51" s="103">
        <v>0.16280642434488587</v>
      </c>
      <c r="V51" s="103">
        <v>0.16280642434488587</v>
      </c>
      <c r="W51" s="102">
        <v>33830.359139002539</v>
      </c>
      <c r="X51" s="102">
        <v>33830.359139002539</v>
      </c>
      <c r="Y51" s="102">
        <v>6578.884460997464</v>
      </c>
      <c r="Z51" s="102">
        <v>6578.884460997464</v>
      </c>
      <c r="AA51" s="104"/>
      <c r="AB51" s="104">
        <v>0.14728058215746506</v>
      </c>
      <c r="AC51" s="104">
        <v>0.19816898555009832</v>
      </c>
      <c r="AD51" s="104">
        <v>0.6545504322924367</v>
      </c>
      <c r="AE51" s="102"/>
      <c r="AF51" s="102">
        <v>5951.4969219508193</v>
      </c>
      <c r="AG51" s="102">
        <v>8007.8588110588034</v>
      </c>
      <c r="AH51" s="102">
        <v>26449.887866990382</v>
      </c>
      <c r="AI51" s="102"/>
      <c r="AJ51" s="104">
        <v>0.201424935005179</v>
      </c>
      <c r="AK51" s="104">
        <v>0.18961465832876784</v>
      </c>
      <c r="AL51" s="104">
        <v>0.60896040666605322</v>
      </c>
      <c r="AM51" s="102"/>
      <c r="AN51" s="102">
        <v>46537.824021426415</v>
      </c>
      <c r="AO51" s="102">
        <v>43809.142105272156</v>
      </c>
      <c r="AP51" s="102">
        <v>140696.04759069369</v>
      </c>
      <c r="AQ51" s="102"/>
      <c r="AR51" s="104">
        <v>3.3160271784012298E-2</v>
      </c>
      <c r="AS51" s="104">
        <v>0.48309263520146783</v>
      </c>
      <c r="AT51" s="104">
        <v>0.4837470930145199</v>
      </c>
      <c r="AU51" s="102"/>
      <c r="AV51" s="102">
        <v>4646.8495789982117</v>
      </c>
      <c r="AW51" s="102">
        <v>67697.23792147568</v>
      </c>
      <c r="AX51" s="102">
        <v>67788.949082133884</v>
      </c>
      <c r="AY51" s="102">
        <v>371176.0503</v>
      </c>
      <c r="AZ51" s="102" t="s">
        <v>521</v>
      </c>
      <c r="BA51" s="102" t="s">
        <v>521</v>
      </c>
      <c r="BB51" s="102">
        <v>2348000000</v>
      </c>
      <c r="BC51" s="102">
        <v>351000000</v>
      </c>
      <c r="BD51" s="102">
        <v>1997000000</v>
      </c>
      <c r="BE51" s="101" t="s">
        <v>522</v>
      </c>
      <c r="BF51" s="102">
        <v>16520652014.183657</v>
      </c>
      <c r="BG51" s="102">
        <v>790014697.6336298</v>
      </c>
      <c r="BH51" s="102">
        <v>15730637316.550043</v>
      </c>
      <c r="BI51" s="105">
        <v>14172652014.183657</v>
      </c>
      <c r="BJ51" s="102">
        <v>439014697.6336298</v>
      </c>
      <c r="BK51" s="102">
        <v>13733637316.550043</v>
      </c>
      <c r="BL51" s="102">
        <v>63794348032</v>
      </c>
      <c r="BM51" s="104">
        <v>3.6805768417324608E-2</v>
      </c>
      <c r="BN51" s="104">
        <v>0.25896733055249194</v>
      </c>
      <c r="BO51" s="104">
        <v>0.2221615621351673</v>
      </c>
      <c r="BP51" s="104">
        <v>6.036052816943636</v>
      </c>
      <c r="BQ51" s="102">
        <v>256426918.36578411</v>
      </c>
      <c r="BR51" s="102">
        <v>182587779.26784569</v>
      </c>
      <c r="BS51" s="102">
        <v>903826871.70277596</v>
      </c>
      <c r="BT51" s="102">
        <v>12829810444.847267</v>
      </c>
      <c r="BU51" s="106">
        <v>0.47899999999999981</v>
      </c>
      <c r="BV51" s="102">
        <v>15188852811.504734</v>
      </c>
      <c r="BW51" s="104">
        <v>0.91938579654510499</v>
      </c>
    </row>
    <row r="52" spans="1:75" s="101" customFormat="1" x14ac:dyDescent="0.25">
      <c r="A52" s="101" t="s">
        <v>49</v>
      </c>
      <c r="B52" s="101" t="s">
        <v>49</v>
      </c>
      <c r="C52" s="101" t="s">
        <v>197</v>
      </c>
      <c r="D52" s="101" t="s">
        <v>196</v>
      </c>
      <c r="E52" s="102">
        <v>11507.692307692307</v>
      </c>
      <c r="F52" s="103">
        <v>6.3414634146341464E-2</v>
      </c>
      <c r="G52" s="103">
        <v>6.3414634146341464E-2</v>
      </c>
      <c r="H52" s="102">
        <v>10777.936210131331</v>
      </c>
      <c r="I52" s="102">
        <v>10777.936210131331</v>
      </c>
      <c r="J52" s="102">
        <v>729.7560975609756</v>
      </c>
      <c r="K52" s="102">
        <v>729.7560975609756</v>
      </c>
      <c r="L52" s="104"/>
      <c r="M52" s="104">
        <v>0.22710815260845338</v>
      </c>
      <c r="N52" s="104">
        <v>0.21082316157841899</v>
      </c>
      <c r="O52" s="104">
        <v>0.56206868581312774</v>
      </c>
      <c r="P52" s="102"/>
      <c r="Q52" s="102">
        <v>2613.4907407865094</v>
      </c>
      <c r="R52" s="102">
        <v>2426.0880747793444</v>
      </c>
      <c r="S52" s="102">
        <v>6468.1134921264538</v>
      </c>
      <c r="T52" s="102">
        <v>1175.9530791788854</v>
      </c>
      <c r="U52" s="103">
        <v>0.10224438902743142</v>
      </c>
      <c r="V52" s="103">
        <v>7.2319201995012475E-2</v>
      </c>
      <c r="W52" s="102">
        <v>1055.7184750733136</v>
      </c>
      <c r="X52" s="102">
        <v>1090.9090909090908</v>
      </c>
      <c r="Y52" s="102">
        <v>120.23460410557183</v>
      </c>
      <c r="Z52" s="102">
        <v>85.04398826979471</v>
      </c>
      <c r="AA52" s="104"/>
      <c r="AB52" s="104">
        <v>0.22847377768727797</v>
      </c>
      <c r="AC52" s="104">
        <v>0.20345341523563881</v>
      </c>
      <c r="AD52" s="104">
        <v>0.56807280707708319</v>
      </c>
      <c r="AE52" s="102"/>
      <c r="AF52" s="102">
        <v>268.67444238298668</v>
      </c>
      <c r="AG52" s="102">
        <v>239.25167011580982</v>
      </c>
      <c r="AH52" s="102">
        <v>668.02696668008889</v>
      </c>
      <c r="AI52" s="102"/>
      <c r="AJ52" s="104">
        <v>0.22703776244552484</v>
      </c>
      <c r="AK52" s="104">
        <v>0.20527385725288583</v>
      </c>
      <c r="AL52" s="104">
        <v>0.5676883803015893</v>
      </c>
      <c r="AM52" s="102"/>
      <c r="AN52" s="102">
        <v>2686.6864812818644</v>
      </c>
      <c r="AO52" s="102">
        <v>2429.1399426306421</v>
      </c>
      <c r="AP52" s="102">
        <v>6717.8282612921384</v>
      </c>
      <c r="AQ52" s="102"/>
      <c r="AR52" s="104">
        <v>0.14638432969050624</v>
      </c>
      <c r="AS52" s="104">
        <v>0.16972928681195065</v>
      </c>
      <c r="AT52" s="104">
        <v>0.68388638349754305</v>
      </c>
      <c r="AU52" s="102"/>
      <c r="AV52" s="102">
        <v>124.42531910662062</v>
      </c>
      <c r="AW52" s="102">
        <v>144.26831559065261</v>
      </c>
      <c r="AX52" s="102">
        <v>581.29706696927417</v>
      </c>
      <c r="AY52" s="102">
        <v>12683.645386871192</v>
      </c>
      <c r="AZ52" s="102" t="s">
        <v>133</v>
      </c>
      <c r="BA52" s="102" t="s">
        <v>133</v>
      </c>
      <c r="BB52" s="102">
        <v>79019051.069915786</v>
      </c>
      <c r="BC52" s="102">
        <v>8631257.7603930403</v>
      </c>
      <c r="BD52" s="102">
        <v>70387793.309522748</v>
      </c>
      <c r="BE52" s="101" t="s">
        <v>163</v>
      </c>
      <c r="BF52" s="102">
        <v>1263584127.1463928</v>
      </c>
      <c r="BG52" s="102">
        <v>673721873.51939332</v>
      </c>
      <c r="BH52" s="102">
        <v>589862253.62699974</v>
      </c>
      <c r="BI52" s="105">
        <v>1184565076.0764771</v>
      </c>
      <c r="BJ52" s="102">
        <v>665090615.7590003</v>
      </c>
      <c r="BK52" s="102">
        <v>519474460.31747699</v>
      </c>
      <c r="BL52" s="102">
        <v>6699203584</v>
      </c>
      <c r="BM52" s="104">
        <v>1.1795290302662308E-2</v>
      </c>
      <c r="BN52" s="104">
        <v>0.18861706638745326</v>
      </c>
      <c r="BO52" s="104">
        <v>0.17682177608479097</v>
      </c>
      <c r="BP52" s="104">
        <v>14.990879541547239</v>
      </c>
      <c r="BQ52" s="102">
        <v>480751333.11664599</v>
      </c>
      <c r="BR52" s="102">
        <v>184339282.64235431</v>
      </c>
      <c r="BS52" s="102">
        <v>26756685.141671419</v>
      </c>
      <c r="BT52" s="102">
        <v>492717775.17580557</v>
      </c>
      <c r="BU52" s="106">
        <v>0.39200000000000007</v>
      </c>
      <c r="BV52" s="102">
        <v>814679239.87070096</v>
      </c>
      <c r="BW52" s="104">
        <v>0.64473684210526339</v>
      </c>
    </row>
    <row r="53" spans="1:75" s="101" customFormat="1" x14ac:dyDescent="0.25">
      <c r="A53" s="101" t="s">
        <v>198</v>
      </c>
      <c r="B53" s="101" t="s">
        <v>50</v>
      </c>
      <c r="C53" s="101" t="s">
        <v>197</v>
      </c>
      <c r="D53" s="101" t="s">
        <v>196</v>
      </c>
      <c r="E53" s="102">
        <v>2984.6153846153843</v>
      </c>
      <c r="F53" s="103">
        <v>0.17525773195876287</v>
      </c>
      <c r="G53" s="103">
        <v>0.17525773195876287</v>
      </c>
      <c r="H53" s="102">
        <v>2461.538461538461</v>
      </c>
      <c r="I53" s="102">
        <v>2461.538461538461</v>
      </c>
      <c r="J53" s="102">
        <v>523.07692307692298</v>
      </c>
      <c r="K53" s="102">
        <v>523.07692307692298</v>
      </c>
      <c r="L53" s="104"/>
      <c r="M53" s="104">
        <v>0.42374200000000006</v>
      </c>
      <c r="N53" s="104">
        <v>0.50441200000000008</v>
      </c>
      <c r="O53" s="104">
        <v>7.1846000000000007E-2</v>
      </c>
      <c r="P53" s="102"/>
      <c r="Q53" s="102">
        <v>1264.7068923076924</v>
      </c>
      <c r="R53" s="102">
        <v>1505.4758153846155</v>
      </c>
      <c r="S53" s="102">
        <v>214.43267692307691</v>
      </c>
      <c r="T53" s="102">
        <v>7417.8017267471232</v>
      </c>
      <c r="U53" s="103">
        <v>9.2783505154639179E-2</v>
      </c>
      <c r="V53" s="103">
        <v>9.2783505154639179E-2</v>
      </c>
      <c r="W53" s="102">
        <v>6729.5520819973899</v>
      </c>
      <c r="X53" s="102">
        <v>6729.5520819973899</v>
      </c>
      <c r="Y53" s="102">
        <v>688.24964474973308</v>
      </c>
      <c r="Z53" s="102">
        <v>688.24964474973308</v>
      </c>
      <c r="AA53" s="104"/>
      <c r="AB53" s="104">
        <v>0.27199800000000007</v>
      </c>
      <c r="AC53" s="104">
        <v>0.66883900000000007</v>
      </c>
      <c r="AD53" s="104">
        <v>5.9163000000000007E-2</v>
      </c>
      <c r="AE53" s="102"/>
      <c r="AF53" s="102">
        <v>2017.6272340717646</v>
      </c>
      <c r="AG53" s="102">
        <v>4961.3150891158193</v>
      </c>
      <c r="AH53" s="102">
        <v>438.85940355954011</v>
      </c>
      <c r="AI53" s="102"/>
      <c r="AJ53" s="104">
        <v>0.41336088154269973</v>
      </c>
      <c r="AK53" s="104">
        <v>0.52658402203856747</v>
      </c>
      <c r="AL53" s="104">
        <v>6.005509641873278E-2</v>
      </c>
      <c r="AM53" s="102"/>
      <c r="AN53" s="102">
        <v>3799.2372894147506</v>
      </c>
      <c r="AO53" s="102">
        <v>4839.8814253357514</v>
      </c>
      <c r="AP53" s="102">
        <v>551.97182878534863</v>
      </c>
      <c r="AQ53" s="102"/>
      <c r="AR53" s="104">
        <v>0.24360077842688282</v>
      </c>
      <c r="AS53" s="104">
        <v>0.24360077842688282</v>
      </c>
      <c r="AT53" s="104">
        <v>0.51279844314623435</v>
      </c>
      <c r="AU53" s="102"/>
      <c r="AV53" s="102">
        <v>295.08009485173773</v>
      </c>
      <c r="AW53" s="102">
        <v>295.08009485173773</v>
      </c>
      <c r="AX53" s="102">
        <v>621.16637812318072</v>
      </c>
      <c r="AY53" s="102">
        <v>10402.417111362507</v>
      </c>
      <c r="AZ53" s="102" t="s">
        <v>139</v>
      </c>
      <c r="BA53" s="102" t="s">
        <v>133</v>
      </c>
      <c r="BB53" s="102">
        <v>33211702.404689983</v>
      </c>
      <c r="BC53" s="102">
        <v>1738453.330876501</v>
      </c>
      <c r="BD53" s="102">
        <v>31473249.073813483</v>
      </c>
      <c r="BE53" s="101" t="s">
        <v>164</v>
      </c>
      <c r="BF53" s="102">
        <v>163261841.7022225</v>
      </c>
      <c r="BG53" s="102">
        <v>98170309.368784145</v>
      </c>
      <c r="BH53" s="102">
        <v>65091532.333438359</v>
      </c>
      <c r="BI53" s="105">
        <v>130050139.29753254</v>
      </c>
      <c r="BJ53" s="102">
        <v>96431856.037907645</v>
      </c>
      <c r="BK53" s="102">
        <v>33618283.259624876</v>
      </c>
      <c r="BL53" s="102">
        <v>1056851008</v>
      </c>
      <c r="BM53" s="104">
        <v>3.1425150899501229E-2</v>
      </c>
      <c r="BN53" s="104">
        <v>0.15447952499111633</v>
      </c>
      <c r="BO53" s="104">
        <v>0.12305437409161514</v>
      </c>
      <c r="BP53" s="104">
        <v>3.9157926237219187</v>
      </c>
      <c r="BQ53" s="102">
        <v>7350636.546974225</v>
      </c>
      <c r="BR53" s="102">
        <v>89081219.490933418</v>
      </c>
      <c r="BS53" s="102">
        <v>2649754.9338201415</v>
      </c>
      <c r="BT53" s="102">
        <v>30968528.325804736</v>
      </c>
      <c r="BU53" s="106">
        <v>0.41600000000000015</v>
      </c>
      <c r="BV53" s="102">
        <v>116296106.41802156</v>
      </c>
      <c r="BW53" s="104">
        <v>0.71232876712328796</v>
      </c>
    </row>
    <row r="54" spans="1:75" s="101" customFormat="1" x14ac:dyDescent="0.25">
      <c r="A54" s="101" t="s">
        <v>51</v>
      </c>
      <c r="B54" s="101" t="s">
        <v>51</v>
      </c>
      <c r="C54" s="101" t="s">
        <v>180</v>
      </c>
      <c r="D54" s="101" t="s">
        <v>166</v>
      </c>
      <c r="E54" s="102">
        <v>22000</v>
      </c>
      <c r="F54" s="103">
        <v>0.1111111111111111</v>
      </c>
      <c r="G54" s="103">
        <v>0.1111111111111111</v>
      </c>
      <c r="H54" s="102">
        <v>19555.555555555555</v>
      </c>
      <c r="I54" s="102">
        <v>19555.555555555555</v>
      </c>
      <c r="J54" s="102">
        <v>2444.4444444444443</v>
      </c>
      <c r="K54" s="102">
        <v>2444.4444444444443</v>
      </c>
      <c r="L54" s="104"/>
      <c r="M54" s="104">
        <v>0</v>
      </c>
      <c r="N54" s="104">
        <v>0.27462436447942379</v>
      </c>
      <c r="O54" s="104">
        <v>0.72537563552057616</v>
      </c>
      <c r="P54" s="102"/>
      <c r="Q54" s="102">
        <v>0</v>
      </c>
      <c r="R54" s="102">
        <v>6041.7360185473235</v>
      </c>
      <c r="S54" s="102">
        <v>15958.263981452676</v>
      </c>
      <c r="T54" s="102">
        <v>765.39589442815247</v>
      </c>
      <c r="U54" s="103">
        <v>0.24904214559386972</v>
      </c>
      <c r="V54" s="103">
        <v>0.24904214559386972</v>
      </c>
      <c r="W54" s="102">
        <v>574.78005865102637</v>
      </c>
      <c r="X54" s="102">
        <v>574.78005865102637</v>
      </c>
      <c r="Y54" s="102">
        <v>190.61583577712608</v>
      </c>
      <c r="Z54" s="102">
        <v>190.61583577712608</v>
      </c>
      <c r="AA54" s="104"/>
      <c r="AB54" s="104">
        <v>2.2337401105269349E-2</v>
      </c>
      <c r="AC54" s="104">
        <v>0.21293547276300542</v>
      </c>
      <c r="AD54" s="104">
        <v>0.76472712613172522</v>
      </c>
      <c r="AE54" s="102"/>
      <c r="AF54" s="102">
        <v>17.096955098168035</v>
      </c>
      <c r="AG54" s="102">
        <v>162.97993663092203</v>
      </c>
      <c r="AH54" s="102">
        <v>585.31900269906237</v>
      </c>
      <c r="AI54" s="102"/>
      <c r="AJ54" s="104">
        <v>2.3885051633972365E-2</v>
      </c>
      <c r="AK54" s="104">
        <v>0.22329075102599219</v>
      </c>
      <c r="AL54" s="104">
        <v>0.75282419734003536</v>
      </c>
      <c r="AM54" s="102"/>
      <c r="AN54" s="102">
        <v>480.81410555451703</v>
      </c>
      <c r="AO54" s="102">
        <v>4494.9177577014652</v>
      </c>
      <c r="AP54" s="102">
        <v>15154.603750950599</v>
      </c>
      <c r="AQ54" s="102"/>
      <c r="AR54" s="104">
        <v>0.15416210295728369</v>
      </c>
      <c r="AS54" s="104">
        <v>0.73138006571741521</v>
      </c>
      <c r="AT54" s="104">
        <v>0.1144578313253012</v>
      </c>
      <c r="AU54" s="102"/>
      <c r="AV54" s="102">
        <v>406.22643421816656</v>
      </c>
      <c r="AW54" s="102">
        <v>1927.2305609178027</v>
      </c>
      <c r="AX54" s="102">
        <v>301.60328508560139</v>
      </c>
      <c r="AY54" s="102">
        <v>22765.395894428151</v>
      </c>
      <c r="AZ54" s="102" t="s">
        <v>133</v>
      </c>
      <c r="BA54" s="102" t="s">
        <v>133</v>
      </c>
      <c r="BB54" s="102">
        <v>619118537.4238205</v>
      </c>
      <c r="BC54" s="102">
        <v>9503923.333846502</v>
      </c>
      <c r="BD54" s="102">
        <v>609614614.08997405</v>
      </c>
      <c r="BE54" s="101" t="s">
        <v>164</v>
      </c>
      <c r="BF54" s="102">
        <v>736513302.49490905</v>
      </c>
      <c r="BG54" s="102">
        <v>14569680.921831703</v>
      </c>
      <c r="BH54" s="102">
        <v>721943621.57307768</v>
      </c>
      <c r="BI54" s="105">
        <v>117394765.07108837</v>
      </c>
      <c r="BJ54" s="102">
        <v>5065757.5879852008</v>
      </c>
      <c r="BK54" s="102">
        <v>112329007.48310363</v>
      </c>
      <c r="BL54" s="102">
        <v>3166029056</v>
      </c>
      <c r="BM54" s="104">
        <v>0.19555049131672292</v>
      </c>
      <c r="BN54" s="104">
        <v>0.2326299883758581</v>
      </c>
      <c r="BO54" s="104">
        <v>3.707949705913513E-2</v>
      </c>
      <c r="BP54" s="104">
        <v>0.18961597493037952</v>
      </c>
      <c r="BQ54" s="102">
        <v>493680.13410359918</v>
      </c>
      <c r="BR54" s="102">
        <v>4572077.4538816018</v>
      </c>
      <c r="BS54" s="102">
        <v>37812706.374719851</v>
      </c>
      <c r="BT54" s="102">
        <v>74516301.108383775</v>
      </c>
      <c r="BU54" s="106">
        <v>0.33999999999999991</v>
      </c>
      <c r="BV54" s="102">
        <v>379415943.70949841</v>
      </c>
      <c r="BW54" s="104">
        <v>0.51515151515151492</v>
      </c>
    </row>
    <row r="55" spans="1:75" s="101" customFormat="1" x14ac:dyDescent="0.25">
      <c r="A55" s="101" t="s">
        <v>52</v>
      </c>
      <c r="B55" s="101" t="s">
        <v>52</v>
      </c>
      <c r="C55" s="101" t="s">
        <v>180</v>
      </c>
      <c r="D55" s="101" t="s">
        <v>162</v>
      </c>
      <c r="E55" s="102">
        <v>96175</v>
      </c>
      <c r="F55" s="103">
        <v>0.38305084745762713</v>
      </c>
      <c r="G55" s="103">
        <v>0.38305084745762713</v>
      </c>
      <c r="H55" s="102">
        <v>59335.084745762717</v>
      </c>
      <c r="I55" s="102">
        <v>59335.084745762717</v>
      </c>
      <c r="J55" s="102">
        <v>36839.91525423729</v>
      </c>
      <c r="K55" s="102">
        <v>36839.91525423729</v>
      </c>
      <c r="L55" s="104"/>
      <c r="M55" s="104">
        <v>0.2917181544407686</v>
      </c>
      <c r="N55" s="104">
        <v>7.5393532779461397E-2</v>
      </c>
      <c r="O55" s="104">
        <v>0.63288831277977009</v>
      </c>
      <c r="P55" s="102"/>
      <c r="Q55" s="102">
        <v>28055.99350334092</v>
      </c>
      <c r="R55" s="102">
        <v>7250.9730150647001</v>
      </c>
      <c r="S55" s="102">
        <v>60868.033481594386</v>
      </c>
      <c r="T55" s="102">
        <v>31155</v>
      </c>
      <c r="U55" s="103">
        <v>0.23141223053233612</v>
      </c>
      <c r="V55" s="103">
        <v>0.23141223053233612</v>
      </c>
      <c r="W55" s="102">
        <v>23945.35195776507</v>
      </c>
      <c r="X55" s="102">
        <v>23945.35195776507</v>
      </c>
      <c r="Y55" s="102">
        <v>7209.6480422349314</v>
      </c>
      <c r="Z55" s="102">
        <v>7209.6480422349314</v>
      </c>
      <c r="AA55" s="104"/>
      <c r="AB55" s="104">
        <v>0.221896255037313</v>
      </c>
      <c r="AC55" s="104">
        <v>0.19595560774947507</v>
      </c>
      <c r="AD55" s="104">
        <v>0.5821481372132119</v>
      </c>
      <c r="AE55" s="102"/>
      <c r="AF55" s="102">
        <v>6913.1778256874868</v>
      </c>
      <c r="AG55" s="102">
        <v>6104.9969594348959</v>
      </c>
      <c r="AH55" s="102">
        <v>18136.825214877616</v>
      </c>
      <c r="AI55" s="102"/>
      <c r="AJ55" s="104">
        <v>0.30931981534310554</v>
      </c>
      <c r="AK55" s="104">
        <v>0.14094811769829174</v>
      </c>
      <c r="AL55" s="104">
        <v>0.54973206695860255</v>
      </c>
      <c r="AM55" s="102"/>
      <c r="AN55" s="102">
        <v>25760.289302828402</v>
      </c>
      <c r="AO55" s="102">
        <v>11738.22079445397</v>
      </c>
      <c r="AP55" s="102">
        <v>45781.926606245397</v>
      </c>
      <c r="AQ55" s="102"/>
      <c r="AR55" s="104">
        <v>0</v>
      </c>
      <c r="AS55" s="104">
        <v>0.22689043391488511</v>
      </c>
      <c r="AT55" s="104">
        <v>0.77310956608511483</v>
      </c>
      <c r="AU55" s="102"/>
      <c r="AV55" s="102">
        <v>0</v>
      </c>
      <c r="AW55" s="102">
        <v>9994.42453009778</v>
      </c>
      <c r="AX55" s="102">
        <v>34055.138766374439</v>
      </c>
      <c r="AY55" s="102">
        <v>127330</v>
      </c>
      <c r="AZ55" s="102" t="s">
        <v>420</v>
      </c>
      <c r="BA55" s="102" t="s">
        <v>420</v>
      </c>
      <c r="BB55" s="102">
        <v>1136203890.0590167</v>
      </c>
      <c r="BC55" s="102">
        <v>327202461.40613186</v>
      </c>
      <c r="BD55" s="102">
        <v>809001428.65288484</v>
      </c>
      <c r="BE55" s="101" t="s">
        <v>164</v>
      </c>
      <c r="BF55" s="102">
        <v>4122398643.3617878</v>
      </c>
      <c r="BG55" s="102">
        <v>1280411818.3695118</v>
      </c>
      <c r="BH55" s="102">
        <v>2841986824.9922786</v>
      </c>
      <c r="BI55" s="105">
        <v>2986194753.302773</v>
      </c>
      <c r="BJ55" s="102">
        <v>953209356.96337998</v>
      </c>
      <c r="BK55" s="102">
        <v>2032985396.3393936</v>
      </c>
      <c r="BL55" s="102">
        <v>20152043520</v>
      </c>
      <c r="BM55" s="104">
        <v>5.6381571870435139E-2</v>
      </c>
      <c r="BN55" s="104">
        <v>0.2045647945961655</v>
      </c>
      <c r="BO55" s="104">
        <v>0.14818322272573045</v>
      </c>
      <c r="BP55" s="104">
        <v>2.6282208496466808</v>
      </c>
      <c r="BQ55" s="102">
        <v>52947677.709995143</v>
      </c>
      <c r="BR55" s="102">
        <v>900261679.25338483</v>
      </c>
      <c r="BS55" s="102">
        <v>179020360.04812539</v>
      </c>
      <c r="BT55" s="102">
        <v>1853965036.2912681</v>
      </c>
      <c r="BU55" s="106">
        <v>0.45099999999999985</v>
      </c>
      <c r="BV55" s="102">
        <v>3386524204.2917395</v>
      </c>
      <c r="BW55" s="104">
        <v>0.82149362477231269</v>
      </c>
    </row>
    <row r="56" spans="1:75" s="101" customFormat="1" x14ac:dyDescent="0.25">
      <c r="A56" s="101" t="s">
        <v>53</v>
      </c>
      <c r="B56" s="101" t="s">
        <v>53</v>
      </c>
      <c r="C56" s="101" t="s">
        <v>171</v>
      </c>
      <c r="D56" s="101" t="s">
        <v>172</v>
      </c>
      <c r="E56" s="102">
        <v>658310</v>
      </c>
      <c r="F56" s="103">
        <v>0.29182186234817814</v>
      </c>
      <c r="G56" s="103">
        <v>0.19530364372469636</v>
      </c>
      <c r="H56" s="102">
        <v>466200.74979757087</v>
      </c>
      <c r="I56" s="102">
        <v>529739.65829959512</v>
      </c>
      <c r="J56" s="102">
        <v>192109.25020242916</v>
      </c>
      <c r="K56" s="102">
        <v>128570.34170040485</v>
      </c>
      <c r="L56" s="104"/>
      <c r="M56" s="104">
        <v>0.13426157009942896</v>
      </c>
      <c r="N56" s="104">
        <v>0.20264520025556043</v>
      </c>
      <c r="O56" s="104">
        <v>0.66309322964501061</v>
      </c>
      <c r="P56" s="102"/>
      <c r="Q56" s="102">
        <v>88385.734212155076</v>
      </c>
      <c r="R56" s="102">
        <v>133403.36178023799</v>
      </c>
      <c r="S56" s="102">
        <v>436520.90400760691</v>
      </c>
      <c r="T56" s="102">
        <v>31200</v>
      </c>
      <c r="U56" s="103">
        <v>0.24142661179698216</v>
      </c>
      <c r="V56" s="103">
        <v>0.17913704950741988</v>
      </c>
      <c r="W56" s="102">
        <v>23667.489711934159</v>
      </c>
      <c r="X56" s="102">
        <v>25610.924055368501</v>
      </c>
      <c r="Y56" s="102">
        <v>7532.5102880658433</v>
      </c>
      <c r="Z56" s="102">
        <v>5589.0759446315005</v>
      </c>
      <c r="AA56" s="104"/>
      <c r="AB56" s="104">
        <v>0.16025326721599537</v>
      </c>
      <c r="AC56" s="104">
        <v>8.0775968768303966E-2</v>
      </c>
      <c r="AD56" s="104">
        <v>0.75897076401570074</v>
      </c>
      <c r="AE56" s="102"/>
      <c r="AF56" s="102">
        <v>4999.901937139055</v>
      </c>
      <c r="AG56" s="102">
        <v>2520.2102255710838</v>
      </c>
      <c r="AH56" s="102">
        <v>23679.887837289862</v>
      </c>
      <c r="AI56" s="102"/>
      <c r="AJ56" s="104">
        <v>0.14022222675308441</v>
      </c>
      <c r="AK56" s="104">
        <v>0.1410896945948929</v>
      </c>
      <c r="AL56" s="104">
        <v>0.71868807865202278</v>
      </c>
      <c r="AM56" s="102"/>
      <c r="AN56" s="102">
        <v>68690.415359636085</v>
      </c>
      <c r="AO56" s="102">
        <v>69115.360304133908</v>
      </c>
      <c r="AP56" s="102">
        <v>352062.46384573507</v>
      </c>
      <c r="AQ56" s="102"/>
      <c r="AR56" s="104">
        <v>0.13126073012806913</v>
      </c>
      <c r="AS56" s="104">
        <v>0.1184193911057336</v>
      </c>
      <c r="AT56" s="104">
        <v>0.75031987876619732</v>
      </c>
      <c r="AU56" s="102"/>
      <c r="AV56" s="102">
        <v>26205.12324603548</v>
      </c>
      <c r="AW56" s="102">
        <v>23641.455716561122</v>
      </c>
      <c r="AX56" s="102">
        <v>149795.18152789841</v>
      </c>
      <c r="AY56" s="102">
        <v>689510</v>
      </c>
      <c r="AZ56" s="102" t="s">
        <v>420</v>
      </c>
      <c r="BA56" s="102" t="s">
        <v>420</v>
      </c>
      <c r="BB56" s="102">
        <v>17264339344.107426</v>
      </c>
      <c r="BC56" s="102">
        <v>517141413.56173646</v>
      </c>
      <c r="BD56" s="102">
        <v>16747197930.545689</v>
      </c>
      <c r="BE56" s="101" t="s">
        <v>163</v>
      </c>
      <c r="BF56" s="102">
        <v>53976374965.833977</v>
      </c>
      <c r="BG56" s="102">
        <v>14151240023.39834</v>
      </c>
      <c r="BH56" s="102">
        <v>39825134942.435638</v>
      </c>
      <c r="BI56" s="105">
        <v>36712035621.726555</v>
      </c>
      <c r="BJ56" s="102">
        <v>13634098609.836603</v>
      </c>
      <c r="BK56" s="102">
        <v>23077937011.88995</v>
      </c>
      <c r="BL56" s="102">
        <v>120687140864</v>
      </c>
      <c r="BM56" s="104">
        <v>0.1430503632823838</v>
      </c>
      <c r="BN56" s="104">
        <v>0.44724213846990468</v>
      </c>
      <c r="BO56" s="104">
        <v>0.30419177518752089</v>
      </c>
      <c r="BP56" s="104">
        <v>2.1264662892679365</v>
      </c>
      <c r="BQ56" s="102">
        <v>3667693527.2149296</v>
      </c>
      <c r="BR56" s="102">
        <v>9966405082.6216736</v>
      </c>
      <c r="BS56" s="102">
        <v>2513326687.6129346</v>
      </c>
      <c r="BT56" s="102">
        <v>20564610324.277016</v>
      </c>
      <c r="BU56" s="106">
        <v>0.23700000000000007</v>
      </c>
      <c r="BV56" s="102">
        <v>16765925120.449093</v>
      </c>
      <c r="BW56" s="104">
        <v>0.31061598951507219</v>
      </c>
    </row>
    <row r="57" spans="1:75" s="101" customFormat="1" x14ac:dyDescent="0.25">
      <c r="A57" s="101" t="s">
        <v>54</v>
      </c>
      <c r="B57" s="101" t="s">
        <v>54</v>
      </c>
      <c r="C57" s="101" t="s">
        <v>194</v>
      </c>
      <c r="D57" s="101" t="s">
        <v>162</v>
      </c>
      <c r="E57" s="102">
        <v>63052000</v>
      </c>
      <c r="F57" s="103">
        <v>7.3626556016597511E-2</v>
      </c>
      <c r="G57" s="103">
        <v>6.6733056708160446E-2</v>
      </c>
      <c r="H57" s="102">
        <v>58409698.390041493</v>
      </c>
      <c r="I57" s="102">
        <v>58844347.308437072</v>
      </c>
      <c r="J57" s="102">
        <v>4642301.6099585062</v>
      </c>
      <c r="K57" s="102">
        <v>4207652.691562932</v>
      </c>
      <c r="L57" s="104"/>
      <c r="M57" s="104">
        <v>0.13641192942391864</v>
      </c>
      <c r="N57" s="104">
        <v>0.21218062692004458</v>
      </c>
      <c r="O57" s="104">
        <v>0.65140744365603676</v>
      </c>
      <c r="P57" s="102"/>
      <c r="Q57" s="102">
        <v>8601044.9740369171</v>
      </c>
      <c r="R57" s="102">
        <v>13378412.888562651</v>
      </c>
      <c r="S57" s="102">
        <v>41072542.137400426</v>
      </c>
      <c r="T57" s="102">
        <v>336000</v>
      </c>
      <c r="U57" s="103">
        <v>6.1006905400837481E-2</v>
      </c>
      <c r="V57" s="103">
        <v>4.4923047206451482E-2</v>
      </c>
      <c r="W57" s="102">
        <v>315501.67978531861</v>
      </c>
      <c r="X57" s="102">
        <v>320905.85613863228</v>
      </c>
      <c r="Y57" s="102">
        <v>20498.320214681393</v>
      </c>
      <c r="Z57" s="102">
        <v>15094.143861367698</v>
      </c>
      <c r="AA57" s="104"/>
      <c r="AB57" s="104">
        <v>0.17411306842381616</v>
      </c>
      <c r="AC57" s="104">
        <v>0.31931564916202626</v>
      </c>
      <c r="AD57" s="104">
        <v>0.50657128241415761</v>
      </c>
      <c r="AE57" s="102"/>
      <c r="AF57" s="102">
        <v>58501.990990402228</v>
      </c>
      <c r="AG57" s="102">
        <v>107290.05811844082</v>
      </c>
      <c r="AH57" s="102">
        <v>170207.95089115694</v>
      </c>
      <c r="AI57" s="102"/>
      <c r="AJ57" s="104">
        <v>0.16650394410748673</v>
      </c>
      <c r="AK57" s="104">
        <v>0.29485353610596354</v>
      </c>
      <c r="AL57" s="104">
        <v>0.53864251978654976</v>
      </c>
      <c r="AM57" s="102"/>
      <c r="AN57" s="102">
        <v>9777977.4301274195</v>
      </c>
      <c r="AO57" s="102">
        <v>17315332.899118613</v>
      </c>
      <c r="AP57" s="102">
        <v>31631889.740580782</v>
      </c>
      <c r="AQ57" s="102"/>
      <c r="AR57" s="104">
        <v>0.17217994839190168</v>
      </c>
      <c r="AS57" s="104">
        <v>0.12427008319069659</v>
      </c>
      <c r="AT57" s="104">
        <v>0.70354996841740169</v>
      </c>
      <c r="AU57" s="102"/>
      <c r="AV57" s="102">
        <v>802840.65133898216</v>
      </c>
      <c r="AW57" s="102">
        <v>579446.53522419627</v>
      </c>
      <c r="AX57" s="102">
        <v>3280512.7436100091</v>
      </c>
      <c r="AY57" s="102">
        <v>63388000</v>
      </c>
      <c r="AZ57" s="108" t="s">
        <v>523</v>
      </c>
      <c r="BA57" s="108" t="s">
        <v>523</v>
      </c>
      <c r="BB57" s="102">
        <v>139455882220.95273</v>
      </c>
      <c r="BC57" s="102">
        <v>4327777769.2101736</v>
      </c>
      <c r="BD57" s="102">
        <v>135128104451.74255</v>
      </c>
      <c r="BE57" s="101" t="s">
        <v>163</v>
      </c>
      <c r="BF57" s="102">
        <v>369518752038.1947</v>
      </c>
      <c r="BG57" s="102">
        <v>13283604912.37929</v>
      </c>
      <c r="BH57" s="102">
        <v>356235147125.81537</v>
      </c>
      <c r="BI57" s="105">
        <v>230062869817.24191</v>
      </c>
      <c r="BJ57" s="102">
        <v>8955827143.169117</v>
      </c>
      <c r="BK57" s="102">
        <v>221107042674.07281</v>
      </c>
      <c r="BL57" s="102">
        <v>2073542918144</v>
      </c>
      <c r="BM57" s="104">
        <v>6.7254881006165904E-2</v>
      </c>
      <c r="BN57" s="104">
        <v>0.17820646431034373</v>
      </c>
      <c r="BO57" s="104">
        <v>0.11095158330417779</v>
      </c>
      <c r="BP57" s="104">
        <v>1.6497179333943923</v>
      </c>
      <c r="BQ57" s="102">
        <v>566969104.12924182</v>
      </c>
      <c r="BR57" s="102">
        <v>8388858039.039875</v>
      </c>
      <c r="BS57" s="102">
        <v>19598639296.565163</v>
      </c>
      <c r="BT57" s="102">
        <v>201508403377.50766</v>
      </c>
      <c r="BU57" s="106">
        <v>0.20699999999999991</v>
      </c>
      <c r="BV57" s="102">
        <v>96456975626.615707</v>
      </c>
      <c r="BW57" s="104">
        <v>0.26103404791929363</v>
      </c>
    </row>
    <row r="58" spans="1:75" s="101" customFormat="1" x14ac:dyDescent="0.25">
      <c r="A58" s="101" t="s">
        <v>55</v>
      </c>
      <c r="B58" s="101" t="s">
        <v>55</v>
      </c>
      <c r="C58" s="101" t="s">
        <v>161</v>
      </c>
      <c r="D58" s="101" t="s">
        <v>162</v>
      </c>
      <c r="E58" s="119">
        <v>62106900</v>
      </c>
      <c r="F58" s="103">
        <v>0.23718631752930219</v>
      </c>
      <c r="G58" s="103">
        <v>0.23718631752930219</v>
      </c>
      <c r="H58" s="102">
        <v>47375993.095839381</v>
      </c>
      <c r="I58" s="102">
        <v>47375993.095839381</v>
      </c>
      <c r="J58" s="102">
        <v>14730906.904160619</v>
      </c>
      <c r="K58" s="102">
        <v>14730906.904160619</v>
      </c>
      <c r="L58" s="104"/>
      <c r="M58" s="104">
        <v>0.22458879280686303</v>
      </c>
      <c r="N58" s="104">
        <v>0.29993532875892764</v>
      </c>
      <c r="O58" s="104">
        <v>0.47547587843420941</v>
      </c>
      <c r="P58" s="102"/>
      <c r="Q58" s="102">
        <v>13948513.695976561</v>
      </c>
      <c r="R58" s="102">
        <v>18628053.469697844</v>
      </c>
      <c r="S58" s="102">
        <v>29530332.8343256</v>
      </c>
      <c r="T58" s="119">
        <v>815717</v>
      </c>
      <c r="U58" s="103">
        <v>0.17014310339551819</v>
      </c>
      <c r="V58" s="103">
        <v>0.15691554467564259</v>
      </c>
      <c r="W58" s="102">
        <v>676928.37812751811</v>
      </c>
      <c r="X58" s="102">
        <v>687718.3226438188</v>
      </c>
      <c r="Y58" s="102">
        <v>138788.62187248192</v>
      </c>
      <c r="Z58" s="102">
        <v>127998.67735618114</v>
      </c>
      <c r="AA58" s="104"/>
      <c r="AB58" s="104">
        <v>0.17626009780235288</v>
      </c>
      <c r="AC58" s="104">
        <v>0.30662864164321235</v>
      </c>
      <c r="AD58" s="104">
        <v>0.51711126055443468</v>
      </c>
      <c r="AE58" s="102"/>
      <c r="AF58" s="102">
        <v>143778.35819904189</v>
      </c>
      <c r="AG58" s="102">
        <v>250122.19567527625</v>
      </c>
      <c r="AH58" s="102">
        <v>421816.4461256818</v>
      </c>
      <c r="AI58" s="102"/>
      <c r="AJ58" s="104">
        <v>0.19647392254006302</v>
      </c>
      <c r="AK58" s="104">
        <v>0.32117435642487319</v>
      </c>
      <c r="AL58" s="104">
        <v>0.48235172103506385</v>
      </c>
      <c r="AM58" s="102"/>
      <c r="AN58" s="102">
        <v>9441145.9714999031</v>
      </c>
      <c r="AO58" s="102">
        <v>15433366.128736287</v>
      </c>
      <c r="AP58" s="102">
        <v>23178409.373730708</v>
      </c>
      <c r="AQ58" s="102"/>
      <c r="AR58" s="104">
        <v>0.12277082294780239</v>
      </c>
      <c r="AS58" s="104">
        <v>0.27223762037563232</v>
      </c>
      <c r="AT58" s="104">
        <v>0.60499155667656535</v>
      </c>
      <c r="AU58" s="102"/>
      <c r="AV58" s="102">
        <v>1825564.7567143394</v>
      </c>
      <c r="AW58" s="102">
        <v>4048090.5257174377</v>
      </c>
      <c r="AX58" s="102">
        <v>8996040.2436013259</v>
      </c>
      <c r="AY58" s="102">
        <v>62922617</v>
      </c>
      <c r="AZ58" s="109" t="s">
        <v>524</v>
      </c>
      <c r="BA58" s="109" t="s">
        <v>524</v>
      </c>
      <c r="BB58" s="102">
        <v>56612630954.332756</v>
      </c>
      <c r="BC58" s="102">
        <v>9133882622.4243641</v>
      </c>
      <c r="BD58" s="102">
        <v>47478748331.908394</v>
      </c>
      <c r="BE58" s="101" t="s">
        <v>163</v>
      </c>
      <c r="BF58" s="102">
        <v>222465176825.87662</v>
      </c>
      <c r="BG58" s="102">
        <v>82154155067.896606</v>
      </c>
      <c r="BH58" s="102">
        <v>140311021757.98001</v>
      </c>
      <c r="BI58" s="105">
        <v>165852545871.54395</v>
      </c>
      <c r="BJ58" s="102">
        <v>73020272445.472244</v>
      </c>
      <c r="BK58" s="102">
        <v>92832273426.071625</v>
      </c>
      <c r="BL58" s="102">
        <v>861933993984</v>
      </c>
      <c r="BM58" s="104">
        <v>6.5680935372626287E-2</v>
      </c>
      <c r="BN58" s="104">
        <v>0.25810001505754071</v>
      </c>
      <c r="BO58" s="104">
        <v>0.19241907968491453</v>
      </c>
      <c r="BP58" s="104">
        <v>2.9296032188528889</v>
      </c>
      <c r="BQ58" s="102"/>
      <c r="BR58" s="102"/>
      <c r="BS58" s="102">
        <v>21179585905.679253</v>
      </c>
      <c r="BT58" s="102">
        <v>71652687520.39238</v>
      </c>
      <c r="BU58" s="106">
        <v>0.17899999999999994</v>
      </c>
      <c r="BV58" s="102">
        <v>48503369856.068085</v>
      </c>
      <c r="BW58" s="104">
        <v>0.21802679658952487</v>
      </c>
    </row>
    <row r="59" spans="1:75" s="101" customFormat="1" x14ac:dyDescent="0.25">
      <c r="A59" s="101" t="s">
        <v>56</v>
      </c>
      <c r="B59" s="101" t="s">
        <v>56</v>
      </c>
      <c r="C59" s="101" t="s">
        <v>190</v>
      </c>
      <c r="D59" s="101" t="s">
        <v>166</v>
      </c>
      <c r="E59" s="102">
        <v>180723.07692307691</v>
      </c>
      <c r="F59" s="103">
        <v>5.1928151868562186E-2</v>
      </c>
      <c r="G59" s="103">
        <v>5.1928151868562186E-2</v>
      </c>
      <c r="H59" s="102">
        <v>171338.46153846153</v>
      </c>
      <c r="I59" s="102">
        <v>171338.46153846153</v>
      </c>
      <c r="J59" s="102">
        <v>9384.6153846153829</v>
      </c>
      <c r="K59" s="102">
        <v>9384.6153846153829</v>
      </c>
      <c r="L59" s="104"/>
      <c r="M59" s="104">
        <v>0.24347026943459105</v>
      </c>
      <c r="N59" s="104">
        <v>0.257940154821516</v>
      </c>
      <c r="O59" s="104">
        <v>0.49858957574389301</v>
      </c>
      <c r="P59" s="102"/>
      <c r="Q59" s="102">
        <v>44000.696231509857</v>
      </c>
      <c r="R59" s="102">
        <v>46615.738441359201</v>
      </c>
      <c r="S59" s="102">
        <v>90106.642250207849</v>
      </c>
      <c r="T59" s="102">
        <v>43887</v>
      </c>
      <c r="U59" s="103">
        <v>8.0312977785772108E-2</v>
      </c>
      <c r="V59" s="103">
        <v>8.0312977785772108E-2</v>
      </c>
      <c r="W59" s="102">
        <v>40362.304343915821</v>
      </c>
      <c r="X59" s="102">
        <v>40362.304343915821</v>
      </c>
      <c r="Y59" s="102">
        <v>3524.6956560841804</v>
      </c>
      <c r="Z59" s="102">
        <v>3524.6956560841804</v>
      </c>
      <c r="AA59" s="104"/>
      <c r="AB59" s="104">
        <v>0.23263676492469459</v>
      </c>
      <c r="AC59" s="104">
        <v>0.37393867395355318</v>
      </c>
      <c r="AD59" s="104">
        <v>0.39342456112175223</v>
      </c>
      <c r="AE59" s="102"/>
      <c r="AF59" s="102">
        <v>10209.729702250072</v>
      </c>
      <c r="AG59" s="102">
        <v>16411.046583799587</v>
      </c>
      <c r="AH59" s="102">
        <v>17266.223713950341</v>
      </c>
      <c r="AI59" s="102"/>
      <c r="AJ59" s="104">
        <v>0.24960100986532194</v>
      </c>
      <c r="AK59" s="104">
        <v>0.33683853672611974</v>
      </c>
      <c r="AL59" s="104">
        <v>0.41356045340855824</v>
      </c>
      <c r="AM59" s="102"/>
      <c r="AN59" s="102">
        <v>52840.724953503479</v>
      </c>
      <c r="AO59" s="102">
        <v>71308.976203618833</v>
      </c>
      <c r="AP59" s="102">
        <v>87551.064725255012</v>
      </c>
      <c r="AQ59" s="102"/>
      <c r="AR59" s="104">
        <v>0.23361681832175457</v>
      </c>
      <c r="AS59" s="104">
        <v>0.23988112179569709</v>
      </c>
      <c r="AT59" s="104">
        <v>0.52650205988254828</v>
      </c>
      <c r="AU59" s="102"/>
      <c r="AV59" s="102">
        <v>3015.8321720541303</v>
      </c>
      <c r="AW59" s="102">
        <v>3096.7000140525893</v>
      </c>
      <c r="AX59" s="102">
        <v>6796.7788545928433</v>
      </c>
      <c r="AY59" s="102">
        <v>224610.07692307691</v>
      </c>
      <c r="AZ59" s="102" t="s">
        <v>420</v>
      </c>
      <c r="BA59" s="102" t="s">
        <v>133</v>
      </c>
      <c r="BB59" s="102">
        <v>1501801029.1595199</v>
      </c>
      <c r="BC59" s="102">
        <v>161844010.85942116</v>
      </c>
      <c r="BD59" s="102">
        <v>1339957018.3000987</v>
      </c>
      <c r="BE59" s="101" t="s">
        <v>163</v>
      </c>
      <c r="BF59" s="102">
        <v>71351505688.597244</v>
      </c>
      <c r="BG59" s="102">
        <v>32079723573.297321</v>
      </c>
      <c r="BH59" s="102">
        <v>39271782115.299957</v>
      </c>
      <c r="BI59" s="105">
        <v>69849704659.437759</v>
      </c>
      <c r="BJ59" s="102">
        <v>31917879562.437901</v>
      </c>
      <c r="BK59" s="102">
        <v>37931825096.999855</v>
      </c>
      <c r="BL59" s="102">
        <v>168606679040</v>
      </c>
      <c r="BM59" s="104">
        <v>8.9071265605275042E-3</v>
      </c>
      <c r="BN59" s="104">
        <v>0.42318315083870384</v>
      </c>
      <c r="BO59" s="104">
        <v>0.41427602427817656</v>
      </c>
      <c r="BP59" s="104">
        <v>46.510625111589526</v>
      </c>
      <c r="BQ59" s="102">
        <v>2522976777.5445209</v>
      </c>
      <c r="BR59" s="102">
        <v>29394902784.893379</v>
      </c>
      <c r="BS59" s="102">
        <v>4719069663.5443449</v>
      </c>
      <c r="BT59" s="102">
        <v>33212755433.455509</v>
      </c>
      <c r="BU59" s="106"/>
      <c r="BV59" s="102">
        <v>0</v>
      </c>
      <c r="BW59" s="104" t="s">
        <v>170</v>
      </c>
    </row>
    <row r="60" spans="1:75" s="101" customFormat="1" x14ac:dyDescent="0.25">
      <c r="A60" s="101" t="s">
        <v>57</v>
      </c>
      <c r="B60" s="101" t="s">
        <v>57</v>
      </c>
      <c r="C60" s="101" t="s">
        <v>180</v>
      </c>
      <c r="D60" s="101" t="s">
        <v>166</v>
      </c>
      <c r="E60" s="102">
        <v>6665</v>
      </c>
      <c r="F60" s="103">
        <v>0.15602836879432624</v>
      </c>
      <c r="G60" s="103">
        <v>0.15602836879432624</v>
      </c>
      <c r="H60" s="102">
        <v>5625.0709219858154</v>
      </c>
      <c r="I60" s="102">
        <v>5625.0709219858154</v>
      </c>
      <c r="J60" s="102">
        <v>1039.9290780141844</v>
      </c>
      <c r="K60" s="102">
        <v>1039.9290780141844</v>
      </c>
      <c r="L60" s="104"/>
      <c r="M60" s="104">
        <v>0</v>
      </c>
      <c r="N60" s="104">
        <v>0.2002511820945426</v>
      </c>
      <c r="O60" s="104">
        <v>0.79974881790545738</v>
      </c>
      <c r="P60" s="102"/>
      <c r="Q60" s="102">
        <v>0</v>
      </c>
      <c r="R60" s="102">
        <v>1334.6741286601264</v>
      </c>
      <c r="S60" s="102">
        <v>5330.3258713398736</v>
      </c>
      <c r="T60" s="102">
        <v>3773</v>
      </c>
      <c r="U60" s="103">
        <v>0.20640904806786051</v>
      </c>
      <c r="V60" s="103">
        <v>0.20640904806786051</v>
      </c>
      <c r="W60" s="102">
        <v>2994.2186616399622</v>
      </c>
      <c r="X60" s="102">
        <v>2994.2186616399622</v>
      </c>
      <c r="Y60" s="102">
        <v>778.78133836003769</v>
      </c>
      <c r="Z60" s="102">
        <v>778.78133836003769</v>
      </c>
      <c r="AA60" s="104"/>
      <c r="AB60" s="104">
        <v>1.4345811051693403E-2</v>
      </c>
      <c r="AC60" s="104">
        <v>0.52744773942634904</v>
      </c>
      <c r="AD60" s="104">
        <v>0.45820644952195755</v>
      </c>
      <c r="AE60" s="102"/>
      <c r="AF60" s="102">
        <v>54.126745098039208</v>
      </c>
      <c r="AG60" s="102">
        <v>1990.0603208556149</v>
      </c>
      <c r="AH60" s="102">
        <v>1728.8129340463458</v>
      </c>
      <c r="AI60" s="102"/>
      <c r="AJ60" s="104">
        <v>1.331550599484238E-2</v>
      </c>
      <c r="AK60" s="104">
        <v>0.47136074570088304</v>
      </c>
      <c r="AL60" s="104">
        <v>0.51532374830427452</v>
      </c>
      <c r="AM60" s="102"/>
      <c r="AN60" s="102">
        <v>114.77020212205153</v>
      </c>
      <c r="AO60" s="102">
        <v>4062.7947655497001</v>
      </c>
      <c r="AP60" s="102">
        <v>4441.7246159540255</v>
      </c>
      <c r="AQ60" s="102"/>
      <c r="AR60" s="104">
        <v>0.11487181409004936</v>
      </c>
      <c r="AS60" s="104">
        <v>5.1554909298589198E-2</v>
      </c>
      <c r="AT60" s="104">
        <v>0.83357327661136149</v>
      </c>
      <c r="AU60" s="102"/>
      <c r="AV60" s="102">
        <v>208.91856483337588</v>
      </c>
      <c r="AW60" s="102">
        <v>93.763450556572408</v>
      </c>
      <c r="AX60" s="102">
        <v>1516.0284009842737</v>
      </c>
      <c r="AY60" s="102">
        <v>10438</v>
      </c>
      <c r="AZ60" s="102" t="s">
        <v>420</v>
      </c>
      <c r="BA60" s="102" t="s">
        <v>420</v>
      </c>
      <c r="BB60" s="102">
        <v>432143612.55542171</v>
      </c>
      <c r="BC60" s="102">
        <v>14857195.637716278</v>
      </c>
      <c r="BD60" s="102">
        <v>417286416.91770542</v>
      </c>
      <c r="BE60" s="101" t="s">
        <v>164</v>
      </c>
      <c r="BF60" s="102">
        <v>3149782168.8636837</v>
      </c>
      <c r="BG60" s="102">
        <v>92502258.059608683</v>
      </c>
      <c r="BH60" s="102">
        <v>3057279910.8040767</v>
      </c>
      <c r="BI60" s="105">
        <v>2717638556.3082638</v>
      </c>
      <c r="BJ60" s="102">
        <v>77645062.421892405</v>
      </c>
      <c r="BK60" s="102">
        <v>2639993493.8863711</v>
      </c>
      <c r="BL60" s="102">
        <v>14005654528</v>
      </c>
      <c r="BM60" s="104">
        <v>3.0854938745738976E-2</v>
      </c>
      <c r="BN60" s="104">
        <v>0.22489360726174293</v>
      </c>
      <c r="BO60" s="104">
        <v>0.1940386685160041</v>
      </c>
      <c r="BP60" s="104">
        <v>6.2887393851268163</v>
      </c>
      <c r="BQ60" s="102">
        <v>11209089.264220219</v>
      </c>
      <c r="BR60" s="102">
        <v>66435973.157672189</v>
      </c>
      <c r="BS60" s="102">
        <v>288728124.02871335</v>
      </c>
      <c r="BT60" s="102">
        <v>2351265369.8576579</v>
      </c>
      <c r="BU60" s="106">
        <v>0.32500000000000007</v>
      </c>
      <c r="BV60" s="102">
        <v>1516561785.0084407</v>
      </c>
      <c r="BW60" s="104">
        <v>0.48148148148148162</v>
      </c>
    </row>
    <row r="61" spans="1:75" s="101" customFormat="1" x14ac:dyDescent="0.25">
      <c r="A61" s="101" t="s">
        <v>58</v>
      </c>
      <c r="B61" s="101" t="s">
        <v>58</v>
      </c>
      <c r="C61" s="101" t="s">
        <v>190</v>
      </c>
      <c r="D61" s="101" t="s">
        <v>166</v>
      </c>
      <c r="E61" s="102">
        <v>143362</v>
      </c>
      <c r="F61" s="103">
        <v>4.9687890137328342E-2</v>
      </c>
      <c r="G61" s="103">
        <v>2.1218172740888667E-2</v>
      </c>
      <c r="H61" s="102">
        <v>136238.64469413232</v>
      </c>
      <c r="I61" s="102">
        <v>140320.12031952071</v>
      </c>
      <c r="J61" s="102">
        <v>7123.3553058676653</v>
      </c>
      <c r="K61" s="102">
        <v>3041.879680479281</v>
      </c>
      <c r="L61" s="104"/>
      <c r="M61" s="104">
        <v>0.21384997480834481</v>
      </c>
      <c r="N61" s="104">
        <v>0.2029057163106037</v>
      </c>
      <c r="O61" s="104">
        <v>0.58324430888105139</v>
      </c>
      <c r="P61" s="102"/>
      <c r="Q61" s="102">
        <v>30657.960088473927</v>
      </c>
      <c r="R61" s="102">
        <v>29088.969301720768</v>
      </c>
      <c r="S61" s="102">
        <v>83615.070609805291</v>
      </c>
      <c r="T61" s="102">
        <v>12698</v>
      </c>
      <c r="U61" s="103">
        <v>8.5126286248830688E-2</v>
      </c>
      <c r="V61" s="103">
        <v>7.1328344246959774E-2</v>
      </c>
      <c r="W61" s="102">
        <v>11617.066417212349</v>
      </c>
      <c r="X61" s="102">
        <v>11792.272684752104</v>
      </c>
      <c r="Y61" s="102">
        <v>1080.9335827876521</v>
      </c>
      <c r="Z61" s="102">
        <v>905.72731524789526</v>
      </c>
      <c r="AA61" s="104"/>
      <c r="AB61" s="104">
        <v>0.12501163921256125</v>
      </c>
      <c r="AC61" s="104">
        <v>0.18685970796945003</v>
      </c>
      <c r="AD61" s="104">
        <v>0.68812865281798874</v>
      </c>
      <c r="AE61" s="102"/>
      <c r="AF61" s="102">
        <v>1587.3977947211029</v>
      </c>
      <c r="AG61" s="102">
        <v>2372.7445717960763</v>
      </c>
      <c r="AH61" s="102">
        <v>8737.8576334828213</v>
      </c>
      <c r="AI61" s="102"/>
      <c r="AJ61" s="104">
        <v>0.16733934449692289</v>
      </c>
      <c r="AK61" s="104">
        <v>0.19256217032459866</v>
      </c>
      <c r="AL61" s="104">
        <v>0.64009848517847845</v>
      </c>
      <c r="AM61" s="102"/>
      <c r="AN61" s="102">
        <v>24742.077777498813</v>
      </c>
      <c r="AO61" s="102">
        <v>28471.416626487404</v>
      </c>
      <c r="AP61" s="102">
        <v>94642.216707358442</v>
      </c>
      <c r="AQ61" s="102"/>
      <c r="AR61" s="104">
        <v>6.4201133778065758E-3</v>
      </c>
      <c r="AS61" s="104">
        <v>0.48211457599512636</v>
      </c>
      <c r="AT61" s="104">
        <v>0.51146531062706724</v>
      </c>
      <c r="AU61" s="102"/>
      <c r="AV61" s="102">
        <v>52.672464849445845</v>
      </c>
      <c r="AW61" s="102">
        <v>3955.4072588955846</v>
      </c>
      <c r="AX61" s="102">
        <v>4196.2091649102886</v>
      </c>
      <c r="AY61" s="102">
        <v>156060</v>
      </c>
      <c r="AZ61" s="102" t="s">
        <v>420</v>
      </c>
      <c r="BA61" s="102" t="s">
        <v>420</v>
      </c>
      <c r="BB61" s="102">
        <v>2308450773.9915218</v>
      </c>
      <c r="BC61" s="102">
        <v>498268391.47542763</v>
      </c>
      <c r="BD61" s="102">
        <v>1810182382.5160942</v>
      </c>
      <c r="BE61" s="101" t="s">
        <v>163</v>
      </c>
      <c r="BF61" s="102">
        <v>8890569827.9165668</v>
      </c>
      <c r="BG61" s="102">
        <v>1194958283.0676081</v>
      </c>
      <c r="BH61" s="102">
        <v>7695611544.848959</v>
      </c>
      <c r="BI61" s="105">
        <v>6582119053.9250479</v>
      </c>
      <c r="BJ61" s="102">
        <v>696689891.59218049</v>
      </c>
      <c r="BK61" s="102">
        <v>5885429162.3328648</v>
      </c>
      <c r="BL61" s="102">
        <v>37517410304</v>
      </c>
      <c r="BM61" s="104">
        <v>6.1530120423727686E-2</v>
      </c>
      <c r="BN61" s="104">
        <v>0.23697184202953048</v>
      </c>
      <c r="BO61" s="104">
        <v>0.17544172160580288</v>
      </c>
      <c r="BP61" s="104">
        <v>2.8513144521353446</v>
      </c>
      <c r="BQ61" s="102">
        <v>64592945.883327626</v>
      </c>
      <c r="BR61" s="102">
        <v>632096945.70885289</v>
      </c>
      <c r="BS61" s="102">
        <v>107258160.36345133</v>
      </c>
      <c r="BT61" s="102">
        <v>5778171001.9694138</v>
      </c>
      <c r="BU61" s="106">
        <v>0.17199999999999999</v>
      </c>
      <c r="BV61" s="102">
        <v>1846833345.8957117</v>
      </c>
      <c r="BW61" s="104">
        <v>0.2077294685990338</v>
      </c>
    </row>
    <row r="62" spans="1:75" s="101" customFormat="1" x14ac:dyDescent="0.25">
      <c r="A62" s="101" t="s">
        <v>59</v>
      </c>
      <c r="B62" s="101" t="s">
        <v>59</v>
      </c>
      <c r="C62" s="101" t="s">
        <v>171</v>
      </c>
      <c r="D62" s="101" t="s">
        <v>166</v>
      </c>
      <c r="E62" s="102">
        <v>1111000</v>
      </c>
      <c r="F62" s="103">
        <v>0.30185449358059913</v>
      </c>
      <c r="G62" s="103">
        <v>0.28636622932116373</v>
      </c>
      <c r="H62" s="102">
        <v>775639.65763195441</v>
      </c>
      <c r="I62" s="102">
        <v>792847.1192241871</v>
      </c>
      <c r="J62" s="102">
        <v>335360.34236804565</v>
      </c>
      <c r="K62" s="102">
        <v>318152.8807758129</v>
      </c>
      <c r="L62" s="104"/>
      <c r="M62" s="104">
        <v>0.17802674620887646</v>
      </c>
      <c r="N62" s="104">
        <v>0.31749108266059395</v>
      </c>
      <c r="O62" s="104">
        <v>0.50448217113052962</v>
      </c>
      <c r="P62" s="102"/>
      <c r="Q62" s="102">
        <v>197787.71503806175</v>
      </c>
      <c r="R62" s="102">
        <v>352732.59283591987</v>
      </c>
      <c r="S62" s="102">
        <v>560479.69212601846</v>
      </c>
      <c r="T62" s="102">
        <v>179000</v>
      </c>
      <c r="U62" s="103">
        <v>0.1905331982687172</v>
      </c>
      <c r="V62" s="103">
        <v>0.11980845381711024</v>
      </c>
      <c r="W62" s="102">
        <v>144894.55750989963</v>
      </c>
      <c r="X62" s="102">
        <v>157554.28676673726</v>
      </c>
      <c r="Y62" s="102">
        <v>34105.44249010038</v>
      </c>
      <c r="Z62" s="102">
        <v>21445.713233262733</v>
      </c>
      <c r="AA62" s="104"/>
      <c r="AB62" s="104">
        <v>0.16916731258996787</v>
      </c>
      <c r="AC62" s="104">
        <v>0.19888495183257668</v>
      </c>
      <c r="AD62" s="104">
        <v>0.63194773557745543</v>
      </c>
      <c r="AE62" s="102"/>
      <c r="AF62" s="102">
        <v>30280.948953604249</v>
      </c>
      <c r="AG62" s="102">
        <v>35600.406378031228</v>
      </c>
      <c r="AH62" s="102">
        <v>113118.64466836452</v>
      </c>
      <c r="AI62" s="102"/>
      <c r="AJ62" s="104">
        <v>0.15449060248039306</v>
      </c>
      <c r="AK62" s="104">
        <v>0.24313559962759815</v>
      </c>
      <c r="AL62" s="104">
        <v>0.60237379789200873</v>
      </c>
      <c r="AM62" s="102"/>
      <c r="AN62" s="102">
        <v>142213.8855010808</v>
      </c>
      <c r="AO62" s="102">
        <v>223814.63837623512</v>
      </c>
      <c r="AP62" s="102">
        <v>554505.69126453809</v>
      </c>
      <c r="AQ62" s="102"/>
      <c r="AR62" s="104">
        <v>0.19128739930850178</v>
      </c>
      <c r="AS62" s="104">
        <v>0.2271939821120974</v>
      </c>
      <c r="AT62" s="104">
        <v>0.58151861857940079</v>
      </c>
      <c r="AU62" s="102"/>
      <c r="AV62" s="102">
        <v>70674.149118989197</v>
      </c>
      <c r="AW62" s="102">
        <v>83940.402916093662</v>
      </c>
      <c r="AX62" s="102">
        <v>214851.23282306318</v>
      </c>
      <c r="AY62" s="102">
        <v>1290000</v>
      </c>
      <c r="AZ62" s="102" t="s">
        <v>136</v>
      </c>
      <c r="BA62" s="102" t="s">
        <v>136</v>
      </c>
      <c r="BB62" s="102">
        <v>14267900000</v>
      </c>
      <c r="BC62" s="102">
        <v>437309315.7960102</v>
      </c>
      <c r="BD62" s="102">
        <v>13830590684.203989</v>
      </c>
      <c r="BE62" s="101" t="s">
        <v>525</v>
      </c>
      <c r="BF62" s="102">
        <v>56580784306.683334</v>
      </c>
      <c r="BG62" s="102">
        <v>4010252625.7138038</v>
      </c>
      <c r="BH62" s="102">
        <v>52570531680.969482</v>
      </c>
      <c r="BI62" s="105">
        <v>42312884306.683334</v>
      </c>
      <c r="BJ62" s="102">
        <v>3572943309.9177938</v>
      </c>
      <c r="BK62" s="102">
        <v>38739940996.765495</v>
      </c>
      <c r="BL62" s="102">
        <v>184360632320</v>
      </c>
      <c r="BM62" s="104">
        <v>7.739125116057749E-2</v>
      </c>
      <c r="BN62" s="104">
        <v>0.30690274596408662</v>
      </c>
      <c r="BO62" s="104">
        <v>0.2295114948035091</v>
      </c>
      <c r="BP62" s="104">
        <v>2.9656000046736612</v>
      </c>
      <c r="BQ62" s="102">
        <v>1208195659.1691411</v>
      </c>
      <c r="BR62" s="102">
        <v>2364747650.7486529</v>
      </c>
      <c r="BS62" s="102">
        <v>4372956707.1293726</v>
      </c>
      <c r="BT62" s="102">
        <v>34366984289.636124</v>
      </c>
      <c r="BU62" s="106">
        <v>0.38400000000000017</v>
      </c>
      <c r="BV62" s="102">
        <v>35271138269.101326</v>
      </c>
      <c r="BW62" s="104">
        <v>0.62337662337662381</v>
      </c>
    </row>
    <row r="63" spans="1:75" s="101" customFormat="1" x14ac:dyDescent="0.25">
      <c r="A63" s="101" t="s">
        <v>60</v>
      </c>
      <c r="B63" s="101" t="s">
        <v>60</v>
      </c>
      <c r="C63" s="101" t="s">
        <v>197</v>
      </c>
      <c r="D63" s="101" t="s">
        <v>162</v>
      </c>
      <c r="E63" s="102">
        <v>1438781</v>
      </c>
      <c r="F63" s="103">
        <v>0.33970856102003644</v>
      </c>
      <c r="G63" s="103">
        <v>0.22789425706472197</v>
      </c>
      <c r="H63" s="102">
        <v>950014.776867031</v>
      </c>
      <c r="I63" s="102">
        <v>1110891.0729261623</v>
      </c>
      <c r="J63" s="102">
        <v>488766.22313296905</v>
      </c>
      <c r="K63" s="102">
        <v>327889.92707383772</v>
      </c>
      <c r="L63" s="104"/>
      <c r="M63" s="104">
        <v>0.17461574005662159</v>
      </c>
      <c r="N63" s="104">
        <v>0.24567304422067884</v>
      </c>
      <c r="O63" s="104">
        <v>0.57971121572269946</v>
      </c>
      <c r="P63" s="102"/>
      <c r="Q63" s="102">
        <v>251233.80909440605</v>
      </c>
      <c r="R63" s="102">
        <v>353469.70823687251</v>
      </c>
      <c r="S63" s="102">
        <v>834077.48266872123</v>
      </c>
      <c r="T63" s="102">
        <v>121719</v>
      </c>
      <c r="U63" s="103">
        <v>0.22870370370370371</v>
      </c>
      <c r="V63" s="103">
        <v>0.1648148148148148</v>
      </c>
      <c r="W63" s="102">
        <v>93881.413888888885</v>
      </c>
      <c r="X63" s="102">
        <v>101657.90555555557</v>
      </c>
      <c r="Y63" s="102">
        <v>27837.586111111112</v>
      </c>
      <c r="Z63" s="102">
        <v>20061.094444444443</v>
      </c>
      <c r="AA63" s="104"/>
      <c r="AB63" s="104">
        <v>0.10550749103186326</v>
      </c>
      <c r="AC63" s="104">
        <v>0.19579552648238024</v>
      </c>
      <c r="AD63" s="104">
        <v>0.69869698248575651</v>
      </c>
      <c r="AE63" s="102"/>
      <c r="AF63" s="102">
        <v>12842.266300907364</v>
      </c>
      <c r="AG63" s="102">
        <v>23832.035687908839</v>
      </c>
      <c r="AH63" s="102">
        <v>85044.698011183791</v>
      </c>
      <c r="AI63" s="102"/>
      <c r="AJ63" s="104">
        <v>0.11187539865467547</v>
      </c>
      <c r="AK63" s="104">
        <v>0.21902577056295752</v>
      </c>
      <c r="AL63" s="104">
        <v>0.66909883078236698</v>
      </c>
      <c r="AM63" s="102"/>
      <c r="AN63" s="102">
        <v>116786.30249491568</v>
      </c>
      <c r="AO63" s="102">
        <v>228640.16756805146</v>
      </c>
      <c r="AP63" s="102">
        <v>698469.72069295275</v>
      </c>
      <c r="AQ63" s="102"/>
      <c r="AR63" s="104">
        <v>0.2290369660002286</v>
      </c>
      <c r="AS63" s="104">
        <v>0.18396650599747044</v>
      </c>
      <c r="AT63" s="104">
        <v>0.58699652800230084</v>
      </c>
      <c r="AU63" s="102"/>
      <c r="AV63" s="102">
        <v>118321.36909342498</v>
      </c>
      <c r="AW63" s="102">
        <v>95037.797771617144</v>
      </c>
      <c r="AX63" s="102">
        <v>303244.64237903798</v>
      </c>
      <c r="AY63" s="102">
        <v>1560500</v>
      </c>
      <c r="AZ63" s="102" t="s">
        <v>370</v>
      </c>
      <c r="BA63" s="102" t="s">
        <v>370</v>
      </c>
      <c r="BB63" s="102">
        <v>3854957053.7560234</v>
      </c>
      <c r="BC63" s="102">
        <v>69208097.960300371</v>
      </c>
      <c r="BD63" s="102">
        <v>3785748955.795723</v>
      </c>
      <c r="BE63" s="101" t="s">
        <v>376</v>
      </c>
      <c r="BF63" s="102">
        <v>23181289679.199379</v>
      </c>
      <c r="BG63" s="102">
        <v>1154828371.9641266</v>
      </c>
      <c r="BH63" s="102">
        <v>22026461307.235245</v>
      </c>
      <c r="BI63" s="105">
        <v>19326332625.443356</v>
      </c>
      <c r="BJ63" s="102">
        <v>1085620274.0038261</v>
      </c>
      <c r="BK63" s="102">
        <v>18240712351.439522</v>
      </c>
      <c r="BL63" s="102">
        <v>63398039552</v>
      </c>
      <c r="BM63" s="104">
        <v>6.0805619243070305E-2</v>
      </c>
      <c r="BN63" s="104">
        <v>0.36564679038987863</v>
      </c>
      <c r="BO63" s="104">
        <v>0.30484117114680831</v>
      </c>
      <c r="BP63" s="104">
        <v>5.0133717071148727</v>
      </c>
      <c r="BQ63" s="102">
        <v>822779116.6072855</v>
      </c>
      <c r="BR63" s="102">
        <v>262841157.39654061</v>
      </c>
      <c r="BS63" s="102">
        <v>1870175844.1349063</v>
      </c>
      <c r="BT63" s="102">
        <v>16370536507.304615</v>
      </c>
      <c r="BU63" s="106">
        <v>0.29499999999999998</v>
      </c>
      <c r="BV63" s="102">
        <v>9699972277.1117954</v>
      </c>
      <c r="BW63" s="104">
        <v>0.41843971631205668</v>
      </c>
    </row>
    <row r="64" spans="1:75" s="101" customFormat="1" x14ac:dyDescent="0.25">
      <c r="A64" s="101" t="s">
        <v>61</v>
      </c>
      <c r="B64" s="101" t="s">
        <v>61</v>
      </c>
      <c r="C64" s="101" t="s">
        <v>171</v>
      </c>
      <c r="D64" s="101" t="s">
        <v>162</v>
      </c>
      <c r="E64" s="102">
        <v>102070</v>
      </c>
      <c r="F64" s="103">
        <v>0.13333333333333333</v>
      </c>
      <c r="G64" s="103">
        <v>0.1037037037037037</v>
      </c>
      <c r="H64" s="102">
        <v>88460.666666666672</v>
      </c>
      <c r="I64" s="102">
        <v>91484.962962962964</v>
      </c>
      <c r="J64" s="102">
        <v>13609.333333333334</v>
      </c>
      <c r="K64" s="102">
        <v>10585.037037037036</v>
      </c>
      <c r="L64" s="104"/>
      <c r="M64" s="104">
        <v>0.12892443120196576</v>
      </c>
      <c r="N64" s="104">
        <v>0.15524502880004873</v>
      </c>
      <c r="O64" s="104">
        <v>0.71583053999798552</v>
      </c>
      <c r="P64" s="102"/>
      <c r="Q64" s="102">
        <v>13159.316692784645</v>
      </c>
      <c r="R64" s="102">
        <v>15845.860089620974</v>
      </c>
      <c r="S64" s="102">
        <v>73064.823217594385</v>
      </c>
      <c r="T64" s="102">
        <v>1627</v>
      </c>
      <c r="U64" s="103">
        <v>6.6147859922178989E-2</v>
      </c>
      <c r="V64" s="103">
        <v>3.90625E-2</v>
      </c>
      <c r="W64" s="102">
        <v>1519.3774319066149</v>
      </c>
      <c r="X64" s="102">
        <v>1563.4453125</v>
      </c>
      <c r="Y64" s="102">
        <v>107.62256809338521</v>
      </c>
      <c r="Z64" s="102">
        <v>63.5546875</v>
      </c>
      <c r="AA64" s="104"/>
      <c r="AB64" s="104">
        <v>9.8768145289994988E-2</v>
      </c>
      <c r="AC64" s="104">
        <v>0.25896681600458793</v>
      </c>
      <c r="AD64" s="104">
        <v>0.64226503870541696</v>
      </c>
      <c r="AE64" s="102"/>
      <c r="AF64" s="102">
        <v>160.69577238682186</v>
      </c>
      <c r="AG64" s="102">
        <v>421.33900963946456</v>
      </c>
      <c r="AH64" s="102">
        <v>1044.9652179737134</v>
      </c>
      <c r="AI64" s="102"/>
      <c r="AJ64" s="104">
        <v>0.10428006881830891</v>
      </c>
      <c r="AK64" s="104">
        <v>0.21659436651511912</v>
      </c>
      <c r="AL64" s="104">
        <v>0.67912556466657203</v>
      </c>
      <c r="AM64" s="102"/>
      <c r="AN64" s="102">
        <v>9383.1251908736922</v>
      </c>
      <c r="AO64" s="102">
        <v>19489.170650532964</v>
      </c>
      <c r="AP64" s="102">
        <v>61107.748257166633</v>
      </c>
      <c r="AQ64" s="102"/>
      <c r="AR64" s="104">
        <v>0.18198195035005152</v>
      </c>
      <c r="AS64" s="104">
        <v>0.19547224411309577</v>
      </c>
      <c r="AT64" s="104">
        <v>0.62254580553685279</v>
      </c>
      <c r="AU64" s="102"/>
      <c r="AV64" s="102">
        <v>2496.2383878072833</v>
      </c>
      <c r="AW64" s="102">
        <v>2681.2841524522532</v>
      </c>
      <c r="AX64" s="102">
        <v>8539.4333611671846</v>
      </c>
      <c r="AY64" s="102">
        <v>103697</v>
      </c>
      <c r="AZ64" s="102" t="s">
        <v>420</v>
      </c>
      <c r="BA64" s="102" t="s">
        <v>420</v>
      </c>
      <c r="BB64" s="102">
        <v>1653642973.9666343</v>
      </c>
      <c r="BC64" s="102">
        <v>91681073.235328183</v>
      </c>
      <c r="BD64" s="102">
        <v>1561961900.7313061</v>
      </c>
      <c r="BE64" s="101" t="s">
        <v>163</v>
      </c>
      <c r="BF64" s="102">
        <v>1995896117.7680593</v>
      </c>
      <c r="BG64" s="102">
        <v>95981259.48860307</v>
      </c>
      <c r="BH64" s="102">
        <v>1899914858.2794571</v>
      </c>
      <c r="BI64" s="105">
        <v>342253143.8014257</v>
      </c>
      <c r="BJ64" s="102">
        <v>4300186.2532748878</v>
      </c>
      <c r="BK64" s="102">
        <v>337952957.54815102</v>
      </c>
      <c r="BL64" s="102">
        <v>6385937920</v>
      </c>
      <c r="BM64" s="104">
        <v>0.2589506811188409</v>
      </c>
      <c r="BN64" s="104">
        <v>0.31254549335926823</v>
      </c>
      <c r="BO64" s="104">
        <v>5.3594812240427434E-2</v>
      </c>
      <c r="BP64" s="104">
        <v>0.20696918814371074</v>
      </c>
      <c r="BQ64" s="102">
        <v>162521.93411456773</v>
      </c>
      <c r="BR64" s="102">
        <v>4137664.3191603199</v>
      </c>
      <c r="BS64" s="102">
        <v>146596151.07803491</v>
      </c>
      <c r="BT64" s="102">
        <v>191356806.47011611</v>
      </c>
      <c r="BU64" s="106"/>
      <c r="BV64" s="102">
        <v>0</v>
      </c>
      <c r="BW64" s="104" t="s">
        <v>170</v>
      </c>
    </row>
    <row r="65" spans="1:75" s="101" customFormat="1" x14ac:dyDescent="0.25">
      <c r="A65" s="101" t="s">
        <v>175</v>
      </c>
      <c r="B65" s="101" t="s">
        <v>62</v>
      </c>
      <c r="C65" s="101" t="s">
        <v>171</v>
      </c>
      <c r="D65" s="101" t="s">
        <v>162</v>
      </c>
      <c r="E65" s="102">
        <v>274800</v>
      </c>
      <c r="F65" s="103">
        <v>0.41666666666666669</v>
      </c>
      <c r="G65" s="103">
        <v>0.32407407407407407</v>
      </c>
      <c r="H65" s="102">
        <v>160299.99999999997</v>
      </c>
      <c r="I65" s="102">
        <v>185744.44444444444</v>
      </c>
      <c r="J65" s="102">
        <v>114500</v>
      </c>
      <c r="K65" s="102">
        <v>89055.555555555547</v>
      </c>
      <c r="L65" s="104"/>
      <c r="M65" s="104">
        <v>0.44975738834975187</v>
      </c>
      <c r="N65" s="104">
        <v>3.5626838430011326E-2</v>
      </c>
      <c r="O65" s="104">
        <v>0.51461577322023677</v>
      </c>
      <c r="P65" s="102"/>
      <c r="Q65" s="102">
        <v>123593.33031851181</v>
      </c>
      <c r="R65" s="102">
        <v>9790.2552005671132</v>
      </c>
      <c r="S65" s="102">
        <v>141416.41448092106</v>
      </c>
      <c r="T65" s="102">
        <v>23700</v>
      </c>
      <c r="U65" s="103">
        <v>0.28987194412107103</v>
      </c>
      <c r="V65" s="103">
        <v>0.2558139534883721</v>
      </c>
      <c r="W65" s="102">
        <v>16830.034924330615</v>
      </c>
      <c r="X65" s="102">
        <v>17637.20930232558</v>
      </c>
      <c r="Y65" s="102">
        <v>6869.9650756693836</v>
      </c>
      <c r="Z65" s="102">
        <v>6062.7906976744189</v>
      </c>
      <c r="AA65" s="104"/>
      <c r="AB65" s="104">
        <v>0.35608451788657025</v>
      </c>
      <c r="AC65" s="104">
        <v>8.275036635396768E-2</v>
      </c>
      <c r="AD65" s="104">
        <v>0.56116511575946204</v>
      </c>
      <c r="AE65" s="102"/>
      <c r="AF65" s="102">
        <v>8439.2030739117145</v>
      </c>
      <c r="AG65" s="102">
        <v>1961.1836825890341</v>
      </c>
      <c r="AH65" s="102">
        <v>13299.613243499251</v>
      </c>
      <c r="AI65" s="102"/>
      <c r="AJ65" s="104">
        <v>0.40013766715928839</v>
      </c>
      <c r="AK65" s="104">
        <v>6.6689590889521852E-2</v>
      </c>
      <c r="AL65" s="104">
        <v>0.53317274195118969</v>
      </c>
      <c r="AM65" s="102"/>
      <c r="AN65" s="102">
        <v>70876.398958464924</v>
      </c>
      <c r="AO65" s="102">
        <v>11812.729563350325</v>
      </c>
      <c r="AP65" s="102">
        <v>94440.906402515335</v>
      </c>
      <c r="AQ65" s="102"/>
      <c r="AR65" s="104">
        <v>0.15303213976277569</v>
      </c>
      <c r="AS65" s="104">
        <v>0.26694210685655784</v>
      </c>
      <c r="AT65" s="104">
        <v>0.58002575338066653</v>
      </c>
      <c r="AU65" s="102"/>
      <c r="AV65" s="102">
        <v>18573.505458463042</v>
      </c>
      <c r="AW65" s="102">
        <v>32398.754186406029</v>
      </c>
      <c r="AX65" s="102">
        <v>70397.705430800328</v>
      </c>
      <c r="AY65" s="102">
        <v>298500</v>
      </c>
      <c r="AZ65" s="102" t="s">
        <v>420</v>
      </c>
      <c r="BA65" s="102" t="s">
        <v>420</v>
      </c>
      <c r="BB65" s="102">
        <v>91889280.53466107</v>
      </c>
      <c r="BC65" s="102">
        <v>0</v>
      </c>
      <c r="BD65" s="102">
        <v>91889280.53466107</v>
      </c>
      <c r="BE65" s="101" t="s">
        <v>164</v>
      </c>
      <c r="BF65" s="102">
        <v>1495632410.8401151</v>
      </c>
      <c r="BG65" s="102">
        <v>14814041.363944771</v>
      </c>
      <c r="BH65" s="102">
        <v>1480818369.4761698</v>
      </c>
      <c r="BI65" s="105">
        <v>1403743130.305454</v>
      </c>
      <c r="BJ65" s="102">
        <v>14814041.363944771</v>
      </c>
      <c r="BK65" s="102">
        <v>1388929088.9415088</v>
      </c>
      <c r="BL65" s="102">
        <v>6571853824</v>
      </c>
      <c r="BM65" s="104">
        <v>1.3982246561706402E-2</v>
      </c>
      <c r="BN65" s="104">
        <v>0.22758150909841587</v>
      </c>
      <c r="BO65" s="104">
        <v>0.21359926253670947</v>
      </c>
      <c r="BP65" s="104">
        <v>15.276462304827335</v>
      </c>
      <c r="BQ65" s="102">
        <v>4884310.305009868</v>
      </c>
      <c r="BR65" s="102">
        <v>9929731.0589349028</v>
      </c>
      <c r="BS65" s="102">
        <v>257172945.75095576</v>
      </c>
      <c r="BT65" s="102">
        <v>1131756143.1905529</v>
      </c>
      <c r="BU65" s="106">
        <v>0.38799999999999996</v>
      </c>
      <c r="BV65" s="102">
        <v>948211397.72216427</v>
      </c>
      <c r="BW65" s="104">
        <v>0.63398692810457502</v>
      </c>
    </row>
    <row r="66" spans="1:75" s="101" customFormat="1" x14ac:dyDescent="0.25">
      <c r="A66" s="101" t="s">
        <v>168</v>
      </c>
      <c r="B66" s="101" t="s">
        <v>63</v>
      </c>
      <c r="C66" s="101" t="s">
        <v>161</v>
      </c>
      <c r="D66" s="101" t="s">
        <v>162</v>
      </c>
      <c r="E66" s="102">
        <v>118592</v>
      </c>
      <c r="F66" s="103">
        <v>0.46573208722741433</v>
      </c>
      <c r="G66" s="103">
        <v>0.46573208722741433</v>
      </c>
      <c r="H66" s="102">
        <v>63359.900311526479</v>
      </c>
      <c r="I66" s="102">
        <v>63359.900311526479</v>
      </c>
      <c r="J66" s="102">
        <v>55232.099688473521</v>
      </c>
      <c r="K66" s="102">
        <v>55232.099688473521</v>
      </c>
      <c r="L66" s="104"/>
      <c r="M66" s="104">
        <v>0.36389127638693319</v>
      </c>
      <c r="N66" s="104">
        <v>6.4531532245446999E-2</v>
      </c>
      <c r="O66" s="104">
        <v>0.57157719136761986</v>
      </c>
      <c r="P66" s="102"/>
      <c r="Q66" s="102">
        <v>43154.59424927918</v>
      </c>
      <c r="R66" s="102">
        <v>7652.9234720520508</v>
      </c>
      <c r="S66" s="102">
        <v>67784.482278668773</v>
      </c>
      <c r="T66" s="102">
        <v>8103</v>
      </c>
      <c r="U66" s="103">
        <v>0.36177924217462931</v>
      </c>
      <c r="V66" s="103">
        <v>0.36112026359143329</v>
      </c>
      <c r="W66" s="102">
        <v>5171.5028006589782</v>
      </c>
      <c r="X66" s="102">
        <v>5176.8425041186165</v>
      </c>
      <c r="Y66" s="102">
        <v>2931.4971993410213</v>
      </c>
      <c r="Z66" s="102">
        <v>2926.157495881384</v>
      </c>
      <c r="AA66" s="104"/>
      <c r="AB66" s="104">
        <v>0.19322150481282982</v>
      </c>
      <c r="AC66" s="104">
        <v>0.13358417641447248</v>
      </c>
      <c r="AD66" s="104">
        <v>0.67319431877269764</v>
      </c>
      <c r="AE66" s="102"/>
      <c r="AF66" s="102">
        <v>1565.6738534983601</v>
      </c>
      <c r="AG66" s="102">
        <v>1082.4325814864706</v>
      </c>
      <c r="AH66" s="102">
        <v>5454.8935650151689</v>
      </c>
      <c r="AI66" s="102"/>
      <c r="AJ66" s="104">
        <v>0.3179744351578489</v>
      </c>
      <c r="AK66" s="104">
        <v>9.9437358792404645E-2</v>
      </c>
      <c r="AL66" s="104">
        <v>0.58258820604974648</v>
      </c>
      <c r="AM66" s="102"/>
      <c r="AN66" s="102">
        <v>21791.234195172015</v>
      </c>
      <c r="AO66" s="102">
        <v>6814.5817198133009</v>
      </c>
      <c r="AP66" s="102">
        <v>39925.587197200133</v>
      </c>
      <c r="AQ66" s="102"/>
      <c r="AR66" s="104">
        <v>0.2886727236972087</v>
      </c>
      <c r="AS66" s="104">
        <v>0.10228332972076012</v>
      </c>
      <c r="AT66" s="104">
        <v>0.60904394658203109</v>
      </c>
      <c r="AU66" s="102"/>
      <c r="AV66" s="102">
        <v>16790.243933631915</v>
      </c>
      <c r="AW66" s="102">
        <v>5949.1663582217125</v>
      </c>
      <c r="AX66" s="102">
        <v>35424.186595960913</v>
      </c>
      <c r="AY66" s="102">
        <v>126695</v>
      </c>
      <c r="AZ66" s="102" t="s">
        <v>420</v>
      </c>
      <c r="BA66" s="102" t="s">
        <v>420</v>
      </c>
      <c r="BB66" s="102">
        <v>439038255.08792037</v>
      </c>
      <c r="BC66" s="102">
        <v>245081596.06271195</v>
      </c>
      <c r="BD66" s="102">
        <v>193956659.02520841</v>
      </c>
      <c r="BE66" s="101" t="s">
        <v>164</v>
      </c>
      <c r="BF66" s="102">
        <v>3047610114.5647893</v>
      </c>
      <c r="BG66" s="102">
        <v>1687345397.9085281</v>
      </c>
      <c r="BH66" s="102">
        <v>1360264716.6562617</v>
      </c>
      <c r="BI66" s="105">
        <v>2608571859.4768691</v>
      </c>
      <c r="BJ66" s="102">
        <v>1442263801.8458161</v>
      </c>
      <c r="BK66" s="102">
        <v>1166308057.6310532</v>
      </c>
      <c r="BL66" s="102">
        <v>12327488512</v>
      </c>
      <c r="BM66" s="104">
        <v>3.5614574263082496E-2</v>
      </c>
      <c r="BN66" s="104">
        <v>0.24722068177943474</v>
      </c>
      <c r="BO66" s="104">
        <v>0.21160610751635225</v>
      </c>
      <c r="BP66" s="104">
        <v>5.9415593726667053</v>
      </c>
      <c r="BQ66" s="102">
        <v>761728993.78349245</v>
      </c>
      <c r="BR66" s="102">
        <v>680534808.06232369</v>
      </c>
      <c r="BS66" s="102">
        <v>340403656.75450855</v>
      </c>
      <c r="BT66" s="102">
        <v>825904400.87654459</v>
      </c>
      <c r="BU66" s="106">
        <v>0.28000000000000019</v>
      </c>
      <c r="BV66" s="102">
        <v>1185181711.2196414</v>
      </c>
      <c r="BW66" s="104">
        <v>0.38888888888888928</v>
      </c>
    </row>
    <row r="67" spans="1:75" s="101" customFormat="1" x14ac:dyDescent="0.25">
      <c r="A67" s="101" t="s">
        <v>64</v>
      </c>
      <c r="B67" s="101" t="s">
        <v>64</v>
      </c>
      <c r="C67" s="101" t="s">
        <v>171</v>
      </c>
      <c r="D67" s="101" t="s">
        <v>172</v>
      </c>
      <c r="E67" s="102">
        <v>70401</v>
      </c>
      <c r="F67" s="103">
        <v>0.41714285714285715</v>
      </c>
      <c r="G67" s="103">
        <v>0.38182973316391361</v>
      </c>
      <c r="H67" s="102">
        <v>41033.725714285712</v>
      </c>
      <c r="I67" s="102">
        <v>43519.804955527325</v>
      </c>
      <c r="J67" s="102">
        <v>29367.274285714288</v>
      </c>
      <c r="K67" s="102">
        <v>26881.195044472683</v>
      </c>
      <c r="L67" s="104"/>
      <c r="M67" s="104">
        <v>0.11799258425445182</v>
      </c>
      <c r="N67" s="104">
        <v>6.8432690451538172E-2</v>
      </c>
      <c r="O67" s="104">
        <v>0.81357472529400998</v>
      </c>
      <c r="P67" s="102"/>
      <c r="Q67" s="102">
        <v>8306.7959240976616</v>
      </c>
      <c r="R67" s="102">
        <v>4817.7298404787389</v>
      </c>
      <c r="S67" s="102">
        <v>57276.474235423593</v>
      </c>
      <c r="T67" s="102">
        <v>8652</v>
      </c>
      <c r="U67" s="103">
        <v>0.18692307692307691</v>
      </c>
      <c r="V67" s="103">
        <v>0.1608929946112394</v>
      </c>
      <c r="W67" s="102">
        <v>7034.7415384615379</v>
      </c>
      <c r="X67" s="102">
        <v>7259.9538106235568</v>
      </c>
      <c r="Y67" s="102">
        <v>1617.2584615384615</v>
      </c>
      <c r="Z67" s="102">
        <v>1392.0461893764434</v>
      </c>
      <c r="AA67" s="104"/>
      <c r="AB67" s="104">
        <v>2.0807356180410984E-2</v>
      </c>
      <c r="AC67" s="104">
        <v>5.8331181921549451E-2</v>
      </c>
      <c r="AD67" s="104">
        <v>0.92086146189803952</v>
      </c>
      <c r="AE67" s="102"/>
      <c r="AF67" s="102">
        <v>180.02524567291584</v>
      </c>
      <c r="AG67" s="102">
        <v>504.68138598524587</v>
      </c>
      <c r="AH67" s="102">
        <v>7967.2933683418378</v>
      </c>
      <c r="AI67" s="102"/>
      <c r="AJ67" s="104">
        <v>5.2359440329649232E-2</v>
      </c>
      <c r="AK67" s="104">
        <v>5.4418368240981813E-2</v>
      </c>
      <c r="AL67" s="104">
        <v>0.89322219142936898</v>
      </c>
      <c r="AM67" s="102"/>
      <c r="AN67" s="102">
        <v>2516.8380428579176</v>
      </c>
      <c r="AO67" s="102">
        <v>2615.807551739575</v>
      </c>
      <c r="AP67" s="102">
        <v>42935.821658149762</v>
      </c>
      <c r="AQ67" s="102"/>
      <c r="AR67" s="104">
        <v>0.29802374786413205</v>
      </c>
      <c r="AS67" s="104">
        <v>6.9492818050061939E-2</v>
      </c>
      <c r="AT67" s="104">
        <v>0.63248343408580598</v>
      </c>
      <c r="AU67" s="102"/>
      <c r="AV67" s="102">
        <v>9234.1265751551964</v>
      </c>
      <c r="AW67" s="102">
        <v>2153.2024965710211</v>
      </c>
      <c r="AX67" s="102">
        <v>19597.203675526533</v>
      </c>
      <c r="AY67" s="102">
        <v>79053</v>
      </c>
      <c r="AZ67" s="102" t="s">
        <v>420</v>
      </c>
      <c r="BA67" s="102" t="s">
        <v>420</v>
      </c>
      <c r="BB67" s="102">
        <v>8376864415.9429636</v>
      </c>
      <c r="BC67" s="102">
        <v>2052088912.3864822</v>
      </c>
      <c r="BD67" s="102">
        <v>6324775503.5564814</v>
      </c>
      <c r="BE67" s="101" t="s">
        <v>163</v>
      </c>
      <c r="BF67" s="102">
        <v>9614703725.2873917</v>
      </c>
      <c r="BG67" s="102"/>
      <c r="BH67" s="102"/>
      <c r="BI67" s="105">
        <v>1237839309.3444331</v>
      </c>
      <c r="BJ67" s="102"/>
      <c r="BK67" s="102"/>
      <c r="BL67" s="102">
        <v>27035267072</v>
      </c>
      <c r="BM67" s="104">
        <v>0.30984951595387605</v>
      </c>
      <c r="BN67" s="104">
        <v>0.35563561105875624</v>
      </c>
      <c r="BO67" s="104">
        <v>4.5786095104880388E-2</v>
      </c>
      <c r="BP67" s="104">
        <v>0.14776881275391784</v>
      </c>
      <c r="BQ67" s="102"/>
      <c r="BR67" s="102"/>
      <c r="BS67" s="102"/>
      <c r="BT67" s="102"/>
      <c r="BU67" s="106">
        <v>0.27200000000000019</v>
      </c>
      <c r="BV67" s="102">
        <v>3592306886.3711171</v>
      </c>
      <c r="BW67" s="104">
        <v>0.37362637362637402</v>
      </c>
    </row>
    <row r="68" spans="1:75" s="101" customFormat="1" x14ac:dyDescent="0.25">
      <c r="A68" s="101" t="s">
        <v>65</v>
      </c>
      <c r="B68" s="101" t="s">
        <v>65</v>
      </c>
      <c r="C68" s="101" t="s">
        <v>190</v>
      </c>
      <c r="D68" s="101" t="s">
        <v>166</v>
      </c>
      <c r="E68" s="102">
        <v>159972</v>
      </c>
      <c r="F68" s="103">
        <v>0.16304829419583519</v>
      </c>
      <c r="G68" s="103">
        <v>3.8103677447939743E-2</v>
      </c>
      <c r="H68" s="102">
        <v>133888.83828090384</v>
      </c>
      <c r="I68" s="102">
        <v>153876.47851129819</v>
      </c>
      <c r="J68" s="102">
        <v>26083.161719096148</v>
      </c>
      <c r="K68" s="102">
        <v>6095.5214887018165</v>
      </c>
      <c r="L68" s="104"/>
      <c r="M68" s="104">
        <v>0.27102737019493256</v>
      </c>
      <c r="N68" s="104">
        <v>0.10045357242327929</v>
      </c>
      <c r="O68" s="104">
        <v>0.62851905738178815</v>
      </c>
      <c r="P68" s="102"/>
      <c r="Q68" s="102">
        <v>43356.790464823753</v>
      </c>
      <c r="R68" s="102">
        <v>16069.758887696835</v>
      </c>
      <c r="S68" s="102">
        <v>100545.45064747942</v>
      </c>
      <c r="T68" s="102">
        <v>10532</v>
      </c>
      <c r="U68" s="103">
        <v>7.8810408921933084E-2</v>
      </c>
      <c r="V68" s="103">
        <v>6.0718711276332091E-2</v>
      </c>
      <c r="W68" s="102">
        <v>9701.9687732342009</v>
      </c>
      <c r="X68" s="102">
        <v>9892.5105328376703</v>
      </c>
      <c r="Y68" s="102">
        <v>830.03122676579926</v>
      </c>
      <c r="Z68" s="102">
        <v>639.48946716232956</v>
      </c>
      <c r="AA68" s="104"/>
      <c r="AB68" s="104">
        <v>7.798932751184931E-2</v>
      </c>
      <c r="AC68" s="104">
        <v>0.10731407652837502</v>
      </c>
      <c r="AD68" s="104">
        <v>0.81469659595977562</v>
      </c>
      <c r="AE68" s="102"/>
      <c r="AF68" s="102">
        <v>821.38359735479696</v>
      </c>
      <c r="AG68" s="102">
        <v>1130.2318539968458</v>
      </c>
      <c r="AH68" s="102">
        <v>8580.3845486483569</v>
      </c>
      <c r="AI68" s="102"/>
      <c r="AJ68" s="104">
        <v>0.14609413951310241</v>
      </c>
      <c r="AK68" s="104">
        <v>9.3829768633973992E-2</v>
      </c>
      <c r="AL68" s="104">
        <v>0.76007609185292357</v>
      </c>
      <c r="AM68" s="102"/>
      <c r="AN68" s="102">
        <v>20977.775398566213</v>
      </c>
      <c r="AO68" s="102">
        <v>13473.092203855373</v>
      </c>
      <c r="AP68" s="102">
        <v>109139.93945171645</v>
      </c>
      <c r="AQ68" s="102"/>
      <c r="AR68" s="104">
        <v>0.13121386169430524</v>
      </c>
      <c r="AS68" s="104">
        <v>8.4452575816504602E-2</v>
      </c>
      <c r="AT68" s="104">
        <v>0.78433356248919017</v>
      </c>
      <c r="AU68" s="102"/>
      <c r="AV68" s="102">
        <v>3531.3839769504812</v>
      </c>
      <c r="AW68" s="102">
        <v>2272.8884677246228</v>
      </c>
      <c r="AX68" s="102">
        <v>21108.920501186843</v>
      </c>
      <c r="AY68" s="102">
        <v>170504</v>
      </c>
      <c r="AZ68" s="102" t="s">
        <v>420</v>
      </c>
      <c r="BA68" s="102" t="s">
        <v>420</v>
      </c>
      <c r="BB68" s="102">
        <v>8835797317</v>
      </c>
      <c r="BC68" s="102">
        <v>844726348.37188184</v>
      </c>
      <c r="BD68" s="102">
        <v>7991070968.6281185</v>
      </c>
      <c r="BE68" s="101" t="s">
        <v>526</v>
      </c>
      <c r="BF68" s="102">
        <v>14512156093.879923</v>
      </c>
      <c r="BG68" s="102">
        <v>1387401745.9182894</v>
      </c>
      <c r="BH68" s="102">
        <v>13124754347.961632</v>
      </c>
      <c r="BI68" s="105">
        <v>5676358776.8799229</v>
      </c>
      <c r="BJ68" s="102">
        <v>542675397.54640758</v>
      </c>
      <c r="BK68" s="102">
        <v>5133683379.3335133</v>
      </c>
      <c r="BL68" s="102">
        <v>47102873600</v>
      </c>
      <c r="BM68" s="104">
        <v>0.18758510132596243</v>
      </c>
      <c r="BN68" s="104">
        <v>0.30809492043134973</v>
      </c>
      <c r="BO68" s="104">
        <v>0.1205098191053873</v>
      </c>
      <c r="BP68" s="104">
        <v>0.64242745427836556</v>
      </c>
      <c r="BQ68" s="102">
        <v>70826014.904795155</v>
      </c>
      <c r="BR68" s="102">
        <v>471849382.64161235</v>
      </c>
      <c r="BS68" s="102">
        <v>332578161.49264163</v>
      </c>
      <c r="BT68" s="102">
        <v>4801105217.8408709</v>
      </c>
      <c r="BU68" s="106">
        <v>0.32000000000000006</v>
      </c>
      <c r="BV68" s="102">
        <v>6829249926.5317307</v>
      </c>
      <c r="BW68" s="104">
        <v>0.47058823529411781</v>
      </c>
    </row>
    <row r="69" spans="1:75" s="101" customFormat="1" x14ac:dyDescent="0.25">
      <c r="A69" s="101" t="s">
        <v>66</v>
      </c>
      <c r="B69" s="101" t="s">
        <v>66</v>
      </c>
      <c r="C69" s="101" t="s">
        <v>197</v>
      </c>
      <c r="D69" s="101" t="s">
        <v>162</v>
      </c>
      <c r="E69" s="102">
        <v>6492.3076923076924</v>
      </c>
      <c r="F69" s="103">
        <v>0.32151300236406621</v>
      </c>
      <c r="G69" s="103">
        <v>0.32151300236406621</v>
      </c>
      <c r="H69" s="102">
        <v>4404.9463538825239</v>
      </c>
      <c r="I69" s="102">
        <v>4404.9463538825239</v>
      </c>
      <c r="J69" s="102">
        <v>2087.3613384251685</v>
      </c>
      <c r="K69" s="102">
        <v>2087.3613384251685</v>
      </c>
      <c r="L69" s="104"/>
      <c r="M69" s="104">
        <v>0.11694493656162201</v>
      </c>
      <c r="N69" s="104">
        <v>0.22915817961908549</v>
      </c>
      <c r="O69" s="104">
        <v>0.65389688381929245</v>
      </c>
      <c r="P69" s="102"/>
      <c r="Q69" s="102">
        <v>759.24251121545365</v>
      </c>
      <c r="R69" s="102">
        <v>1487.7654122962167</v>
      </c>
      <c r="S69" s="102">
        <v>4245.2997687960215</v>
      </c>
      <c r="T69" s="102">
        <v>1334.3108504398826</v>
      </c>
      <c r="U69" s="103">
        <v>0.28854625550660795</v>
      </c>
      <c r="V69" s="103">
        <v>0.19340659340659341</v>
      </c>
      <c r="W69" s="102">
        <v>949.3004508636169</v>
      </c>
      <c r="X69" s="102">
        <v>1076.2463343108504</v>
      </c>
      <c r="Y69" s="102">
        <v>385.01039957626574</v>
      </c>
      <c r="Z69" s="102">
        <v>258.06451612903226</v>
      </c>
      <c r="AA69" s="104"/>
      <c r="AB69" s="104">
        <v>5.6015490903391668E-2</v>
      </c>
      <c r="AC69" s="104">
        <v>0.24963661596564091</v>
      </c>
      <c r="AD69" s="104">
        <v>0.69434789313096734</v>
      </c>
      <c r="AE69" s="102"/>
      <c r="AF69" s="102">
        <v>74.742077305112048</v>
      </c>
      <c r="AG69" s="102">
        <v>333.09284535004872</v>
      </c>
      <c r="AH69" s="102">
        <v>926.47592778472176</v>
      </c>
      <c r="AI69" s="102"/>
      <c r="AJ69" s="104">
        <v>8.2312074244002317E-2</v>
      </c>
      <c r="AK69" s="104">
        <v>0.23260544157369961</v>
      </c>
      <c r="AL69" s="104">
        <v>0.685082484182298</v>
      </c>
      <c r="AM69" s="102"/>
      <c r="AN69" s="102">
        <v>440.71916051297649</v>
      </c>
      <c r="AO69" s="102">
        <v>1245.4269423125463</v>
      </c>
      <c r="AP69" s="102">
        <v>3668.1007019206177</v>
      </c>
      <c r="AQ69" s="102"/>
      <c r="AR69" s="104">
        <v>0.17389647868650487</v>
      </c>
      <c r="AS69" s="104">
        <v>0.19029022732568895</v>
      </c>
      <c r="AT69" s="104">
        <v>0.63581329398780617</v>
      </c>
      <c r="AU69" s="102"/>
      <c r="AV69" s="102">
        <v>429.93673924248338</v>
      </c>
      <c r="AW69" s="102">
        <v>470.46818005790158</v>
      </c>
      <c r="AX69" s="102">
        <v>1571.9668187010491</v>
      </c>
      <c r="AY69" s="102">
        <v>7826.6185427475748</v>
      </c>
      <c r="AZ69" s="102" t="s">
        <v>133</v>
      </c>
      <c r="BA69" s="102" t="s">
        <v>133</v>
      </c>
      <c r="BB69" s="102">
        <v>130556821.94015296</v>
      </c>
      <c r="BC69" s="102">
        <v>13194066.986109827</v>
      </c>
      <c r="BD69" s="102">
        <v>117362754.95404314</v>
      </c>
      <c r="BE69" s="101" t="s">
        <v>164</v>
      </c>
      <c r="BF69" s="102">
        <v>296426624.8700099</v>
      </c>
      <c r="BG69" s="102">
        <v>86839037.80300051</v>
      </c>
      <c r="BH69" s="102">
        <v>209587587.06700942</v>
      </c>
      <c r="BI69" s="105">
        <v>165869802.92985693</v>
      </c>
      <c r="BJ69" s="102">
        <v>73644970.816890687</v>
      </c>
      <c r="BK69" s="102">
        <v>92224832.112966284</v>
      </c>
      <c r="BL69" s="102">
        <v>2181300480</v>
      </c>
      <c r="BM69" s="104">
        <v>5.9852745248629366E-2</v>
      </c>
      <c r="BN69" s="104">
        <v>0.1358944481000664</v>
      </c>
      <c r="BO69" s="104">
        <v>7.6041702851437007E-2</v>
      </c>
      <c r="BP69" s="104">
        <v>1.270479783935698</v>
      </c>
      <c r="BQ69" s="102">
        <v>14836330.644660167</v>
      </c>
      <c r="BR69" s="102">
        <v>58808640.172230519</v>
      </c>
      <c r="BS69" s="102">
        <v>21484367.125823554</v>
      </c>
      <c r="BT69" s="102">
        <v>70740464.987142727</v>
      </c>
      <c r="BU69" s="106">
        <v>0.28800000000000014</v>
      </c>
      <c r="BV69" s="102">
        <v>119902904.44180183</v>
      </c>
      <c r="BW69" s="104">
        <v>0.40449438202247218</v>
      </c>
    </row>
    <row r="70" spans="1:75" s="101" customFormat="1" x14ac:dyDescent="0.25">
      <c r="A70" s="101" t="s">
        <v>67</v>
      </c>
      <c r="B70" s="101" t="s">
        <v>67</v>
      </c>
      <c r="C70" s="101" t="s">
        <v>171</v>
      </c>
      <c r="D70" s="101" t="s">
        <v>172</v>
      </c>
      <c r="E70" s="102">
        <v>114721</v>
      </c>
      <c r="F70" s="103">
        <v>0.1914345318443981</v>
      </c>
      <c r="G70" s="103">
        <v>0.11375628911522886</v>
      </c>
      <c r="H70" s="102">
        <v>92759.439072278808</v>
      </c>
      <c r="I70" s="102">
        <v>101670.76475641184</v>
      </c>
      <c r="J70" s="102">
        <v>21961.560927721195</v>
      </c>
      <c r="K70" s="102">
        <v>13050.235243588171</v>
      </c>
      <c r="L70" s="104"/>
      <c r="M70" s="104">
        <v>0.12657906260332927</v>
      </c>
      <c r="N70" s="104">
        <v>0.24606375359537955</v>
      </c>
      <c r="O70" s="104">
        <v>0.62735718380129124</v>
      </c>
      <c r="P70" s="102"/>
      <c r="Q70" s="102">
        <v>14521.276640916536</v>
      </c>
      <c r="R70" s="102">
        <v>28228.679876215538</v>
      </c>
      <c r="S70" s="102">
        <v>71971.043482867928</v>
      </c>
      <c r="T70" s="102">
        <v>12506</v>
      </c>
      <c r="U70" s="103">
        <v>0.2145276292335116</v>
      </c>
      <c r="V70" s="103">
        <v>0.16265597147950089</v>
      </c>
      <c r="W70" s="102">
        <v>9823.1174688057035</v>
      </c>
      <c r="X70" s="102">
        <v>10471.824420677363</v>
      </c>
      <c r="Y70" s="102">
        <v>2682.882531194296</v>
      </c>
      <c r="Z70" s="102">
        <v>2034.1755793226382</v>
      </c>
      <c r="AA70" s="104"/>
      <c r="AB70" s="104">
        <v>0.11425205564781585</v>
      </c>
      <c r="AC70" s="104">
        <v>0.13678720998931312</v>
      </c>
      <c r="AD70" s="104">
        <v>0.74896073436287103</v>
      </c>
      <c r="AE70" s="102"/>
      <c r="AF70" s="102">
        <v>1428.836207931585</v>
      </c>
      <c r="AG70" s="102">
        <v>1710.6608481263499</v>
      </c>
      <c r="AH70" s="102">
        <v>9366.502943942065</v>
      </c>
      <c r="AI70" s="102"/>
      <c r="AJ70" s="104">
        <v>0.12998909421582269</v>
      </c>
      <c r="AK70" s="104">
        <v>0.17216611595363351</v>
      </c>
      <c r="AL70" s="104">
        <v>0.69784478983054388</v>
      </c>
      <c r="AM70" s="102"/>
      <c r="AN70" s="102">
        <v>13334.613607118994</v>
      </c>
      <c r="AO70" s="102">
        <v>17661.240324272523</v>
      </c>
      <c r="AP70" s="102">
        <v>71586.702609693006</v>
      </c>
      <c r="AQ70" s="102"/>
      <c r="AR70" s="104">
        <v>0.10307707709384922</v>
      </c>
      <c r="AS70" s="104">
        <v>0.25481123693812346</v>
      </c>
      <c r="AT70" s="104">
        <v>0.64211168596802726</v>
      </c>
      <c r="AU70" s="102"/>
      <c r="AV70" s="102">
        <v>2540.2771983496405</v>
      </c>
      <c r="AW70" s="102">
        <v>6279.6811214179024</v>
      </c>
      <c r="AX70" s="102">
        <v>15824.485139147948</v>
      </c>
      <c r="AY70" s="102">
        <v>127227</v>
      </c>
      <c r="AZ70" s="102" t="s">
        <v>420</v>
      </c>
      <c r="BA70" s="102" t="s">
        <v>420</v>
      </c>
      <c r="BB70" s="102"/>
      <c r="BC70" s="102"/>
      <c r="BD70" s="102"/>
      <c r="BF70" s="102"/>
      <c r="BG70" s="102"/>
      <c r="BH70" s="102"/>
      <c r="BI70" s="105"/>
      <c r="BJ70" s="102"/>
      <c r="BK70" s="102"/>
      <c r="BL70" s="102"/>
      <c r="BM70" s="104"/>
      <c r="BN70" s="104"/>
      <c r="BO70" s="104"/>
      <c r="BP70" s="104"/>
      <c r="BQ70" s="102"/>
      <c r="BR70" s="102"/>
      <c r="BS70" s="102"/>
      <c r="BT70" s="102"/>
      <c r="BU70" s="106">
        <v>0.29699999999999988</v>
      </c>
      <c r="BV70" s="102"/>
      <c r="BW70" s="104"/>
    </row>
    <row r="71" spans="1:75" s="101" customFormat="1" x14ac:dyDescent="0.25">
      <c r="A71" s="101" t="s">
        <v>178</v>
      </c>
      <c r="B71" s="101" t="s">
        <v>43</v>
      </c>
      <c r="C71" s="101" t="s">
        <v>171</v>
      </c>
      <c r="D71" s="101" t="s">
        <v>166</v>
      </c>
      <c r="E71" s="102">
        <v>71797</v>
      </c>
      <c r="F71" s="103">
        <v>0.27480457005411907</v>
      </c>
      <c r="G71" s="103">
        <v>0.26638604930847865</v>
      </c>
      <c r="H71" s="102">
        <v>52066.856283824411</v>
      </c>
      <c r="I71" s="102">
        <v>52671.280817799161</v>
      </c>
      <c r="J71" s="102">
        <v>19730.143716175586</v>
      </c>
      <c r="K71" s="102">
        <v>19125.719182200843</v>
      </c>
      <c r="L71" s="104"/>
      <c r="M71" s="104">
        <v>0.20794020794020793</v>
      </c>
      <c r="N71" s="104">
        <v>0.16944416944416943</v>
      </c>
      <c r="O71" s="104">
        <v>0.62261562261562264</v>
      </c>
      <c r="P71" s="102"/>
      <c r="Q71" s="102">
        <v>14929.483109483108</v>
      </c>
      <c r="R71" s="102">
        <v>12165.583033583032</v>
      </c>
      <c r="S71" s="102">
        <v>44701.933856933858</v>
      </c>
      <c r="T71" s="102">
        <v>3343</v>
      </c>
      <c r="U71" s="103">
        <v>0.21238300935925125</v>
      </c>
      <c r="V71" s="103">
        <v>0.1238300935925126</v>
      </c>
      <c r="W71" s="102">
        <v>2633.0035997120231</v>
      </c>
      <c r="X71" s="102">
        <v>2929.0359971202301</v>
      </c>
      <c r="Y71" s="102">
        <v>709.99640028797694</v>
      </c>
      <c r="Z71" s="102">
        <v>413.96400287976962</v>
      </c>
      <c r="AA71" s="104"/>
      <c r="AB71" s="104">
        <v>4.5292028921810119E-2</v>
      </c>
      <c r="AC71" s="104">
        <v>7.3842810738765405E-2</v>
      </c>
      <c r="AD71" s="104">
        <v>0.88086516033942441</v>
      </c>
      <c r="AE71" s="102"/>
      <c r="AF71" s="102">
        <v>151.41125268561123</v>
      </c>
      <c r="AG71" s="102">
        <v>246.85651629969274</v>
      </c>
      <c r="AH71" s="102">
        <v>2944.732231014696</v>
      </c>
      <c r="AI71" s="102"/>
      <c r="AJ71" s="104">
        <v>0.11436203751867086</v>
      </c>
      <c r="AK71" s="104">
        <v>7.2492351124195581E-2</v>
      </c>
      <c r="AL71" s="104">
        <v>0.81314561135713359</v>
      </c>
      <c r="AM71" s="102"/>
      <c r="AN71" s="102">
        <v>6255.587428267032</v>
      </c>
      <c r="AO71" s="102">
        <v>3965.3214491216231</v>
      </c>
      <c r="AP71" s="102">
        <v>44478.951006147778</v>
      </c>
      <c r="AQ71" s="102"/>
      <c r="AR71" s="104">
        <v>8.2674521816970062E-2</v>
      </c>
      <c r="AS71" s="104">
        <v>0.21292910597132933</v>
      </c>
      <c r="AT71" s="104">
        <v>0.70439637221170048</v>
      </c>
      <c r="AU71" s="102"/>
      <c r="AV71" s="102">
        <v>1689.8788100004917</v>
      </c>
      <c r="AW71" s="102">
        <v>4352.300760927289</v>
      </c>
      <c r="AX71" s="102">
        <v>14397.960545535778</v>
      </c>
      <c r="AY71" s="102">
        <v>75140</v>
      </c>
      <c r="AZ71" s="102" t="s">
        <v>420</v>
      </c>
      <c r="BA71" s="102" t="s">
        <v>420</v>
      </c>
      <c r="BB71" s="102">
        <v>1926626388.1809363</v>
      </c>
      <c r="BC71" s="102">
        <v>763496635.84725249</v>
      </c>
      <c r="BD71" s="102">
        <v>1163129752.333684</v>
      </c>
      <c r="BE71" s="101" t="s">
        <v>163</v>
      </c>
      <c r="BF71" s="102">
        <v>1950888962.3302739</v>
      </c>
      <c r="BG71" s="102"/>
      <c r="BH71" s="102"/>
      <c r="BI71" s="105">
        <v>24262574.149337053</v>
      </c>
      <c r="BJ71" s="102"/>
      <c r="BK71" s="102"/>
      <c r="BL71" s="102">
        <v>10086021120</v>
      </c>
      <c r="BM71" s="104">
        <v>0.19101946796051686</v>
      </c>
      <c r="BN71" s="104">
        <v>0.19342503244037168</v>
      </c>
      <c r="BO71" s="104">
        <v>2.4055644798547729E-3</v>
      </c>
      <c r="BP71" s="104">
        <v>1.259329483815752E-2</v>
      </c>
      <c r="BQ71" s="102"/>
      <c r="BR71" s="102"/>
      <c r="BS71" s="102"/>
      <c r="BT71" s="102"/>
      <c r="BU71" s="106">
        <v>0.34900000000000014</v>
      </c>
      <c r="BV71" s="102">
        <v>1045868276.2722981</v>
      </c>
      <c r="BW71" s="104">
        <v>0.53609831029185906</v>
      </c>
    </row>
    <row r="72" spans="1:75" s="101" customFormat="1" x14ac:dyDescent="0.25">
      <c r="A72" s="101" t="s">
        <v>68</v>
      </c>
      <c r="B72" s="101" t="s">
        <v>68</v>
      </c>
      <c r="C72" s="101" t="s">
        <v>197</v>
      </c>
      <c r="D72" s="101" t="s">
        <v>196</v>
      </c>
      <c r="E72" s="102">
        <v>203581</v>
      </c>
      <c r="F72" s="103">
        <v>0.47329059829059827</v>
      </c>
      <c r="G72" s="103">
        <v>0.46688034188034189</v>
      </c>
      <c r="H72" s="102">
        <v>107228.02670940172</v>
      </c>
      <c r="I72" s="102">
        <v>108533.03311965812</v>
      </c>
      <c r="J72" s="102">
        <v>96352.973290598282</v>
      </c>
      <c r="K72" s="102">
        <v>95047.966880341875</v>
      </c>
      <c r="L72" s="104"/>
      <c r="M72" s="104">
        <v>0.27796781042673335</v>
      </c>
      <c r="N72" s="104">
        <v>0.1771801282083921</v>
      </c>
      <c r="O72" s="104">
        <v>0.54485206136487452</v>
      </c>
      <c r="P72" s="102"/>
      <c r="Q72" s="102">
        <v>56588.964814484803</v>
      </c>
      <c r="R72" s="102">
        <v>36070.507680792674</v>
      </c>
      <c r="S72" s="102">
        <v>110921.52750472252</v>
      </c>
      <c r="T72" s="102">
        <v>7337</v>
      </c>
      <c r="U72" s="103">
        <v>0.28902953586497893</v>
      </c>
      <c r="V72" s="103">
        <v>0.27918424753867793</v>
      </c>
      <c r="W72" s="102">
        <v>5216.3902953586494</v>
      </c>
      <c r="X72" s="102">
        <v>5288.6251758087201</v>
      </c>
      <c r="Y72" s="102">
        <v>2120.6097046413502</v>
      </c>
      <c r="Z72" s="102">
        <v>2048.3748241912799</v>
      </c>
      <c r="AA72" s="104"/>
      <c r="AB72" s="104">
        <v>0.10602434480371725</v>
      </c>
      <c r="AC72" s="104">
        <v>0.29739015540825564</v>
      </c>
      <c r="AD72" s="104">
        <v>0.596585499788027</v>
      </c>
      <c r="AE72" s="102"/>
      <c r="AF72" s="102">
        <v>777.90061782487351</v>
      </c>
      <c r="AG72" s="102">
        <v>2181.9515702303715</v>
      </c>
      <c r="AH72" s="102">
        <v>4377.1478119447538</v>
      </c>
      <c r="AI72" s="102"/>
      <c r="AJ72" s="104">
        <v>0.17431373992341151</v>
      </c>
      <c r="AK72" s="104">
        <v>0.24059110430417069</v>
      </c>
      <c r="AL72" s="104">
        <v>0.58509515577241777</v>
      </c>
      <c r="AM72" s="102"/>
      <c r="AN72" s="102">
        <v>19600.60686160743</v>
      </c>
      <c r="AO72" s="102">
        <v>27053.126460013966</v>
      </c>
      <c r="AP72" s="102">
        <v>65790.683683138966</v>
      </c>
      <c r="AQ72" s="102"/>
      <c r="AR72" s="104">
        <v>0.20435256845091268</v>
      </c>
      <c r="AS72" s="104">
        <v>0.24444029045387272</v>
      </c>
      <c r="AT72" s="104">
        <v>0.55120714109521463</v>
      </c>
      <c r="AU72" s="102"/>
      <c r="AV72" s="102">
        <v>20123.329609641336</v>
      </c>
      <c r="AW72" s="102">
        <v>24070.911229389916</v>
      </c>
      <c r="AX72" s="102">
        <v>54279.342156208382</v>
      </c>
      <c r="AY72" s="102">
        <v>210918</v>
      </c>
      <c r="AZ72" s="102" t="s">
        <v>420</v>
      </c>
      <c r="BA72" s="102" t="s">
        <v>420</v>
      </c>
      <c r="BB72" s="102">
        <v>305447031.06329656</v>
      </c>
      <c r="BC72" s="102">
        <v>3152422.5528656668</v>
      </c>
      <c r="BD72" s="102">
        <v>302294608.51043087</v>
      </c>
      <c r="BE72" s="101" t="s">
        <v>163</v>
      </c>
      <c r="BF72" s="102">
        <v>2983617855.3591447</v>
      </c>
      <c r="BG72" s="102">
        <v>162093888.17685398</v>
      </c>
      <c r="BH72" s="102">
        <v>2821523967.1822891</v>
      </c>
      <c r="BI72" s="105">
        <v>2678170824.295846</v>
      </c>
      <c r="BJ72" s="102">
        <v>158941465.62398833</v>
      </c>
      <c r="BK72" s="102">
        <v>2519229358.6718583</v>
      </c>
      <c r="BL72" s="102">
        <v>9980522496</v>
      </c>
      <c r="BM72" s="104">
        <v>3.0604312668571592E-2</v>
      </c>
      <c r="BN72" s="104">
        <v>0.29894405393654699</v>
      </c>
      <c r="BO72" s="104">
        <v>0.26833974126797522</v>
      </c>
      <c r="BP72" s="104">
        <v>8.7680368506867552</v>
      </c>
      <c r="BQ72" s="102">
        <v>90368499.312851563</v>
      </c>
      <c r="BR72" s="102">
        <v>68572966.311136767</v>
      </c>
      <c r="BS72" s="102">
        <v>1132867330.6760893</v>
      </c>
      <c r="BT72" s="102">
        <v>1386362027.995769</v>
      </c>
      <c r="BU72" s="106">
        <v>0.38499999999999984</v>
      </c>
      <c r="BV72" s="102">
        <v>1867793291.5662925</v>
      </c>
      <c r="BW72" s="104">
        <v>0.62601626016260115</v>
      </c>
    </row>
    <row r="73" spans="1:75" s="101" customFormat="1" x14ac:dyDescent="0.25">
      <c r="A73" s="101" t="s">
        <v>69</v>
      </c>
      <c r="B73" s="101" t="s">
        <v>69</v>
      </c>
      <c r="C73" s="101" t="s">
        <v>197</v>
      </c>
      <c r="D73" s="101" t="s">
        <v>196</v>
      </c>
      <c r="E73" s="102">
        <v>15769.23076923077</v>
      </c>
      <c r="F73" s="103">
        <v>0.18341463414634146</v>
      </c>
      <c r="G73" s="103">
        <v>0.16097560975609757</v>
      </c>
      <c r="H73" s="102">
        <v>12876.923076923078</v>
      </c>
      <c r="I73" s="102">
        <v>13230.76923076923</v>
      </c>
      <c r="J73" s="102">
        <v>2892.3076923076924</v>
      </c>
      <c r="K73" s="102">
        <v>2538.4615384615386</v>
      </c>
      <c r="L73" s="104"/>
      <c r="M73" s="104">
        <v>0.35160649285255779</v>
      </c>
      <c r="N73" s="104">
        <v>0.30935990129265117</v>
      </c>
      <c r="O73" s="104">
        <v>0.33903360585479103</v>
      </c>
      <c r="P73" s="102"/>
      <c r="Q73" s="102">
        <v>5544.5639257518733</v>
      </c>
      <c r="R73" s="102">
        <v>4878.3676742302687</v>
      </c>
      <c r="S73" s="102">
        <v>5346.2991692486275</v>
      </c>
      <c r="T73" s="102">
        <v>5328.4457478005861</v>
      </c>
      <c r="U73" s="103">
        <v>0.15079801871216292</v>
      </c>
      <c r="V73" s="103">
        <v>0.12830396475770925</v>
      </c>
      <c r="W73" s="102">
        <v>4524.926686217008</v>
      </c>
      <c r="X73" s="102">
        <v>4644.7850323614139</v>
      </c>
      <c r="Y73" s="102">
        <v>803.5190615835777</v>
      </c>
      <c r="Z73" s="102">
        <v>683.66071543917212</v>
      </c>
      <c r="AA73" s="104"/>
      <c r="AB73" s="104">
        <v>0.35605867726960011</v>
      </c>
      <c r="AC73" s="104">
        <v>0.30181389251528956</v>
      </c>
      <c r="AD73" s="104">
        <v>0.34212743021511022</v>
      </c>
      <c r="AE73" s="102"/>
      <c r="AF73" s="102">
        <v>1897.2393448647019</v>
      </c>
      <c r="AG73" s="102">
        <v>1608.1989522002377</v>
      </c>
      <c r="AH73" s="102">
        <v>1823.0074507356458</v>
      </c>
      <c r="AI73" s="102"/>
      <c r="AJ73" s="104">
        <v>0.38000384478413934</v>
      </c>
      <c r="AK73" s="104">
        <v>0.30366419894650831</v>
      </c>
      <c r="AL73" s="104">
        <v>0.31633195626935234</v>
      </c>
      <c r="AM73" s="102"/>
      <c r="AN73" s="102">
        <v>6612.7698163491968</v>
      </c>
      <c r="AO73" s="102">
        <v>5284.3187685114199</v>
      </c>
      <c r="AP73" s="102">
        <v>5504.7611782794693</v>
      </c>
      <c r="AQ73" s="102"/>
      <c r="AR73" s="104">
        <v>0.23042921667376071</v>
      </c>
      <c r="AS73" s="104">
        <v>0.30729708382329618</v>
      </c>
      <c r="AT73" s="104">
        <v>0.46227369950294317</v>
      </c>
      <c r="AU73" s="102"/>
      <c r="AV73" s="102">
        <v>851.62646386109316</v>
      </c>
      <c r="AW73" s="102">
        <v>1135.7167837869063</v>
      </c>
      <c r="AX73" s="102">
        <v>1708.483506243271</v>
      </c>
      <c r="AY73" s="102">
        <v>21097.676517031356</v>
      </c>
      <c r="AZ73" s="102" t="s">
        <v>133</v>
      </c>
      <c r="BA73" s="102" t="s">
        <v>133</v>
      </c>
      <c r="BB73" s="102">
        <v>9422753.5236425772</v>
      </c>
      <c r="BC73" s="102">
        <v>284632.94651600084</v>
      </c>
      <c r="BD73" s="102">
        <v>9138120.5771265756</v>
      </c>
      <c r="BE73" s="101" t="s">
        <v>164</v>
      </c>
      <c r="BF73" s="102">
        <v>486465668.04409355</v>
      </c>
      <c r="BG73" s="102">
        <v>19718845.575365558</v>
      </c>
      <c r="BH73" s="102">
        <v>466746822.46872801</v>
      </c>
      <c r="BI73" s="105">
        <v>477042914.52045065</v>
      </c>
      <c r="BJ73" s="102">
        <v>19434212.628849559</v>
      </c>
      <c r="BK73" s="102">
        <v>457608701.89160144</v>
      </c>
      <c r="BL73" s="102">
        <v>6565382144</v>
      </c>
      <c r="BM73" s="104">
        <v>1.4352178314942237E-3</v>
      </c>
      <c r="BN73" s="104">
        <v>7.409556022396456E-2</v>
      </c>
      <c r="BO73" s="104">
        <v>7.2660342392470281E-2</v>
      </c>
      <c r="BP73" s="104">
        <v>50.626699862572551</v>
      </c>
      <c r="BQ73" s="102">
        <v>1310367.8139300467</v>
      </c>
      <c r="BR73" s="102">
        <v>18123844.814919513</v>
      </c>
      <c r="BS73" s="102">
        <v>123232174.98444761</v>
      </c>
      <c r="BT73" s="102">
        <v>334376526.90715384</v>
      </c>
      <c r="BU73" s="106">
        <v>0.39400000000000007</v>
      </c>
      <c r="BV73" s="102">
        <v>316282959.09137452</v>
      </c>
      <c r="BW73" s="104">
        <v>0.65016501650165048</v>
      </c>
    </row>
    <row r="74" spans="1:75" s="101" customFormat="1" x14ac:dyDescent="0.25">
      <c r="A74" s="101" t="s">
        <v>70</v>
      </c>
      <c r="B74" s="101" t="s">
        <v>70</v>
      </c>
      <c r="C74" s="101" t="s">
        <v>161</v>
      </c>
      <c r="D74" s="101" t="s">
        <v>166</v>
      </c>
      <c r="E74" s="102">
        <v>496458</v>
      </c>
      <c r="F74" s="103">
        <v>0.22978027964408934</v>
      </c>
      <c r="G74" s="103">
        <v>0.22761939349918286</v>
      </c>
      <c r="H74" s="102">
        <v>382381.74192845472</v>
      </c>
      <c r="I74" s="102">
        <v>383454.53114218271</v>
      </c>
      <c r="J74" s="102">
        <v>114076.25807154531</v>
      </c>
      <c r="K74" s="102">
        <v>113003.46885781732</v>
      </c>
      <c r="L74" s="104"/>
      <c r="M74" s="104">
        <v>0.146126922252722</v>
      </c>
      <c r="N74" s="104">
        <v>0.22986417951569946</v>
      </c>
      <c r="O74" s="104">
        <v>0.62400889823157846</v>
      </c>
      <c r="P74" s="102"/>
      <c r="Q74" s="102">
        <v>72545.879567741853</v>
      </c>
      <c r="R74" s="102">
        <v>114117.91083400512</v>
      </c>
      <c r="S74" s="102">
        <v>309794.20959825296</v>
      </c>
      <c r="T74" s="102">
        <v>148678</v>
      </c>
      <c r="U74" s="103">
        <v>0.14516773458425203</v>
      </c>
      <c r="V74" s="103">
        <v>0.1321159566124569</v>
      </c>
      <c r="W74" s="102">
        <v>127094.75155748258</v>
      </c>
      <c r="X74" s="102">
        <v>129035.26380277313</v>
      </c>
      <c r="Y74" s="102">
        <v>21583.248442517423</v>
      </c>
      <c r="Z74" s="102">
        <v>19642.736197226866</v>
      </c>
      <c r="AA74" s="104"/>
      <c r="AB74" s="104">
        <v>6.9783409016771172E-2</v>
      </c>
      <c r="AC74" s="104">
        <v>0.33042474201181593</v>
      </c>
      <c r="AD74" s="104">
        <v>0.59979184897141291</v>
      </c>
      <c r="AE74" s="102"/>
      <c r="AF74" s="102">
        <v>10375.257685795505</v>
      </c>
      <c r="AG74" s="102">
        <v>49126.889792832771</v>
      </c>
      <c r="AH74" s="102">
        <v>89175.852521371722</v>
      </c>
      <c r="AI74" s="102"/>
      <c r="AJ74" s="104">
        <v>0.11105561564375127</v>
      </c>
      <c r="AK74" s="104">
        <v>0.25736156942712601</v>
      </c>
      <c r="AL74" s="104">
        <v>0.63158281492912272</v>
      </c>
      <c r="AM74" s="102"/>
      <c r="AN74" s="102">
        <v>56580.225640100398</v>
      </c>
      <c r="AO74" s="102">
        <v>131119.66994976977</v>
      </c>
      <c r="AP74" s="102">
        <v>321776.59789606713</v>
      </c>
      <c r="AQ74" s="102"/>
      <c r="AR74" s="104">
        <v>8.1840569046132419E-2</v>
      </c>
      <c r="AS74" s="104">
        <v>0.42065608285866768</v>
      </c>
      <c r="AT74" s="104">
        <v>0.49750334809519992</v>
      </c>
      <c r="AU74" s="102"/>
      <c r="AV74" s="102">
        <v>11102.451209628402</v>
      </c>
      <c r="AW74" s="102">
        <v>57065.996612745541</v>
      </c>
      <c r="AX74" s="102">
        <v>67491.058691688784</v>
      </c>
      <c r="AY74" s="102">
        <v>645136</v>
      </c>
      <c r="AZ74" s="102" t="s">
        <v>420</v>
      </c>
      <c r="BA74" s="102" t="s">
        <v>420</v>
      </c>
      <c r="BB74" s="102">
        <v>69935901865.385727</v>
      </c>
      <c r="BC74" s="102">
        <v>132778481.05589838</v>
      </c>
      <c r="BD74" s="102">
        <v>69803123384.329834</v>
      </c>
      <c r="BE74" s="101" t="s">
        <v>163</v>
      </c>
      <c r="BF74" s="102">
        <v>91390116799.401138</v>
      </c>
      <c r="BG74" s="102">
        <v>6708957147.9287481</v>
      </c>
      <c r="BH74" s="102">
        <v>84681159651.472397</v>
      </c>
      <c r="BI74" s="105">
        <v>21454214934.015385</v>
      </c>
      <c r="BJ74" s="102">
        <v>6576178666.8728495</v>
      </c>
      <c r="BK74" s="102">
        <v>14878036267.142563</v>
      </c>
      <c r="BL74" s="102">
        <v>296217640960</v>
      </c>
      <c r="BM74" s="104">
        <v>0.23609634334651117</v>
      </c>
      <c r="BN74" s="104">
        <v>0.30852354540134252</v>
      </c>
      <c r="BO74" s="104">
        <v>7.2427202054831274E-2</v>
      </c>
      <c r="BP74" s="104">
        <v>0.30676968998427967</v>
      </c>
      <c r="BQ74" s="102">
        <v>1841024885.3011374</v>
      </c>
      <c r="BR74" s="102">
        <v>4735153781.5717115</v>
      </c>
      <c r="BS74" s="102">
        <v>3072709688.0674453</v>
      </c>
      <c r="BT74" s="102">
        <v>11805326579.075117</v>
      </c>
      <c r="BU74" s="106">
        <v>0.29600000000000021</v>
      </c>
      <c r="BV74" s="102">
        <v>38425390017.930069</v>
      </c>
      <c r="BW74" s="104">
        <v>0.42045454545454597</v>
      </c>
    </row>
    <row r="75" spans="1:75" s="101" customFormat="1" x14ac:dyDescent="0.25">
      <c r="A75" s="101" t="s">
        <v>71</v>
      </c>
      <c r="B75" s="101" t="s">
        <v>71</v>
      </c>
      <c r="C75" s="101" t="s">
        <v>197</v>
      </c>
      <c r="D75" s="101" t="s">
        <v>196</v>
      </c>
      <c r="E75" s="102">
        <v>2001.96</v>
      </c>
      <c r="F75" s="103">
        <v>0.10176991150442478</v>
      </c>
      <c r="G75" s="103">
        <v>0.10176991150442478</v>
      </c>
      <c r="H75" s="102">
        <v>1798.2207079646016</v>
      </c>
      <c r="I75" s="102">
        <v>1798.2207079646016</v>
      </c>
      <c r="J75" s="102">
        <v>203.73929203539825</v>
      </c>
      <c r="K75" s="102">
        <v>203.73929203539825</v>
      </c>
      <c r="L75" s="104"/>
      <c r="M75" s="104">
        <v>0.27408028565245618</v>
      </c>
      <c r="N75" s="104">
        <v>0.33288790305128763</v>
      </c>
      <c r="O75" s="104">
        <v>0.39303181129625619</v>
      </c>
      <c r="P75" s="102"/>
      <c r="Q75" s="102">
        <v>548.69776866479117</v>
      </c>
      <c r="R75" s="102">
        <v>666.42826639255577</v>
      </c>
      <c r="S75" s="102">
        <v>786.8339649426531</v>
      </c>
      <c r="T75" s="102">
        <v>5468.04</v>
      </c>
      <c r="U75" s="103">
        <v>8.7533156498673742E-2</v>
      </c>
      <c r="V75" s="103">
        <v>8.7533156498673742E-2</v>
      </c>
      <c r="W75" s="102">
        <v>4989.4051989389918</v>
      </c>
      <c r="X75" s="102">
        <v>4989.4051989389918</v>
      </c>
      <c r="Y75" s="102">
        <v>478.63480106100798</v>
      </c>
      <c r="Z75" s="102">
        <v>478.63480106100798</v>
      </c>
      <c r="AA75" s="104"/>
      <c r="AB75" s="104">
        <v>0.13057421318451409</v>
      </c>
      <c r="AC75" s="104">
        <v>0.38776903669833335</v>
      </c>
      <c r="AD75" s="104">
        <v>0.48165675011715259</v>
      </c>
      <c r="AE75" s="102"/>
      <c r="AF75" s="102">
        <v>713.98502066145045</v>
      </c>
      <c r="AG75" s="102">
        <v>2120.3366034279547</v>
      </c>
      <c r="AH75" s="102">
        <v>2633.7183759105951</v>
      </c>
      <c r="AI75" s="102"/>
      <c r="AJ75" s="104">
        <v>0.16704510830882469</v>
      </c>
      <c r="AK75" s="104">
        <v>0.37526549065488951</v>
      </c>
      <c r="AL75" s="104">
        <v>0.45768940103628586</v>
      </c>
      <c r="AM75" s="102"/>
      <c r="AN75" s="102">
        <v>1133.8397047784952</v>
      </c>
      <c r="AO75" s="102">
        <v>2547.1617663360162</v>
      </c>
      <c r="AP75" s="102">
        <v>3106.6244357890823</v>
      </c>
      <c r="AQ75" s="102"/>
      <c r="AR75" s="104">
        <v>0.42663297530201694</v>
      </c>
      <c r="AS75" s="104">
        <v>0.2575543315651827</v>
      </c>
      <c r="AT75" s="104">
        <v>0.3158126931328003</v>
      </c>
      <c r="AU75" s="102"/>
      <c r="AV75" s="102">
        <v>291.12328960673528</v>
      </c>
      <c r="AW75" s="102">
        <v>175.74840342484265</v>
      </c>
      <c r="AX75" s="102">
        <v>215.50240006482824</v>
      </c>
      <c r="AY75" s="102">
        <v>7470</v>
      </c>
      <c r="AZ75" s="109" t="s">
        <v>527</v>
      </c>
      <c r="BA75" s="109" t="s">
        <v>527</v>
      </c>
      <c r="BB75" s="102">
        <v>860934578.13535273</v>
      </c>
      <c r="BC75" s="102">
        <v>1530288.4876704093</v>
      </c>
      <c r="BD75" s="102">
        <v>859404289.64768231</v>
      </c>
      <c r="BE75" s="101" t="s">
        <v>164</v>
      </c>
      <c r="BF75" s="102">
        <v>1232478505.8338389</v>
      </c>
      <c r="BG75" s="102">
        <v>38905763.676270232</v>
      </c>
      <c r="BH75" s="102">
        <v>1193572742.1575685</v>
      </c>
      <c r="BI75" s="105">
        <v>371543927.69848633</v>
      </c>
      <c r="BJ75" s="102">
        <v>37375475.188599825</v>
      </c>
      <c r="BK75" s="102">
        <v>334168452.50988615</v>
      </c>
      <c r="BL75" s="102">
        <v>13100263424</v>
      </c>
      <c r="BM75" s="104">
        <v>6.5718875282927497E-2</v>
      </c>
      <c r="BN75" s="104">
        <v>9.4080436854110008E-2</v>
      </c>
      <c r="BO75" s="104">
        <v>2.8361561571182518E-2</v>
      </c>
      <c r="BP75" s="104">
        <v>0.43155883981706405</v>
      </c>
      <c r="BQ75" s="102">
        <v>4611961.646022737</v>
      </c>
      <c r="BR75" s="102">
        <v>32763513.542577088</v>
      </c>
      <c r="BS75" s="102">
        <v>1900559.3824434786</v>
      </c>
      <c r="BT75" s="102">
        <v>332267893.12744266</v>
      </c>
      <c r="BU75" s="106">
        <v>0.39899999999999997</v>
      </c>
      <c r="BV75" s="102">
        <v>818234482.24243212</v>
      </c>
      <c r="BW75" s="104">
        <v>0.66389351081530779</v>
      </c>
    </row>
    <row r="76" spans="1:75" s="101" customFormat="1" x14ac:dyDescent="0.25">
      <c r="A76" s="101" t="s">
        <v>72</v>
      </c>
      <c r="B76" s="101" t="s">
        <v>72</v>
      </c>
      <c r="C76" s="101" t="s">
        <v>197</v>
      </c>
      <c r="D76" s="101" t="s">
        <v>162</v>
      </c>
      <c r="E76" s="102">
        <v>1692.3076923076922</v>
      </c>
      <c r="F76" s="103">
        <v>0</v>
      </c>
      <c r="G76" s="103">
        <v>0</v>
      </c>
      <c r="H76" s="102">
        <v>1692.3076923076922</v>
      </c>
      <c r="I76" s="102">
        <v>1692.3076923076922</v>
      </c>
      <c r="J76" s="102">
        <v>0</v>
      </c>
      <c r="K76" s="102">
        <v>0</v>
      </c>
      <c r="L76" s="104"/>
      <c r="M76" s="104">
        <v>0.34563893101558618</v>
      </c>
      <c r="N76" s="104">
        <v>0.24644011707681787</v>
      </c>
      <c r="O76" s="104">
        <v>0.40792095190759597</v>
      </c>
      <c r="P76" s="102"/>
      <c r="Q76" s="102">
        <v>584.92742171868429</v>
      </c>
      <c r="R76" s="102">
        <v>417.05250582230713</v>
      </c>
      <c r="S76" s="102">
        <v>690.32776476670085</v>
      </c>
      <c r="T76" s="102">
        <v>612.90322580645159</v>
      </c>
      <c r="U76" s="103">
        <v>6.2200956937799042E-2</v>
      </c>
      <c r="V76" s="103">
        <v>5.2631578947368418E-2</v>
      </c>
      <c r="W76" s="102">
        <v>574.78005865102637</v>
      </c>
      <c r="X76" s="102">
        <v>580.64516129032256</v>
      </c>
      <c r="Y76" s="102">
        <v>38.123167155425215</v>
      </c>
      <c r="Z76" s="102">
        <v>32.258064516129032</v>
      </c>
      <c r="AA76" s="104"/>
      <c r="AB76" s="104">
        <v>0.1974341600786105</v>
      </c>
      <c r="AC76" s="104">
        <v>0.21876047353069658</v>
      </c>
      <c r="AD76" s="104">
        <v>0.58380536639069291</v>
      </c>
      <c r="AE76" s="102"/>
      <c r="AF76" s="102">
        <v>121.00803359656773</v>
      </c>
      <c r="AG76" s="102">
        <v>134.07899990591079</v>
      </c>
      <c r="AH76" s="102">
        <v>357.81619230397308</v>
      </c>
      <c r="AI76" s="102"/>
      <c r="AJ76" s="104">
        <v>0.24673079686316374</v>
      </c>
      <c r="AK76" s="104">
        <v>0.23432393728120574</v>
      </c>
      <c r="AL76" s="104">
        <v>0.5189452658556305</v>
      </c>
      <c r="AM76" s="102"/>
      <c r="AN76" s="102">
        <v>559.3603673527623</v>
      </c>
      <c r="AO76" s="102">
        <v>531.23292796664055</v>
      </c>
      <c r="AP76" s="102">
        <v>1176.4944556393157</v>
      </c>
      <c r="AQ76" s="102"/>
      <c r="AR76" s="104">
        <v>0.34407074257251452</v>
      </c>
      <c r="AS76" s="104">
        <v>0.16619051592152406</v>
      </c>
      <c r="AT76" s="104">
        <v>0.48973874150596147</v>
      </c>
      <c r="AU76" s="102"/>
      <c r="AV76" s="102">
        <v>13.11706643238325</v>
      </c>
      <c r="AW76" s="102">
        <v>6.3357088181226171</v>
      </c>
      <c r="AX76" s="102">
        <v>18.670391904919349</v>
      </c>
      <c r="AY76" s="102">
        <v>2305.2109181141436</v>
      </c>
      <c r="AZ76" s="102" t="s">
        <v>133</v>
      </c>
      <c r="BA76" s="102" t="s">
        <v>133</v>
      </c>
      <c r="BB76" s="102">
        <v>611111327.40283966</v>
      </c>
      <c r="BC76" s="102">
        <v>16225905.312554007</v>
      </c>
      <c r="BD76" s="102">
        <v>594885422.09028566</v>
      </c>
      <c r="BE76" s="101" t="s">
        <v>164</v>
      </c>
      <c r="BF76" s="102"/>
      <c r="BG76" s="102"/>
      <c r="BH76" s="102"/>
      <c r="BI76" s="105"/>
      <c r="BJ76" s="102"/>
      <c r="BK76" s="102"/>
      <c r="BL76" s="102">
        <v>5442297344</v>
      </c>
      <c r="BM76" s="104">
        <v>0.11228922066828542</v>
      </c>
      <c r="BN76" s="104"/>
      <c r="BO76" s="104"/>
      <c r="BP76" s="104"/>
      <c r="BQ76" s="102"/>
      <c r="BR76" s="102"/>
      <c r="BS76" s="102"/>
      <c r="BT76" s="102"/>
      <c r="BU76" s="106"/>
      <c r="BV76" s="102"/>
      <c r="BW76" s="104" t="s">
        <v>170</v>
      </c>
    </row>
    <row r="77" spans="1:75" s="101" customFormat="1" x14ac:dyDescent="0.25">
      <c r="A77" s="101" t="s">
        <v>73</v>
      </c>
      <c r="B77" s="101" t="s">
        <v>73</v>
      </c>
      <c r="C77" s="101" t="s">
        <v>197</v>
      </c>
      <c r="D77" s="101" t="s">
        <v>166</v>
      </c>
      <c r="E77" s="102">
        <v>33138.461538461539</v>
      </c>
      <c r="F77" s="103">
        <v>2.6926648096564532E-2</v>
      </c>
      <c r="G77" s="103">
        <v>2.6926648096564532E-2</v>
      </c>
      <c r="H77" s="102">
        <v>32246.153846153848</v>
      </c>
      <c r="I77" s="102">
        <v>32246.153846153848</v>
      </c>
      <c r="J77" s="102">
        <v>892.30769230769238</v>
      </c>
      <c r="K77" s="102">
        <v>892.30769230769238</v>
      </c>
      <c r="L77" s="104"/>
      <c r="M77" s="104">
        <v>0.13572326645555033</v>
      </c>
      <c r="N77" s="104">
        <v>8.2398730243344528E-2</v>
      </c>
      <c r="O77" s="104">
        <v>0.78187800330110513</v>
      </c>
      <c r="P77" s="102"/>
      <c r="Q77" s="102">
        <v>4497.660245311622</v>
      </c>
      <c r="R77" s="102">
        <v>2730.5671529871402</v>
      </c>
      <c r="S77" s="102">
        <v>25910.234140162778</v>
      </c>
      <c r="T77" s="102">
        <v>6973.6070381231666</v>
      </c>
      <c r="U77" s="103">
        <v>3.7831021437578813E-2</v>
      </c>
      <c r="V77" s="103">
        <v>3.7831021437578813E-2</v>
      </c>
      <c r="W77" s="102">
        <v>6709.788360766679</v>
      </c>
      <c r="X77" s="102">
        <v>6709.788360766679</v>
      </c>
      <c r="Y77" s="102">
        <v>263.81867735648802</v>
      </c>
      <c r="Z77" s="102">
        <v>263.81867735648802</v>
      </c>
      <c r="AA77" s="104"/>
      <c r="AB77" s="104">
        <v>2.4090217289093056E-2</v>
      </c>
      <c r="AC77" s="104">
        <v>0.120874821653914</v>
      </c>
      <c r="AD77" s="104">
        <v>0.85503496105699295</v>
      </c>
      <c r="AE77" s="102"/>
      <c r="AF77" s="102">
        <v>167.99570883713574</v>
      </c>
      <c r="AG77" s="102">
        <v>842.93350701761722</v>
      </c>
      <c r="AH77" s="102">
        <v>5962.6778222684134</v>
      </c>
      <c r="AI77" s="102"/>
      <c r="AJ77" s="104">
        <v>2.3725446678101274E-3</v>
      </c>
      <c r="AK77" s="104">
        <v>0.15524705592692925</v>
      </c>
      <c r="AL77" s="104">
        <v>0.84238039940526066</v>
      </c>
      <c r="AM77" s="102"/>
      <c r="AN77" s="102">
        <v>92.424712962548782</v>
      </c>
      <c r="AO77" s="102">
        <v>6047.7953384840148</v>
      </c>
      <c r="AP77" s="102">
        <v>32815.722155473966</v>
      </c>
      <c r="AQ77" s="102"/>
      <c r="AR77" s="104">
        <v>8.308638232166439E-2</v>
      </c>
      <c r="AS77" s="104">
        <v>5.7131913225900013E-2</v>
      </c>
      <c r="AT77" s="104">
        <v>0.85978170445243562</v>
      </c>
      <c r="AU77" s="102"/>
      <c r="AV77" s="102">
        <v>96.058357562075983</v>
      </c>
      <c r="AW77" s="102">
        <v>66.051711429828757</v>
      </c>
      <c r="AX77" s="102">
        <v>994.01630067227563</v>
      </c>
      <c r="AY77" s="102">
        <v>40112.068576584708</v>
      </c>
      <c r="AZ77" s="102" t="s">
        <v>133</v>
      </c>
      <c r="BA77" s="102" t="s">
        <v>133</v>
      </c>
      <c r="BB77" s="102">
        <v>2435207831.2899623</v>
      </c>
      <c r="BC77" s="102">
        <v>124871377.77863795</v>
      </c>
      <c r="BD77" s="102">
        <v>2310336453.5113244</v>
      </c>
      <c r="BE77" s="101" t="s">
        <v>164</v>
      </c>
      <c r="BF77" s="102">
        <v>2863789497.1310573</v>
      </c>
      <c r="BG77" s="102">
        <v>378209884.35761505</v>
      </c>
      <c r="BH77" s="102">
        <v>2485579612.7734432</v>
      </c>
      <c r="BI77" s="105">
        <v>428581665.84109497</v>
      </c>
      <c r="BJ77" s="102">
        <v>253338506.57897711</v>
      </c>
      <c r="BK77" s="102">
        <v>175243159.26211882</v>
      </c>
      <c r="BL77" s="102">
        <v>11510951936</v>
      </c>
      <c r="BM77" s="104">
        <v>0.2115557292593635</v>
      </c>
      <c r="BN77" s="104">
        <v>0.24878824210660463</v>
      </c>
      <c r="BO77" s="104">
        <v>3.7232512847241113E-2</v>
      </c>
      <c r="BP77" s="104">
        <v>0.17599387630667626</v>
      </c>
      <c r="BQ77" s="102">
        <v>5752756.225209292</v>
      </c>
      <c r="BR77" s="102">
        <v>247585750.35376781</v>
      </c>
      <c r="BS77" s="102">
        <v>2141587.2692281799</v>
      </c>
      <c r="BT77" s="102">
        <v>173101571.99289063</v>
      </c>
      <c r="BU77" s="106">
        <v>0.21900000000000003</v>
      </c>
      <c r="BV77" s="102">
        <v>803034442.85749257</v>
      </c>
      <c r="BW77" s="104">
        <v>0.28040973111395656</v>
      </c>
    </row>
    <row r="78" spans="1:75" s="101" customFormat="1" x14ac:dyDescent="0.25">
      <c r="A78" s="101" t="s">
        <v>74</v>
      </c>
      <c r="B78" s="101" t="s">
        <v>74</v>
      </c>
      <c r="C78" s="101" t="s">
        <v>180</v>
      </c>
      <c r="D78" s="101" t="s">
        <v>166</v>
      </c>
      <c r="E78" s="102">
        <v>3815422</v>
      </c>
      <c r="F78" s="103">
        <v>0.29857749311089593</v>
      </c>
      <c r="G78" s="103">
        <v>0.29857749311089593</v>
      </c>
      <c r="H78" s="102">
        <v>2676222.8640798391</v>
      </c>
      <c r="I78" s="102">
        <v>2676222.8640798391</v>
      </c>
      <c r="J78" s="102">
        <v>1139199.1359201607</v>
      </c>
      <c r="K78" s="102">
        <v>1139199.1359201607</v>
      </c>
      <c r="L78" s="104"/>
      <c r="M78" s="104">
        <v>0.24769080173697527</v>
      </c>
      <c r="N78" s="104">
        <v>0.11066552812171322</v>
      </c>
      <c r="O78" s="104">
        <v>0.64164367014131152</v>
      </c>
      <c r="P78" s="102"/>
      <c r="Q78" s="102">
        <v>945044.93414489366</v>
      </c>
      <c r="R78" s="102">
        <v>422235.69063720328</v>
      </c>
      <c r="S78" s="102">
        <v>2448141.3752179029</v>
      </c>
      <c r="T78" s="102">
        <v>317000</v>
      </c>
      <c r="U78" s="103">
        <v>0.35199999999999998</v>
      </c>
      <c r="V78" s="103">
        <v>0.35199999999999998</v>
      </c>
      <c r="W78" s="102">
        <v>205416</v>
      </c>
      <c r="X78" s="102">
        <v>205416</v>
      </c>
      <c r="Y78" s="102">
        <v>111584</v>
      </c>
      <c r="Z78" s="102">
        <v>111584</v>
      </c>
      <c r="AA78" s="104"/>
      <c r="AB78" s="104">
        <v>5.2985185192650955E-2</v>
      </c>
      <c r="AC78" s="104">
        <v>0.1804183300862845</v>
      </c>
      <c r="AD78" s="104">
        <v>0.76659648472106456</v>
      </c>
      <c r="AE78" s="102"/>
      <c r="AF78" s="102">
        <v>16796.303706070354</v>
      </c>
      <c r="AG78" s="102">
        <v>57192.610637352183</v>
      </c>
      <c r="AH78" s="102">
        <v>243011.08565657746</v>
      </c>
      <c r="AI78" s="102"/>
      <c r="AJ78" s="104">
        <v>0.12225935146117045</v>
      </c>
      <c r="AK78" s="104">
        <v>0.15717765559650856</v>
      </c>
      <c r="AL78" s="104">
        <v>0.72056299294232096</v>
      </c>
      <c r="AM78" s="102"/>
      <c r="AN78" s="102">
        <v>352307.29866770504</v>
      </c>
      <c r="AO78" s="102">
        <v>452929.24093185511</v>
      </c>
      <c r="AP78" s="102">
        <v>2076402.3244802789</v>
      </c>
      <c r="AQ78" s="102"/>
      <c r="AR78" s="104">
        <v>0.24136825302530318</v>
      </c>
      <c r="AS78" s="104">
        <v>0.10652514835513598</v>
      </c>
      <c r="AT78" s="104">
        <v>0.65210659861956088</v>
      </c>
      <c r="AU78" s="102"/>
      <c r="AV78" s="102">
        <v>301899.34043055953</v>
      </c>
      <c r="AW78" s="102">
        <v>133239.85911399731</v>
      </c>
      <c r="AX78" s="102">
        <v>815643.93637560389</v>
      </c>
      <c r="AY78" s="102">
        <v>4132422</v>
      </c>
      <c r="AZ78" s="102" t="s">
        <v>367</v>
      </c>
      <c r="BA78" s="102" t="s">
        <v>528</v>
      </c>
      <c r="BB78" s="102">
        <v>27045681152</v>
      </c>
      <c r="BC78" s="102">
        <v>5479994293.4266968</v>
      </c>
      <c r="BD78" s="102">
        <v>21565686858.573303</v>
      </c>
      <c r="BE78" s="101" t="s">
        <v>174</v>
      </c>
      <c r="BF78" s="102">
        <v>190963217770.83987</v>
      </c>
      <c r="BG78" s="102">
        <v>5824208696.4936438</v>
      </c>
      <c r="BH78" s="102">
        <v>185139009074.34622</v>
      </c>
      <c r="BI78" s="105">
        <v>163917536618.83987</v>
      </c>
      <c r="BJ78" s="102">
        <v>344214403.06694698</v>
      </c>
      <c r="BK78" s="102">
        <v>163573322215.77292</v>
      </c>
      <c r="BL78" s="102">
        <v>1144331304960</v>
      </c>
      <c r="BM78" s="104">
        <v>2.3634485078554569E-2</v>
      </c>
      <c r="BN78" s="104">
        <v>0.16687756154456945</v>
      </c>
      <c r="BO78" s="104">
        <v>0.14324307646601489</v>
      </c>
      <c r="BP78" s="104">
        <v>6.0607656985085159</v>
      </c>
      <c r="BQ78" s="102">
        <v>75045847.126425251</v>
      </c>
      <c r="BR78" s="102">
        <v>269168555.94052172</v>
      </c>
      <c r="BS78" s="102">
        <v>2709485853.9336305</v>
      </c>
      <c r="BT78" s="102">
        <v>160863836361.83929</v>
      </c>
      <c r="BU78" s="106">
        <v>0.2880000000000002</v>
      </c>
      <c r="BV78" s="102">
        <v>77243548761.238678</v>
      </c>
      <c r="BW78" s="104">
        <v>0.40449438202247229</v>
      </c>
    </row>
    <row r="79" spans="1:75" s="101" customFormat="1" x14ac:dyDescent="0.25">
      <c r="A79" s="101" t="s">
        <v>165</v>
      </c>
      <c r="B79" s="101" t="s">
        <v>75</v>
      </c>
      <c r="C79" s="101" t="s">
        <v>161</v>
      </c>
      <c r="D79" s="101" t="s">
        <v>162</v>
      </c>
      <c r="E79" s="102">
        <v>615.38461538461536</v>
      </c>
      <c r="F79" s="103">
        <v>0.47499999999999998</v>
      </c>
      <c r="G79" s="103">
        <v>0.47499999999999998</v>
      </c>
      <c r="H79" s="102">
        <v>323.07692307692309</v>
      </c>
      <c r="I79" s="102">
        <v>323.07692307692309</v>
      </c>
      <c r="J79" s="102">
        <v>292.30769230769226</v>
      </c>
      <c r="K79" s="102">
        <v>292.30769230769226</v>
      </c>
      <c r="L79" s="104"/>
      <c r="M79" s="104">
        <v>0.42715500000000001</v>
      </c>
      <c r="N79" s="104">
        <v>9.7127000000000005E-2</v>
      </c>
      <c r="O79" s="104">
        <v>0.47571799999999997</v>
      </c>
      <c r="P79" s="102"/>
      <c r="Q79" s="102">
        <v>262.86461538461538</v>
      </c>
      <c r="R79" s="102">
        <v>59.770461538461539</v>
      </c>
      <c r="S79" s="102">
        <v>292.74953846153841</v>
      </c>
      <c r="T79" s="102">
        <v>523.77836180123722</v>
      </c>
      <c r="U79" s="103">
        <v>0.61290322580645162</v>
      </c>
      <c r="V79" s="103">
        <v>0.61290322580645162</v>
      </c>
      <c r="W79" s="102">
        <v>202.7529142456402</v>
      </c>
      <c r="X79" s="102">
        <v>202.7529142456402</v>
      </c>
      <c r="Y79" s="102">
        <v>321.025447555597</v>
      </c>
      <c r="Z79" s="102">
        <v>321.025447555597</v>
      </c>
      <c r="AA79" s="104"/>
      <c r="AB79" s="104">
        <v>0.30462289518001884</v>
      </c>
      <c r="AC79" s="104">
        <v>0.11722626289198869</v>
      </c>
      <c r="AD79" s="104">
        <v>0.57815084192799249</v>
      </c>
      <c r="AE79" s="102"/>
      <c r="AF79" s="102">
        <v>159.55488100454028</v>
      </c>
      <c r="AG79" s="102">
        <v>61.400579937647002</v>
      </c>
      <c r="AH79" s="102">
        <v>302.82290085904998</v>
      </c>
      <c r="AI79" s="102"/>
      <c r="AJ79" s="104">
        <v>0.41884966547586316</v>
      </c>
      <c r="AK79" s="104">
        <v>8.5516256528155213E-2</v>
      </c>
      <c r="AL79" s="104">
        <v>0.49563407799598164</v>
      </c>
      <c r="AM79" s="102"/>
      <c r="AN79" s="102">
        <v>220.24365145978319</v>
      </c>
      <c r="AO79" s="102">
        <v>44.966999258634452</v>
      </c>
      <c r="AP79" s="102">
        <v>260.61918660414568</v>
      </c>
      <c r="AQ79" s="102"/>
      <c r="AR79" s="104">
        <v>0.2981160594775229</v>
      </c>
      <c r="AS79" s="104">
        <v>0.13160325157538563</v>
      </c>
      <c r="AT79" s="104">
        <v>0.5702806889470915</v>
      </c>
      <c r="AU79" s="102"/>
      <c r="AV79" s="102">
        <v>182.84445880302022</v>
      </c>
      <c r="AW79" s="102">
        <v>80.716635504949636</v>
      </c>
      <c r="AX79" s="102">
        <v>349.77204555531944</v>
      </c>
      <c r="AY79" s="102">
        <v>1139.1629771858525</v>
      </c>
      <c r="AZ79" s="102" t="s">
        <v>139</v>
      </c>
      <c r="BA79" s="102" t="s">
        <v>133</v>
      </c>
      <c r="BB79" s="102">
        <v>33000000</v>
      </c>
      <c r="BC79" s="102">
        <v>1297241.7064011097</v>
      </c>
      <c r="BD79" s="102">
        <v>31702758.29359889</v>
      </c>
      <c r="BE79" s="101" t="s">
        <v>163</v>
      </c>
      <c r="BF79" s="102">
        <v>110922441.16796087</v>
      </c>
      <c r="BG79" s="102">
        <v>11299716.795602409</v>
      </c>
      <c r="BH79" s="102">
        <v>99622724.372358412</v>
      </c>
      <c r="BI79" s="105">
        <v>77922441.167960852</v>
      </c>
      <c r="BJ79" s="102">
        <v>10002475.089201299</v>
      </c>
      <c r="BK79" s="102">
        <v>67919966.078759521</v>
      </c>
      <c r="BL79" s="102">
        <v>318071968</v>
      </c>
      <c r="BM79" s="104">
        <v>0.10375010475616638</v>
      </c>
      <c r="BN79" s="104">
        <v>0.3487337845753225</v>
      </c>
      <c r="BO79" s="104">
        <v>0.24498367981915606</v>
      </c>
      <c r="BP79" s="104">
        <v>2.3612860959988136</v>
      </c>
      <c r="BQ79" s="102">
        <v>2280708.6004721294</v>
      </c>
      <c r="BR79" s="102">
        <v>7721766.4887291705</v>
      </c>
      <c r="BS79" s="102">
        <v>47523130.514733925</v>
      </c>
      <c r="BT79" s="102">
        <v>20396835.564025592</v>
      </c>
      <c r="BU79" s="106"/>
      <c r="BV79" s="102">
        <v>0</v>
      </c>
      <c r="BW79" s="104" t="s">
        <v>170</v>
      </c>
    </row>
    <row r="80" spans="1:75" s="101" customFormat="1" x14ac:dyDescent="0.25">
      <c r="A80" s="101" t="s">
        <v>76</v>
      </c>
      <c r="B80" s="101" t="s">
        <v>76</v>
      </c>
      <c r="C80" s="101" t="s">
        <v>171</v>
      </c>
      <c r="D80" s="101" t="s">
        <v>162</v>
      </c>
      <c r="E80" s="102">
        <v>38336</v>
      </c>
      <c r="F80" s="103">
        <v>0.32841516153650469</v>
      </c>
      <c r="G80" s="103">
        <v>0.29094608341810785</v>
      </c>
      <c r="H80" s="102">
        <v>25745.876367336554</v>
      </c>
      <c r="I80" s="102">
        <v>27182.290946083416</v>
      </c>
      <c r="J80" s="102">
        <v>12590.123632663444</v>
      </c>
      <c r="K80" s="102">
        <v>11153.709053916582</v>
      </c>
      <c r="L80" s="104"/>
      <c r="M80" s="104">
        <v>0.15054522516534563</v>
      </c>
      <c r="N80" s="104">
        <v>0.20542653298604313</v>
      </c>
      <c r="O80" s="104">
        <v>0.64402824184861129</v>
      </c>
      <c r="P80" s="102"/>
      <c r="Q80" s="102">
        <v>5771.3017519386904</v>
      </c>
      <c r="R80" s="102">
        <v>7875.2315685529493</v>
      </c>
      <c r="S80" s="102">
        <v>24689.466679508361</v>
      </c>
      <c r="T80" s="102">
        <v>11108</v>
      </c>
      <c r="U80" s="103">
        <v>0.35720448662640208</v>
      </c>
      <c r="V80" s="103">
        <v>0.2599223468507334</v>
      </c>
      <c r="W80" s="102">
        <v>7140.1725625539248</v>
      </c>
      <c r="X80" s="102">
        <v>8220.7825711820533</v>
      </c>
      <c r="Y80" s="102">
        <v>3967.8274374460743</v>
      </c>
      <c r="Z80" s="102">
        <v>2887.2174288179467</v>
      </c>
      <c r="AA80" s="104"/>
      <c r="AB80" s="104">
        <v>2.5731804525108839E-2</v>
      </c>
      <c r="AC80" s="104">
        <v>0.1139260530995156</v>
      </c>
      <c r="AD80" s="104">
        <v>0.86034214237537554</v>
      </c>
      <c r="AE80" s="102"/>
      <c r="AF80" s="102">
        <v>285.82888466490897</v>
      </c>
      <c r="AG80" s="102">
        <v>1265.4905978294194</v>
      </c>
      <c r="AH80" s="102">
        <v>9556.6805175056707</v>
      </c>
      <c r="AI80" s="102"/>
      <c r="AJ80" s="104">
        <v>0.10886174208062806</v>
      </c>
      <c r="AK80" s="104">
        <v>0.19437414237361147</v>
      </c>
      <c r="AL80" s="104">
        <v>0.69676411554576045</v>
      </c>
      <c r="AM80" s="102"/>
      <c r="AN80" s="102">
        <v>3580.0325766566516</v>
      </c>
      <c r="AO80" s="102">
        <v>6392.1975568040853</v>
      </c>
      <c r="AP80" s="102">
        <v>22913.818796429743</v>
      </c>
      <c r="AQ80" s="102"/>
      <c r="AR80" s="104">
        <v>5.3436807564595561E-2</v>
      </c>
      <c r="AS80" s="104">
        <v>9.8126839880893171E-2</v>
      </c>
      <c r="AT80" s="104">
        <v>0.84843635255451133</v>
      </c>
      <c r="AU80" s="102"/>
      <c r="AV80" s="102">
        <v>884.80404499743156</v>
      </c>
      <c r="AW80" s="102">
        <v>1624.7794134123008</v>
      </c>
      <c r="AX80" s="102">
        <v>14048.367611699789</v>
      </c>
      <c r="AY80" s="102">
        <v>49444</v>
      </c>
      <c r="AZ80" s="102" t="s">
        <v>420</v>
      </c>
      <c r="BA80" s="102" t="s">
        <v>420</v>
      </c>
      <c r="BB80" s="102">
        <v>671503965.54609287</v>
      </c>
      <c r="BC80" s="102">
        <v>210310457.12528333</v>
      </c>
      <c r="BD80" s="102">
        <v>461193508.42080951</v>
      </c>
      <c r="BE80" s="101" t="s">
        <v>164</v>
      </c>
      <c r="BF80" s="102">
        <v>1565842374.5609205</v>
      </c>
      <c r="BG80" s="102">
        <v>255534858.57318106</v>
      </c>
      <c r="BH80" s="102">
        <v>1310307515.9877393</v>
      </c>
      <c r="BI80" s="105">
        <v>894338409.01482761</v>
      </c>
      <c r="BJ80" s="102">
        <v>45224401.447897732</v>
      </c>
      <c r="BK80" s="102">
        <v>849114007.56692982</v>
      </c>
      <c r="BL80" s="102">
        <v>6551161344</v>
      </c>
      <c r="BM80" s="104">
        <v>0.10250151542384191</v>
      </c>
      <c r="BN80" s="104">
        <v>0.23901752564757478</v>
      </c>
      <c r="BO80" s="104">
        <v>0.13651601022373289</v>
      </c>
      <c r="BP80" s="104">
        <v>1.331843823569258</v>
      </c>
      <c r="BQ80" s="102">
        <v>9893620.883991031</v>
      </c>
      <c r="BR80" s="102">
        <v>35330780.563906699</v>
      </c>
      <c r="BS80" s="102">
        <v>168677031.12555131</v>
      </c>
      <c r="BT80" s="102">
        <v>680436976.44137847</v>
      </c>
      <c r="BU80" s="106">
        <v>0.44299999999999978</v>
      </c>
      <c r="BV80" s="102">
        <v>1245364761.0960274</v>
      </c>
      <c r="BW80" s="104">
        <v>0.79533213644524181</v>
      </c>
    </row>
    <row r="81" spans="1:75" s="101" customFormat="1" x14ac:dyDescent="0.25">
      <c r="A81" s="101" t="s">
        <v>77</v>
      </c>
      <c r="B81" s="101" t="s">
        <v>77</v>
      </c>
      <c r="C81" s="101" t="s">
        <v>161</v>
      </c>
      <c r="D81" s="101" t="s">
        <v>162</v>
      </c>
      <c r="E81" s="102">
        <v>60317</v>
      </c>
      <c r="F81" s="103">
        <v>0.39100346020761245</v>
      </c>
      <c r="G81" s="103">
        <v>0.37942955920484012</v>
      </c>
      <c r="H81" s="102">
        <v>36732.844290657442</v>
      </c>
      <c r="I81" s="102">
        <v>37430.947277441657</v>
      </c>
      <c r="J81" s="102">
        <v>23584.155709342562</v>
      </c>
      <c r="K81" s="102">
        <v>22886.052722558343</v>
      </c>
      <c r="L81" s="104"/>
      <c r="M81" s="104">
        <v>0.33946777176299403</v>
      </c>
      <c r="N81" s="104">
        <v>0.2144970177142326</v>
      </c>
      <c r="O81" s="104">
        <v>0.4460352105227734</v>
      </c>
      <c r="P81" s="102"/>
      <c r="Q81" s="102">
        <v>20475.677589428509</v>
      </c>
      <c r="R81" s="102">
        <v>12937.816617469367</v>
      </c>
      <c r="S81" s="102">
        <v>26903.505793102122</v>
      </c>
      <c r="T81" s="102">
        <v>12156</v>
      </c>
      <c r="U81" s="103">
        <v>0.30266075388026609</v>
      </c>
      <c r="V81" s="103">
        <v>0.25443458980044348</v>
      </c>
      <c r="W81" s="102">
        <v>8476.8558758314848</v>
      </c>
      <c r="X81" s="102">
        <v>9063.0931263858092</v>
      </c>
      <c r="Y81" s="102">
        <v>3679.1441241685147</v>
      </c>
      <c r="Z81" s="102">
        <v>3092.9068736141908</v>
      </c>
      <c r="AA81" s="104"/>
      <c r="AB81" s="104">
        <v>0.28277316941516023</v>
      </c>
      <c r="AC81" s="104">
        <v>0.25292970686407351</v>
      </c>
      <c r="AD81" s="104">
        <v>0.46429712372076626</v>
      </c>
      <c r="AE81" s="102"/>
      <c r="AF81" s="102">
        <v>3437.390647410688</v>
      </c>
      <c r="AG81" s="102">
        <v>3074.6135166396775</v>
      </c>
      <c r="AH81" s="102">
        <v>5643.995835949635</v>
      </c>
      <c r="AI81" s="102"/>
      <c r="AJ81" s="104">
        <v>0.2575320904191819</v>
      </c>
      <c r="AK81" s="104">
        <v>0.26479693052199355</v>
      </c>
      <c r="AL81" s="104">
        <v>0.47767097905882461</v>
      </c>
      <c r="AM81" s="102"/>
      <c r="AN81" s="102">
        <v>11642.948591100328</v>
      </c>
      <c r="AO81" s="102">
        <v>11971.389833905929</v>
      </c>
      <c r="AP81" s="102">
        <v>21595.361741482669</v>
      </c>
      <c r="AQ81" s="102"/>
      <c r="AR81" s="104">
        <v>0.39729457459976425</v>
      </c>
      <c r="AS81" s="104">
        <v>0.18759356429179</v>
      </c>
      <c r="AT81" s="104">
        <v>0.41511186110844572</v>
      </c>
      <c r="AU81" s="102"/>
      <c r="AV81" s="102">
        <v>10831.561109540606</v>
      </c>
      <c r="AW81" s="102">
        <v>5114.4195901241073</v>
      </c>
      <c r="AX81" s="102">
        <v>11317.31913384636</v>
      </c>
      <c r="AY81" s="102">
        <v>72473</v>
      </c>
      <c r="AZ81" s="102" t="s">
        <v>420</v>
      </c>
      <c r="BA81" s="102" t="s">
        <v>420</v>
      </c>
      <c r="BB81" s="102">
        <v>698933740.37874734</v>
      </c>
      <c r="BC81" s="102">
        <v>19984488.778586909</v>
      </c>
      <c r="BD81" s="102">
        <v>678949251.60016048</v>
      </c>
      <c r="BE81" s="101" t="s">
        <v>163</v>
      </c>
      <c r="BF81" s="102">
        <v>1992136047.8141356</v>
      </c>
      <c r="BG81" s="102">
        <v>72905465.890036345</v>
      </c>
      <c r="BH81" s="102">
        <v>1919230581.9240999</v>
      </c>
      <c r="BI81" s="105">
        <v>1293202307.4353898</v>
      </c>
      <c r="BJ81" s="102">
        <v>52920977.111449435</v>
      </c>
      <c r="BK81" s="102">
        <v>1240281330.3239393</v>
      </c>
      <c r="BL81" s="102">
        <v>11757940736</v>
      </c>
      <c r="BM81" s="104">
        <v>5.9443550199124541E-2</v>
      </c>
      <c r="BN81" s="104">
        <v>0.16942899207806789</v>
      </c>
      <c r="BO81" s="104">
        <v>0.10998544187894346</v>
      </c>
      <c r="BP81" s="104">
        <v>1.8502502207642921</v>
      </c>
      <c r="BQ81" s="102">
        <v>18679776.162592676</v>
      </c>
      <c r="BR81" s="102">
        <v>34241200.948856764</v>
      </c>
      <c r="BS81" s="102">
        <v>765404370.81921053</v>
      </c>
      <c r="BT81" s="102">
        <v>474876959.50472879</v>
      </c>
      <c r="BU81" s="106">
        <v>0.16400000000000001</v>
      </c>
      <c r="BV81" s="102">
        <v>390801808.42286873</v>
      </c>
      <c r="BW81" s="104">
        <v>0.19617224880382778</v>
      </c>
    </row>
    <row r="82" spans="1:75" s="101" customFormat="1" x14ac:dyDescent="0.25">
      <c r="A82" s="101" t="s">
        <v>78</v>
      </c>
      <c r="B82" s="101" t="s">
        <v>78</v>
      </c>
      <c r="C82" s="101" t="s">
        <v>171</v>
      </c>
      <c r="D82" s="101" t="s">
        <v>166</v>
      </c>
      <c r="E82" s="102">
        <v>17276.923076923078</v>
      </c>
      <c r="F82" s="103">
        <v>0.25111308993766696</v>
      </c>
      <c r="G82" s="103">
        <v>0.22617987533392697</v>
      </c>
      <c r="H82" s="102">
        <v>12938.461538461539</v>
      </c>
      <c r="I82" s="102">
        <v>13369.23076923077</v>
      </c>
      <c r="J82" s="102">
        <v>4338.461538461539</v>
      </c>
      <c r="K82" s="102">
        <v>3907.6923076923076</v>
      </c>
      <c r="L82" s="104"/>
      <c r="M82" s="104">
        <v>0.16153352147328051</v>
      </c>
      <c r="N82" s="104">
        <v>0.38780911936032419</v>
      </c>
      <c r="O82" s="104">
        <v>0.45065735916639532</v>
      </c>
      <c r="P82" s="102"/>
      <c r="Q82" s="102">
        <v>2790.8022248383695</v>
      </c>
      <c r="R82" s="102">
        <v>6700.1483237176017</v>
      </c>
      <c r="S82" s="102">
        <v>7785.9725283671078</v>
      </c>
      <c r="T82" s="102">
        <v>2592.3753665689146</v>
      </c>
      <c r="U82" s="103">
        <v>0.12895927601809956</v>
      </c>
      <c r="V82" s="103">
        <v>6.7873303167420809E-2</v>
      </c>
      <c r="W82" s="102">
        <v>2258.0645161290322</v>
      </c>
      <c r="X82" s="102">
        <v>2416.4222873900289</v>
      </c>
      <c r="Y82" s="102">
        <v>334.3108504398827</v>
      </c>
      <c r="Z82" s="102">
        <v>175.95307917888559</v>
      </c>
      <c r="AA82" s="104"/>
      <c r="AB82" s="104">
        <v>2.2150475103688914E-2</v>
      </c>
      <c r="AC82" s="104">
        <v>0.15772235510983346</v>
      </c>
      <c r="AD82" s="104">
        <v>0.82012716978647771</v>
      </c>
      <c r="AE82" s="102"/>
      <c r="AF82" s="102">
        <v>57.422346016601168</v>
      </c>
      <c r="AG82" s="102">
        <v>408.87554814396702</v>
      </c>
      <c r="AH82" s="102">
        <v>2126.0774724083467</v>
      </c>
      <c r="AI82" s="102"/>
      <c r="AJ82" s="104">
        <v>0.13427086713724154</v>
      </c>
      <c r="AK82" s="104">
        <v>0.27381578638230514</v>
      </c>
      <c r="AL82" s="104">
        <v>0.59191334648045335</v>
      </c>
      <c r="AM82" s="102"/>
      <c r="AN82" s="102">
        <v>2040.45073082356</v>
      </c>
      <c r="AO82" s="102">
        <v>4161.048731916906</v>
      </c>
      <c r="AP82" s="102">
        <v>8995.0265918501063</v>
      </c>
      <c r="AQ82" s="102"/>
      <c r="AR82" s="104">
        <v>0</v>
      </c>
      <c r="AS82" s="104">
        <v>0.42163893484544274</v>
      </c>
      <c r="AT82" s="104">
        <v>0.57836106515455721</v>
      </c>
      <c r="AU82" s="102"/>
      <c r="AV82" s="102">
        <v>0</v>
      </c>
      <c r="AW82" s="102">
        <v>1970.2227728315902</v>
      </c>
      <c r="AX82" s="102">
        <v>2702.5496160698308</v>
      </c>
      <c r="AY82" s="102">
        <v>19869.298443491993</v>
      </c>
      <c r="AZ82" s="102" t="s">
        <v>133</v>
      </c>
      <c r="BA82" s="102" t="s">
        <v>133</v>
      </c>
      <c r="BB82" s="102">
        <v>530128321.94903833</v>
      </c>
      <c r="BC82" s="102">
        <v>123671077.70827614</v>
      </c>
      <c r="BD82" s="102">
        <v>406457244.24076217</v>
      </c>
      <c r="BE82" s="101" t="s">
        <v>164</v>
      </c>
      <c r="BF82" s="102">
        <v>1161982683.1344705</v>
      </c>
      <c r="BG82" s="102">
        <v>233752533.7120297</v>
      </c>
      <c r="BH82" s="102">
        <v>928230149.42244017</v>
      </c>
      <c r="BI82" s="105">
        <v>631854361.18543196</v>
      </c>
      <c r="BJ82" s="102">
        <v>110081456.00375356</v>
      </c>
      <c r="BK82" s="102">
        <v>521772905.181678</v>
      </c>
      <c r="BL82" s="102">
        <v>3992640256</v>
      </c>
      <c r="BM82" s="104">
        <v>0.13277638052974597</v>
      </c>
      <c r="BN82" s="104">
        <v>0.29103114947265374</v>
      </c>
      <c r="BO82" s="104">
        <v>0.15825476894290771</v>
      </c>
      <c r="BP82" s="104">
        <v>1.1918894634083945</v>
      </c>
      <c r="BQ82" s="102">
        <v>7754707.9761612555</v>
      </c>
      <c r="BR82" s="102">
        <v>102326748.0275923</v>
      </c>
      <c r="BS82" s="102">
        <v>9184880.5424698554</v>
      </c>
      <c r="BT82" s="102">
        <v>512588024.63920814</v>
      </c>
      <c r="BU82" s="106"/>
      <c r="BV82" s="102">
        <v>0</v>
      </c>
      <c r="BW82" s="104" t="s">
        <v>170</v>
      </c>
    </row>
    <row r="83" spans="1:75" s="101" customFormat="1" x14ac:dyDescent="0.25">
      <c r="A83" s="101" t="s">
        <v>79</v>
      </c>
      <c r="B83" s="101" t="s">
        <v>79</v>
      </c>
      <c r="C83" s="101" t="s">
        <v>190</v>
      </c>
      <c r="D83" s="101" t="s">
        <v>162</v>
      </c>
      <c r="E83" s="102">
        <v>1375000</v>
      </c>
      <c r="F83" s="103">
        <v>0.10765702637278635</v>
      </c>
      <c r="G83" s="103">
        <v>0.10064976430118486</v>
      </c>
      <c r="H83" s="102">
        <v>1226971.5887374189</v>
      </c>
      <c r="I83" s="102">
        <v>1236606.5740858708</v>
      </c>
      <c r="J83" s="102">
        <v>148028.41126258121</v>
      </c>
      <c r="K83" s="102">
        <v>138393.42591412918</v>
      </c>
      <c r="L83" s="104"/>
      <c r="M83" s="104">
        <v>0.10068556786958706</v>
      </c>
      <c r="N83" s="104">
        <v>7.4097518269958224E-2</v>
      </c>
      <c r="O83" s="104">
        <v>0.8252169138604547</v>
      </c>
      <c r="P83" s="102"/>
      <c r="Q83" s="102">
        <v>138442.65582068221</v>
      </c>
      <c r="R83" s="102">
        <v>101884.08762119256</v>
      </c>
      <c r="S83" s="102">
        <v>1134673.2565581251</v>
      </c>
      <c r="T83" s="102">
        <v>35000</v>
      </c>
      <c r="U83" s="103">
        <v>4.8870619498422189E-2</v>
      </c>
      <c r="V83" s="103">
        <v>3.3632286995515695E-2</v>
      </c>
      <c r="W83" s="102">
        <v>33289.528317555225</v>
      </c>
      <c r="X83" s="102">
        <v>33822.869955156952</v>
      </c>
      <c r="Y83" s="102">
        <v>1710.4716824447767</v>
      </c>
      <c r="Z83" s="102">
        <v>1177.1300448430493</v>
      </c>
      <c r="AA83" s="104"/>
      <c r="AB83" s="104">
        <v>5.0378202888094782E-2</v>
      </c>
      <c r="AC83" s="104">
        <v>0.10234336738975502</v>
      </c>
      <c r="AD83" s="104">
        <v>0.84727842972215017</v>
      </c>
      <c r="AE83" s="102"/>
      <c r="AF83" s="102">
        <v>1763.2371010833174</v>
      </c>
      <c r="AG83" s="102">
        <v>3582.0178586414258</v>
      </c>
      <c r="AH83" s="102">
        <v>29654.745040275255</v>
      </c>
      <c r="AI83" s="102"/>
      <c r="AJ83" s="104">
        <v>4.8107716403023033E-2</v>
      </c>
      <c r="AK83" s="104">
        <v>0.1017744918744256</v>
      </c>
      <c r="AL83" s="104">
        <v>0.85011779172255142</v>
      </c>
      <c r="AM83" s="102"/>
      <c r="AN83" s="102">
        <v>60628.284413037713</v>
      </c>
      <c r="AO83" s="102">
        <v>128262.434817366</v>
      </c>
      <c r="AP83" s="102">
        <v>1071370.3978245705</v>
      </c>
      <c r="AQ83" s="102"/>
      <c r="AR83" s="104">
        <v>0.28262786433837273</v>
      </c>
      <c r="AS83" s="104">
        <v>0</v>
      </c>
      <c r="AT83" s="104">
        <v>0.71737213566162727</v>
      </c>
      <c r="AU83" s="102"/>
      <c r="AV83" s="102">
        <v>42320.380695166277</v>
      </c>
      <c r="AW83" s="102">
        <v>0</v>
      </c>
      <c r="AX83" s="102">
        <v>107418.50224985971</v>
      </c>
      <c r="AY83" s="102">
        <v>1410000</v>
      </c>
      <c r="AZ83" s="102" t="s">
        <v>435</v>
      </c>
      <c r="BA83" s="102" t="s">
        <v>435</v>
      </c>
      <c r="BB83" s="102">
        <v>12500000000</v>
      </c>
      <c r="BC83" s="102">
        <v>853889342.3974514</v>
      </c>
      <c r="BD83" s="102">
        <v>11646110657.602549</v>
      </c>
      <c r="BE83" s="101" t="s">
        <v>529</v>
      </c>
      <c r="BF83" s="102">
        <v>43979421160.619255</v>
      </c>
      <c r="BG83" s="102">
        <v>14637360044.205717</v>
      </c>
      <c r="BH83" s="102">
        <v>29342061116.413517</v>
      </c>
      <c r="BI83" s="105">
        <v>31479421160.619255</v>
      </c>
      <c r="BJ83" s="102">
        <v>13783470701.808266</v>
      </c>
      <c r="BK83" s="102">
        <v>17695950458.810966</v>
      </c>
      <c r="BL83" s="102">
        <v>100359544832</v>
      </c>
      <c r="BM83" s="104">
        <v>0.12455217907698532</v>
      </c>
      <c r="BN83" s="104">
        <v>0.43821861920796856</v>
      </c>
      <c r="BO83" s="104">
        <v>0.31366644013098322</v>
      </c>
      <c r="BP83" s="104">
        <v>2.5183536928495402</v>
      </c>
      <c r="BQ83" s="102">
        <v>12353590201.013571</v>
      </c>
      <c r="BR83" s="102">
        <v>1429880500.7946966</v>
      </c>
      <c r="BS83" s="102">
        <v>254831982.62845892</v>
      </c>
      <c r="BT83" s="102">
        <v>17441118476.182507</v>
      </c>
      <c r="BU83" s="106">
        <v>0.33100000000000018</v>
      </c>
      <c r="BV83" s="102">
        <v>21759623922.518665</v>
      </c>
      <c r="BW83" s="104">
        <v>0.49476831091180912</v>
      </c>
    </row>
    <row r="84" spans="1:75" s="101" customFormat="1" x14ac:dyDescent="0.25">
      <c r="A84" s="101" t="s">
        <v>80</v>
      </c>
      <c r="B84" s="101" t="s">
        <v>80</v>
      </c>
      <c r="C84" s="101" t="s">
        <v>197</v>
      </c>
      <c r="D84" s="101" t="s">
        <v>196</v>
      </c>
      <c r="E84" s="102">
        <v>23074</v>
      </c>
      <c r="F84" s="103">
        <v>0.1822125813449024</v>
      </c>
      <c r="G84" s="103">
        <v>0.1822125813449024</v>
      </c>
      <c r="H84" s="102">
        <v>18869.626898047722</v>
      </c>
      <c r="I84" s="102">
        <v>18869.626898047722</v>
      </c>
      <c r="J84" s="102">
        <v>4204.3731019522775</v>
      </c>
      <c r="K84" s="102">
        <v>4204.3731019522775</v>
      </c>
      <c r="L84" s="104"/>
      <c r="M84" s="104">
        <v>0.19993661623265405</v>
      </c>
      <c r="N84" s="104">
        <v>0.49671864372981428</v>
      </c>
      <c r="O84" s="104">
        <v>0.30334474003753176</v>
      </c>
      <c r="P84" s="102"/>
      <c r="Q84" s="102">
        <v>4613.3374829522591</v>
      </c>
      <c r="R84" s="102">
        <v>11461.285985421735</v>
      </c>
      <c r="S84" s="102">
        <v>6999.3765316260078</v>
      </c>
      <c r="T84" s="102">
        <v>5400</v>
      </c>
      <c r="U84" s="103">
        <v>0.26339969372128635</v>
      </c>
      <c r="V84" s="103">
        <v>0.26339969372128635</v>
      </c>
      <c r="W84" s="102">
        <v>3977.6416539050538</v>
      </c>
      <c r="X84" s="102">
        <v>3977.6416539050538</v>
      </c>
      <c r="Y84" s="102">
        <v>1422.3583460949462</v>
      </c>
      <c r="Z84" s="102">
        <v>1422.3583460949462</v>
      </c>
      <c r="AA84" s="104"/>
      <c r="AB84" s="104">
        <v>0.17914447491391441</v>
      </c>
      <c r="AC84" s="104">
        <v>0.31584887356343921</v>
      </c>
      <c r="AD84" s="104">
        <v>0.50500665152264645</v>
      </c>
      <c r="AE84" s="102"/>
      <c r="AF84" s="102">
        <v>967.38016453513785</v>
      </c>
      <c r="AG84" s="102">
        <v>1705.5839172425717</v>
      </c>
      <c r="AH84" s="102">
        <v>2727.035918222291</v>
      </c>
      <c r="AI84" s="102"/>
      <c r="AJ84" s="104">
        <v>0.18570153914789203</v>
      </c>
      <c r="AK84" s="104">
        <v>0.37120789649788083</v>
      </c>
      <c r="AL84" s="104">
        <v>0.44309056435422706</v>
      </c>
      <c r="AM84" s="102"/>
      <c r="AN84" s="102">
        <v>4242.7729354228613</v>
      </c>
      <c r="AO84" s="102">
        <v>8481.0864998925736</v>
      </c>
      <c r="AP84" s="102">
        <v>10123.40911663734</v>
      </c>
      <c r="AQ84" s="102"/>
      <c r="AR84" s="104">
        <v>0.18698252069917204</v>
      </c>
      <c r="AS84" s="104">
        <v>0.39788408463661451</v>
      </c>
      <c r="AT84" s="104">
        <v>0.41513339466421345</v>
      </c>
      <c r="AU84" s="102"/>
      <c r="AV84" s="102">
        <v>1052.1004294531722</v>
      </c>
      <c r="AW84" s="102">
        <v>2238.786891702322</v>
      </c>
      <c r="AX84" s="102">
        <v>2335.844126891729</v>
      </c>
      <c r="AY84" s="102">
        <v>28474</v>
      </c>
      <c r="AZ84" s="102" t="s">
        <v>420</v>
      </c>
      <c r="BA84" s="102" t="s">
        <v>420</v>
      </c>
      <c r="BB84" s="102">
        <v>205296600.92320636</v>
      </c>
      <c r="BC84" s="102">
        <v>20408.79296826569</v>
      </c>
      <c r="BD84" s="102">
        <v>205276192.13023809</v>
      </c>
      <c r="BE84" s="101" t="s">
        <v>164</v>
      </c>
      <c r="BF84" s="102">
        <v>1550364741.5694315</v>
      </c>
      <c r="BG84" s="102">
        <v>86556160.349425912</v>
      </c>
      <c r="BH84" s="102">
        <v>1463808581.2200053</v>
      </c>
      <c r="BI84" s="105">
        <v>1345068140.6462252</v>
      </c>
      <c r="BJ84" s="102">
        <v>86535751.556457654</v>
      </c>
      <c r="BK84" s="102">
        <v>1258532389.0897672</v>
      </c>
      <c r="BL84" s="102">
        <v>14688606208</v>
      </c>
      <c r="BM84" s="104">
        <v>1.3976588249155571E-2</v>
      </c>
      <c r="BN84" s="104">
        <v>0.10554879881830048</v>
      </c>
      <c r="BO84" s="104">
        <v>9.1572210569144913E-2</v>
      </c>
      <c r="BP84" s="104">
        <v>6.55182859627259</v>
      </c>
      <c r="BQ84" s="102">
        <v>46124444.529673435</v>
      </c>
      <c r="BR84" s="102">
        <v>40411307.026784219</v>
      </c>
      <c r="BS84" s="102">
        <v>165623926.61334985</v>
      </c>
      <c r="BT84" s="102">
        <v>1092908462.4764173</v>
      </c>
      <c r="BU84" s="106">
        <v>0.38600000000000007</v>
      </c>
      <c r="BV84" s="102">
        <v>974659267.50130427</v>
      </c>
      <c r="BW84" s="104">
        <v>0.62866449511400679</v>
      </c>
    </row>
    <row r="85" spans="1:75" s="101" customFormat="1" x14ac:dyDescent="0.25">
      <c r="A85" s="101" t="s">
        <v>81</v>
      </c>
      <c r="B85" s="101" t="s">
        <v>81</v>
      </c>
      <c r="C85" s="101" t="s">
        <v>161</v>
      </c>
      <c r="D85" s="101" t="s">
        <v>162</v>
      </c>
      <c r="E85" s="102">
        <v>110753.84615384616</v>
      </c>
      <c r="F85" s="103">
        <v>0.26073065703569942</v>
      </c>
      <c r="G85" s="103">
        <v>0.26073065703569942</v>
      </c>
      <c r="H85" s="102">
        <v>81876.923076923078</v>
      </c>
      <c r="I85" s="102">
        <v>81876.923076923078</v>
      </c>
      <c r="J85" s="102">
        <v>28876.923076923078</v>
      </c>
      <c r="K85" s="102">
        <v>28876.923076923078</v>
      </c>
      <c r="L85" s="104"/>
      <c r="M85" s="104">
        <v>0.35727468520604838</v>
      </c>
      <c r="N85" s="104">
        <v>3.4588015522238592E-2</v>
      </c>
      <c r="O85" s="104">
        <v>0.60813729927171301</v>
      </c>
      <c r="P85" s="102"/>
      <c r="Q85" s="102">
        <v>39569.545519974497</v>
      </c>
      <c r="R85" s="102">
        <v>3830.7557499168561</v>
      </c>
      <c r="S85" s="102">
        <v>67353.544883954804</v>
      </c>
      <c r="T85" s="102">
        <v>17340.175953079179</v>
      </c>
      <c r="U85" s="103">
        <v>0.271774057162185</v>
      </c>
      <c r="V85" s="103">
        <v>0.271774057162185</v>
      </c>
      <c r="W85" s="102">
        <v>12627.565982404692</v>
      </c>
      <c r="X85" s="102">
        <v>12627.565982404692</v>
      </c>
      <c r="Y85" s="102">
        <v>4712.6099706744862</v>
      </c>
      <c r="Z85" s="102">
        <v>4712.6099706744862</v>
      </c>
      <c r="AA85" s="104"/>
      <c r="AB85" s="104">
        <v>0.25708821403810767</v>
      </c>
      <c r="AC85" s="104">
        <v>0.15085406914210811</v>
      </c>
      <c r="AD85" s="104">
        <v>0.59205771681978425</v>
      </c>
      <c r="AE85" s="102"/>
      <c r="AF85" s="102">
        <v>4457.9548668836678</v>
      </c>
      <c r="AG85" s="102">
        <v>2615.8361021621267</v>
      </c>
      <c r="AH85" s="102">
        <v>10266.384984033384</v>
      </c>
      <c r="AI85" s="102"/>
      <c r="AJ85" s="104">
        <v>0.27458283507636033</v>
      </c>
      <c r="AK85" s="104">
        <v>9.860475660058117E-2</v>
      </c>
      <c r="AL85" s="104">
        <v>0.62681240832305851</v>
      </c>
      <c r="AM85" s="102"/>
      <c r="AN85" s="102">
        <v>25949.310533353095</v>
      </c>
      <c r="AO85" s="102">
        <v>9318.5921413573014</v>
      </c>
      <c r="AP85" s="102">
        <v>59236.586384617374</v>
      </c>
      <c r="AQ85" s="102"/>
      <c r="AR85" s="104">
        <v>0.42704590224063838</v>
      </c>
      <c r="AS85" s="104">
        <v>4.4411796855387375E-2</v>
      </c>
      <c r="AT85" s="104">
        <v>0.52854230090397425</v>
      </c>
      <c r="AU85" s="102"/>
      <c r="AV85" s="102">
        <v>14344.272446153042</v>
      </c>
      <c r="AW85" s="102">
        <v>1491.7715181772239</v>
      </c>
      <c r="AX85" s="102">
        <v>17753.489083267297</v>
      </c>
      <c r="AY85" s="102">
        <v>128094.02210692533</v>
      </c>
      <c r="AZ85" s="102" t="s">
        <v>133</v>
      </c>
      <c r="BA85" s="102" t="s">
        <v>133</v>
      </c>
      <c r="BB85" s="102">
        <v>2740317090.0028601</v>
      </c>
      <c r="BC85" s="102">
        <v>540025026.63387883</v>
      </c>
      <c r="BD85" s="102">
        <v>2200292063.3689814</v>
      </c>
      <c r="BE85" s="101" t="s">
        <v>163</v>
      </c>
      <c r="BF85" s="102">
        <v>16578917945.222042</v>
      </c>
      <c r="BG85" s="102">
        <v>4801290854.8160257</v>
      </c>
      <c r="BH85" s="102">
        <v>11777627090.406006</v>
      </c>
      <c r="BI85" s="105">
        <v>13838600855.219175</v>
      </c>
      <c r="BJ85" s="102">
        <v>4261265828.182147</v>
      </c>
      <c r="BK85" s="102">
        <v>9577335027.0370255</v>
      </c>
      <c r="BL85" s="102">
        <v>64865513472</v>
      </c>
      <c r="BM85" s="104">
        <v>4.2246132703254585E-2</v>
      </c>
      <c r="BN85" s="104">
        <v>0.25558909592812423</v>
      </c>
      <c r="BO85" s="104">
        <v>0.21334296322486954</v>
      </c>
      <c r="BP85" s="104">
        <v>5.0499998360425993</v>
      </c>
      <c r="BQ85" s="102">
        <v>1023747171.9019194</v>
      </c>
      <c r="BR85" s="102">
        <v>3237518656.2802277</v>
      </c>
      <c r="BS85" s="102">
        <v>1949218898.8487289</v>
      </c>
      <c r="BT85" s="102">
        <v>7628116128.1882963</v>
      </c>
      <c r="BU85" s="106">
        <v>0.47799999999999981</v>
      </c>
      <c r="BV85" s="102">
        <v>15181461260.184156</v>
      </c>
      <c r="BW85" s="104">
        <v>0.91570881226053569</v>
      </c>
    </row>
    <row r="86" spans="1:75" s="101" customFormat="1" x14ac:dyDescent="0.25">
      <c r="A86" s="101" t="s">
        <v>82</v>
      </c>
      <c r="B86" s="101" t="s">
        <v>82</v>
      </c>
      <c r="C86" s="101" t="s">
        <v>197</v>
      </c>
      <c r="D86" s="101" t="s">
        <v>166</v>
      </c>
      <c r="E86" s="102">
        <v>61892.307692307688</v>
      </c>
      <c r="F86" s="103">
        <v>0.32363907531692765</v>
      </c>
      <c r="G86" s="103">
        <v>0.28734775043499877</v>
      </c>
      <c r="H86" s="102">
        <v>41861.538461538461</v>
      </c>
      <c r="I86" s="102">
        <v>44107.692307692298</v>
      </c>
      <c r="J86" s="102">
        <v>20030.769230769227</v>
      </c>
      <c r="K86" s="102">
        <v>17784.615384615383</v>
      </c>
      <c r="L86" s="104"/>
      <c r="M86" s="104">
        <v>0.30013564487692879</v>
      </c>
      <c r="N86" s="104">
        <v>0.12462244939796908</v>
      </c>
      <c r="O86" s="104">
        <v>0.57524190572510214</v>
      </c>
      <c r="P86" s="102"/>
      <c r="Q86" s="102">
        <v>18576.087682152069</v>
      </c>
      <c r="R86" s="102">
        <v>7713.1709835081474</v>
      </c>
      <c r="S86" s="102">
        <v>35603.049026647474</v>
      </c>
      <c r="T86" s="102">
        <v>9369.5014662756585</v>
      </c>
      <c r="U86" s="103">
        <v>0.27739511584220411</v>
      </c>
      <c r="V86" s="103">
        <v>0.20219092331768387</v>
      </c>
      <c r="W86" s="102">
        <v>6770.4475216544206</v>
      </c>
      <c r="X86" s="102">
        <v>7475.0733137829902</v>
      </c>
      <c r="Y86" s="102">
        <v>2599.0539446212374</v>
      </c>
      <c r="Z86" s="102">
        <v>1894.4281524926682</v>
      </c>
      <c r="AA86" s="104"/>
      <c r="AB86" s="104">
        <v>0.12011970129773979</v>
      </c>
      <c r="AC86" s="104">
        <v>2.6826038820274151E-2</v>
      </c>
      <c r="AD86" s="104">
        <v>0.85305425988198613</v>
      </c>
      <c r="AE86" s="102"/>
      <c r="AF86" s="102">
        <v>1125.461717437767</v>
      </c>
      <c r="AG86" s="102">
        <v>251.34661006092639</v>
      </c>
      <c r="AH86" s="102">
        <v>7992.6931387769655</v>
      </c>
      <c r="AI86" s="102"/>
      <c r="AJ86" s="104">
        <v>0.19779214441445331</v>
      </c>
      <c r="AK86" s="104">
        <v>8.4463329319035121E-2</v>
      </c>
      <c r="AL86" s="104">
        <v>0.71774452626651164</v>
      </c>
      <c r="AM86" s="102"/>
      <c r="AN86" s="102">
        <v>9619.0247947493554</v>
      </c>
      <c r="AO86" s="102">
        <v>4107.6194475371203</v>
      </c>
      <c r="AP86" s="102">
        <v>34905.341740906413</v>
      </c>
      <c r="AQ86" s="102"/>
      <c r="AR86" s="104">
        <v>0.29693902087980234</v>
      </c>
      <c r="AS86" s="104">
        <v>6.2887206928371367E-2</v>
      </c>
      <c r="AT86" s="104">
        <v>0.64017377219182625</v>
      </c>
      <c r="AU86" s="102"/>
      <c r="AV86" s="102">
        <v>6719.677536383504</v>
      </c>
      <c r="AW86" s="102">
        <v>1423.1263727832343</v>
      </c>
      <c r="AX86" s="102">
        <v>14487.019266223726</v>
      </c>
      <c r="AY86" s="102">
        <v>71261.809158583346</v>
      </c>
      <c r="AZ86" s="102" t="s">
        <v>133</v>
      </c>
      <c r="BA86" s="102" t="s">
        <v>133</v>
      </c>
      <c r="BB86" s="102">
        <v>139597171.62833834</v>
      </c>
      <c r="BC86" s="102">
        <v>4681352.1387372613</v>
      </c>
      <c r="BD86" s="102">
        <v>134915819.48960108</v>
      </c>
      <c r="BE86" s="101" t="s">
        <v>163</v>
      </c>
      <c r="BF86" s="102">
        <v>1928209050.4731271</v>
      </c>
      <c r="BG86" s="102">
        <v>131973588.28318597</v>
      </c>
      <c r="BH86" s="102">
        <v>1796235462.1899409</v>
      </c>
      <c r="BI86" s="105">
        <v>1788611878.8447878</v>
      </c>
      <c r="BJ86" s="102">
        <v>127292236.14444871</v>
      </c>
      <c r="BK86" s="102">
        <v>1661319642.7003398</v>
      </c>
      <c r="BL86" s="102">
        <v>11546088448</v>
      </c>
      <c r="BM86" s="104">
        <v>1.2090429781223372E-2</v>
      </c>
      <c r="BN86" s="104">
        <v>0.16700106353395633</v>
      </c>
      <c r="BO86" s="104">
        <v>0.15491063375273287</v>
      </c>
      <c r="BP86" s="104">
        <v>12.812665600466207</v>
      </c>
      <c r="BQ86" s="102">
        <v>56824906.538943663</v>
      </c>
      <c r="BR86" s="102">
        <v>70467329.605505049</v>
      </c>
      <c r="BS86" s="102">
        <v>138511756.89559403</v>
      </c>
      <c r="BT86" s="102">
        <v>1522807885.8047457</v>
      </c>
      <c r="BU86" s="106">
        <v>0.28500000000000009</v>
      </c>
      <c r="BV86" s="102">
        <v>768586824.31446373</v>
      </c>
      <c r="BW86" s="104">
        <v>0.39860139860139887</v>
      </c>
    </row>
    <row r="87" spans="1:75" s="101" customFormat="1" x14ac:dyDescent="0.25">
      <c r="A87" s="101" t="s">
        <v>83</v>
      </c>
      <c r="B87" s="101" t="s">
        <v>83</v>
      </c>
      <c r="C87" s="101" t="s">
        <v>194</v>
      </c>
      <c r="D87" s="101" t="s">
        <v>196</v>
      </c>
      <c r="E87" s="102">
        <v>208558</v>
      </c>
      <c r="F87" s="103">
        <v>0.16725352112676056</v>
      </c>
      <c r="G87" s="103">
        <v>0.14962393983037287</v>
      </c>
      <c r="H87" s="102">
        <v>173675.94014084508</v>
      </c>
      <c r="I87" s="102">
        <v>177352.73035685709</v>
      </c>
      <c r="J87" s="102">
        <v>34882.059859154928</v>
      </c>
      <c r="K87" s="102">
        <v>31205.269643142903</v>
      </c>
      <c r="L87" s="104"/>
      <c r="M87" s="104">
        <v>0.33195001218424247</v>
      </c>
      <c r="N87" s="104">
        <v>0.18869678806634502</v>
      </c>
      <c r="O87" s="104">
        <v>0.47935319974941248</v>
      </c>
      <c r="P87" s="102"/>
      <c r="Q87" s="102">
        <v>69230.83064112124</v>
      </c>
      <c r="R87" s="102">
        <v>39354.224725540786</v>
      </c>
      <c r="S87" s="102">
        <v>99972.944633337975</v>
      </c>
      <c r="T87" s="114">
        <v>111442</v>
      </c>
      <c r="U87" s="103">
        <v>0.2055164954029205</v>
      </c>
      <c r="V87" s="103">
        <v>0.12253178252637273</v>
      </c>
      <c r="W87" s="102">
        <v>88538.830719307734</v>
      </c>
      <c r="X87" s="102">
        <v>97786.813091695964</v>
      </c>
      <c r="Y87" s="102">
        <v>22903.169280692266</v>
      </c>
      <c r="Z87" s="102">
        <v>13655.186908304029</v>
      </c>
      <c r="AA87" s="104"/>
      <c r="AB87" s="104">
        <v>0.43576117429069344</v>
      </c>
      <c r="AC87" s="104">
        <v>0.1771458288847407</v>
      </c>
      <c r="AD87" s="104">
        <v>0.38709299682456583</v>
      </c>
      <c r="AE87" s="102"/>
      <c r="AF87" s="102">
        <v>48562.09678530346</v>
      </c>
      <c r="AG87" s="102">
        <v>19741.485462573273</v>
      </c>
      <c r="AH87" s="102">
        <v>43138.417752123263</v>
      </c>
      <c r="AI87" s="102"/>
      <c r="AJ87" s="104">
        <v>0.33422228761945783</v>
      </c>
      <c r="AK87" s="104">
        <v>0.19457417551039116</v>
      </c>
      <c r="AL87" s="104">
        <v>0.47120353687015093</v>
      </c>
      <c r="AM87" s="102"/>
      <c r="AN87" s="102">
        <v>87638.02056449221</v>
      </c>
      <c r="AO87" s="102">
        <v>51020.222846760371</v>
      </c>
      <c r="AP87" s="102">
        <v>123556.52744890017</v>
      </c>
      <c r="AQ87" s="102"/>
      <c r="AR87" s="104">
        <v>0.51573312722303555</v>
      </c>
      <c r="AS87" s="104">
        <v>0.14155740035978759</v>
      </c>
      <c r="AT87" s="104">
        <v>0.34270947241717692</v>
      </c>
      <c r="AU87" s="102"/>
      <c r="AV87" s="102">
        <v>29801.756931593074</v>
      </c>
      <c r="AW87" s="102">
        <v>8179.9268162314138</v>
      </c>
      <c r="AX87" s="102">
        <v>19803.545392022708</v>
      </c>
      <c r="AY87" s="115">
        <v>320000</v>
      </c>
      <c r="AZ87" s="102" t="s">
        <v>530</v>
      </c>
      <c r="BA87" s="102" t="s">
        <v>531</v>
      </c>
      <c r="BB87" s="102">
        <v>730830640.64522731</v>
      </c>
      <c r="BC87" s="102">
        <v>134973233.0969592</v>
      </c>
      <c r="BD87" s="102">
        <v>595857407.54826808</v>
      </c>
      <c r="BE87" s="101" t="s">
        <v>164</v>
      </c>
      <c r="BF87" s="102">
        <v>4332106804.0393076</v>
      </c>
      <c r="BG87" s="102">
        <v>878898102.95908654</v>
      </c>
      <c r="BH87" s="102">
        <v>3453208701.0802226</v>
      </c>
      <c r="BI87" s="105">
        <v>3601276163.394083</v>
      </c>
      <c r="BJ87" s="102">
        <v>743924869.8621273</v>
      </c>
      <c r="BK87" s="102">
        <v>2857351293.5319548</v>
      </c>
      <c r="BL87" s="102">
        <v>20880545792</v>
      </c>
      <c r="BM87" s="104">
        <v>3.5000552568181992E-2</v>
      </c>
      <c r="BN87" s="104">
        <v>0.20747095632428705</v>
      </c>
      <c r="BO87" s="104">
        <v>0.17247040375610517</v>
      </c>
      <c r="BP87" s="104">
        <v>4.9276480255598338</v>
      </c>
      <c r="BQ87" s="102">
        <v>65599166.129378647</v>
      </c>
      <c r="BR87" s="102">
        <v>678325703.73274863</v>
      </c>
      <c r="BS87" s="102">
        <v>256040743.38814375</v>
      </c>
      <c r="BT87" s="102">
        <v>2601310550.1438112</v>
      </c>
      <c r="BU87" s="106">
        <v>0.3600000000000001</v>
      </c>
      <c r="BV87" s="102">
        <v>2436810077.2721114</v>
      </c>
      <c r="BW87" s="104">
        <v>0.56250000000000022</v>
      </c>
    </row>
    <row r="88" spans="1:75" s="101" customFormat="1" x14ac:dyDescent="0.25">
      <c r="A88" s="101" t="s">
        <v>84</v>
      </c>
      <c r="B88" s="101" t="s">
        <v>84</v>
      </c>
      <c r="C88" s="101" t="s">
        <v>180</v>
      </c>
      <c r="D88" s="101" t="s">
        <v>162</v>
      </c>
      <c r="E88" s="102">
        <v>153379</v>
      </c>
      <c r="F88" s="103">
        <v>0.58650306748466252</v>
      </c>
      <c r="G88" s="103">
        <v>0.58650306748466252</v>
      </c>
      <c r="H88" s="102">
        <v>63421.746012269949</v>
      </c>
      <c r="I88" s="102">
        <v>63421.746012269949</v>
      </c>
      <c r="J88" s="102">
        <v>89957.253987730059</v>
      </c>
      <c r="K88" s="102">
        <v>89957.253987730059</v>
      </c>
      <c r="L88" s="104"/>
      <c r="M88" s="104">
        <v>0.27427637291578816</v>
      </c>
      <c r="N88" s="104">
        <v>6.4865995787401445E-2</v>
      </c>
      <c r="O88" s="104">
        <v>0.66085763129681041</v>
      </c>
      <c r="P88" s="102"/>
      <c r="Q88" s="102">
        <v>42068.235801450675</v>
      </c>
      <c r="R88" s="102">
        <v>9949.0815678758463</v>
      </c>
      <c r="S88" s="102">
        <v>101361.68263067349</v>
      </c>
      <c r="T88" s="102">
        <v>20363</v>
      </c>
      <c r="U88" s="103">
        <v>0.34101825168107591</v>
      </c>
      <c r="V88" s="103">
        <v>0.34101825168107591</v>
      </c>
      <c r="W88" s="102">
        <v>13418.845341018252</v>
      </c>
      <c r="X88" s="102">
        <v>13418.845341018252</v>
      </c>
      <c r="Y88" s="102">
        <v>6944.154658981749</v>
      </c>
      <c r="Z88" s="102">
        <v>6944.154658981749</v>
      </c>
      <c r="AA88" s="104"/>
      <c r="AB88" s="104">
        <v>7.550404367793738E-2</v>
      </c>
      <c r="AC88" s="104">
        <v>9.6092865743075323E-2</v>
      </c>
      <c r="AD88" s="104">
        <v>0.82840309057898731</v>
      </c>
      <c r="AE88" s="102"/>
      <c r="AF88" s="102">
        <v>1537.4888414138388</v>
      </c>
      <c r="AG88" s="102">
        <v>1956.7390251262427</v>
      </c>
      <c r="AH88" s="102">
        <v>16868.772133459919</v>
      </c>
      <c r="AI88" s="102"/>
      <c r="AJ88" s="104">
        <v>0.10707589784891137</v>
      </c>
      <c r="AK88" s="104">
        <v>9.761951984431913E-2</v>
      </c>
      <c r="AL88" s="104">
        <v>0.79530458230676948</v>
      </c>
      <c r="AM88" s="102"/>
      <c r="AN88" s="102">
        <v>8227.7753103946288</v>
      </c>
      <c r="AO88" s="102">
        <v>7501.1416324615338</v>
      </c>
      <c r="AP88" s="102">
        <v>61111.674410432031</v>
      </c>
      <c r="AQ88" s="102"/>
      <c r="AR88" s="104">
        <v>0.23962718670621078</v>
      </c>
      <c r="AS88" s="104">
        <v>6.0766654924284645E-2</v>
      </c>
      <c r="AT88" s="104">
        <v>0.69960615836950457</v>
      </c>
      <c r="AU88" s="102"/>
      <c r="AV88" s="102">
        <v>23220.211941880436</v>
      </c>
      <c r="AW88" s="102">
        <v>5888.3744609118285</v>
      </c>
      <c r="AX88" s="102">
        <v>67792.822243919538</v>
      </c>
      <c r="AY88" s="102">
        <v>173742</v>
      </c>
      <c r="AZ88" s="102" t="s">
        <v>420</v>
      </c>
      <c r="BA88" s="102" t="s">
        <v>420</v>
      </c>
      <c r="BB88" s="102">
        <v>242772450.43992051</v>
      </c>
      <c r="BC88" s="102">
        <v>5199073.5084370794</v>
      </c>
      <c r="BD88" s="102">
        <v>237573376.93148345</v>
      </c>
      <c r="BE88" s="101" t="s">
        <v>164</v>
      </c>
      <c r="BF88" s="102">
        <v>3354415602.5541062</v>
      </c>
      <c r="BG88" s="102">
        <v>596534569.26904273</v>
      </c>
      <c r="BH88" s="102">
        <v>2757881033.2850623</v>
      </c>
      <c r="BI88" s="105">
        <v>3111643152.1141834</v>
      </c>
      <c r="BJ88" s="102">
        <v>591335495.76060569</v>
      </c>
      <c r="BK88" s="102">
        <v>2520307656.353579</v>
      </c>
      <c r="BL88" s="102">
        <v>12692561920</v>
      </c>
      <c r="BM88" s="104">
        <v>1.9127143280457639E-2</v>
      </c>
      <c r="BN88" s="104">
        <v>0.26428199631379906</v>
      </c>
      <c r="BO88" s="104">
        <v>0.24515485303334122</v>
      </c>
      <c r="BP88" s="104">
        <v>12.817118031620435</v>
      </c>
      <c r="BQ88" s="102">
        <v>93177503.314186886</v>
      </c>
      <c r="BR88" s="102">
        <v>498157992.44641882</v>
      </c>
      <c r="BS88" s="102">
        <v>305026326.90592813</v>
      </c>
      <c r="BT88" s="102">
        <v>2215281329.4476509</v>
      </c>
      <c r="BU88" s="106">
        <v>0.43099999999999994</v>
      </c>
      <c r="BV88" s="102">
        <v>2540866651.4952888</v>
      </c>
      <c r="BW88" s="104">
        <v>0.75746924428822471</v>
      </c>
    </row>
    <row r="89" spans="1:75" s="101" customFormat="1" x14ac:dyDescent="0.25">
      <c r="A89" s="101" t="s">
        <v>85</v>
      </c>
      <c r="B89" s="101" t="s">
        <v>85</v>
      </c>
      <c r="C89" s="101" t="s">
        <v>197</v>
      </c>
      <c r="D89" s="101" t="s">
        <v>196</v>
      </c>
      <c r="E89" s="102">
        <v>6538.4615384615381</v>
      </c>
      <c r="F89" s="103">
        <v>0.13849765258215962</v>
      </c>
      <c r="G89" s="103">
        <v>0.13849765258215962</v>
      </c>
      <c r="H89" s="102">
        <v>5632.8999638858795</v>
      </c>
      <c r="I89" s="102">
        <v>5632.8999638858795</v>
      </c>
      <c r="J89" s="102">
        <v>905.56157457565905</v>
      </c>
      <c r="K89" s="102">
        <v>905.56157457565905</v>
      </c>
      <c r="L89" s="104"/>
      <c r="M89" s="104">
        <v>0.53788034285197006</v>
      </c>
      <c r="N89" s="104">
        <v>0.30019441470857267</v>
      </c>
      <c r="O89" s="104">
        <v>0.16192524243945722</v>
      </c>
      <c r="P89" s="102"/>
      <c r="Q89" s="102">
        <v>3516.9099340321118</v>
      </c>
      <c r="R89" s="102">
        <v>1962.8096346329751</v>
      </c>
      <c r="S89" s="102">
        <v>1058.741969796451</v>
      </c>
      <c r="T89" s="102">
        <v>1545.4545454545453</v>
      </c>
      <c r="U89" s="103">
        <v>0.12713472485768501</v>
      </c>
      <c r="V89" s="103">
        <v>0.12713472485768501</v>
      </c>
      <c r="W89" s="102">
        <v>1348.973607038123</v>
      </c>
      <c r="X89" s="102">
        <v>1348.973607038123</v>
      </c>
      <c r="Y89" s="102">
        <v>196.48093841642228</v>
      </c>
      <c r="Z89" s="102">
        <v>196.48093841642228</v>
      </c>
      <c r="AA89" s="104"/>
      <c r="AB89" s="104">
        <v>0.26606011340308194</v>
      </c>
      <c r="AC89" s="104">
        <v>0.2139966507638488</v>
      </c>
      <c r="AD89" s="104">
        <v>0.51994323583306923</v>
      </c>
      <c r="AE89" s="102"/>
      <c r="AF89" s="102">
        <v>411.18381162294475</v>
      </c>
      <c r="AG89" s="102">
        <v>330.72209663503901</v>
      </c>
      <c r="AH89" s="102">
        <v>803.54863719656146</v>
      </c>
      <c r="AI89" s="102"/>
      <c r="AJ89" s="104">
        <v>0.38571121239799838</v>
      </c>
      <c r="AK89" s="104">
        <v>0.27982994850854304</v>
      </c>
      <c r="AL89" s="104">
        <v>0.33445883909345864</v>
      </c>
      <c r="AM89" s="102"/>
      <c r="AN89" s="102">
        <v>2692.9869198506394</v>
      </c>
      <c r="AO89" s="102">
        <v>1953.7373218448213</v>
      </c>
      <c r="AP89" s="102">
        <v>2335.1493292285427</v>
      </c>
      <c r="AQ89" s="102"/>
      <c r="AR89" s="104">
        <v>0.83751227734251221</v>
      </c>
      <c r="AS89" s="104">
        <v>2.2840043937169749E-2</v>
      </c>
      <c r="AT89" s="104">
        <v>0.13964767872031802</v>
      </c>
      <c r="AU89" s="102"/>
      <c r="AV89" s="102">
        <v>922.97413478426313</v>
      </c>
      <c r="AW89" s="102">
        <v>25.170699417368102</v>
      </c>
      <c r="AX89" s="102">
        <v>153.89767879045007</v>
      </c>
      <c r="AY89" s="102">
        <v>8083.9160839160832</v>
      </c>
      <c r="AZ89" s="102" t="s">
        <v>133</v>
      </c>
      <c r="BA89" s="102" t="s">
        <v>133</v>
      </c>
      <c r="BB89" s="102">
        <v>329239323.39372134</v>
      </c>
      <c r="BC89" s="102">
        <v>17354054.015216742</v>
      </c>
      <c r="BD89" s="102">
        <v>311885269.37850457</v>
      </c>
      <c r="BE89" s="101" t="s">
        <v>164</v>
      </c>
      <c r="BF89" s="102">
        <v>3452676761.7111306</v>
      </c>
      <c r="BG89" s="102">
        <v>364858139.82524639</v>
      </c>
      <c r="BH89" s="102">
        <v>3087818621.8858819</v>
      </c>
      <c r="BI89" s="105">
        <v>3123437438.3174081</v>
      </c>
      <c r="BJ89" s="102">
        <v>347504085.81002963</v>
      </c>
      <c r="BK89" s="102">
        <v>2775933352.5073771</v>
      </c>
      <c r="BL89" s="102">
        <v>7142951424</v>
      </c>
      <c r="BM89" s="104">
        <v>4.6092896878381646E-2</v>
      </c>
      <c r="BN89" s="104">
        <v>0.48336836648647641</v>
      </c>
      <c r="BO89" s="104">
        <v>0.4372754696080946</v>
      </c>
      <c r="BP89" s="104">
        <v>9.486829841957368</v>
      </c>
      <c r="BQ89" s="102">
        <v>17986343.885452922</v>
      </c>
      <c r="BR89" s="102">
        <v>329517741.9245767</v>
      </c>
      <c r="BS89" s="102">
        <v>123038379.43349575</v>
      </c>
      <c r="BT89" s="102">
        <v>2652894973.0738816</v>
      </c>
      <c r="BU89" s="106">
        <v>0.3859999999999999</v>
      </c>
      <c r="BV89" s="102">
        <v>2170575293.1929903</v>
      </c>
      <c r="BW89" s="104">
        <v>0.62866449511400635</v>
      </c>
    </row>
    <row r="90" spans="1:75" s="101" customFormat="1" x14ac:dyDescent="0.25">
      <c r="A90" s="101" t="s">
        <v>86</v>
      </c>
      <c r="B90" s="101" t="s">
        <v>86</v>
      </c>
      <c r="C90" s="101" t="s">
        <v>197</v>
      </c>
      <c r="D90" s="101" t="s">
        <v>162</v>
      </c>
      <c r="E90" s="102">
        <v>36921740</v>
      </c>
      <c r="F90" s="103">
        <v>0.14271141487299807</v>
      </c>
      <c r="G90" s="103">
        <v>0.14230337651739264</v>
      </c>
      <c r="H90" s="102">
        <v>31652586.245027032</v>
      </c>
      <c r="I90" s="102">
        <v>31667651.731102724</v>
      </c>
      <c r="J90" s="102">
        <v>5269153.7549729683</v>
      </c>
      <c r="K90" s="102">
        <v>5254088.2688972764</v>
      </c>
      <c r="L90" s="104"/>
      <c r="M90" s="104">
        <v>9.084831310866967E-2</v>
      </c>
      <c r="N90" s="104">
        <v>0.42258085506246024</v>
      </c>
      <c r="O90" s="104">
        <v>0.48657083182887012</v>
      </c>
      <c r="P90" s="102"/>
      <c r="Q90" s="102">
        <v>3354277.7960368935</v>
      </c>
      <c r="R90" s="102">
        <v>15602420.45959384</v>
      </c>
      <c r="S90" s="102">
        <v>17965041.744369268</v>
      </c>
      <c r="T90" s="102">
        <v>72838</v>
      </c>
      <c r="U90" s="103">
        <v>0.13029226987161976</v>
      </c>
      <c r="V90" s="103">
        <v>0.12545520757465403</v>
      </c>
      <c r="W90" s="102">
        <v>63347.771647090958</v>
      </c>
      <c r="X90" s="102">
        <v>63700.093590677352</v>
      </c>
      <c r="Y90" s="102">
        <v>9490.22835290904</v>
      </c>
      <c r="Z90" s="102">
        <v>9137.9064093226498</v>
      </c>
      <c r="AA90" s="104"/>
      <c r="AB90" s="104">
        <v>0.14318484953138585</v>
      </c>
      <c r="AC90" s="104">
        <v>0.35408355265508334</v>
      </c>
      <c r="AD90" s="104">
        <v>0.50273159781353094</v>
      </c>
      <c r="AE90" s="102"/>
      <c r="AF90" s="102">
        <v>10429.298070167082</v>
      </c>
      <c r="AG90" s="102">
        <v>25790.73780829096</v>
      </c>
      <c r="AH90" s="102">
        <v>36617.964121541969</v>
      </c>
      <c r="AI90" s="102"/>
      <c r="AJ90" s="104">
        <v>0.11653763735299343</v>
      </c>
      <c r="AK90" s="104">
        <v>0.38553132144915858</v>
      </c>
      <c r="AL90" s="104">
        <v>0.49793104119784803</v>
      </c>
      <c r="AM90" s="102"/>
      <c r="AN90" s="102">
        <v>3696100.0167466369</v>
      </c>
      <c r="AO90" s="102">
        <v>12227485.952442694</v>
      </c>
      <c r="AP90" s="102">
        <v>15792348.047484793</v>
      </c>
      <c r="AQ90" s="102"/>
      <c r="AR90" s="104">
        <v>0.12104842189166913</v>
      </c>
      <c r="AS90" s="104">
        <v>0.40305426103241349</v>
      </c>
      <c r="AT90" s="104">
        <v>0.47589731707591737</v>
      </c>
      <c r="AU90" s="102"/>
      <c r="AV90" s="102">
        <v>638971.52390955167</v>
      </c>
      <c r="AW90" s="102">
        <v>2127579.949952607</v>
      </c>
      <c r="AX90" s="102">
        <v>2512092.5094637186</v>
      </c>
      <c r="AY90" s="102">
        <v>36994578</v>
      </c>
      <c r="AZ90" s="102" t="s">
        <v>137</v>
      </c>
      <c r="BA90" s="102" t="s">
        <v>137</v>
      </c>
      <c r="BB90" s="102">
        <v>101349729.37671761</v>
      </c>
      <c r="BC90" s="102">
        <v>2267271.5435846224</v>
      </c>
      <c r="BD90" s="102">
        <v>99082457.833132997</v>
      </c>
      <c r="BE90" s="101" t="s">
        <v>163</v>
      </c>
      <c r="BF90" s="102">
        <v>158233321475.00302</v>
      </c>
      <c r="BG90" s="102">
        <v>65968749907.125038</v>
      </c>
      <c r="BH90" s="102">
        <v>92264571567.877975</v>
      </c>
      <c r="BI90" s="105">
        <v>158131971745.6264</v>
      </c>
      <c r="BJ90" s="102">
        <v>65966482635.581451</v>
      </c>
      <c r="BK90" s="102">
        <v>92165489110.044846</v>
      </c>
      <c r="BL90" s="102">
        <v>481066156032</v>
      </c>
      <c r="BM90" s="104">
        <v>2.1067732183175226E-4</v>
      </c>
      <c r="BN90" s="104">
        <v>0.32892216484353454</v>
      </c>
      <c r="BO90" s="104">
        <v>0.32871148752170304</v>
      </c>
      <c r="BP90" s="104">
        <v>1560.2604241581032</v>
      </c>
      <c r="BQ90" s="102">
        <v>3617377443.1636491</v>
      </c>
      <c r="BR90" s="102">
        <v>62349105192.417801</v>
      </c>
      <c r="BS90" s="102">
        <v>18169142709.515823</v>
      </c>
      <c r="BT90" s="102">
        <v>73996346400.529022</v>
      </c>
      <c r="BU90" s="106">
        <v>0.5299999999999998</v>
      </c>
      <c r="BV90" s="102">
        <v>178433319961.17349</v>
      </c>
      <c r="BW90" s="104">
        <v>1.1276595744680844</v>
      </c>
    </row>
    <row r="91" spans="1:75" s="101" customFormat="1" x14ac:dyDescent="0.25">
      <c r="A91" s="101" t="s">
        <v>87</v>
      </c>
      <c r="B91" s="101" t="s">
        <v>87</v>
      </c>
      <c r="C91" s="101" t="s">
        <v>194</v>
      </c>
      <c r="D91" s="101" t="s">
        <v>162</v>
      </c>
      <c r="E91" s="102">
        <v>3169951.817517085</v>
      </c>
      <c r="F91" s="103">
        <v>7.5355157504632495E-2</v>
      </c>
      <c r="G91" s="103">
        <v>7.1318308119790064E-2</v>
      </c>
      <c r="H91" s="102">
        <v>2931079.599025989</v>
      </c>
      <c r="I91" s="102">
        <v>2943876.2170705129</v>
      </c>
      <c r="J91" s="102">
        <v>238872.21849109599</v>
      </c>
      <c r="K91" s="102">
        <v>226075.600446572</v>
      </c>
      <c r="L91" s="104"/>
      <c r="M91" s="104">
        <v>0.44651881619335171</v>
      </c>
      <c r="N91" s="104">
        <v>8.1380439181808067E-2</v>
      </c>
      <c r="O91" s="104">
        <v>0.47210074462484014</v>
      </c>
      <c r="P91" s="102"/>
      <c r="Q91" s="102">
        <v>1415443.1329476924</v>
      </c>
      <c r="R91" s="102">
        <v>257972.07109471108</v>
      </c>
      <c r="S91" s="102">
        <v>1496536.6134746813</v>
      </c>
      <c r="T91" s="102">
        <v>30048.182482914999</v>
      </c>
      <c r="U91" s="103">
        <v>6.908163265306122E-2</v>
      </c>
      <c r="V91" s="103">
        <v>4.7964077967139501E-2</v>
      </c>
      <c r="W91" s="102">
        <v>27972.404978738115</v>
      </c>
      <c r="X91" s="102">
        <v>28606.949115533629</v>
      </c>
      <c r="Y91" s="102">
        <v>2075.7775041768828</v>
      </c>
      <c r="Z91" s="102">
        <v>1441.2333673813705</v>
      </c>
      <c r="AA91" s="104"/>
      <c r="AB91" s="104">
        <v>0.25839041313492017</v>
      </c>
      <c r="AC91" s="104">
        <v>9.7506385736615367E-2</v>
      </c>
      <c r="AD91" s="104">
        <v>0.64410320112846453</v>
      </c>
      <c r="AE91" s="102"/>
      <c r="AF91" s="102">
        <v>7764.1622857138782</v>
      </c>
      <c r="AG91" s="102">
        <v>2929.8896718633187</v>
      </c>
      <c r="AH91" s="102">
        <v>19354.130525337805</v>
      </c>
      <c r="AI91" s="102"/>
      <c r="AJ91" s="104">
        <v>0.32393061038103771</v>
      </c>
      <c r="AK91" s="104">
        <v>9.5687776017694681E-2</v>
      </c>
      <c r="AL91" s="104">
        <v>0.58038161360126761</v>
      </c>
      <c r="AM91" s="102"/>
      <c r="AN91" s="102">
        <v>958527.52180648409</v>
      </c>
      <c r="AO91" s="102">
        <v>283145.1053839149</v>
      </c>
      <c r="AP91" s="102">
        <v>1717379.3768143281</v>
      </c>
      <c r="AQ91" s="102"/>
      <c r="AR91" s="104">
        <v>5.9664350316368929E-2</v>
      </c>
      <c r="AS91" s="104">
        <v>7.2835659979571504E-2</v>
      </c>
      <c r="AT91" s="104">
        <v>0.8674999897040595</v>
      </c>
      <c r="AU91" s="102"/>
      <c r="AV91" s="102">
        <v>14376.005641089019</v>
      </c>
      <c r="AW91" s="102">
        <v>17549.606309070852</v>
      </c>
      <c r="AX91" s="102">
        <v>209022.38404511299</v>
      </c>
      <c r="AY91" s="102">
        <v>3200000</v>
      </c>
      <c r="AZ91" s="102" t="s">
        <v>532</v>
      </c>
      <c r="BA91" s="102" t="s">
        <v>532</v>
      </c>
      <c r="BB91" s="102">
        <v>3988590000</v>
      </c>
      <c r="BC91" s="102">
        <v>6199552.1732609319</v>
      </c>
      <c r="BD91" s="102">
        <v>3982390447.8267388</v>
      </c>
      <c r="BE91" s="101" t="s">
        <v>533</v>
      </c>
      <c r="BF91" s="102">
        <v>45013389492.519035</v>
      </c>
      <c r="BG91" s="102">
        <v>28508633086.211437</v>
      </c>
      <c r="BH91" s="102">
        <v>16504756406.307592</v>
      </c>
      <c r="BI91" s="105">
        <v>41024799492.519035</v>
      </c>
      <c r="BJ91" s="102">
        <v>28502433534.038177</v>
      </c>
      <c r="BK91" s="102">
        <v>12522365958.480854</v>
      </c>
      <c r="BL91" s="102">
        <v>269971505152</v>
      </c>
      <c r="BM91" s="104" t="s">
        <v>170</v>
      </c>
      <c r="BN91" s="104">
        <v>0.1667338538827477</v>
      </c>
      <c r="BO91" s="104">
        <v>0.15195973911921243</v>
      </c>
      <c r="BP91" s="104" t="s">
        <v>170</v>
      </c>
      <c r="BQ91" s="102">
        <v>3383600867.1457591</v>
      </c>
      <c r="BR91" s="102">
        <v>25118832666.892418</v>
      </c>
      <c r="BS91" s="102">
        <v>164051310.55182531</v>
      </c>
      <c r="BT91" s="102">
        <v>12358314647.929029</v>
      </c>
      <c r="BU91" s="106">
        <v>0.33600000000000008</v>
      </c>
      <c r="BV91" s="102">
        <v>22777859743.202412</v>
      </c>
      <c r="BW91" s="104">
        <v>0.50602409638554235</v>
      </c>
    </row>
    <row r="92" spans="1:75" s="101" customFormat="1" x14ac:dyDescent="0.25">
      <c r="A92" s="101" t="s">
        <v>88</v>
      </c>
      <c r="B92" s="101" t="s">
        <v>88</v>
      </c>
      <c r="C92" s="101" t="s">
        <v>180</v>
      </c>
      <c r="D92" s="101" t="s">
        <v>166</v>
      </c>
      <c r="E92" s="102">
        <v>194396</v>
      </c>
      <c r="F92" s="103">
        <v>0.12447257383966245</v>
      </c>
      <c r="G92" s="103">
        <v>0.12447257383966245</v>
      </c>
      <c r="H92" s="102">
        <v>170199.02953586497</v>
      </c>
      <c r="I92" s="102">
        <v>170199.02953586497</v>
      </c>
      <c r="J92" s="102">
        <v>24196.970464135022</v>
      </c>
      <c r="K92" s="102">
        <v>24196.970464135022</v>
      </c>
      <c r="L92" s="104"/>
      <c r="M92" s="104">
        <v>2.6500137634507641E-2</v>
      </c>
      <c r="N92" s="104">
        <v>1.356144726609722E-2</v>
      </c>
      <c r="O92" s="104">
        <v>0.95993841509939515</v>
      </c>
      <c r="P92" s="102"/>
      <c r="Q92" s="102">
        <v>5151.5207555977477</v>
      </c>
      <c r="R92" s="102">
        <v>2636.2911027402351</v>
      </c>
      <c r="S92" s="102">
        <v>186608.18814166202</v>
      </c>
      <c r="T92" s="102">
        <v>7752</v>
      </c>
      <c r="U92" s="103">
        <v>0.1104847801578354</v>
      </c>
      <c r="V92" s="103">
        <v>0.1104847801578354</v>
      </c>
      <c r="W92" s="102">
        <v>6895.5219842164606</v>
      </c>
      <c r="X92" s="102">
        <v>6895.5219842164606</v>
      </c>
      <c r="Y92" s="102">
        <v>856.47801578354006</v>
      </c>
      <c r="Z92" s="102">
        <v>856.47801578354006</v>
      </c>
      <c r="AA92" s="104"/>
      <c r="AB92" s="104">
        <v>0.26156907131048557</v>
      </c>
      <c r="AC92" s="104">
        <v>5.3588695842041234E-2</v>
      </c>
      <c r="AD92" s="104">
        <v>0.68484223284747325</v>
      </c>
      <c r="AE92" s="102"/>
      <c r="AF92" s="102">
        <v>2027.683440798884</v>
      </c>
      <c r="AG92" s="102">
        <v>415.41957016750365</v>
      </c>
      <c r="AH92" s="102">
        <v>5308.896989033613</v>
      </c>
      <c r="AI92" s="102"/>
      <c r="AJ92" s="104">
        <v>0.19686554477655221</v>
      </c>
      <c r="AK92" s="104">
        <v>4.7496758131272535E-2</v>
      </c>
      <c r="AL92" s="104">
        <v>0.75563769709217532</v>
      </c>
      <c r="AM92" s="102"/>
      <c r="AN92" s="102">
        <v>34863.815361960027</v>
      </c>
      <c r="AO92" s="102">
        <v>8411.4170799154908</v>
      </c>
      <c r="AP92" s="102">
        <v>133819.31907820594</v>
      </c>
      <c r="AQ92" s="102"/>
      <c r="AR92" s="104">
        <v>0.18458787971911586</v>
      </c>
      <c r="AS92" s="104">
        <v>0</v>
      </c>
      <c r="AT92" s="104">
        <v>0.81541212028088417</v>
      </c>
      <c r="AU92" s="102"/>
      <c r="AV92" s="102">
        <v>4624.5629345602738</v>
      </c>
      <c r="AW92" s="102">
        <v>0</v>
      </c>
      <c r="AX92" s="102">
        <v>20428.885545358291</v>
      </c>
      <c r="AY92" s="102">
        <v>202148</v>
      </c>
      <c r="AZ92" s="102" t="s">
        <v>534</v>
      </c>
      <c r="BA92" s="102" t="s">
        <v>534</v>
      </c>
      <c r="BB92" s="102">
        <v>6053916661.7376976</v>
      </c>
      <c r="BC92" s="102">
        <v>3428618.4654265875</v>
      </c>
      <c r="BD92" s="102">
        <v>6050488043.2722712</v>
      </c>
      <c r="BE92" s="101" t="s">
        <v>164</v>
      </c>
      <c r="BF92" s="102">
        <v>27323303341.166996</v>
      </c>
      <c r="BG92" s="102">
        <v>2196516794.6921263</v>
      </c>
      <c r="BH92" s="102">
        <v>25126786546.474873</v>
      </c>
      <c r="BI92" s="105">
        <v>21269386679.429317</v>
      </c>
      <c r="BJ92" s="102">
        <v>2193088176.2266998</v>
      </c>
      <c r="BK92" s="102">
        <v>19076298503.202602</v>
      </c>
      <c r="BL92" s="102">
        <v>52132290560</v>
      </c>
      <c r="BM92" s="104">
        <v>0.11612604389155191</v>
      </c>
      <c r="BN92" s="104">
        <v>0.52411476740543583</v>
      </c>
      <c r="BO92" s="104">
        <v>0.40798872351388427</v>
      </c>
      <c r="BP92" s="104">
        <v>3.5133266392412179</v>
      </c>
      <c r="BQ92" s="102">
        <v>24511647.433112361</v>
      </c>
      <c r="BR92" s="102">
        <v>2168576528.7935877</v>
      </c>
      <c r="BS92" s="102">
        <v>806826103.36120951</v>
      </c>
      <c r="BT92" s="102">
        <v>18269472399.841393</v>
      </c>
      <c r="BU92" s="106">
        <v>0.59999999999999976</v>
      </c>
      <c r="BV92" s="102">
        <v>40984955011.75045</v>
      </c>
      <c r="BW92" s="104">
        <v>1.4999999999999984</v>
      </c>
    </row>
    <row r="93" spans="1:75" s="101" customFormat="1" x14ac:dyDescent="0.25">
      <c r="A93" s="101" t="s">
        <v>169</v>
      </c>
      <c r="B93" s="101" t="s">
        <v>89</v>
      </c>
      <c r="C93" s="101" t="s">
        <v>161</v>
      </c>
      <c r="D93" s="101" t="s">
        <v>162</v>
      </c>
      <c r="E93" s="102">
        <v>246.15384615384613</v>
      </c>
      <c r="F93" s="103">
        <v>0.4375</v>
      </c>
      <c r="G93" s="103">
        <v>0.4375</v>
      </c>
      <c r="H93" s="102">
        <v>138.46153846153845</v>
      </c>
      <c r="I93" s="102">
        <v>138.46153846153845</v>
      </c>
      <c r="J93" s="102">
        <v>107.69230769230768</v>
      </c>
      <c r="K93" s="102">
        <v>107.69230769230768</v>
      </c>
      <c r="L93" s="104"/>
      <c r="M93" s="104">
        <v>0</v>
      </c>
      <c r="N93" s="104">
        <v>0.271227</v>
      </c>
      <c r="O93" s="104">
        <v>0.728773</v>
      </c>
      <c r="P93" s="102"/>
      <c r="Q93" s="102">
        <v>0</v>
      </c>
      <c r="R93" s="102">
        <v>66.763569230769221</v>
      </c>
      <c r="S93" s="102">
        <v>179.3902769230769</v>
      </c>
      <c r="T93" s="102">
        <v>33521.81515527919</v>
      </c>
      <c r="U93" s="103">
        <v>0.3202247191011236</v>
      </c>
      <c r="V93" s="103">
        <v>9.5505617977528087E-2</v>
      </c>
      <c r="W93" s="102">
        <v>22787.301313420125</v>
      </c>
      <c r="X93" s="102">
        <v>30320.293483145782</v>
      </c>
      <c r="Y93" s="102">
        <v>10734.513841859067</v>
      </c>
      <c r="Z93" s="102">
        <v>3201.5216721334054</v>
      </c>
      <c r="AA93" s="104"/>
      <c r="AB93" s="104">
        <v>0.16505800000000001</v>
      </c>
      <c r="AC93" s="104">
        <v>0.15323700000000001</v>
      </c>
      <c r="AD93" s="104">
        <v>0.68170500000000001</v>
      </c>
      <c r="AE93" s="102"/>
      <c r="AF93" s="102">
        <v>5533.0437659000727</v>
      </c>
      <c r="AG93" s="102">
        <v>5136.7823889495176</v>
      </c>
      <c r="AH93" s="102">
        <v>22851.989000429599</v>
      </c>
      <c r="AI93" s="102"/>
      <c r="AJ93" s="104">
        <v>6.2371131880845122E-2</v>
      </c>
      <c r="AK93" s="104">
        <v>5.9001355867955595E-2</v>
      </c>
      <c r="AL93" s="104">
        <v>0.87862751225119939</v>
      </c>
      <c r="AM93" s="102"/>
      <c r="AN93" s="102">
        <v>1429.9057783036912</v>
      </c>
      <c r="AO93" s="102">
        <v>1352.6510925682267</v>
      </c>
      <c r="AP93" s="102">
        <v>20143.205981009749</v>
      </c>
      <c r="AQ93" s="102"/>
      <c r="AR93" s="104">
        <v>0.33048751566368179</v>
      </c>
      <c r="AS93" s="104">
        <v>0.37134624604423688</v>
      </c>
      <c r="AT93" s="104">
        <v>0.29816623829208133</v>
      </c>
      <c r="AU93" s="102"/>
      <c r="AV93" s="102">
        <v>3583.2137746787271</v>
      </c>
      <c r="AW93" s="102">
        <v>4026.2125524736434</v>
      </c>
      <c r="AX93" s="102">
        <v>3232.7798223990048</v>
      </c>
      <c r="AY93" s="102">
        <v>33767.969001433034</v>
      </c>
      <c r="AZ93" s="102" t="s">
        <v>139</v>
      </c>
      <c r="BA93" s="102" t="s">
        <v>133</v>
      </c>
      <c r="BB93" s="102">
        <v>0</v>
      </c>
      <c r="BC93" s="102">
        <v>0</v>
      </c>
      <c r="BD93" s="102">
        <v>0</v>
      </c>
      <c r="BE93" s="101" t="s">
        <v>170</v>
      </c>
      <c r="BF93" s="102">
        <v>310893598.72907442</v>
      </c>
      <c r="BG93" s="102">
        <v>25186241.717884053</v>
      </c>
      <c r="BH93" s="102">
        <v>285707357.01119035</v>
      </c>
      <c r="BI93" s="105">
        <v>0</v>
      </c>
      <c r="BJ93" s="102">
        <v>0</v>
      </c>
      <c r="BK93" s="102">
        <v>0</v>
      </c>
      <c r="BL93" s="102"/>
      <c r="BM93" s="104" t="s">
        <v>170</v>
      </c>
      <c r="BN93" s="104" t="s">
        <v>170</v>
      </c>
      <c r="BO93" s="104" t="s">
        <v>170</v>
      </c>
      <c r="BP93" s="104" t="s">
        <v>170</v>
      </c>
      <c r="BQ93" s="102">
        <v>0</v>
      </c>
      <c r="BR93" s="102">
        <v>0</v>
      </c>
      <c r="BS93" s="102">
        <v>0</v>
      </c>
      <c r="BT93" s="102">
        <v>0</v>
      </c>
      <c r="BU93" s="106">
        <v>0.3650000000000001</v>
      </c>
      <c r="BV93" s="102">
        <v>178702619.741909</v>
      </c>
      <c r="BW93" s="104">
        <v>0.57480314960629952</v>
      </c>
    </row>
    <row r="94" spans="1:75" s="101" customFormat="1" ht="12.75" customHeight="1" x14ac:dyDescent="0.25">
      <c r="A94" s="101" t="s">
        <v>90</v>
      </c>
      <c r="B94" s="101" t="s">
        <v>90</v>
      </c>
      <c r="C94" s="101" t="s">
        <v>180</v>
      </c>
      <c r="D94" s="101" t="s">
        <v>166</v>
      </c>
      <c r="E94" s="102">
        <v>216228</v>
      </c>
      <c r="F94" s="103">
        <v>0.3058103975535168</v>
      </c>
      <c r="G94" s="103">
        <v>0.3058103975535168</v>
      </c>
      <c r="H94" s="102">
        <v>150103.22935779818</v>
      </c>
      <c r="I94" s="102">
        <v>150103.22935779818</v>
      </c>
      <c r="J94" s="102">
        <v>66124.770642201824</v>
      </c>
      <c r="K94" s="102">
        <v>66124.770642201824</v>
      </c>
      <c r="L94" s="104"/>
      <c r="M94" s="104">
        <v>0.10496</v>
      </c>
      <c r="N94" s="104">
        <v>0.26414199999999999</v>
      </c>
      <c r="O94" s="104">
        <v>0.63089799999999996</v>
      </c>
      <c r="P94" s="102"/>
      <c r="Q94" s="102">
        <v>22695.29088</v>
      </c>
      <c r="R94" s="102">
        <v>57114.896375999997</v>
      </c>
      <c r="S94" s="102">
        <v>136417.812744</v>
      </c>
      <c r="T94" s="102">
        <v>6457</v>
      </c>
      <c r="U94" s="103">
        <v>0.18866709594333547</v>
      </c>
      <c r="V94" s="103">
        <v>0.18866709594333547</v>
      </c>
      <c r="W94" s="102">
        <v>5238.7765614938835</v>
      </c>
      <c r="X94" s="102">
        <v>5238.7765614938835</v>
      </c>
      <c r="Y94" s="102">
        <v>1218.2234385061172</v>
      </c>
      <c r="Z94" s="102">
        <v>1218.2234385061172</v>
      </c>
      <c r="AA94" s="104"/>
      <c r="AB94" s="104">
        <v>0.10006313238646088</v>
      </c>
      <c r="AC94" s="104">
        <v>9.9819443641593911E-2</v>
      </c>
      <c r="AD94" s="104">
        <v>0.80011742397194519</v>
      </c>
      <c r="AE94" s="102"/>
      <c r="AF94" s="102">
        <v>646.10764581937792</v>
      </c>
      <c r="AG94" s="102">
        <v>644.53414759377188</v>
      </c>
      <c r="AH94" s="102">
        <v>5166.3582065868504</v>
      </c>
      <c r="AI94" s="102"/>
      <c r="AJ94" s="104">
        <v>0.12574276219236516</v>
      </c>
      <c r="AK94" s="104">
        <v>0.1928689839743471</v>
      </c>
      <c r="AL94" s="104">
        <v>0.68138825383328772</v>
      </c>
      <c r="AM94" s="102"/>
      <c r="AN94" s="102">
        <v>19533.13290879452</v>
      </c>
      <c r="AO94" s="102">
        <v>29960.654850190869</v>
      </c>
      <c r="AP94" s="102">
        <v>105848.21816030666</v>
      </c>
      <c r="AQ94" s="102"/>
      <c r="AR94" s="104">
        <v>1.0682041057749378E-2</v>
      </c>
      <c r="AS94" s="104">
        <v>3.9738987317725391E-2</v>
      </c>
      <c r="AT94" s="104">
        <v>0.9495789716245252</v>
      </c>
      <c r="AU94" s="102"/>
      <c r="AV94" s="102">
        <v>719.36062772189553</v>
      </c>
      <c r="AW94" s="102">
        <v>2676.1423877109091</v>
      </c>
      <c r="AX94" s="102">
        <v>63947.491065275135</v>
      </c>
      <c r="AY94" s="102">
        <v>222685</v>
      </c>
      <c r="AZ94" s="111" t="s">
        <v>535</v>
      </c>
      <c r="BA94" s="116" t="s">
        <v>535</v>
      </c>
      <c r="BB94" s="102">
        <v>2507273200.9961796</v>
      </c>
      <c r="BC94" s="102">
        <v>24449510.237494595</v>
      </c>
      <c r="BD94" s="102">
        <v>2482823690.7586851</v>
      </c>
      <c r="BE94" s="101" t="s">
        <v>164</v>
      </c>
      <c r="BF94" s="102">
        <v>6478224994.9367409</v>
      </c>
      <c r="BG94" s="102">
        <v>137100868.06830347</v>
      </c>
      <c r="BH94" s="102">
        <v>6341124126.8684397</v>
      </c>
      <c r="BI94" s="105">
        <v>3970951793.9405661</v>
      </c>
      <c r="BJ94" s="102">
        <v>112651357.83080888</v>
      </c>
      <c r="BK94" s="102">
        <v>3858300436.1097546</v>
      </c>
      <c r="BL94" s="102">
        <v>27622778880</v>
      </c>
      <c r="BM94" s="104">
        <v>9.0768318853377425E-2</v>
      </c>
      <c r="BN94" s="104">
        <v>0.23452473855290626</v>
      </c>
      <c r="BO94" s="104">
        <v>0.14375641969952901</v>
      </c>
      <c r="BP94" s="104">
        <v>1.58377307760592</v>
      </c>
      <c r="BQ94" s="102">
        <v>18876443.582089119</v>
      </c>
      <c r="BR94" s="102">
        <v>93774914.248719752</v>
      </c>
      <c r="BS94" s="102">
        <v>330410268.33878064</v>
      </c>
      <c r="BT94" s="102">
        <v>3527890167.7709742</v>
      </c>
      <c r="BU94" s="106">
        <v>0.374</v>
      </c>
      <c r="BV94" s="102">
        <v>3870377233.3967109</v>
      </c>
      <c r="BW94" s="104">
        <v>0.597444089456869</v>
      </c>
    </row>
    <row r="95" spans="1:75" s="101" customFormat="1" x14ac:dyDescent="0.25">
      <c r="A95" s="101" t="s">
        <v>91</v>
      </c>
      <c r="B95" s="101" t="s">
        <v>91</v>
      </c>
      <c r="C95" s="101" t="s">
        <v>180</v>
      </c>
      <c r="D95" s="101" t="s">
        <v>166</v>
      </c>
      <c r="E95" s="102">
        <v>1607305</v>
      </c>
      <c r="F95" s="103">
        <v>0.1704777839747165</v>
      </c>
      <c r="G95" s="103">
        <v>0.1704777839747165</v>
      </c>
      <c r="H95" s="102">
        <v>1333295.2054285184</v>
      </c>
      <c r="I95" s="102">
        <v>1333295.2054285184</v>
      </c>
      <c r="J95" s="102">
        <v>274009.7945714817</v>
      </c>
      <c r="K95" s="102">
        <v>274009.7945714817</v>
      </c>
      <c r="L95" s="104"/>
      <c r="M95" s="104">
        <v>0.25323600000000002</v>
      </c>
      <c r="N95" s="104">
        <v>0.19869899999999999</v>
      </c>
      <c r="O95" s="104">
        <v>0.54806500000000002</v>
      </c>
      <c r="P95" s="102"/>
      <c r="Q95" s="102">
        <v>407027.48898000002</v>
      </c>
      <c r="R95" s="102">
        <v>319369.89619499998</v>
      </c>
      <c r="S95" s="102">
        <v>880907.61482500006</v>
      </c>
      <c r="T95" s="102">
        <v>75376</v>
      </c>
      <c r="U95" s="103">
        <v>0.12963691178398218</v>
      </c>
      <c r="V95" s="103">
        <v>0.12963691178398218</v>
      </c>
      <c r="W95" s="102">
        <v>65604.488137370558</v>
      </c>
      <c r="X95" s="102">
        <v>65604.488137370558</v>
      </c>
      <c r="Y95" s="102">
        <v>9771.5118626294407</v>
      </c>
      <c r="Z95" s="102">
        <v>9771.5118626294407</v>
      </c>
      <c r="AA95" s="104"/>
      <c r="AB95" s="104">
        <v>4.2226747860229452E-2</v>
      </c>
      <c r="AC95" s="104">
        <v>0.34513526846220854</v>
      </c>
      <c r="AD95" s="104">
        <v>0.61263798367756206</v>
      </c>
      <c r="AE95" s="102"/>
      <c r="AF95" s="102">
        <v>3182.8833467126551</v>
      </c>
      <c r="AG95" s="102">
        <v>26014.915995607433</v>
      </c>
      <c r="AH95" s="102">
        <v>46178.200657679918</v>
      </c>
      <c r="AI95" s="102"/>
      <c r="AJ95" s="104">
        <v>0.19481530461996893</v>
      </c>
      <c r="AK95" s="104">
        <v>0.30395873195866208</v>
      </c>
      <c r="AL95" s="104">
        <v>0.50122596342136894</v>
      </c>
      <c r="AM95" s="102"/>
      <c r="AN95" s="102">
        <v>272527.06993481982</v>
      </c>
      <c r="AO95" s="102">
        <v>425207.7769936485</v>
      </c>
      <c r="AP95" s="102">
        <v>701164.84663742036</v>
      </c>
      <c r="AQ95" s="102"/>
      <c r="AR95" s="104">
        <v>4.647451009100087E-2</v>
      </c>
      <c r="AS95" s="104">
        <v>5.8614204495012076E-2</v>
      </c>
      <c r="AT95" s="104">
        <v>0.89491128541398712</v>
      </c>
      <c r="AU95" s="102"/>
      <c r="AV95" s="102">
        <v>13188.597189509508</v>
      </c>
      <c r="AW95" s="102">
        <v>16633.615527190675</v>
      </c>
      <c r="AX95" s="102">
        <v>253959.09371741099</v>
      </c>
      <c r="AY95" s="102">
        <v>1682681</v>
      </c>
      <c r="AZ95" s="102" t="s">
        <v>536</v>
      </c>
      <c r="BA95" s="102" t="s">
        <v>536</v>
      </c>
      <c r="BB95" s="102">
        <v>24581000000</v>
      </c>
      <c r="BC95" s="102">
        <v>982825434.47241187</v>
      </c>
      <c r="BD95" s="102">
        <v>23598174565.527588</v>
      </c>
      <c r="BE95" s="101" t="s">
        <v>522</v>
      </c>
      <c r="BF95" s="102">
        <v>32680712918.314583</v>
      </c>
      <c r="BG95" s="102">
        <v>1760011553.0648611</v>
      </c>
      <c r="BH95" s="102">
        <v>30920701365.249748</v>
      </c>
      <c r="BI95" s="105">
        <v>8099712918.3145828</v>
      </c>
      <c r="BJ95" s="102">
        <v>777186118.59244919</v>
      </c>
      <c r="BK95" s="102">
        <v>7322526799.7221603</v>
      </c>
      <c r="BL95" s="102">
        <v>192083722240</v>
      </c>
      <c r="BM95" s="104">
        <v>0.12797023981702699</v>
      </c>
      <c r="BN95" s="104">
        <v>0.17013785726976643</v>
      </c>
      <c r="BO95" s="104">
        <v>4.2167617452739461E-2</v>
      </c>
      <c r="BP95" s="104">
        <v>0.3295111231566894</v>
      </c>
      <c r="BQ95" s="102">
        <v>123892246.59111302</v>
      </c>
      <c r="BR95" s="102">
        <v>653293872.00133622</v>
      </c>
      <c r="BS95" s="102">
        <v>356987435.06815577</v>
      </c>
      <c r="BT95" s="102">
        <v>6965539364.6540051</v>
      </c>
      <c r="BU95" s="106">
        <v>0.53700000000000037</v>
      </c>
      <c r="BV95" s="102">
        <v>37903980209.794716</v>
      </c>
      <c r="BW95" s="104">
        <v>1.1598272138228956</v>
      </c>
    </row>
    <row r="96" spans="1:75" s="101" customFormat="1" x14ac:dyDescent="0.25">
      <c r="A96" s="101" t="s">
        <v>92</v>
      </c>
      <c r="B96" s="101" t="s">
        <v>92</v>
      </c>
      <c r="C96" s="101" t="s">
        <v>161</v>
      </c>
      <c r="D96" s="101" t="s">
        <v>162</v>
      </c>
      <c r="E96" s="102">
        <v>743250</v>
      </c>
      <c r="F96" s="103">
        <v>0.29091665799604621</v>
      </c>
      <c r="G96" s="103">
        <v>0.28370786516853935</v>
      </c>
      <c r="H96" s="102">
        <v>527026.19394443859</v>
      </c>
      <c r="I96" s="102">
        <v>532384.12921348307</v>
      </c>
      <c r="J96" s="102">
        <v>216223.80605556135</v>
      </c>
      <c r="K96" s="102">
        <v>210865.87078651687</v>
      </c>
      <c r="L96" s="104"/>
      <c r="M96" s="104">
        <v>6.6584056653483811E-2</v>
      </c>
      <c r="N96" s="104">
        <v>5.8303753930248586E-2</v>
      </c>
      <c r="O96" s="104">
        <v>0.87511218941626756</v>
      </c>
      <c r="P96" s="102"/>
      <c r="Q96" s="102">
        <v>49488.600107701845</v>
      </c>
      <c r="R96" s="102">
        <v>43334.265108657259</v>
      </c>
      <c r="S96" s="102">
        <v>650427.13478364085</v>
      </c>
      <c r="T96" s="102">
        <v>73509</v>
      </c>
      <c r="U96" s="103">
        <v>0.3723936613844871</v>
      </c>
      <c r="V96" s="103">
        <v>0.35610032169665196</v>
      </c>
      <c r="W96" s="102">
        <v>46134.714345287735</v>
      </c>
      <c r="X96" s="102">
        <v>47332.421452400813</v>
      </c>
      <c r="Y96" s="102">
        <v>27374.285654712261</v>
      </c>
      <c r="Z96" s="102">
        <v>26176.578547599187</v>
      </c>
      <c r="AA96" s="104"/>
      <c r="AB96" s="104">
        <v>7.7362467117771033E-2</v>
      </c>
      <c r="AC96" s="104">
        <v>0.11608327950141989</v>
      </c>
      <c r="AD96" s="104">
        <v>0.80655425338080911</v>
      </c>
      <c r="AE96" s="102"/>
      <c r="AF96" s="102">
        <v>5686.8375953602308</v>
      </c>
      <c r="AG96" s="102">
        <v>8533.1657928698751</v>
      </c>
      <c r="AH96" s="102">
        <v>59288.996611769893</v>
      </c>
      <c r="AI96" s="102"/>
      <c r="AJ96" s="104">
        <v>0.10422344510090678</v>
      </c>
      <c r="AK96" s="104">
        <v>7.9196279627207433E-2</v>
      </c>
      <c r="AL96" s="104">
        <v>0.81658027527188581</v>
      </c>
      <c r="AM96" s="102"/>
      <c r="AN96" s="102">
        <v>59736.804459120161</v>
      </c>
      <c r="AO96" s="102">
        <v>45392.211564297366</v>
      </c>
      <c r="AP96" s="102">
        <v>468031.89226630883</v>
      </c>
      <c r="AQ96" s="102"/>
      <c r="AR96" s="104">
        <v>3.5745979405390114E-2</v>
      </c>
      <c r="AS96" s="104">
        <v>0.1412010817127933</v>
      </c>
      <c r="AT96" s="104">
        <v>0.82305293888181663</v>
      </c>
      <c r="AU96" s="102"/>
      <c r="AV96" s="102">
        <v>8707.6523694677726</v>
      </c>
      <c r="AW96" s="102">
        <v>34396.314052662863</v>
      </c>
      <c r="AX96" s="102">
        <v>200494.125288143</v>
      </c>
      <c r="AY96" s="102">
        <v>816759</v>
      </c>
      <c r="AZ96" s="102" t="s">
        <v>420</v>
      </c>
      <c r="BA96" s="102" t="s">
        <v>420</v>
      </c>
      <c r="BB96" s="102"/>
      <c r="BC96" s="102"/>
      <c r="BD96" s="102"/>
      <c r="BF96" s="102"/>
      <c r="BG96" s="102"/>
      <c r="BH96" s="102"/>
      <c r="BI96" s="105"/>
      <c r="BJ96" s="102"/>
      <c r="BK96" s="102"/>
      <c r="BL96" s="102"/>
      <c r="BM96" s="104"/>
      <c r="BN96" s="104"/>
      <c r="BO96" s="104"/>
      <c r="BP96" s="104"/>
      <c r="BQ96" s="102"/>
      <c r="BR96" s="102"/>
      <c r="BS96" s="102"/>
      <c r="BT96" s="102"/>
      <c r="BU96" s="106">
        <v>0.38299999999999973</v>
      </c>
      <c r="BV96" s="102"/>
      <c r="BW96" s="104"/>
    </row>
    <row r="97" spans="1:75" s="101" customFormat="1" x14ac:dyDescent="0.25">
      <c r="A97" s="101" t="s">
        <v>93</v>
      </c>
      <c r="B97" s="101" t="s">
        <v>93</v>
      </c>
      <c r="C97" s="101" t="s">
        <v>171</v>
      </c>
      <c r="D97" s="101" t="s">
        <v>172</v>
      </c>
      <c r="E97" s="102">
        <v>1452022</v>
      </c>
      <c r="F97" s="103">
        <v>0.3703269975677867</v>
      </c>
      <c r="G97" s="103">
        <v>0.26987344052605505</v>
      </c>
      <c r="H97" s="102">
        <v>914299.05233762716</v>
      </c>
      <c r="I97" s="102">
        <v>1060159.8271404766</v>
      </c>
      <c r="J97" s="102">
        <v>537722.94766237272</v>
      </c>
      <c r="K97" s="102">
        <v>391862.1728595235</v>
      </c>
      <c r="L97" s="104"/>
      <c r="M97" s="104">
        <v>9.6576033928105653E-2</v>
      </c>
      <c r="N97" s="104">
        <v>9.3745471583279394E-2</v>
      </c>
      <c r="O97" s="104">
        <v>0.80967849448861495</v>
      </c>
      <c r="P97" s="102"/>
      <c r="Q97" s="102">
        <v>140230.52593635581</v>
      </c>
      <c r="R97" s="102">
        <v>136120.48713929651</v>
      </c>
      <c r="S97" s="102">
        <v>1175670.9869243477</v>
      </c>
      <c r="T97" s="102">
        <v>68382</v>
      </c>
      <c r="U97" s="103">
        <v>0.2377041044220557</v>
      </c>
      <c r="V97" s="103">
        <v>0.13973398183532681</v>
      </c>
      <c r="W97" s="102">
        <v>52127.317931410988</v>
      </c>
      <c r="X97" s="102">
        <v>58826.710854136683</v>
      </c>
      <c r="Y97" s="102">
        <v>16254.682068589012</v>
      </c>
      <c r="Z97" s="102">
        <v>9555.2891458633185</v>
      </c>
      <c r="AA97" s="104"/>
      <c r="AB97" s="104">
        <v>3.8614925338826975E-2</v>
      </c>
      <c r="AC97" s="104">
        <v>0.10651105192234203</v>
      </c>
      <c r="AD97" s="104">
        <v>0.85487402273883106</v>
      </c>
      <c r="AE97" s="102"/>
      <c r="AF97" s="102">
        <v>2640.565824519666</v>
      </c>
      <c r="AG97" s="102">
        <v>7283.4387525535931</v>
      </c>
      <c r="AH97" s="102">
        <v>58457.995422926746</v>
      </c>
      <c r="AI97" s="102"/>
      <c r="AJ97" s="104">
        <v>4.7063244543618099E-2</v>
      </c>
      <c r="AK97" s="104">
        <v>0.10856172810797185</v>
      </c>
      <c r="AL97" s="104">
        <v>0.84437502734841008</v>
      </c>
      <c r="AM97" s="102"/>
      <c r="AN97" s="102">
        <v>45483.160597372953</v>
      </c>
      <c r="AO97" s="102">
        <v>104916.91684552145</v>
      </c>
      <c r="AP97" s="102">
        <v>816026.29282614379</v>
      </c>
      <c r="AQ97" s="102"/>
      <c r="AR97" s="104">
        <v>9.6366703278666491E-2</v>
      </c>
      <c r="AS97" s="104">
        <v>8.4846594519102078E-2</v>
      </c>
      <c r="AT97" s="104">
        <v>0.81878670220223138</v>
      </c>
      <c r="AU97" s="102"/>
      <c r="AV97" s="102">
        <v>53384.997867302562</v>
      </c>
      <c r="AW97" s="102">
        <v>47003.115322436177</v>
      </c>
      <c r="AX97" s="102">
        <v>453589.51654122298</v>
      </c>
      <c r="AY97" s="102">
        <v>1520404</v>
      </c>
      <c r="AZ97" s="102" t="s">
        <v>420</v>
      </c>
      <c r="BA97" s="102" t="s">
        <v>420</v>
      </c>
      <c r="BB97" s="102">
        <v>55072943815.639412</v>
      </c>
      <c r="BC97" s="102">
        <v>23598088231.413746</v>
      </c>
      <c r="BD97" s="102">
        <v>31474855584.225666</v>
      </c>
      <c r="BE97" s="101" t="s">
        <v>164</v>
      </c>
      <c r="BF97" s="102">
        <v>162924826902.37759</v>
      </c>
      <c r="BG97" s="102">
        <v>57578228405.524292</v>
      </c>
      <c r="BH97" s="102">
        <v>105346598496.85335</v>
      </c>
      <c r="BI97" s="105">
        <v>107851883086.73827</v>
      </c>
      <c r="BJ97" s="102">
        <v>33980140174.110546</v>
      </c>
      <c r="BK97" s="102">
        <v>73871742912.627686</v>
      </c>
      <c r="BL97" s="102">
        <v>474783383552</v>
      </c>
      <c r="BM97" s="104">
        <v>0.11599593777613243</v>
      </c>
      <c r="BN97" s="104">
        <v>0.34315612666030354</v>
      </c>
      <c r="BO97" s="104">
        <v>0.2271601888841713</v>
      </c>
      <c r="BP97" s="104">
        <v>1.9583460700372237</v>
      </c>
      <c r="BQ97" s="102">
        <v>12262007222.84251</v>
      </c>
      <c r="BR97" s="102">
        <v>21718132951.268036</v>
      </c>
      <c r="BS97" s="102">
        <v>19746269847.050755</v>
      </c>
      <c r="BT97" s="102">
        <v>54125473065.576927</v>
      </c>
      <c r="BU97" s="106">
        <v>0.2599999999999999</v>
      </c>
      <c r="BV97" s="102">
        <v>57243858100.835342</v>
      </c>
      <c r="BW97" s="104">
        <v>0.3513513513513512</v>
      </c>
    </row>
    <row r="98" spans="1:75" s="101" customFormat="1" x14ac:dyDescent="0.25">
      <c r="A98" s="101" t="s">
        <v>94</v>
      </c>
      <c r="B98" s="101" t="s">
        <v>94</v>
      </c>
      <c r="C98" s="101" t="s">
        <v>171</v>
      </c>
      <c r="D98" s="101" t="s">
        <v>166</v>
      </c>
      <c r="E98" s="102">
        <v>356008</v>
      </c>
      <c r="F98" s="103">
        <v>0.35250753531612011</v>
      </c>
      <c r="G98" s="103">
        <v>0.16239968042996694</v>
      </c>
      <c r="H98" s="102">
        <v>230512.4973671787</v>
      </c>
      <c r="I98" s="102">
        <v>298192.41456948832</v>
      </c>
      <c r="J98" s="102">
        <v>125495.50263282128</v>
      </c>
      <c r="K98" s="102">
        <v>57815.585430511674</v>
      </c>
      <c r="L98" s="104"/>
      <c r="M98" s="104">
        <v>0.24128426318207341</v>
      </c>
      <c r="N98" s="104">
        <v>0.16989944362207135</v>
      </c>
      <c r="O98" s="104">
        <v>0.58881629319585527</v>
      </c>
      <c r="P98" s="102"/>
      <c r="Q98" s="102">
        <v>85899.127966923596</v>
      </c>
      <c r="R98" s="102">
        <v>60485.561125006374</v>
      </c>
      <c r="S98" s="102">
        <v>209623.31090807004</v>
      </c>
      <c r="T98" s="102">
        <v>51402</v>
      </c>
      <c r="U98" s="103">
        <v>0.23770185173639255</v>
      </c>
      <c r="V98" s="103">
        <v>0.1369162666001621</v>
      </c>
      <c r="W98" s="102">
        <v>39183.649417045948</v>
      </c>
      <c r="X98" s="102">
        <v>44364.230064218471</v>
      </c>
      <c r="Y98" s="102">
        <v>12218.35058295405</v>
      </c>
      <c r="Z98" s="102">
        <v>7037.7699357815318</v>
      </c>
      <c r="AA98" s="104"/>
      <c r="AB98" s="104">
        <v>0.15941626329480721</v>
      </c>
      <c r="AC98" s="104">
        <v>0.18889019230135995</v>
      </c>
      <c r="AD98" s="104">
        <v>0.65169354440383287</v>
      </c>
      <c r="AE98" s="102"/>
      <c r="AF98" s="102">
        <v>8194.3147658796806</v>
      </c>
      <c r="AG98" s="102">
        <v>9709.3336646745047</v>
      </c>
      <c r="AH98" s="102">
        <v>33498.351569445818</v>
      </c>
      <c r="AI98" s="102"/>
      <c r="AJ98" s="104">
        <v>0.17574866442999246</v>
      </c>
      <c r="AK98" s="104">
        <v>0.18641539500829654</v>
      </c>
      <c r="AL98" s="104">
        <v>0.637835940561711</v>
      </c>
      <c r="AM98" s="102"/>
      <c r="AN98" s="102">
        <v>47398.73759924269</v>
      </c>
      <c r="AO98" s="102">
        <v>50275.513734996763</v>
      </c>
      <c r="AP98" s="102">
        <v>172021.8954499852</v>
      </c>
      <c r="AQ98" s="102"/>
      <c r="AR98" s="104">
        <v>0.25363086232980336</v>
      </c>
      <c r="AS98" s="104">
        <v>0.16402536264127435</v>
      </c>
      <c r="AT98" s="104">
        <v>0.58234377502892232</v>
      </c>
      <c r="AU98" s="102"/>
      <c r="AV98" s="102">
        <v>34928.483345877059</v>
      </c>
      <c r="AW98" s="102">
        <v>22588.564714444776</v>
      </c>
      <c r="AX98" s="102">
        <v>80196.805155453505</v>
      </c>
      <c r="AY98" s="102">
        <v>407410</v>
      </c>
      <c r="AZ98" s="102" t="s">
        <v>420</v>
      </c>
      <c r="BA98" s="102" t="s">
        <v>420</v>
      </c>
      <c r="BB98" s="102">
        <v>18232839392.743027</v>
      </c>
      <c r="BC98" s="102">
        <v>2933545070.4332638</v>
      </c>
      <c r="BD98" s="102">
        <v>15299294322.309763</v>
      </c>
      <c r="BE98" s="101" t="s">
        <v>164</v>
      </c>
      <c r="BF98" s="102">
        <v>64104321001.622063</v>
      </c>
      <c r="BG98" s="102">
        <v>16103211999.354395</v>
      </c>
      <c r="BH98" s="102">
        <v>48001109002.26767</v>
      </c>
      <c r="BI98" s="105">
        <v>45871481608.879044</v>
      </c>
      <c r="BJ98" s="102">
        <v>13169666928.921131</v>
      </c>
      <c r="BK98" s="102">
        <v>32701814679.957909</v>
      </c>
      <c r="BL98" s="102">
        <v>177954488320</v>
      </c>
      <c r="BM98" s="104">
        <v>0.10245787878053689</v>
      </c>
      <c r="BN98" s="104">
        <v>0.36022873941987271</v>
      </c>
      <c r="BO98" s="104">
        <v>0.25777086063933585</v>
      </c>
      <c r="BP98" s="104">
        <v>2.5158715338180766</v>
      </c>
      <c r="BQ98" s="102">
        <v>3291902770.9495964</v>
      </c>
      <c r="BR98" s="102">
        <v>9877764157.9715347</v>
      </c>
      <c r="BS98" s="102">
        <v>2634578024.3355169</v>
      </c>
      <c r="BT98" s="102">
        <v>30067236655.622391</v>
      </c>
      <c r="BU98" s="106">
        <v>0.30199999999999982</v>
      </c>
      <c r="BV98" s="102">
        <v>27735680433.366543</v>
      </c>
      <c r="BW98" s="104">
        <v>0.43266475644699104</v>
      </c>
    </row>
    <row r="99" spans="1:75" s="101" customFormat="1" x14ac:dyDescent="0.25">
      <c r="A99" s="101" t="s">
        <v>179</v>
      </c>
      <c r="B99" s="101" t="s">
        <v>95</v>
      </c>
      <c r="C99" s="101" t="s">
        <v>171</v>
      </c>
      <c r="D99" s="101" t="s">
        <v>166</v>
      </c>
      <c r="E99" s="102">
        <v>1415186</v>
      </c>
      <c r="F99" s="103">
        <v>0.20275215369367997</v>
      </c>
      <c r="G99" s="103">
        <v>0.20275215369367997</v>
      </c>
      <c r="H99" s="102">
        <v>1128253.990622856</v>
      </c>
      <c r="I99" s="102">
        <v>1128253.990622856</v>
      </c>
      <c r="J99" s="102">
        <v>286932.00937714416</v>
      </c>
      <c r="K99" s="102">
        <v>286932.00937714416</v>
      </c>
      <c r="L99" s="104"/>
      <c r="M99" s="104">
        <v>0.26146555599629778</v>
      </c>
      <c r="N99" s="104">
        <v>0.21929075763585879</v>
      </c>
      <c r="O99" s="104">
        <v>0.51924368636784346</v>
      </c>
      <c r="P99" s="102"/>
      <c r="Q99" s="102">
        <v>370022.39432817668</v>
      </c>
      <c r="R99" s="102">
        <v>310337.21013566043</v>
      </c>
      <c r="S99" s="102">
        <v>734826.39553616289</v>
      </c>
      <c r="T99" s="102">
        <v>254253</v>
      </c>
      <c r="U99" s="103">
        <v>0.13387854532799723</v>
      </c>
      <c r="V99" s="103">
        <v>0.13387854532799723</v>
      </c>
      <c r="W99" s="102">
        <v>220213.9782147207</v>
      </c>
      <c r="X99" s="102">
        <v>220213.9782147207</v>
      </c>
      <c r="Y99" s="102">
        <v>34039.021785279278</v>
      </c>
      <c r="Z99" s="102">
        <v>34039.021785279278</v>
      </c>
      <c r="AA99" s="104"/>
      <c r="AB99" s="104">
        <v>0.29481722438249053</v>
      </c>
      <c r="AC99" s="104">
        <v>0.15044526672116393</v>
      </c>
      <c r="AD99" s="104">
        <v>0.55473750889634554</v>
      </c>
      <c r="AE99" s="102"/>
      <c r="AF99" s="102">
        <v>74958.163750921361</v>
      </c>
      <c r="AG99" s="102">
        <v>38251.160399656095</v>
      </c>
      <c r="AH99" s="102">
        <v>141043.67584942255</v>
      </c>
      <c r="AI99" s="102"/>
      <c r="AJ99" s="104">
        <v>0.28578733401038825</v>
      </c>
      <c r="AK99" s="104">
        <v>0.1716080637778834</v>
      </c>
      <c r="AL99" s="104">
        <v>0.54260460221172824</v>
      </c>
      <c r="AM99" s="102"/>
      <c r="AN99" s="102">
        <v>385375.06581249431</v>
      </c>
      <c r="AO99" s="102">
        <v>231407.97719871174</v>
      </c>
      <c r="AP99" s="102">
        <v>731684.92582637048</v>
      </c>
      <c r="AQ99" s="102"/>
      <c r="AR99" s="104">
        <v>0.27400297668882917</v>
      </c>
      <c r="AS99" s="104">
        <v>0.18320786210731863</v>
      </c>
      <c r="AT99" s="104">
        <v>0.54278916120385223</v>
      </c>
      <c r="AU99" s="102"/>
      <c r="AV99" s="102">
        <v>87947.017969386972</v>
      </c>
      <c r="AW99" s="102">
        <v>58804.416417649139</v>
      </c>
      <c r="AX99" s="102">
        <v>174219.59677538733</v>
      </c>
      <c r="AY99" s="102">
        <v>1669439</v>
      </c>
      <c r="AZ99" s="102" t="s">
        <v>420</v>
      </c>
      <c r="BA99" s="102" t="s">
        <v>420</v>
      </c>
      <c r="BB99" s="102">
        <v>134058734021.58144</v>
      </c>
      <c r="BC99" s="102">
        <v>3996162541.690567</v>
      </c>
      <c r="BD99" s="102">
        <v>130062571479.89087</v>
      </c>
      <c r="BE99" s="101" t="s">
        <v>163</v>
      </c>
      <c r="BF99" s="102">
        <v>356079248647.94843</v>
      </c>
      <c r="BG99" s="102">
        <v>36966520223.535973</v>
      </c>
      <c r="BH99" s="102">
        <v>319112728424.41217</v>
      </c>
      <c r="BI99" s="105">
        <v>222020514626.3671</v>
      </c>
      <c r="BJ99" s="102">
        <v>32970357681.845406</v>
      </c>
      <c r="BK99" s="102">
        <v>189050156944.5213</v>
      </c>
      <c r="BL99" s="102">
        <v>1326015053824</v>
      </c>
      <c r="BM99" s="104">
        <v>0.10109895331503141</v>
      </c>
      <c r="BN99" s="104">
        <v>0.2685333380047813</v>
      </c>
      <c r="BO99" s="104">
        <v>0.16743438468974994</v>
      </c>
      <c r="BP99" s="104">
        <v>1.6561436018829265</v>
      </c>
      <c r="BQ99" s="102">
        <v>9715932941.9340744</v>
      </c>
      <c r="BR99" s="102">
        <v>23254424739.911331</v>
      </c>
      <c r="BS99" s="102">
        <v>13333835244.626789</v>
      </c>
      <c r="BT99" s="102">
        <v>175716321699.8945</v>
      </c>
      <c r="BU99" s="106">
        <v>0.40600000000000008</v>
      </c>
      <c r="BV99" s="102">
        <v>243380765910.88739</v>
      </c>
      <c r="BW99" s="104">
        <v>0.68350168350168372</v>
      </c>
    </row>
    <row r="100" spans="1:75" s="101" customFormat="1" x14ac:dyDescent="0.25">
      <c r="A100" s="101" t="s">
        <v>96</v>
      </c>
      <c r="B100" s="101" t="s">
        <v>96</v>
      </c>
      <c r="C100" s="101" t="s">
        <v>197</v>
      </c>
      <c r="D100" s="101" t="s">
        <v>196</v>
      </c>
      <c r="E100" s="102">
        <v>114329</v>
      </c>
      <c r="F100" s="103">
        <v>0.23826714801444043</v>
      </c>
      <c r="G100" s="103">
        <v>0.23826714801444043</v>
      </c>
      <c r="H100" s="102">
        <v>87088.155234657039</v>
      </c>
      <c r="I100" s="102">
        <v>87088.155234657039</v>
      </c>
      <c r="J100" s="102">
        <v>27240.844765342961</v>
      </c>
      <c r="K100" s="102">
        <v>27240.844765342961</v>
      </c>
      <c r="L100" s="104"/>
      <c r="M100" s="104">
        <v>0.36803661563650536</v>
      </c>
      <c r="N100" s="104">
        <v>0.27556506017239646</v>
      </c>
      <c r="O100" s="104">
        <v>0.35639832419109824</v>
      </c>
      <c r="P100" s="102"/>
      <c r="Q100" s="102">
        <v>42077.258229106024</v>
      </c>
      <c r="R100" s="102">
        <v>31505.077764449914</v>
      </c>
      <c r="S100" s="102">
        <v>40746.664006444073</v>
      </c>
      <c r="T100" s="102">
        <v>9061</v>
      </c>
      <c r="U100" s="103">
        <v>0.11475409836065574</v>
      </c>
      <c r="V100" s="103">
        <v>0.11475409836065574</v>
      </c>
      <c r="W100" s="102">
        <v>8021.2131147540986</v>
      </c>
      <c r="X100" s="102">
        <v>8021.2131147540986</v>
      </c>
      <c r="Y100" s="102">
        <v>1039.7868852459017</v>
      </c>
      <c r="Z100" s="102">
        <v>1039.7868852459017</v>
      </c>
      <c r="AA100" s="104"/>
      <c r="AB100" s="104">
        <v>0.21065018547105038</v>
      </c>
      <c r="AC100" s="104">
        <v>0.20119000990714928</v>
      </c>
      <c r="AD100" s="104">
        <v>0.58815980462180029</v>
      </c>
      <c r="AE100" s="102"/>
      <c r="AF100" s="102">
        <v>1908.7013305531875</v>
      </c>
      <c r="AG100" s="102">
        <v>1822.9826797686796</v>
      </c>
      <c r="AH100" s="102">
        <v>5329.3159896781326</v>
      </c>
      <c r="AI100" s="102"/>
      <c r="AJ100" s="104">
        <v>0.26744962260822158</v>
      </c>
      <c r="AK100" s="104">
        <v>0.25787674039839453</v>
      </c>
      <c r="AL100" s="104">
        <v>0.47467363699338377</v>
      </c>
      <c r="AM100" s="102"/>
      <c r="AN100" s="102">
        <v>25436.964671556343</v>
      </c>
      <c r="AO100" s="102">
        <v>24526.493891296377</v>
      </c>
      <c r="AP100" s="102">
        <v>45145.909786558404</v>
      </c>
      <c r="AQ100" s="102"/>
      <c r="AR100" s="104">
        <v>0.27306893486746303</v>
      </c>
      <c r="AS100" s="104">
        <v>0.11185207289616496</v>
      </c>
      <c r="AT100" s="104">
        <v>0.61507899223637197</v>
      </c>
      <c r="AU100" s="102"/>
      <c r="AV100" s="102">
        <v>7722.5619622053646</v>
      </c>
      <c r="AW100" s="102">
        <v>3163.2472729312558</v>
      </c>
      <c r="AX100" s="102">
        <v>17394.822415452243</v>
      </c>
      <c r="AY100" s="102">
        <v>123390</v>
      </c>
      <c r="AZ100" s="102" t="s">
        <v>420</v>
      </c>
      <c r="BA100" s="102" t="s">
        <v>420</v>
      </c>
      <c r="BB100" s="102">
        <v>217157882.18800193</v>
      </c>
      <c r="BC100" s="102">
        <v>27457330.13034546</v>
      </c>
      <c r="BD100" s="102">
        <v>189700552.05765647</v>
      </c>
      <c r="BE100" s="101" t="s">
        <v>163</v>
      </c>
      <c r="BF100" s="102">
        <v>1490934318.7557991</v>
      </c>
      <c r="BG100" s="102">
        <v>70991140.551111594</v>
      </c>
      <c r="BH100" s="102">
        <v>1419943178.2046888</v>
      </c>
      <c r="BI100" s="105">
        <v>1273776436.5677984</v>
      </c>
      <c r="BJ100" s="102">
        <v>43533810.42076613</v>
      </c>
      <c r="BK100" s="102">
        <v>1230242626.1470323</v>
      </c>
      <c r="BL100" s="102">
        <v>8095980032</v>
      </c>
      <c r="BM100" s="104">
        <v>2.6822927098346126E-2</v>
      </c>
      <c r="BN100" s="104">
        <v>0.18415736116724146</v>
      </c>
      <c r="BO100" s="104">
        <v>0.1573344340688955</v>
      </c>
      <c r="BP100" s="104">
        <v>5.8656698238797578</v>
      </c>
      <c r="BQ100" s="102">
        <v>3709870.9560267879</v>
      </c>
      <c r="BR100" s="102">
        <v>39823939.464739345</v>
      </c>
      <c r="BS100" s="102">
        <v>74251275.612509996</v>
      </c>
      <c r="BT100" s="102">
        <v>1155991350.5345223</v>
      </c>
      <c r="BU100" s="106">
        <v>0.39100000000000001</v>
      </c>
      <c r="BV100" s="102">
        <v>957233692.33746719</v>
      </c>
      <c r="BW100" s="104">
        <v>0.64203612479474559</v>
      </c>
    </row>
    <row r="101" spans="1:75" s="101" customFormat="1" x14ac:dyDescent="0.25">
      <c r="A101" s="101" t="s">
        <v>97</v>
      </c>
      <c r="B101" s="101" t="s">
        <v>97</v>
      </c>
      <c r="C101" s="101" t="s">
        <v>161</v>
      </c>
      <c r="D101" s="101" t="s">
        <v>162</v>
      </c>
      <c r="E101" s="102">
        <v>1446.1538461538462</v>
      </c>
      <c r="F101" s="103">
        <v>0.35106382978723405</v>
      </c>
      <c r="G101" s="103">
        <v>0.35106382978723405</v>
      </c>
      <c r="H101" s="102">
        <v>938.46153846153845</v>
      </c>
      <c r="I101" s="102">
        <v>938.46153846153845</v>
      </c>
      <c r="J101" s="102">
        <v>507.69230769230774</v>
      </c>
      <c r="K101" s="102">
        <v>507.69230769230774</v>
      </c>
      <c r="L101" s="104"/>
      <c r="M101" s="104">
        <v>6.3755767227265961E-2</v>
      </c>
      <c r="N101" s="104">
        <v>0.24497523982194319</v>
      </c>
      <c r="O101" s="104">
        <v>0.69126899295079081</v>
      </c>
      <c r="P101" s="102"/>
      <c r="Q101" s="102">
        <v>92.200647990200011</v>
      </c>
      <c r="R101" s="102">
        <v>354.271885280964</v>
      </c>
      <c r="S101" s="102">
        <v>999.68131288268216</v>
      </c>
      <c r="T101" s="102">
        <v>498.53372434017592</v>
      </c>
      <c r="U101" s="103">
        <v>0.37058823529411766</v>
      </c>
      <c r="V101" s="103">
        <v>0.37058823529411766</v>
      </c>
      <c r="W101" s="102">
        <v>313.78299120234601</v>
      </c>
      <c r="X101" s="102">
        <v>313.78299120234601</v>
      </c>
      <c r="Y101" s="102">
        <v>184.75073313782991</v>
      </c>
      <c r="Z101" s="102">
        <v>184.75073313782991</v>
      </c>
      <c r="AA101" s="104"/>
      <c r="AB101" s="104">
        <v>0</v>
      </c>
      <c r="AC101" s="104">
        <v>0.45857311502130321</v>
      </c>
      <c r="AD101" s="104">
        <v>0.54142688497869684</v>
      </c>
      <c r="AE101" s="102"/>
      <c r="AF101" s="102">
        <v>0</v>
      </c>
      <c r="AG101" s="102">
        <v>228.61416291384617</v>
      </c>
      <c r="AH101" s="102">
        <v>269.91956142632978</v>
      </c>
      <c r="AI101" s="102"/>
      <c r="AJ101" s="104">
        <v>0</v>
      </c>
      <c r="AK101" s="104">
        <v>0.37981201737083248</v>
      </c>
      <c r="AL101" s="104">
        <v>0.62018798262916752</v>
      </c>
      <c r="AM101" s="102"/>
      <c r="AN101" s="102">
        <v>0</v>
      </c>
      <c r="AO101" s="102">
        <v>475.61752105322921</v>
      </c>
      <c r="AP101" s="102">
        <v>776.62700861065514</v>
      </c>
      <c r="AQ101" s="102"/>
      <c r="AR101" s="104">
        <v>7.224194679423987E-2</v>
      </c>
      <c r="AS101" s="104">
        <v>0.34982236650468362</v>
      </c>
      <c r="AT101" s="104">
        <v>0.57793568670107653</v>
      </c>
      <c r="AU101" s="102"/>
      <c r="AV101" s="102">
        <v>50.023433313692472</v>
      </c>
      <c r="AW101" s="102">
        <v>242.23206321289803</v>
      </c>
      <c r="AX101" s="102">
        <v>400.18754430354716</v>
      </c>
      <c r="AY101" s="102">
        <v>1944.6875704940221</v>
      </c>
      <c r="AZ101" s="102" t="s">
        <v>133</v>
      </c>
      <c r="BA101" s="102" t="s">
        <v>133</v>
      </c>
      <c r="BB101" s="102">
        <v>136455641.17103764</v>
      </c>
      <c r="BC101" s="102">
        <v>16482791.694704976</v>
      </c>
      <c r="BD101" s="102">
        <v>119972849.47633266</v>
      </c>
      <c r="BE101" s="101" t="s">
        <v>163</v>
      </c>
      <c r="BF101" s="102">
        <v>172123705.46003756</v>
      </c>
      <c r="BG101" s="102"/>
      <c r="BH101" s="102"/>
      <c r="BI101" s="105">
        <v>35668064.288999915</v>
      </c>
      <c r="BJ101" s="102"/>
      <c r="BK101" s="102"/>
      <c r="BL101" s="102">
        <v>761037888</v>
      </c>
      <c r="BM101" s="104">
        <v>0.17930203387066801</v>
      </c>
      <c r="BN101" s="104">
        <v>0.22616969296019801</v>
      </c>
      <c r="BO101" s="104">
        <v>4.686765908953E-2</v>
      </c>
      <c r="BP101" s="104">
        <v>0.2613894448254615</v>
      </c>
      <c r="BQ101" s="102"/>
      <c r="BR101" s="102"/>
      <c r="BS101" s="102"/>
      <c r="BT101" s="102"/>
      <c r="BU101" s="106"/>
      <c r="BV101" s="102">
        <v>0</v>
      </c>
      <c r="BW101" s="104" t="s">
        <v>170</v>
      </c>
    </row>
    <row r="102" spans="1:75" s="101" customFormat="1" x14ac:dyDescent="0.25">
      <c r="A102" s="101" t="s">
        <v>98</v>
      </c>
      <c r="B102" s="101" t="s">
        <v>98</v>
      </c>
      <c r="C102" s="101" t="s">
        <v>197</v>
      </c>
      <c r="D102" s="101" t="s">
        <v>196</v>
      </c>
      <c r="E102" s="102">
        <v>333647</v>
      </c>
      <c r="F102" s="103">
        <v>0.21856027753686036</v>
      </c>
      <c r="G102" s="103">
        <v>0.2168256721595837</v>
      </c>
      <c r="H102" s="102">
        <v>260725.01908065914</v>
      </c>
      <c r="I102" s="102">
        <v>261303.76496097137</v>
      </c>
      <c r="J102" s="102">
        <v>72921.980919340844</v>
      </c>
      <c r="K102" s="102">
        <v>72343.23503902863</v>
      </c>
      <c r="L102" s="104"/>
      <c r="M102" s="104">
        <v>0.34788763972226583</v>
      </c>
      <c r="N102" s="104">
        <v>0.31405381791958287</v>
      </c>
      <c r="O102" s="104">
        <v>0.33805854235815125</v>
      </c>
      <c r="P102" s="102"/>
      <c r="Q102" s="102">
        <v>116071.66733041483</v>
      </c>
      <c r="R102" s="102">
        <v>104783.11418741506</v>
      </c>
      <c r="S102" s="102">
        <v>112792.21848217009</v>
      </c>
      <c r="T102" s="102">
        <v>73418</v>
      </c>
      <c r="U102" s="103">
        <v>0.11753246753246753</v>
      </c>
      <c r="V102" s="103">
        <v>8.5714285714285715E-2</v>
      </c>
      <c r="W102" s="102">
        <v>64789.001298701303</v>
      </c>
      <c r="X102" s="102">
        <v>67125.028571428571</v>
      </c>
      <c r="Y102" s="102">
        <v>8628.9987012987003</v>
      </c>
      <c r="Z102" s="102">
        <v>6292.971428571429</v>
      </c>
      <c r="AA102" s="104"/>
      <c r="AB102" s="104">
        <v>0.25663045376580629</v>
      </c>
      <c r="AC102" s="104">
        <v>0.2631362847252342</v>
      </c>
      <c r="AD102" s="104">
        <v>0.48023326150895962</v>
      </c>
      <c r="AE102" s="102"/>
      <c r="AF102" s="102">
        <v>18841.294654577967</v>
      </c>
      <c r="AG102" s="102">
        <v>19318.939751957245</v>
      </c>
      <c r="AH102" s="102">
        <v>35257.765593464799</v>
      </c>
      <c r="AI102" s="102"/>
      <c r="AJ102" s="104">
        <v>0.33316074585372502</v>
      </c>
      <c r="AK102" s="104">
        <v>0.24461580949325118</v>
      </c>
      <c r="AL102" s="104">
        <v>0.42222344465302386</v>
      </c>
      <c r="AM102" s="102"/>
      <c r="AN102" s="102">
        <v>108448.49381543236</v>
      </c>
      <c r="AO102" s="102">
        <v>79625.875596499915</v>
      </c>
      <c r="AP102" s="102">
        <v>137439.65096742817</v>
      </c>
      <c r="AQ102" s="102"/>
      <c r="AR102" s="104">
        <v>9.9364590660442412E-2</v>
      </c>
      <c r="AS102" s="104">
        <v>0.50116552106625756</v>
      </c>
      <c r="AT102" s="104">
        <v>0.39946988827329993</v>
      </c>
      <c r="AU102" s="102"/>
      <c r="AV102" s="102">
        <v>8103.279707962929</v>
      </c>
      <c r="AW102" s="102">
        <v>40870.539195041565</v>
      </c>
      <c r="AX102" s="102">
        <v>32577.160717635037</v>
      </c>
      <c r="AY102" s="102">
        <v>407065</v>
      </c>
      <c r="AZ102" s="102" t="s">
        <v>537</v>
      </c>
      <c r="BA102" s="102" t="s">
        <v>538</v>
      </c>
      <c r="BB102" s="102">
        <v>493738437.14491862</v>
      </c>
      <c r="BC102" s="102">
        <v>70520020.562432989</v>
      </c>
      <c r="BD102" s="102">
        <v>423218416.58248562</v>
      </c>
      <c r="BE102" s="101" t="s">
        <v>164</v>
      </c>
      <c r="BF102" s="102">
        <v>1409186058.3032568</v>
      </c>
      <c r="BG102" s="102"/>
      <c r="BH102" s="102"/>
      <c r="BI102" s="105">
        <v>915447621.15833807</v>
      </c>
      <c r="BJ102" s="102"/>
      <c r="BK102" s="102"/>
      <c r="BL102" s="102">
        <v>13779570688</v>
      </c>
      <c r="BM102" s="104">
        <v>3.5831191575140503E-2</v>
      </c>
      <c r="BN102" s="104">
        <v>0.10226632528765592</v>
      </c>
      <c r="BO102" s="104">
        <v>6.6435133712515415E-2</v>
      </c>
      <c r="BP102" s="104">
        <v>1.8541145519315572</v>
      </c>
      <c r="BQ102" s="102"/>
      <c r="BR102" s="102"/>
      <c r="BS102" s="102"/>
      <c r="BT102" s="102"/>
      <c r="BU102" s="106">
        <v>0.41699999999999987</v>
      </c>
      <c r="BV102" s="102">
        <v>1007942686.6422945</v>
      </c>
      <c r="BW102" s="104">
        <v>0.71526586620926202</v>
      </c>
    </row>
    <row r="103" spans="1:75" s="101" customFormat="1" x14ac:dyDescent="0.25">
      <c r="A103" s="101" t="s">
        <v>99</v>
      </c>
      <c r="B103" s="101" t="s">
        <v>99</v>
      </c>
      <c r="C103" s="101" t="s">
        <v>171</v>
      </c>
      <c r="D103" s="101" t="s">
        <v>166</v>
      </c>
      <c r="E103" s="102">
        <v>72995</v>
      </c>
      <c r="F103" s="103">
        <v>0.18705139247774907</v>
      </c>
      <c r="G103" s="103">
        <v>0.13436692506459949</v>
      </c>
      <c r="H103" s="102">
        <v>59341.183606086706</v>
      </c>
      <c r="I103" s="102">
        <v>63186.88630490956</v>
      </c>
      <c r="J103" s="102">
        <v>13653.816393913294</v>
      </c>
      <c r="K103" s="102">
        <v>9808.1136950904402</v>
      </c>
      <c r="L103" s="104"/>
      <c r="M103" s="104">
        <v>0.16219175172239117</v>
      </c>
      <c r="N103" s="104">
        <v>0.29134811195695909</v>
      </c>
      <c r="O103" s="104">
        <v>0.54646013632064971</v>
      </c>
      <c r="P103" s="102"/>
      <c r="Q103" s="102">
        <v>11839.186916975943</v>
      </c>
      <c r="R103" s="102">
        <v>21266.955432298229</v>
      </c>
      <c r="S103" s="102">
        <v>39888.857650725826</v>
      </c>
      <c r="T103" s="102">
        <v>11087</v>
      </c>
      <c r="U103" s="103">
        <v>0.22859242925395076</v>
      </c>
      <c r="V103" s="103">
        <v>0.12409653313732696</v>
      </c>
      <c r="W103" s="102">
        <v>8552.595736861449</v>
      </c>
      <c r="X103" s="102">
        <v>9711.1417371064563</v>
      </c>
      <c r="Y103" s="102">
        <v>2534.4042631385523</v>
      </c>
      <c r="Z103" s="102">
        <v>1375.858262893544</v>
      </c>
      <c r="AA103" s="104"/>
      <c r="AB103" s="104">
        <v>0.16874751172779301</v>
      </c>
      <c r="AC103" s="104">
        <v>0.24960450953916671</v>
      </c>
      <c r="AD103" s="104">
        <v>0.58164797873304019</v>
      </c>
      <c r="AE103" s="102"/>
      <c r="AF103" s="102">
        <v>1870.903662526041</v>
      </c>
      <c r="AG103" s="102">
        <v>2767.3651972607413</v>
      </c>
      <c r="AH103" s="102">
        <v>6448.7311402132163</v>
      </c>
      <c r="AI103" s="102"/>
      <c r="AJ103" s="104">
        <v>0.18843052693194934</v>
      </c>
      <c r="AK103" s="104">
        <v>0.22056608776179126</v>
      </c>
      <c r="AL103" s="104">
        <v>0.5910033853062594</v>
      </c>
      <c r="AM103" s="102"/>
      <c r="AN103" s="102">
        <v>12793.260616993217</v>
      </c>
      <c r="AO103" s="102">
        <v>14975.065293036394</v>
      </c>
      <c r="AP103" s="102">
        <v>40125.453432918541</v>
      </c>
      <c r="AQ103" s="102"/>
      <c r="AR103" s="104">
        <v>8.9237104037243886E-2</v>
      </c>
      <c r="AS103" s="104">
        <v>0.43496941236132475</v>
      </c>
      <c r="AT103" s="104">
        <v>0.47579348360143131</v>
      </c>
      <c r="AU103" s="102"/>
      <c r="AV103" s="102">
        <v>1444.5899309511963</v>
      </c>
      <c r="AW103" s="102">
        <v>7041.3808263732999</v>
      </c>
      <c r="AX103" s="102">
        <v>7702.2498997273497</v>
      </c>
      <c r="AY103" s="102">
        <v>84082</v>
      </c>
      <c r="AZ103" s="102" t="s">
        <v>420</v>
      </c>
      <c r="BA103" s="102" t="s">
        <v>420</v>
      </c>
      <c r="BB103" s="102">
        <v>5136836096</v>
      </c>
      <c r="BC103" s="102">
        <v>255526385.84926414</v>
      </c>
      <c r="BD103" s="102">
        <v>4881309710.1507359</v>
      </c>
      <c r="BE103" s="101" t="s">
        <v>174</v>
      </c>
      <c r="BF103" s="102">
        <v>15226409500.923927</v>
      </c>
      <c r="BG103" s="102">
        <v>2756482114.1024704</v>
      </c>
      <c r="BH103" s="102">
        <v>12469927386.821449</v>
      </c>
      <c r="BI103" s="105">
        <v>10089573404.923922</v>
      </c>
      <c r="BJ103" s="102">
        <v>2500955728.2532063</v>
      </c>
      <c r="BK103" s="102">
        <v>7588617676.6707134</v>
      </c>
      <c r="BL103" s="102">
        <v>36513026048</v>
      </c>
      <c r="BM103" s="104">
        <v>0.14068502811153255</v>
      </c>
      <c r="BN103" s="104">
        <v>0.41701308132903858</v>
      </c>
      <c r="BO103" s="104">
        <v>0.27632805321750586</v>
      </c>
      <c r="BP103" s="104">
        <v>1.9641610548525319</v>
      </c>
      <c r="BQ103" s="102">
        <v>379883941.254013</v>
      </c>
      <c r="BR103" s="102">
        <v>2121071786.9991932</v>
      </c>
      <c r="BS103" s="102">
        <v>2295841653.0275593</v>
      </c>
      <c r="BT103" s="102">
        <v>5292776023.6431541</v>
      </c>
      <c r="BU103" s="106"/>
      <c r="BV103" s="102">
        <v>0</v>
      </c>
      <c r="BW103" s="104" t="s">
        <v>170</v>
      </c>
    </row>
    <row r="104" spans="1:75" s="101" customFormat="1" x14ac:dyDescent="0.25">
      <c r="A104" s="101" t="s">
        <v>177</v>
      </c>
      <c r="B104" s="101" t="s">
        <v>100</v>
      </c>
      <c r="C104" s="101" t="s">
        <v>171</v>
      </c>
      <c r="D104" s="101" t="s">
        <v>172</v>
      </c>
      <c r="E104" s="102">
        <v>422806</v>
      </c>
      <c r="F104" s="103">
        <v>0.29624060150375942</v>
      </c>
      <c r="G104" s="103">
        <v>0.15494546822113575</v>
      </c>
      <c r="H104" s="102">
        <v>297553.69624060148</v>
      </c>
      <c r="I104" s="102">
        <v>357294.12636329449</v>
      </c>
      <c r="J104" s="102">
        <v>125252.30375939851</v>
      </c>
      <c r="K104" s="102">
        <v>65511.873636705524</v>
      </c>
      <c r="L104" s="104"/>
      <c r="M104" s="104">
        <v>1.5016528642673187E-2</v>
      </c>
      <c r="N104" s="104">
        <v>7.9485843189019953E-2</v>
      </c>
      <c r="O104" s="104">
        <v>0.90549762816830681</v>
      </c>
      <c r="P104" s="102"/>
      <c r="Q104" s="102">
        <v>6349.0784092940794</v>
      </c>
      <c r="R104" s="102">
        <v>33607.091415376774</v>
      </c>
      <c r="S104" s="102">
        <v>382849.83017532912</v>
      </c>
      <c r="T104" s="102">
        <v>23603</v>
      </c>
      <c r="U104" s="103">
        <v>0.14797620774698969</v>
      </c>
      <c r="V104" s="103">
        <v>7.9054250072526838E-2</v>
      </c>
      <c r="W104" s="102">
        <v>20110.317568547802</v>
      </c>
      <c r="X104" s="102">
        <v>21737.082535538149</v>
      </c>
      <c r="Y104" s="102">
        <v>3492.6824314521978</v>
      </c>
      <c r="Z104" s="102">
        <v>1865.9174644618511</v>
      </c>
      <c r="AA104" s="104"/>
      <c r="AB104" s="104">
        <v>7.4151612162236827E-2</v>
      </c>
      <c r="AC104" s="104">
        <v>0.144668626441845</v>
      </c>
      <c r="AD104" s="104">
        <v>0.78117976139591816</v>
      </c>
      <c r="AE104" s="102"/>
      <c r="AF104" s="102">
        <v>1750.2005018652758</v>
      </c>
      <c r="AG104" s="102">
        <v>3414.6135899068677</v>
      </c>
      <c r="AH104" s="102">
        <v>18438.185908227857</v>
      </c>
      <c r="AI104" s="102"/>
      <c r="AJ104" s="104">
        <v>6.8995067308372224E-2</v>
      </c>
      <c r="AK104" s="104">
        <v>0.12991303941978938</v>
      </c>
      <c r="AL104" s="104">
        <v>0.80109189327183838</v>
      </c>
      <c r="AM104" s="102"/>
      <c r="AN104" s="102">
        <v>21917.250014209938</v>
      </c>
      <c r="AO104" s="102">
        <v>41268.697548236523</v>
      </c>
      <c r="AP104" s="102">
        <v>254478.0662467028</v>
      </c>
      <c r="AQ104" s="102"/>
      <c r="AR104" s="104">
        <v>1.6855856354046968E-2</v>
      </c>
      <c r="AS104" s="104">
        <v>0.1213525615557724</v>
      </c>
      <c r="AT104" s="104">
        <v>0.86179158209018059</v>
      </c>
      <c r="AU104" s="102"/>
      <c r="AV104" s="102">
        <v>2170.10699353674</v>
      </c>
      <c r="AW104" s="102">
        <v>15623.533861722277</v>
      </c>
      <c r="AX104" s="102">
        <v>110951.34533559167</v>
      </c>
      <c r="AY104" s="102">
        <v>446409</v>
      </c>
      <c r="AZ104" s="102" t="s">
        <v>420</v>
      </c>
      <c r="BA104" s="102" t="s">
        <v>420</v>
      </c>
      <c r="BB104" s="102">
        <v>8822770352.3923073</v>
      </c>
      <c r="BC104" s="102">
        <v>394413795.50544065</v>
      </c>
      <c r="BD104" s="102">
        <v>8428356556.8868666</v>
      </c>
      <c r="BE104" s="101" t="s">
        <v>163</v>
      </c>
      <c r="BF104" s="102">
        <v>27087762897.059574</v>
      </c>
      <c r="BG104" s="102">
        <v>916568067.18414843</v>
      </c>
      <c r="BH104" s="102">
        <v>26171194829.875427</v>
      </c>
      <c r="BI104" s="105">
        <v>18264992544.667263</v>
      </c>
      <c r="BJ104" s="102">
        <v>522154271.67870778</v>
      </c>
      <c r="BK104" s="102">
        <v>17742838272.98856</v>
      </c>
      <c r="BL104" s="102">
        <v>86581788672</v>
      </c>
      <c r="BM104" s="104">
        <v>0.10190099428201736</v>
      </c>
      <c r="BN104" s="104">
        <v>0.31285751094467262</v>
      </c>
      <c r="BO104" s="104">
        <v>0.21095651666265525</v>
      </c>
      <c r="BP104" s="104">
        <v>2.0702105818400547</v>
      </c>
      <c r="BQ104" s="102">
        <v>164018583.49462369</v>
      </c>
      <c r="BR104" s="102">
        <v>358135688.18408412</v>
      </c>
      <c r="BS104" s="102">
        <v>546822460.43574405</v>
      </c>
      <c r="BT104" s="102">
        <v>17196015812.552814</v>
      </c>
      <c r="BU104" s="106">
        <v>0.16800000000000004</v>
      </c>
      <c r="BV104" s="102">
        <v>5469644431.1370316</v>
      </c>
      <c r="BW104" s="104">
        <v>0.20192307692307701</v>
      </c>
    </row>
    <row r="105" spans="1:75" s="101" customFormat="1" x14ac:dyDescent="0.25">
      <c r="A105" s="101" t="s">
        <v>101</v>
      </c>
      <c r="B105" s="101" t="s">
        <v>101</v>
      </c>
      <c r="C105" s="101" t="s">
        <v>171</v>
      </c>
      <c r="D105" s="101" t="s">
        <v>172</v>
      </c>
      <c r="E105" s="102">
        <v>74502</v>
      </c>
      <c r="F105" s="103">
        <v>0.2658196921573418</v>
      </c>
      <c r="G105" s="103">
        <v>0.17126801856828733</v>
      </c>
      <c r="H105" s="102">
        <v>54697.901294893723</v>
      </c>
      <c r="I105" s="102">
        <v>61742.190080625456</v>
      </c>
      <c r="J105" s="102">
        <v>19804.09870510628</v>
      </c>
      <c r="K105" s="102">
        <v>12759.809919374542</v>
      </c>
      <c r="L105" s="104"/>
      <c r="M105" s="104">
        <v>0.12905629122059198</v>
      </c>
      <c r="N105" s="104">
        <v>5.2917529014980716E-2</v>
      </c>
      <c r="O105" s="104">
        <v>0.81802617976442737</v>
      </c>
      <c r="P105" s="102"/>
      <c r="Q105" s="102">
        <v>9614.9518085165437</v>
      </c>
      <c r="R105" s="102">
        <v>3942.4617466740933</v>
      </c>
      <c r="S105" s="102">
        <v>60944.586444809371</v>
      </c>
      <c r="T105" s="102">
        <v>62958</v>
      </c>
      <c r="U105" s="103">
        <v>0.19886243943543291</v>
      </c>
      <c r="V105" s="103">
        <v>0.1390644753476612</v>
      </c>
      <c r="W105" s="102">
        <v>50438.018538024015</v>
      </c>
      <c r="X105" s="102">
        <v>54202.778761061949</v>
      </c>
      <c r="Y105" s="102">
        <v>12519.981461975985</v>
      </c>
      <c r="Z105" s="102">
        <v>8755.2212389380529</v>
      </c>
      <c r="AA105" s="104"/>
      <c r="AB105" s="104">
        <v>2.3537827364564088E-2</v>
      </c>
      <c r="AC105" s="104">
        <v>5.4813526351271374E-2</v>
      </c>
      <c r="AD105" s="104">
        <v>0.92164864628416454</v>
      </c>
      <c r="AE105" s="102"/>
      <c r="AF105" s="102">
        <v>1481.8945352182259</v>
      </c>
      <c r="AG105" s="102">
        <v>3450.9499920233434</v>
      </c>
      <c r="AH105" s="102">
        <v>58025.15547275843</v>
      </c>
      <c r="AI105" s="102"/>
      <c r="AJ105" s="104">
        <v>9.5835646329158627E-2</v>
      </c>
      <c r="AK105" s="104">
        <v>5.3720484971787483E-2</v>
      </c>
      <c r="AL105" s="104">
        <v>0.85044386869905397</v>
      </c>
      <c r="AM105" s="102"/>
      <c r="AN105" s="102">
        <v>10075.768829598279</v>
      </c>
      <c r="AO105" s="102">
        <v>5647.9526013793111</v>
      </c>
      <c r="AP105" s="102">
        <v>89412.198401940157</v>
      </c>
      <c r="AQ105" s="102"/>
      <c r="AR105" s="104">
        <v>1.6304585480275347E-2</v>
      </c>
      <c r="AS105" s="104">
        <v>5.432103429351709E-2</v>
      </c>
      <c r="AT105" s="104">
        <v>0.92937438022620766</v>
      </c>
      <c r="AU105" s="102"/>
      <c r="AV105" s="102">
        <v>527.03072815546579</v>
      </c>
      <c r="AW105" s="102">
        <v>1755.8774672624713</v>
      </c>
      <c r="AX105" s="102">
        <v>30041.171971664331</v>
      </c>
      <c r="AY105" s="102">
        <v>137460</v>
      </c>
      <c r="AZ105" s="102" t="s">
        <v>420</v>
      </c>
      <c r="BA105" s="102" t="s">
        <v>420</v>
      </c>
      <c r="BB105" s="102">
        <v>7225596416</v>
      </c>
      <c r="BC105" s="102">
        <v>551138062.18932724</v>
      </c>
      <c r="BD105" s="102">
        <v>6674458353.8106728</v>
      </c>
      <c r="BE105" s="101" t="s">
        <v>174</v>
      </c>
      <c r="BF105" s="102">
        <v>15206021890.369505</v>
      </c>
      <c r="BG105" s="102">
        <v>3737042551.4692912</v>
      </c>
      <c r="BH105" s="102">
        <v>11468979338.900206</v>
      </c>
      <c r="BI105" s="105">
        <v>7980425474.369504</v>
      </c>
      <c r="BJ105" s="102">
        <v>3185904489.279964</v>
      </c>
      <c r="BK105" s="102">
        <v>4794520985.0895329</v>
      </c>
      <c r="BL105" s="102">
        <v>42746982400</v>
      </c>
      <c r="BM105" s="104">
        <v>0.16903173067018645</v>
      </c>
      <c r="BN105" s="104">
        <v>0.35572152785150757</v>
      </c>
      <c r="BO105" s="104">
        <v>0.18668979718132114</v>
      </c>
      <c r="BP105" s="104">
        <v>1.1044659865998119</v>
      </c>
      <c r="BQ105" s="102">
        <v>1183798086.3416855</v>
      </c>
      <c r="BR105" s="102">
        <v>2002106402.9382784</v>
      </c>
      <c r="BS105" s="102">
        <v>530438780.77004915</v>
      </c>
      <c r="BT105" s="102">
        <v>4264082204.3194838</v>
      </c>
      <c r="BU105" s="106">
        <v>0.24699999999999991</v>
      </c>
      <c r="BV105" s="102">
        <v>4987898282.7639656</v>
      </c>
      <c r="BW105" s="104">
        <v>0.32802124833997331</v>
      </c>
    </row>
    <row r="106" spans="1:75" s="101" customFormat="1" x14ac:dyDescent="0.25">
      <c r="A106" s="101" t="s">
        <v>167</v>
      </c>
      <c r="B106" s="101" t="s">
        <v>102</v>
      </c>
      <c r="C106" s="101" t="s">
        <v>161</v>
      </c>
      <c r="D106" s="101" t="s">
        <v>162</v>
      </c>
      <c r="E106" s="102">
        <v>430.76923076923077</v>
      </c>
      <c r="F106" s="103">
        <v>0.4642857142857143</v>
      </c>
      <c r="G106" s="103">
        <v>0.35714285714285715</v>
      </c>
      <c r="H106" s="102">
        <v>230.76923076923077</v>
      </c>
      <c r="I106" s="102">
        <v>276.92307692307691</v>
      </c>
      <c r="J106" s="102">
        <v>200</v>
      </c>
      <c r="K106" s="102">
        <v>153.84615384615384</v>
      </c>
      <c r="L106" s="104"/>
      <c r="M106" s="104">
        <v>0</v>
      </c>
      <c r="N106" s="104">
        <v>0.11213215715016372</v>
      </c>
      <c r="O106" s="104">
        <v>0.88786784284983633</v>
      </c>
      <c r="P106" s="102"/>
      <c r="Q106" s="102">
        <v>0</v>
      </c>
      <c r="R106" s="102">
        <v>48.303083080070529</v>
      </c>
      <c r="S106" s="102">
        <v>382.46614768916027</v>
      </c>
      <c r="T106" s="102">
        <v>2618.8918090061866</v>
      </c>
      <c r="U106" s="103">
        <v>0.22033898305084745</v>
      </c>
      <c r="V106" s="103">
        <v>0.17613636363636365</v>
      </c>
      <c r="W106" s="102">
        <v>2041.8478510895693</v>
      </c>
      <c r="X106" s="102">
        <v>2157.6097290107787</v>
      </c>
      <c r="Y106" s="102">
        <v>577.04395791661739</v>
      </c>
      <c r="Z106" s="102">
        <v>461.28207999540791</v>
      </c>
      <c r="AA106" s="104"/>
      <c r="AB106" s="104">
        <v>6.4812522232541844E-2</v>
      </c>
      <c r="AC106" s="104">
        <v>0.10508788679216723</v>
      </c>
      <c r="AD106" s="104">
        <v>0.83009959097529096</v>
      </c>
      <c r="AE106" s="102"/>
      <c r="AF106" s="102">
        <v>169.7369835958352</v>
      </c>
      <c r="AG106" s="102">
        <v>275.21380594577619</v>
      </c>
      <c r="AH106" s="102">
        <v>2173.9410194645752</v>
      </c>
      <c r="AI106" s="102"/>
      <c r="AJ106" s="104">
        <v>5.428729550908467E-2</v>
      </c>
      <c r="AK106" s="104">
        <v>9.4603884604397503E-2</v>
      </c>
      <c r="AL106" s="104">
        <v>0.85110881988651776</v>
      </c>
      <c r="AM106" s="102"/>
      <c r="AN106" s="102">
        <v>123.37423510186235</v>
      </c>
      <c r="AO106" s="102">
        <v>214.99840416215253</v>
      </c>
      <c r="AP106" s="102">
        <v>1934.2444425947851</v>
      </c>
      <c r="AQ106" s="102"/>
      <c r="AR106" s="104">
        <v>6.3012263905824401E-2</v>
      </c>
      <c r="AS106" s="104">
        <v>0.14597757308664816</v>
      </c>
      <c r="AT106" s="104">
        <v>0.79101016300752747</v>
      </c>
      <c r="AU106" s="102"/>
      <c r="AV106" s="102">
        <v>48.963298942668203</v>
      </c>
      <c r="AW106" s="102">
        <v>113.43099115831137</v>
      </c>
      <c r="AX106" s="102">
        <v>614.64966781563783</v>
      </c>
      <c r="AY106" s="102">
        <v>3049.6610397754175</v>
      </c>
      <c r="AZ106" s="102" t="s">
        <v>139</v>
      </c>
      <c r="BA106" s="102" t="s">
        <v>133</v>
      </c>
      <c r="BB106" s="102">
        <v>43213645.335457958</v>
      </c>
      <c r="BC106" s="102">
        <v>763913.67893272871</v>
      </c>
      <c r="BD106" s="102">
        <v>42449731.656525232</v>
      </c>
      <c r="BE106" s="101" t="s">
        <v>164</v>
      </c>
      <c r="BF106" s="102">
        <v>217052732.02872747</v>
      </c>
      <c r="BG106" s="102">
        <v>6747463.4337700019</v>
      </c>
      <c r="BH106" s="102">
        <v>210305268.59495738</v>
      </c>
      <c r="BI106" s="105">
        <v>173839086.69326937</v>
      </c>
      <c r="BJ106" s="102">
        <v>5983549.7548372727</v>
      </c>
      <c r="BK106" s="102">
        <v>167855536.93843216</v>
      </c>
      <c r="BL106" s="102">
        <v>1156834688</v>
      </c>
      <c r="BM106" s="104">
        <v>3.735507396494836E-2</v>
      </c>
      <c r="BN106" s="104">
        <v>0.18762640356504201</v>
      </c>
      <c r="BO106" s="104">
        <v>0.15027132960009354</v>
      </c>
      <c r="BP106" s="104">
        <v>4.02278227962013</v>
      </c>
      <c r="BQ106" s="102">
        <v>1461325.1890903059</v>
      </c>
      <c r="BR106" s="102">
        <v>4522224.5657469667</v>
      </c>
      <c r="BS106" s="102">
        <v>28339536.770153537</v>
      </c>
      <c r="BT106" s="102">
        <v>139516000.1682786</v>
      </c>
      <c r="BU106" s="106">
        <v>0.32700000000000001</v>
      </c>
      <c r="BV106" s="102">
        <v>105462471.58008008</v>
      </c>
      <c r="BW106" s="104">
        <v>0.48588410104011892</v>
      </c>
    </row>
    <row r="107" spans="1:75" s="101" customFormat="1" x14ac:dyDescent="0.25">
      <c r="A107" s="101" t="s">
        <v>200</v>
      </c>
      <c r="B107" s="101" t="s">
        <v>103</v>
      </c>
      <c r="C107" s="101" t="s">
        <v>197</v>
      </c>
      <c r="D107" s="101" t="s">
        <v>166</v>
      </c>
      <c r="E107" s="102">
        <v>562953</v>
      </c>
      <c r="F107" s="103">
        <v>0.23714806997460022</v>
      </c>
      <c r="G107" s="103">
        <v>0.23714806997460022</v>
      </c>
      <c r="H107" s="102">
        <v>429449.78256358887</v>
      </c>
      <c r="I107" s="102">
        <v>429449.78256358887</v>
      </c>
      <c r="J107" s="102">
        <v>133503.21743641113</v>
      </c>
      <c r="K107" s="102">
        <v>133503.21743641113</v>
      </c>
      <c r="L107" s="104"/>
      <c r="M107" s="104">
        <v>6.5515096780957877E-2</v>
      </c>
      <c r="N107" s="104">
        <v>0.16512692447916044</v>
      </c>
      <c r="O107" s="104">
        <v>0.76935797873988165</v>
      </c>
      <c r="P107" s="102"/>
      <c r="Q107" s="102">
        <v>36881.920278130579</v>
      </c>
      <c r="R107" s="102">
        <v>92958.69751631681</v>
      </c>
      <c r="S107" s="102">
        <v>433112.3822055526</v>
      </c>
      <c r="T107" s="102">
        <v>104479</v>
      </c>
      <c r="U107" s="103">
        <v>0.22475971223021582</v>
      </c>
      <c r="V107" s="103">
        <v>0.22475971223021582</v>
      </c>
      <c r="W107" s="102">
        <v>80996.330025899282</v>
      </c>
      <c r="X107" s="102">
        <v>80996.330025899282</v>
      </c>
      <c r="Y107" s="102">
        <v>23482.669974100718</v>
      </c>
      <c r="Z107" s="102">
        <v>23482.669974100718</v>
      </c>
      <c r="AA107" s="104"/>
      <c r="AB107" s="104">
        <v>2.0396510866068523E-3</v>
      </c>
      <c r="AC107" s="104">
        <v>0.15690660217035043</v>
      </c>
      <c r="AD107" s="104">
        <v>0.84105374674304267</v>
      </c>
      <c r="AE107" s="102"/>
      <c r="AF107" s="102">
        <v>213.10070587759733</v>
      </c>
      <c r="AG107" s="102">
        <v>16393.444888156042</v>
      </c>
      <c r="AH107" s="102">
        <v>87872.45440596636</v>
      </c>
      <c r="AI107" s="102"/>
      <c r="AJ107" s="104">
        <v>1.0174594058919283E-2</v>
      </c>
      <c r="AK107" s="104">
        <v>0.15886506181638391</v>
      </c>
      <c r="AL107" s="104">
        <v>0.83096034412469677</v>
      </c>
      <c r="AM107" s="102"/>
      <c r="AN107" s="102">
        <v>5193.5819845514498</v>
      </c>
      <c r="AO107" s="102">
        <v>81092.053230461897</v>
      </c>
      <c r="AP107" s="102">
        <v>424160.47737447481</v>
      </c>
      <c r="AQ107" s="102"/>
      <c r="AR107" s="104">
        <v>6.0650691398184742E-2</v>
      </c>
      <c r="AS107" s="104">
        <v>0.18480306354016887</v>
      </c>
      <c r="AT107" s="104">
        <v>0.75454624506164636</v>
      </c>
      <c r="AU107" s="102"/>
      <c r="AV107" s="102">
        <v>9521.3026112051284</v>
      </c>
      <c r="AW107" s="102">
        <v>29011.472926034618</v>
      </c>
      <c r="AX107" s="102">
        <v>118453.11187327209</v>
      </c>
      <c r="AY107" s="102">
        <v>667432</v>
      </c>
      <c r="AZ107" s="102" t="s">
        <v>374</v>
      </c>
      <c r="BA107" s="102" t="s">
        <v>374</v>
      </c>
      <c r="BB107" s="102">
        <v>41462741608.459221</v>
      </c>
      <c r="BC107" s="102">
        <v>440642728.78396255</v>
      </c>
      <c r="BD107" s="102">
        <v>41022098879.675255</v>
      </c>
      <c r="BE107" s="101" t="s">
        <v>164</v>
      </c>
      <c r="BF107" s="102">
        <v>71805299708.765793</v>
      </c>
      <c r="BG107" s="102">
        <v>7923346115.6588955</v>
      </c>
      <c r="BH107" s="102">
        <v>63881953593.106926</v>
      </c>
      <c r="BI107" s="105">
        <v>30342558100.306572</v>
      </c>
      <c r="BJ107" s="102">
        <v>7482703386.8749332</v>
      </c>
      <c r="BK107" s="102">
        <v>22859854713.431671</v>
      </c>
      <c r="BL107" s="102">
        <v>312797560832</v>
      </c>
      <c r="BM107" s="104">
        <v>0.13255455540693423</v>
      </c>
      <c r="BN107" s="104">
        <v>0.22955837480884833</v>
      </c>
      <c r="BO107" s="104">
        <v>9.7003819401914118E-2</v>
      </c>
      <c r="BP107" s="104">
        <v>0.73180298560180324</v>
      </c>
      <c r="BQ107" s="102">
        <v>1381081747.4479513</v>
      </c>
      <c r="BR107" s="102">
        <v>6101621639.4269819</v>
      </c>
      <c r="BS107" s="102">
        <v>4253314373.9287896</v>
      </c>
      <c r="BT107" s="102">
        <v>18606540339.502884</v>
      </c>
      <c r="BU107" s="106">
        <v>0.25199999999999989</v>
      </c>
      <c r="BV107" s="102">
        <v>24191090276.215199</v>
      </c>
      <c r="BW107" s="104">
        <v>0.33689839572192493</v>
      </c>
    </row>
    <row r="108" spans="1:75" s="101" customFormat="1" x14ac:dyDescent="0.25">
      <c r="A108" s="101" t="s">
        <v>205</v>
      </c>
      <c r="B108" s="101" t="s">
        <v>104</v>
      </c>
      <c r="C108" s="101" t="s">
        <v>197</v>
      </c>
      <c r="D108" s="101" t="s">
        <v>196</v>
      </c>
      <c r="E108" s="102">
        <v>6587</v>
      </c>
      <c r="F108" s="103">
        <v>0.1140625</v>
      </c>
      <c r="G108" s="103">
        <v>9.6875000000000003E-2</v>
      </c>
      <c r="H108" s="102">
        <v>5835.6703125000004</v>
      </c>
      <c r="I108" s="102">
        <v>5948.8843749999996</v>
      </c>
      <c r="J108" s="102">
        <v>751.32968749999998</v>
      </c>
      <c r="K108" s="102">
        <v>638.11562500000002</v>
      </c>
      <c r="L108" s="104"/>
      <c r="M108" s="104">
        <v>0.41204786122479381</v>
      </c>
      <c r="N108" s="104">
        <v>0.17686328142780883</v>
      </c>
      <c r="O108" s="104">
        <v>0.41108885734739731</v>
      </c>
      <c r="P108" s="102"/>
      <c r="Q108" s="102">
        <v>2714.1592618877166</v>
      </c>
      <c r="R108" s="102">
        <v>1164.9984347649768</v>
      </c>
      <c r="S108" s="102">
        <v>2707.8423033473059</v>
      </c>
      <c r="T108" s="102">
        <v>726</v>
      </c>
      <c r="U108" s="103">
        <v>7.7067669172932327E-2</v>
      </c>
      <c r="V108" s="103">
        <v>6.7669172932330823E-2</v>
      </c>
      <c r="W108" s="102">
        <v>670.04887218045121</v>
      </c>
      <c r="X108" s="102">
        <v>676.87218045112775</v>
      </c>
      <c r="Y108" s="102">
        <v>55.951127819548866</v>
      </c>
      <c r="Z108" s="102">
        <v>49.127819548872175</v>
      </c>
      <c r="AA108" s="104"/>
      <c r="AB108" s="104">
        <v>0.40226776228590805</v>
      </c>
      <c r="AC108" s="104">
        <v>0.13596263622210689</v>
      </c>
      <c r="AD108" s="104">
        <v>0.46176960149198504</v>
      </c>
      <c r="AE108" s="102"/>
      <c r="AF108" s="102">
        <v>292.04639541956925</v>
      </c>
      <c r="AG108" s="102">
        <v>98.708873897249603</v>
      </c>
      <c r="AH108" s="102">
        <v>335.24473068318116</v>
      </c>
      <c r="AI108" s="102"/>
      <c r="AJ108" s="104">
        <v>0.41198205064218862</v>
      </c>
      <c r="AK108" s="104">
        <v>0.15292637530934142</v>
      </c>
      <c r="AL108" s="104">
        <v>0.43509157404846993</v>
      </c>
      <c r="AM108" s="102"/>
      <c r="AN108" s="102">
        <v>2680.2395306068797</v>
      </c>
      <c r="AO108" s="102">
        <v>994.89605369362539</v>
      </c>
      <c r="AP108" s="102">
        <v>2830.5836003799463</v>
      </c>
      <c r="AQ108" s="102"/>
      <c r="AR108" s="104">
        <v>0.38800333304551293</v>
      </c>
      <c r="AS108" s="104">
        <v>0.2284000700977413</v>
      </c>
      <c r="AT108" s="104">
        <v>0.38359659685674591</v>
      </c>
      <c r="AU108" s="102"/>
      <c r="AV108" s="102">
        <v>313.22764704768412</v>
      </c>
      <c r="AW108" s="102">
        <v>184.38299480754671</v>
      </c>
      <c r="AX108" s="102">
        <v>309.67017346431811</v>
      </c>
      <c r="AY108" s="102">
        <v>7313</v>
      </c>
      <c r="AZ108" s="102" t="s">
        <v>420</v>
      </c>
      <c r="BA108" s="102" t="s">
        <v>420</v>
      </c>
      <c r="BB108" s="102">
        <v>139925153.33147418</v>
      </c>
      <c r="BC108" s="102">
        <v>1891108.8088873406</v>
      </c>
      <c r="BD108" s="102">
        <v>138034044.52258685</v>
      </c>
      <c r="BE108" s="101" t="s">
        <v>163</v>
      </c>
      <c r="BF108" s="102">
        <v>431280039.45134223</v>
      </c>
      <c r="BG108" s="102">
        <v>83855475.026008859</v>
      </c>
      <c r="BH108" s="102">
        <v>347424564.42533326</v>
      </c>
      <c r="BI108" s="105">
        <v>291354886.11986822</v>
      </c>
      <c r="BJ108" s="102">
        <v>81964366.217121512</v>
      </c>
      <c r="BK108" s="102">
        <v>209390519.90274641</v>
      </c>
      <c r="BL108" s="102">
        <v>9015221248</v>
      </c>
      <c r="BM108" s="104">
        <v>1.5520989389197316E-2</v>
      </c>
      <c r="BN108" s="104">
        <v>4.7839096522120345E-2</v>
      </c>
      <c r="BO108" s="104">
        <v>3.2318107132923046E-2</v>
      </c>
      <c r="BP108" s="104">
        <v>2.0822195236739618</v>
      </c>
      <c r="BQ108" s="102">
        <v>6002625.3616699381</v>
      </c>
      <c r="BR108" s="102">
        <v>75961740.855451569</v>
      </c>
      <c r="BS108" s="102">
        <v>8782038.0758619178</v>
      </c>
      <c r="BT108" s="102">
        <v>200608481.82688448</v>
      </c>
      <c r="BU108" s="106"/>
      <c r="BV108" s="102">
        <v>0</v>
      </c>
      <c r="BW108" s="104" t="s">
        <v>170</v>
      </c>
    </row>
    <row r="109" spans="1:75" s="101" customFormat="1" x14ac:dyDescent="0.25">
      <c r="A109" s="101" t="s">
        <v>195</v>
      </c>
      <c r="B109" s="101" t="s">
        <v>105</v>
      </c>
      <c r="C109" s="101" t="s">
        <v>194</v>
      </c>
      <c r="D109" s="101" t="s">
        <v>162</v>
      </c>
      <c r="E109" s="119">
        <v>935736</v>
      </c>
      <c r="F109" s="103">
        <v>0.11806417301896827</v>
      </c>
      <c r="G109" s="103">
        <v>0.11806417301896827</v>
      </c>
      <c r="H109" s="102">
        <v>825259.10299592279</v>
      </c>
      <c r="I109" s="102">
        <v>825259.10299592279</v>
      </c>
      <c r="J109" s="102">
        <v>110476.89700407728</v>
      </c>
      <c r="K109" s="102">
        <v>110476.89700407728</v>
      </c>
      <c r="L109" s="104"/>
      <c r="M109" s="104">
        <v>0.30912212511773751</v>
      </c>
      <c r="N109" s="104">
        <v>0.39344875314734512</v>
      </c>
      <c r="O109" s="104">
        <v>0.29742912173491742</v>
      </c>
      <c r="P109" s="102"/>
      <c r="Q109" s="102">
        <v>289256.70086917124</v>
      </c>
      <c r="R109" s="102">
        <v>368164.16247508413</v>
      </c>
      <c r="S109" s="102">
        <v>278315.13665574469</v>
      </c>
      <c r="T109" s="119">
        <v>81531</v>
      </c>
      <c r="U109" s="103">
        <v>0.14017273576097106</v>
      </c>
      <c r="V109" s="103">
        <v>0.14017273576097106</v>
      </c>
      <c r="W109" s="102">
        <v>70102.576680672268</v>
      </c>
      <c r="X109" s="102">
        <v>70102.576680672268</v>
      </c>
      <c r="Y109" s="102">
        <v>11428.42331932773</v>
      </c>
      <c r="Z109" s="102">
        <v>11428.42331932773</v>
      </c>
      <c r="AA109" s="104"/>
      <c r="AB109" s="104">
        <v>0.34509472622216558</v>
      </c>
      <c r="AC109" s="104">
        <v>0.30642587000180355</v>
      </c>
      <c r="AD109" s="104">
        <v>0.34847940377603093</v>
      </c>
      <c r="AE109" s="102"/>
      <c r="AF109" s="102">
        <v>28135.918123619384</v>
      </c>
      <c r="AG109" s="102">
        <v>24983.207607117045</v>
      </c>
      <c r="AH109" s="102">
        <v>28411.874269263579</v>
      </c>
      <c r="AI109" s="102"/>
      <c r="AJ109" s="104">
        <v>0.31913165716351755</v>
      </c>
      <c r="AK109" s="104">
        <v>0.37794345063904433</v>
      </c>
      <c r="AL109" s="104">
        <v>0.30292489219743807</v>
      </c>
      <c r="AM109" s="102"/>
      <c r="AN109" s="102">
        <v>285738.25659590232</v>
      </c>
      <c r="AO109" s="102">
        <v>338396.08278694301</v>
      </c>
      <c r="AP109" s="102">
        <v>271227.34029374964</v>
      </c>
      <c r="AQ109" s="102"/>
      <c r="AR109" s="104">
        <v>0.36099060525033072</v>
      </c>
      <c r="AS109" s="104">
        <v>0.25121158954821848</v>
      </c>
      <c r="AT109" s="104">
        <v>0.38779780520145091</v>
      </c>
      <c r="AU109" s="102"/>
      <c r="AV109" s="102">
        <v>44006.675366781419</v>
      </c>
      <c r="AW109" s="102">
        <v>30624.029292827319</v>
      </c>
      <c r="AX109" s="102">
        <v>47274.615663796292</v>
      </c>
      <c r="AY109" s="102">
        <v>1017267</v>
      </c>
      <c r="AZ109" s="108" t="s">
        <v>539</v>
      </c>
      <c r="BA109" s="108" t="s">
        <v>539</v>
      </c>
      <c r="BB109" s="102">
        <v>2282135556.962122</v>
      </c>
      <c r="BC109" s="102">
        <v>226868093.11920223</v>
      </c>
      <c r="BD109" s="102">
        <v>2055267463.8429198</v>
      </c>
      <c r="BE109" s="101" t="s">
        <v>164</v>
      </c>
      <c r="BF109" s="102">
        <v>19401391725.814636</v>
      </c>
      <c r="BG109" s="102">
        <v>3624139526.7295518</v>
      </c>
      <c r="BH109" s="102">
        <v>15777252199.085079</v>
      </c>
      <c r="BI109" s="105">
        <v>17119256168.85252</v>
      </c>
      <c r="BJ109" s="102">
        <v>3397271433.6103497</v>
      </c>
      <c r="BK109" s="102">
        <v>13721984735.242159</v>
      </c>
      <c r="BL109" s="102">
        <v>82316173312</v>
      </c>
      <c r="BM109" s="104">
        <v>2.7724023908548646E-2</v>
      </c>
      <c r="BN109" s="104">
        <v>0.23569355747719523</v>
      </c>
      <c r="BO109" s="104">
        <v>0.20796953356864667</v>
      </c>
      <c r="BP109" s="104">
        <v>7.5014195000935517</v>
      </c>
      <c r="BQ109" s="102">
        <v>279093964.3183189</v>
      </c>
      <c r="BR109" s="102">
        <v>3118177469.2920308</v>
      </c>
      <c r="BS109" s="102">
        <v>416209835.1498819</v>
      </c>
      <c r="BT109" s="102">
        <v>13305774900.092278</v>
      </c>
      <c r="BU109" s="106">
        <v>0.4220000000000001</v>
      </c>
      <c r="BV109" s="102">
        <v>14165029945.144949</v>
      </c>
      <c r="BW109" s="104">
        <v>0.73010380622837401</v>
      </c>
    </row>
    <row r="110" spans="1:75" s="101" customFormat="1" x14ac:dyDescent="0.25">
      <c r="A110" s="101" t="s">
        <v>181</v>
      </c>
      <c r="B110" s="101" t="s">
        <v>106</v>
      </c>
      <c r="C110" s="101" t="s">
        <v>180</v>
      </c>
      <c r="D110" s="101" t="s">
        <v>172</v>
      </c>
      <c r="E110" s="102">
        <v>2184.6153846153848</v>
      </c>
      <c r="F110" s="103">
        <v>0.28873239436619719</v>
      </c>
      <c r="G110" s="103">
        <v>0.28873239436619719</v>
      </c>
      <c r="H110" s="102">
        <v>1553.8461538461538</v>
      </c>
      <c r="I110" s="102">
        <v>1553.8461538461538</v>
      </c>
      <c r="J110" s="102">
        <v>630.76923076923083</v>
      </c>
      <c r="K110" s="102">
        <v>630.76923076923083</v>
      </c>
      <c r="L110" s="104"/>
      <c r="M110" s="104">
        <v>0</v>
      </c>
      <c r="N110" s="104">
        <v>0.34812433793958247</v>
      </c>
      <c r="O110" s="104">
        <v>0.65187566206041747</v>
      </c>
      <c r="P110" s="102"/>
      <c r="Q110" s="102">
        <v>0</v>
      </c>
      <c r="R110" s="102">
        <v>760.51778442185719</v>
      </c>
      <c r="S110" s="102">
        <v>1424.0976001935276</v>
      </c>
      <c r="T110" s="102">
        <v>553</v>
      </c>
      <c r="U110" s="103">
        <v>0.26595744680851063</v>
      </c>
      <c r="V110" s="103">
        <v>0.26595744680851063</v>
      </c>
      <c r="W110" s="102">
        <v>405.92553191489361</v>
      </c>
      <c r="X110" s="102">
        <v>405.92553191489361</v>
      </c>
      <c r="Y110" s="102">
        <v>147.07446808510639</v>
      </c>
      <c r="Z110" s="102">
        <v>147.07446808510639</v>
      </c>
      <c r="AA110" s="104"/>
      <c r="AB110" s="104">
        <v>0</v>
      </c>
      <c r="AC110" s="104">
        <v>0.39000606557961964</v>
      </c>
      <c r="AD110" s="104">
        <v>0.6099939344203803</v>
      </c>
      <c r="AE110" s="102"/>
      <c r="AF110" s="102">
        <v>0</v>
      </c>
      <c r="AG110" s="102">
        <v>215.67335426552967</v>
      </c>
      <c r="AH110" s="102">
        <v>337.32664573447033</v>
      </c>
      <c r="AI110" s="102"/>
      <c r="AJ110" s="104">
        <v>0</v>
      </c>
      <c r="AK110" s="104">
        <v>0.36535178286294395</v>
      </c>
      <c r="AL110" s="104">
        <v>0.63464821713705599</v>
      </c>
      <c r="AM110" s="102"/>
      <c r="AN110" s="102">
        <v>0</v>
      </c>
      <c r="AO110" s="102">
        <v>716.00607939711585</v>
      </c>
      <c r="AP110" s="102">
        <v>1243.7656063639315</v>
      </c>
      <c r="AQ110" s="102"/>
      <c r="AR110" s="104">
        <v>0</v>
      </c>
      <c r="AS110" s="104">
        <v>0.40820174968083855</v>
      </c>
      <c r="AT110" s="104">
        <v>0.59179825031916145</v>
      </c>
      <c r="AU110" s="102"/>
      <c r="AV110" s="102">
        <v>0</v>
      </c>
      <c r="AW110" s="102">
        <v>317.51715885055569</v>
      </c>
      <c r="AX110" s="102">
        <v>460.32654000378147</v>
      </c>
      <c r="AY110" s="102">
        <v>2737.6153846153848</v>
      </c>
      <c r="AZ110" s="102" t="s">
        <v>133</v>
      </c>
      <c r="BA110" s="102" t="s">
        <v>133</v>
      </c>
      <c r="BB110" s="102">
        <v>136508645.26911512</v>
      </c>
      <c r="BC110" s="102">
        <v>9404253.1875301804</v>
      </c>
      <c r="BD110" s="102">
        <v>127104392.08158495</v>
      </c>
      <c r="BE110" s="101" t="s">
        <v>164</v>
      </c>
      <c r="BF110" s="102">
        <v>232904619.19253671</v>
      </c>
      <c r="BG110" s="102">
        <v>27173139.457682848</v>
      </c>
      <c r="BH110" s="102">
        <v>205731479.73485386</v>
      </c>
      <c r="BI110" s="105">
        <v>96395973.923421577</v>
      </c>
      <c r="BJ110" s="102">
        <v>17768886.270152666</v>
      </c>
      <c r="BK110" s="102">
        <v>78627087.653268918</v>
      </c>
      <c r="BL110" s="102">
        <v>921888832</v>
      </c>
      <c r="BM110" s="104">
        <v>0.14807495278250113</v>
      </c>
      <c r="BN110" s="104">
        <v>0.25263850814556427</v>
      </c>
      <c r="BO110" s="104">
        <v>0.1045635553630631</v>
      </c>
      <c r="BP110" s="104">
        <v>0.70615288675222843</v>
      </c>
      <c r="BQ110" s="102">
        <v>4385703.5847751824</v>
      </c>
      <c r="BR110" s="102">
        <v>13383182.685377482</v>
      </c>
      <c r="BS110" s="102">
        <v>26412107.134062923</v>
      </c>
      <c r="BT110" s="102">
        <v>52214980.519205995</v>
      </c>
      <c r="BU110" s="106"/>
      <c r="BV110" s="102">
        <v>0</v>
      </c>
      <c r="BW110" s="104" t="s">
        <v>170</v>
      </c>
    </row>
    <row r="111" spans="1:75" s="101" customFormat="1" x14ac:dyDescent="0.25">
      <c r="A111" s="101" t="s">
        <v>185</v>
      </c>
      <c r="B111" s="101" t="s">
        <v>107</v>
      </c>
      <c r="C111" s="101" t="s">
        <v>180</v>
      </c>
      <c r="D111" s="101" t="s">
        <v>166</v>
      </c>
      <c r="E111" s="102">
        <v>3661.5384615384614</v>
      </c>
      <c r="F111" s="103">
        <v>0.26890756302521007</v>
      </c>
      <c r="G111" s="103">
        <v>0.26890756302521007</v>
      </c>
      <c r="H111" s="102">
        <v>2676.9230769230771</v>
      </c>
      <c r="I111" s="102">
        <v>2676.9230769230771</v>
      </c>
      <c r="J111" s="102">
        <v>984.61538461538453</v>
      </c>
      <c r="K111" s="102">
        <v>984.61538461538453</v>
      </c>
      <c r="L111" s="104"/>
      <c r="M111" s="104">
        <v>6.1605E-2</v>
      </c>
      <c r="N111" s="104">
        <v>0.35816599999999998</v>
      </c>
      <c r="O111" s="104">
        <v>0.58022899999999999</v>
      </c>
      <c r="P111" s="102"/>
      <c r="Q111" s="102">
        <v>225.56907692307692</v>
      </c>
      <c r="R111" s="102">
        <v>1311.4385846153846</v>
      </c>
      <c r="S111" s="102">
        <v>2124.5308</v>
      </c>
      <c r="T111" s="102">
        <v>1208.1349747323102</v>
      </c>
      <c r="U111" s="103">
        <v>0.28134556574923547</v>
      </c>
      <c r="V111" s="103">
        <v>0.28134556574923547</v>
      </c>
      <c r="W111" s="102">
        <v>868.23155676481019</v>
      </c>
      <c r="X111" s="102">
        <v>868.23155676481019</v>
      </c>
      <c r="Y111" s="102">
        <v>339.9034179675001</v>
      </c>
      <c r="Z111" s="102">
        <v>339.9034179675001</v>
      </c>
      <c r="AA111" s="104"/>
      <c r="AB111" s="104">
        <v>2.9200885538876925E-2</v>
      </c>
      <c r="AC111" s="104">
        <v>0.27499819195782843</v>
      </c>
      <c r="AD111" s="104">
        <v>0.69580092250329473</v>
      </c>
      <c r="AE111" s="102"/>
      <c r="AF111" s="102">
        <v>35.278611112672152</v>
      </c>
      <c r="AG111" s="102">
        <v>332.23493369240202</v>
      </c>
      <c r="AH111" s="102">
        <v>840.62142992723614</v>
      </c>
      <c r="AI111" s="102"/>
      <c r="AJ111" s="104">
        <v>5.4893711547221606E-2</v>
      </c>
      <c r="AK111" s="104">
        <v>0.31122561688029976</v>
      </c>
      <c r="AL111" s="104">
        <v>0.63388067157247863</v>
      </c>
      <c r="AM111" s="102"/>
      <c r="AN111" s="102">
        <v>194.60669585195896</v>
      </c>
      <c r="AO111" s="102">
        <v>1103.342937805566</v>
      </c>
      <c r="AP111" s="102">
        <v>2247.2050000303625</v>
      </c>
      <c r="AQ111" s="102"/>
      <c r="AR111" s="104">
        <v>9.7185743823238573E-3</v>
      </c>
      <c r="AS111" s="104">
        <v>0.30734092515968836</v>
      </c>
      <c r="AT111" s="104">
        <v>0.68294050045798782</v>
      </c>
      <c r="AU111" s="102"/>
      <c r="AV111" s="102">
        <v>12.872434503688295</v>
      </c>
      <c r="AW111" s="102">
        <v>407.07883417722644</v>
      </c>
      <c r="AX111" s="102">
        <v>904.56753390197002</v>
      </c>
      <c r="AY111" s="102">
        <v>4869.6734362707721</v>
      </c>
      <c r="AZ111" s="102" t="s">
        <v>139</v>
      </c>
      <c r="BA111" s="102" t="s">
        <v>133</v>
      </c>
      <c r="BB111" s="102">
        <v>154355714.48814681</v>
      </c>
      <c r="BC111" s="102">
        <v>10151610.813160414</v>
      </c>
      <c r="BD111" s="102">
        <v>144204103.67498639</v>
      </c>
      <c r="BE111" s="101" t="s">
        <v>164</v>
      </c>
      <c r="BF111" s="102">
        <v>345868450.85323042</v>
      </c>
      <c r="BG111" s="102">
        <v>73096638.130584836</v>
      </c>
      <c r="BH111" s="102">
        <v>272771812.72264564</v>
      </c>
      <c r="BI111" s="105">
        <v>191512736.36508358</v>
      </c>
      <c r="BJ111" s="102">
        <v>62945027.317424424</v>
      </c>
      <c r="BK111" s="102">
        <v>128567709.04765925</v>
      </c>
      <c r="BL111" s="102">
        <v>1436390272</v>
      </c>
      <c r="BM111" s="104">
        <v>0.10746084646843584</v>
      </c>
      <c r="BN111" s="104">
        <v>0.24079002593887688</v>
      </c>
      <c r="BO111" s="104">
        <v>0.13332917947044101</v>
      </c>
      <c r="BP111" s="104">
        <v>1.2407233318193096</v>
      </c>
      <c r="BQ111" s="102">
        <v>20008108.286049832</v>
      </c>
      <c r="BR111" s="102">
        <v>42936919.031374589</v>
      </c>
      <c r="BS111" s="102">
        <v>26934480.983624976</v>
      </c>
      <c r="BT111" s="102">
        <v>101633228.06403427</v>
      </c>
      <c r="BU111" s="106"/>
      <c r="BV111" s="102">
        <v>0</v>
      </c>
      <c r="BW111" s="104" t="s">
        <v>170</v>
      </c>
    </row>
    <row r="112" spans="1:75" s="101" customFormat="1" x14ac:dyDescent="0.25">
      <c r="A112" s="101" t="s">
        <v>187</v>
      </c>
      <c r="B112" s="101" t="s">
        <v>108</v>
      </c>
      <c r="C112" s="101" t="s">
        <v>180</v>
      </c>
      <c r="D112" s="101" t="s">
        <v>166</v>
      </c>
      <c r="E112" s="102">
        <v>4215.3846153846152</v>
      </c>
      <c r="F112" s="103">
        <v>0.68498168498168499</v>
      </c>
      <c r="G112" s="103">
        <v>0.68498168498168499</v>
      </c>
      <c r="H112" s="102">
        <v>1327.9233586925893</v>
      </c>
      <c r="I112" s="102">
        <v>1327.9233586925893</v>
      </c>
      <c r="J112" s="102">
        <v>2887.4612566920259</v>
      </c>
      <c r="K112" s="102">
        <v>2887.4612566920259</v>
      </c>
      <c r="L112" s="104"/>
      <c r="M112" s="104">
        <v>0.2215671887255522</v>
      </c>
      <c r="N112" s="104">
        <v>0.22499873491384761</v>
      </c>
      <c r="O112" s="104">
        <v>0.55343407636060016</v>
      </c>
      <c r="P112" s="102"/>
      <c r="Q112" s="102">
        <v>933.99091862771229</v>
      </c>
      <c r="R112" s="102">
        <v>948.45620563683451</v>
      </c>
      <c r="S112" s="102">
        <v>2332.9374911200684</v>
      </c>
      <c r="T112" s="102">
        <v>604.06748736615509</v>
      </c>
      <c r="U112" s="103">
        <v>0.36538461538461536</v>
      </c>
      <c r="V112" s="103">
        <v>0.36538461538461536</v>
      </c>
      <c r="W112" s="102">
        <v>383.3505208285215</v>
      </c>
      <c r="X112" s="102">
        <v>383.3505208285215</v>
      </c>
      <c r="Y112" s="102">
        <v>220.71696653763357</v>
      </c>
      <c r="Z112" s="102">
        <v>220.71696653763357</v>
      </c>
      <c r="AA112" s="104"/>
      <c r="AB112" s="104">
        <v>1.2018341683198278E-2</v>
      </c>
      <c r="AC112" s="104">
        <v>0.13525310177868935</v>
      </c>
      <c r="AD112" s="104">
        <v>0.8527285565381123</v>
      </c>
      <c r="AE112" s="102"/>
      <c r="AF112" s="102">
        <v>7.2598894628775108</v>
      </c>
      <c r="AG112" s="102">
        <v>81.70200134993172</v>
      </c>
      <c r="AH112" s="102">
        <v>515.10559655334578</v>
      </c>
      <c r="AI112" s="102"/>
      <c r="AJ112" s="104">
        <v>3.687889293480609E-2</v>
      </c>
      <c r="AK112" s="104">
        <v>0.18351401891842975</v>
      </c>
      <c r="AL112" s="104">
        <v>0.77960708814676416</v>
      </c>
      <c r="AM112" s="102"/>
      <c r="AN112" s="102">
        <v>63.1098861849893</v>
      </c>
      <c r="AO112" s="102">
        <v>314.04274710105182</v>
      </c>
      <c r="AP112" s="102">
        <v>1334.1212462350697</v>
      </c>
      <c r="AQ112" s="102"/>
      <c r="AR112" s="104">
        <v>0.20367182066446796</v>
      </c>
      <c r="AS112" s="104">
        <v>0.1895141391211968</v>
      </c>
      <c r="AT112" s="104">
        <v>0.60681404021433527</v>
      </c>
      <c r="AU112" s="102"/>
      <c r="AV112" s="102">
        <v>633.04831767483586</v>
      </c>
      <c r="AW112" s="102">
        <v>589.04372021061999</v>
      </c>
      <c r="AX112" s="102">
        <v>1886.0861853442038</v>
      </c>
      <c r="AY112" s="102">
        <v>4819.4521027507708</v>
      </c>
      <c r="AZ112" s="102" t="s">
        <v>139</v>
      </c>
      <c r="BA112" s="102" t="s">
        <v>133</v>
      </c>
      <c r="BB112" s="102">
        <v>27165450.137079947</v>
      </c>
      <c r="BC112" s="102">
        <v>6405873.3735252656</v>
      </c>
      <c r="BD112" s="102">
        <v>20759576.763554681</v>
      </c>
      <c r="BE112" s="101" t="s">
        <v>164</v>
      </c>
      <c r="BF112" s="102">
        <v>258364097.08885679</v>
      </c>
      <c r="BG112" s="102">
        <v>65404460.155624278</v>
      </c>
      <c r="BH112" s="102">
        <v>192959636.93323261</v>
      </c>
      <c r="BI112" s="105">
        <v>231198646.95177692</v>
      </c>
      <c r="BJ112" s="102">
        <v>58998586.782099009</v>
      </c>
      <c r="BK112" s="102">
        <v>172200060.16967791</v>
      </c>
      <c r="BL112" s="102">
        <v>751373248</v>
      </c>
      <c r="BM112" s="104">
        <v>3.6154401569910496E-2</v>
      </c>
      <c r="BN112" s="104">
        <v>0.34385586361581078</v>
      </c>
      <c r="BO112" s="104">
        <v>0.30770146204590043</v>
      </c>
      <c r="BP112" s="104">
        <v>8.5107607562224175</v>
      </c>
      <c r="BQ112" s="102">
        <v>39608648.622352108</v>
      </c>
      <c r="BR112" s="102">
        <v>19389938.1597469</v>
      </c>
      <c r="BS112" s="102">
        <v>54006655.782489792</v>
      </c>
      <c r="BT112" s="102">
        <v>118193404.38718812</v>
      </c>
      <c r="BU112" s="106"/>
      <c r="BV112" s="102">
        <v>0</v>
      </c>
      <c r="BW112" s="104" t="s">
        <v>170</v>
      </c>
    </row>
    <row r="113" spans="1:75" s="101" customFormat="1" x14ac:dyDescent="0.25">
      <c r="A113" s="101" t="s">
        <v>109</v>
      </c>
      <c r="B113" s="101" t="s">
        <v>109</v>
      </c>
      <c r="C113" s="101" t="s">
        <v>197</v>
      </c>
      <c r="D113" s="101" t="s">
        <v>162</v>
      </c>
      <c r="E113" s="102">
        <v>8553.8461538461543</v>
      </c>
      <c r="F113" s="103">
        <v>7.2072072072072073E-3</v>
      </c>
      <c r="G113" s="103">
        <v>7.2072072072072073E-3</v>
      </c>
      <c r="H113" s="102">
        <v>8492.196812196813</v>
      </c>
      <c r="I113" s="102">
        <v>8492.196812196813</v>
      </c>
      <c r="J113" s="102">
        <v>61.64934164934165</v>
      </c>
      <c r="K113" s="102">
        <v>61.64934164934165</v>
      </c>
      <c r="L113" s="104"/>
      <c r="M113" s="104">
        <v>4.5656857049923776E-2</v>
      </c>
      <c r="N113" s="104">
        <v>0.25345141314389574</v>
      </c>
      <c r="O113" s="104">
        <v>0.70089172980618053</v>
      </c>
      <c r="P113" s="102"/>
      <c r="Q113" s="102">
        <v>390.54173107319417</v>
      </c>
      <c r="R113" s="102">
        <v>2167.9843955077854</v>
      </c>
      <c r="S113" s="102">
        <v>5995.3200272651757</v>
      </c>
      <c r="T113" s="102">
        <v>4533.7243401759524</v>
      </c>
      <c r="U113" s="103">
        <v>4.4602456367162251E-2</v>
      </c>
      <c r="V113" s="103">
        <v>3.6869340232858989E-2</v>
      </c>
      <c r="W113" s="102">
        <v>4331.5090981125131</v>
      </c>
      <c r="X113" s="102">
        <v>4366.5689149560112</v>
      </c>
      <c r="Y113" s="102">
        <v>202.21524206343938</v>
      </c>
      <c r="Z113" s="102">
        <v>167.15542521994132</v>
      </c>
      <c r="AA113" s="104"/>
      <c r="AB113" s="104">
        <v>7.0958614030058056E-2</v>
      </c>
      <c r="AC113" s="104">
        <v>0.32148930290613614</v>
      </c>
      <c r="AD113" s="104">
        <v>0.60755208306380581</v>
      </c>
      <c r="AE113" s="102"/>
      <c r="AF113" s="102">
        <v>321.70679557322507</v>
      </c>
      <c r="AG113" s="102">
        <v>1457.543877691749</v>
      </c>
      <c r="AH113" s="102">
        <v>2754.4736669109784</v>
      </c>
      <c r="AI113" s="102"/>
      <c r="AJ113" s="104">
        <v>6.2473336752710183E-2</v>
      </c>
      <c r="AK113" s="104">
        <v>0.30638128141866527</v>
      </c>
      <c r="AL113" s="104">
        <v>0.63114538182862456</v>
      </c>
      <c r="AM113" s="102"/>
      <c r="AN113" s="102">
        <v>801.13969775247449</v>
      </c>
      <c r="AO113" s="102">
        <v>3928.943449336683</v>
      </c>
      <c r="AP113" s="102">
        <v>8093.6227632201699</v>
      </c>
      <c r="AQ113" s="102"/>
      <c r="AR113" s="104">
        <v>0.11263225455431054</v>
      </c>
      <c r="AS113" s="104">
        <v>0.22805169545081422</v>
      </c>
      <c r="AT113" s="104">
        <v>0.65931604999487525</v>
      </c>
      <c r="AU113" s="102"/>
      <c r="AV113" s="102">
        <v>29.719662960605138</v>
      </c>
      <c r="AW113" s="102">
        <v>60.174765685123013</v>
      </c>
      <c r="AX113" s="102">
        <v>173.9701550670529</v>
      </c>
      <c r="AY113" s="102">
        <v>13087.570494022108</v>
      </c>
      <c r="AZ113" s="102" t="s">
        <v>133</v>
      </c>
      <c r="BA113" s="102" t="s">
        <v>133</v>
      </c>
      <c r="BB113" s="102">
        <v>1087084349.5912549</v>
      </c>
      <c r="BC113" s="102">
        <v>0</v>
      </c>
      <c r="BD113" s="102">
        <v>1087084349.5912549</v>
      </c>
      <c r="BE113" s="101" t="s">
        <v>163</v>
      </c>
      <c r="BF113" s="102">
        <v>22777770606.606888</v>
      </c>
      <c r="BG113" s="102">
        <v>445393875.90332234</v>
      </c>
      <c r="BH113" s="102">
        <v>22332376730.703556</v>
      </c>
      <c r="BI113" s="105">
        <v>21690686257.015629</v>
      </c>
      <c r="BJ113" s="102">
        <v>445393875.90332234</v>
      </c>
      <c r="BK113" s="102">
        <v>21245292381.112301</v>
      </c>
      <c r="BL113" s="102">
        <v>84066770944</v>
      </c>
      <c r="BM113" s="104">
        <v>1.293120144123773E-2</v>
      </c>
      <c r="BN113" s="104">
        <v>0.27094856089786068</v>
      </c>
      <c r="BO113" s="104">
        <v>0.25801735945662291</v>
      </c>
      <c r="BP113" s="104">
        <v>19.953084841274141</v>
      </c>
      <c r="BQ113" s="102">
        <v>0</v>
      </c>
      <c r="BR113" s="102">
        <v>445393875.90332234</v>
      </c>
      <c r="BS113" s="102">
        <v>1295363802.2017133</v>
      </c>
      <c r="BT113" s="102">
        <v>19949928578.910587</v>
      </c>
      <c r="BU113" s="106">
        <v>0.34100000000000003</v>
      </c>
      <c r="BV113" s="102">
        <v>11786372954.253336</v>
      </c>
      <c r="BW113" s="104">
        <v>0.51745068285280726</v>
      </c>
    </row>
    <row r="114" spans="1:75" s="101" customFormat="1" x14ac:dyDescent="0.25">
      <c r="A114" s="101" t="s">
        <v>110</v>
      </c>
      <c r="B114" s="101" t="s">
        <v>110</v>
      </c>
      <c r="C114" s="101" t="s">
        <v>180</v>
      </c>
      <c r="D114" s="101" t="s">
        <v>166</v>
      </c>
      <c r="E114" s="102">
        <v>1000</v>
      </c>
      <c r="F114" s="103">
        <v>0.16923076923076924</v>
      </c>
      <c r="G114" s="103">
        <v>0.16923076923076924</v>
      </c>
      <c r="H114" s="102">
        <v>830.76923076923072</v>
      </c>
      <c r="I114" s="102">
        <v>830.76923076923072</v>
      </c>
      <c r="J114" s="102">
        <v>169.23076923076923</v>
      </c>
      <c r="K114" s="102">
        <v>169.23076923076923</v>
      </c>
      <c r="L114" s="104"/>
      <c r="M114" s="104">
        <v>0</v>
      </c>
      <c r="N114" s="104">
        <v>0.42126999999999998</v>
      </c>
      <c r="O114" s="104">
        <v>0.57872999999999997</v>
      </c>
      <c r="P114" s="102"/>
      <c r="Q114" s="102">
        <v>0</v>
      </c>
      <c r="R114" s="102">
        <v>421.27</v>
      </c>
      <c r="S114" s="102">
        <v>578.73</v>
      </c>
      <c r="T114" s="102">
        <v>598.24046920821115</v>
      </c>
      <c r="U114" s="103">
        <v>8.8235294117647065E-2</v>
      </c>
      <c r="V114" s="103">
        <v>8.8235294117647065E-2</v>
      </c>
      <c r="W114" s="102">
        <v>545.4545454545455</v>
      </c>
      <c r="X114" s="102">
        <v>545.4545454545455</v>
      </c>
      <c r="Y114" s="102">
        <v>52.785923753665692</v>
      </c>
      <c r="Z114" s="102">
        <v>52.785923753665692</v>
      </c>
      <c r="AA114" s="104"/>
      <c r="AB114" s="104">
        <v>3.1851999999999998E-2</v>
      </c>
      <c r="AC114" s="104">
        <v>0.46940199999999999</v>
      </c>
      <c r="AD114" s="104">
        <v>0.49874600000000002</v>
      </c>
      <c r="AE114" s="102"/>
      <c r="AF114" s="102">
        <v>19.05515542521994</v>
      </c>
      <c r="AG114" s="102">
        <v>280.81527272727271</v>
      </c>
      <c r="AH114" s="102">
        <v>298.3700410557185</v>
      </c>
      <c r="AI114" s="102"/>
      <c r="AJ114" s="104">
        <v>2.5644316542483371E-2</v>
      </c>
      <c r="AK114" s="104">
        <v>0.47345527457067166</v>
      </c>
      <c r="AL114" s="104">
        <v>0.50090040888684495</v>
      </c>
      <c r="AM114" s="102"/>
      <c r="AN114" s="102">
        <v>35.292318150774321</v>
      </c>
      <c r="AO114" s="102">
        <v>651.58040584271453</v>
      </c>
      <c r="AP114" s="102">
        <v>689.35105223028734</v>
      </c>
      <c r="AQ114" s="102"/>
      <c r="AR114" s="104">
        <v>0</v>
      </c>
      <c r="AS114" s="104">
        <v>0.29380947316559486</v>
      </c>
      <c r="AT114" s="104">
        <v>0.70619052683440509</v>
      </c>
      <c r="AU114" s="102"/>
      <c r="AV114" s="102">
        <v>0</v>
      </c>
      <c r="AW114" s="102">
        <v>65.230607599724436</v>
      </c>
      <c r="AX114" s="102">
        <v>156.78608538471045</v>
      </c>
      <c r="AY114" s="102">
        <v>1598.2404692082112</v>
      </c>
      <c r="AZ114" s="102" t="s">
        <v>133</v>
      </c>
      <c r="BA114" s="102" t="s">
        <v>133</v>
      </c>
      <c r="BB114" s="102">
        <v>256808342.78177252</v>
      </c>
      <c r="BC114" s="102">
        <v>15453461.576955305</v>
      </c>
      <c r="BD114" s="102">
        <v>241354881.20481721</v>
      </c>
      <c r="BE114" s="101" t="s">
        <v>164</v>
      </c>
      <c r="BF114" s="102">
        <v>1226331092.0861628</v>
      </c>
      <c r="BG114" s="102">
        <v>74303889.3833386</v>
      </c>
      <c r="BH114" s="102">
        <v>1152027202.7028241</v>
      </c>
      <c r="BI114" s="105">
        <v>969522749.30439031</v>
      </c>
      <c r="BJ114" s="102">
        <v>58850427.806383297</v>
      </c>
      <c r="BK114" s="102">
        <v>910672321.49800694</v>
      </c>
      <c r="BL114" s="102">
        <v>4877888512</v>
      </c>
      <c r="BM114" s="104">
        <v>5.2647440004010594E-2</v>
      </c>
      <c r="BN114" s="104">
        <v>0.25140613383624683</v>
      </c>
      <c r="BO114" s="104">
        <v>0.19875869383223621</v>
      </c>
      <c r="BP114" s="104">
        <v>3.7752774649079823</v>
      </c>
      <c r="BQ114" s="102">
        <v>8827031.342389049</v>
      </c>
      <c r="BR114" s="102">
        <v>50023396.46399425</v>
      </c>
      <c r="BS114" s="102">
        <v>48980487.060882136</v>
      </c>
      <c r="BT114" s="102">
        <v>861691834.43712485</v>
      </c>
      <c r="BU114" s="106">
        <v>0.35100000000000003</v>
      </c>
      <c r="BV114" s="102">
        <v>663239157.66139174</v>
      </c>
      <c r="BW114" s="104">
        <v>0.54083204930662565</v>
      </c>
    </row>
    <row r="115" spans="1:75" s="101" customFormat="1" x14ac:dyDescent="0.25">
      <c r="A115" s="101" t="s">
        <v>111</v>
      </c>
      <c r="B115" s="101" t="s">
        <v>111</v>
      </c>
      <c r="C115" s="101" t="s">
        <v>197</v>
      </c>
      <c r="D115" s="101" t="s">
        <v>162</v>
      </c>
      <c r="E115" s="102">
        <v>159615.38461538462</v>
      </c>
      <c r="F115" s="103">
        <v>0.23115577889447236</v>
      </c>
      <c r="G115" s="103">
        <v>0.23115577889447236</v>
      </c>
      <c r="H115" s="102">
        <v>122719.36606107462</v>
      </c>
      <c r="I115" s="102">
        <v>122719.36606107462</v>
      </c>
      <c r="J115" s="102">
        <v>36896.018554310016</v>
      </c>
      <c r="K115" s="102">
        <v>36896.018554310016</v>
      </c>
      <c r="L115" s="104"/>
      <c r="M115" s="104">
        <v>0.31723661455110724</v>
      </c>
      <c r="N115" s="104">
        <v>0.24979721501330401</v>
      </c>
      <c r="O115" s="104">
        <v>0.43296617043558866</v>
      </c>
      <c r="P115" s="102"/>
      <c r="Q115" s="102">
        <v>50635.844245657507</v>
      </c>
      <c r="R115" s="102">
        <v>39871.478550200452</v>
      </c>
      <c r="S115" s="102">
        <v>69108.061819526658</v>
      </c>
      <c r="T115" s="102">
        <v>3237.5366568914956</v>
      </c>
      <c r="U115" s="103">
        <v>0.22298456260720412</v>
      </c>
      <c r="V115" s="103">
        <v>0.20790378006872853</v>
      </c>
      <c r="W115" s="102">
        <v>2515.6159615297556</v>
      </c>
      <c r="X115" s="102">
        <v>2564.4405478126791</v>
      </c>
      <c r="Y115" s="102">
        <v>721.92069536174006</v>
      </c>
      <c r="Z115" s="102">
        <v>673.09610907881608</v>
      </c>
      <c r="AA115" s="104"/>
      <c r="AB115" s="104">
        <v>0.14722089642903632</v>
      </c>
      <c r="AC115" s="104">
        <v>0.30496632201715673</v>
      </c>
      <c r="AD115" s="104">
        <v>0.54781278155380697</v>
      </c>
      <c r="AE115" s="102"/>
      <c r="AF115" s="102">
        <v>476.63304884943136</v>
      </c>
      <c r="AG115" s="102">
        <v>987.33964664792086</v>
      </c>
      <c r="AH115" s="102">
        <v>1773.5639613941435</v>
      </c>
      <c r="AI115" s="102"/>
      <c r="AJ115" s="104">
        <v>0.18699703731456999</v>
      </c>
      <c r="AK115" s="104">
        <v>0.2306706543053019</v>
      </c>
      <c r="AL115" s="104">
        <v>0.58233230838012817</v>
      </c>
      <c r="AM115" s="102"/>
      <c r="AN115" s="102">
        <v>23418.570606370449</v>
      </c>
      <c r="AO115" s="102">
        <v>28888.035245066869</v>
      </c>
      <c r="AP115" s="102">
        <v>72928.376171167052</v>
      </c>
      <c r="AQ115" s="102"/>
      <c r="AR115" s="104">
        <v>0.2373691844047324</v>
      </c>
      <c r="AS115" s="104">
        <v>0.55691394806588124</v>
      </c>
      <c r="AT115" s="104">
        <v>0.20571686752938639</v>
      </c>
      <c r="AU115" s="102"/>
      <c r="AV115" s="102">
        <v>8929.3395586813549</v>
      </c>
      <c r="AW115" s="102">
        <v>20949.955065637172</v>
      </c>
      <c r="AX115" s="102">
        <v>7738.6446253532295</v>
      </c>
      <c r="AY115" s="102">
        <v>162852.92127227611</v>
      </c>
      <c r="AZ115" s="102" t="s">
        <v>133</v>
      </c>
      <c r="BA115" s="102" t="s">
        <v>133</v>
      </c>
      <c r="BB115" s="102">
        <v>119893186.5101916</v>
      </c>
      <c r="BC115" s="102">
        <v>0</v>
      </c>
      <c r="BD115" s="102">
        <v>119893186.5101916</v>
      </c>
      <c r="BE115" s="101" t="s">
        <v>164</v>
      </c>
      <c r="BF115" s="102">
        <v>1942735049.755275</v>
      </c>
      <c r="BG115" s="102">
        <v>148021054.25808108</v>
      </c>
      <c r="BH115" s="102">
        <v>1794713995.4971936</v>
      </c>
      <c r="BI115" s="105">
        <v>1822841863.2450833</v>
      </c>
      <c r="BJ115" s="102">
        <v>148021054.25808108</v>
      </c>
      <c r="BK115" s="102">
        <v>1674820808.9870019</v>
      </c>
      <c r="BL115" s="102">
        <v>4060072448</v>
      </c>
      <c r="BM115" s="104">
        <v>2.9529814565070443E-2</v>
      </c>
      <c r="BN115" s="104">
        <v>0.47849763141844187</v>
      </c>
      <c r="BO115" s="104">
        <v>0.44896781685337139</v>
      </c>
      <c r="BP115" s="104">
        <v>15.203882024522981</v>
      </c>
      <c r="BQ115" s="102">
        <v>37329609.630468443</v>
      </c>
      <c r="BR115" s="102">
        <v>110691444.62761264</v>
      </c>
      <c r="BS115" s="102">
        <v>192290627.47570834</v>
      </c>
      <c r="BT115" s="102">
        <v>1482530181.5112936</v>
      </c>
      <c r="BU115" s="106">
        <v>0.38900000000000012</v>
      </c>
      <c r="BV115" s="102">
        <v>1236864049.6805277</v>
      </c>
      <c r="BW115" s="104">
        <v>0.63666121112929663</v>
      </c>
    </row>
    <row r="116" spans="1:75" s="101" customFormat="1" x14ac:dyDescent="0.25">
      <c r="A116" s="101" t="s">
        <v>112</v>
      </c>
      <c r="B116" s="101" t="s">
        <v>112</v>
      </c>
      <c r="C116" s="101" t="s">
        <v>171</v>
      </c>
      <c r="D116" s="101" t="s">
        <v>162</v>
      </c>
      <c r="E116" s="102">
        <v>147307</v>
      </c>
      <c r="F116" s="103">
        <v>0.17460317460317459</v>
      </c>
      <c r="G116" s="103">
        <v>0.14588859416445624</v>
      </c>
      <c r="H116" s="102">
        <v>121586.73015873015</v>
      </c>
      <c r="I116" s="102">
        <v>125816.58885941644</v>
      </c>
      <c r="J116" s="102">
        <v>25720.269841269841</v>
      </c>
      <c r="K116" s="102">
        <v>21490.411140583554</v>
      </c>
      <c r="L116" s="104"/>
      <c r="M116" s="104">
        <v>0.20155201576594189</v>
      </c>
      <c r="N116" s="104">
        <v>9.4153239771465336E-2</v>
      </c>
      <c r="O116" s="104">
        <v>0.70429474446259277</v>
      </c>
      <c r="P116" s="102"/>
      <c r="Q116" s="102">
        <v>29690.022786433601</v>
      </c>
      <c r="R116" s="102">
        <v>13869.431291015244</v>
      </c>
      <c r="S116" s="102">
        <v>103747.54592255116</v>
      </c>
      <c r="T116" s="102">
        <v>7984</v>
      </c>
      <c r="U116" s="103">
        <v>0.10817031070195628</v>
      </c>
      <c r="V116" s="103">
        <v>8.7456846950517836E-2</v>
      </c>
      <c r="W116" s="102">
        <v>7120.368239355581</v>
      </c>
      <c r="X116" s="102">
        <v>7285.744533947066</v>
      </c>
      <c r="Y116" s="102">
        <v>863.63176064441893</v>
      </c>
      <c r="Z116" s="102">
        <v>698.25546605293437</v>
      </c>
      <c r="AA116" s="104"/>
      <c r="AB116" s="104">
        <v>0.13076862966680894</v>
      </c>
      <c r="AC116" s="104">
        <v>0.16513846394287127</v>
      </c>
      <c r="AD116" s="104">
        <v>0.70409290639031985</v>
      </c>
      <c r="AE116" s="102"/>
      <c r="AF116" s="102">
        <v>1044.0567392598025</v>
      </c>
      <c r="AG116" s="102">
        <v>1318.4654961198842</v>
      </c>
      <c r="AH116" s="102">
        <v>5621.4777646203138</v>
      </c>
      <c r="AI116" s="102"/>
      <c r="AJ116" s="104">
        <v>0.11317510382405246</v>
      </c>
      <c r="AK116" s="104">
        <v>0.16107264955278328</v>
      </c>
      <c r="AL116" s="104">
        <v>0.72575224662316429</v>
      </c>
      <c r="AM116" s="102"/>
      <c r="AN116" s="102">
        <v>14566.43922409589</v>
      </c>
      <c r="AO116" s="102">
        <v>20731.193355230454</v>
      </c>
      <c r="AP116" s="102">
        <v>93409.465818759389</v>
      </c>
      <c r="AQ116" s="102"/>
      <c r="AR116" s="104">
        <v>0.43272542489819821</v>
      </c>
      <c r="AS116" s="104">
        <v>9.5142276836199195E-3</v>
      </c>
      <c r="AT116" s="104">
        <v>0.55776034741818192</v>
      </c>
      <c r="AU116" s="102"/>
      <c r="AV116" s="102">
        <v>11503.530116140239</v>
      </c>
      <c r="AW116" s="102">
        <v>252.92529255956055</v>
      </c>
      <c r="AX116" s="102">
        <v>14827.44619321446</v>
      </c>
      <c r="AY116" s="102">
        <v>155291</v>
      </c>
      <c r="AZ116" s="102" t="s">
        <v>420</v>
      </c>
      <c r="BA116" s="102" t="s">
        <v>420</v>
      </c>
      <c r="BB116" s="102">
        <v>239528518.2113418</v>
      </c>
      <c r="BC116" s="102">
        <v>6347274.9946672153</v>
      </c>
      <c r="BD116" s="102">
        <v>233181243.2166746</v>
      </c>
      <c r="BE116" s="101" t="s">
        <v>164</v>
      </c>
      <c r="BF116" s="102">
        <v>1691294939.4463909</v>
      </c>
      <c r="BG116" s="102">
        <v>239343825.75452444</v>
      </c>
      <c r="BH116" s="102">
        <v>1451951113.6918676</v>
      </c>
      <c r="BI116" s="105">
        <v>1451766421.2350492</v>
      </c>
      <c r="BJ116" s="102">
        <v>232996550.75985724</v>
      </c>
      <c r="BK116" s="102">
        <v>1218769870.475193</v>
      </c>
      <c r="BL116" s="102">
        <v>7853450240</v>
      </c>
      <c r="BM116" s="104">
        <v>3.049978173813982E-2</v>
      </c>
      <c r="BN116" s="104">
        <v>0.2153569307451792</v>
      </c>
      <c r="BO116" s="104">
        <v>0.1848571490070394</v>
      </c>
      <c r="BP116" s="104">
        <v>6.0609335041855879</v>
      </c>
      <c r="BQ116" s="102">
        <v>20578806.118924335</v>
      </c>
      <c r="BR116" s="102">
        <v>212417744.64093289</v>
      </c>
      <c r="BS116" s="102">
        <v>54852964.128238596</v>
      </c>
      <c r="BT116" s="102">
        <v>1163916906.3469543</v>
      </c>
      <c r="BU116" s="106">
        <v>0.41000000000000009</v>
      </c>
      <c r="BV116" s="102">
        <v>1175306652.835628</v>
      </c>
      <c r="BW116" s="104">
        <v>0.69491525423728839</v>
      </c>
    </row>
    <row r="117" spans="1:75" s="101" customFormat="1" x14ac:dyDescent="0.25">
      <c r="A117" s="101" t="s">
        <v>113</v>
      </c>
      <c r="B117" s="101" t="s">
        <v>113</v>
      </c>
      <c r="C117" s="101" t="s">
        <v>197</v>
      </c>
      <c r="D117" s="101" t="s">
        <v>196</v>
      </c>
      <c r="E117" s="102">
        <v>2604657</v>
      </c>
      <c r="F117" s="103">
        <v>0.21195097037793667</v>
      </c>
      <c r="G117" s="103">
        <v>0.20275791624106232</v>
      </c>
      <c r="H117" s="102">
        <v>2052597.4213483147</v>
      </c>
      <c r="I117" s="102">
        <v>2076542.1741573033</v>
      </c>
      <c r="J117" s="102">
        <v>552059.57865168538</v>
      </c>
      <c r="K117" s="102">
        <v>528114.82584269671</v>
      </c>
      <c r="L117" s="104"/>
      <c r="M117" s="104">
        <v>0.46559209361003767</v>
      </c>
      <c r="N117" s="104">
        <v>0.25263070377426011</v>
      </c>
      <c r="O117" s="104">
        <v>0.28177720261570216</v>
      </c>
      <c r="P117" s="102"/>
      <c r="Q117" s="102">
        <v>1212707.7057660399</v>
      </c>
      <c r="R117" s="102">
        <v>658016.33100055298</v>
      </c>
      <c r="S117" s="102">
        <v>733932.96323340689</v>
      </c>
      <c r="T117" s="102">
        <v>558228</v>
      </c>
      <c r="U117" s="103">
        <v>0.17850553505535055</v>
      </c>
      <c r="V117" s="103">
        <v>0.17565698478561548</v>
      </c>
      <c r="W117" s="102">
        <v>458581.21217712172</v>
      </c>
      <c r="X117" s="102">
        <v>460171.35269709543</v>
      </c>
      <c r="Y117" s="102">
        <v>99646.787822878221</v>
      </c>
      <c r="Z117" s="102">
        <v>98056.647302904559</v>
      </c>
      <c r="AA117" s="104"/>
      <c r="AB117" s="104">
        <v>0.38618457827071867</v>
      </c>
      <c r="AC117" s="104">
        <v>0.313653614191992</v>
      </c>
      <c r="AD117" s="104">
        <v>0.30016180753728927</v>
      </c>
      <c r="AE117" s="102"/>
      <c r="AF117" s="102">
        <v>215579.04475890673</v>
      </c>
      <c r="AG117" s="102">
        <v>175090.22974316732</v>
      </c>
      <c r="AH117" s="102">
        <v>167558.72549792592</v>
      </c>
      <c r="AI117" s="102"/>
      <c r="AJ117" s="104">
        <v>0.44739486658345307</v>
      </c>
      <c r="AK117" s="104">
        <v>0.25472925935151591</v>
      </c>
      <c r="AL117" s="104">
        <v>0.29787587406503097</v>
      </c>
      <c r="AM117" s="102"/>
      <c r="AN117" s="102">
        <v>1123488.4297133305</v>
      </c>
      <c r="AO117" s="102">
        <v>639670.67341728625</v>
      </c>
      <c r="AP117" s="102">
        <v>748019.53039481945</v>
      </c>
      <c r="AQ117" s="102"/>
      <c r="AR117" s="104">
        <v>0.3148139749968194</v>
      </c>
      <c r="AS117" s="104">
        <v>0.43061672685478253</v>
      </c>
      <c r="AT117" s="104">
        <v>0.25456929814839813</v>
      </c>
      <c r="AU117" s="102"/>
      <c r="AV117" s="102">
        <v>205166.27176059128</v>
      </c>
      <c r="AW117" s="102">
        <v>280635.66240169998</v>
      </c>
      <c r="AX117" s="102">
        <v>165904.4323122724</v>
      </c>
      <c r="AY117" s="102">
        <v>3162885</v>
      </c>
      <c r="AZ117" s="102" t="s">
        <v>371</v>
      </c>
      <c r="BA117" s="102" t="s">
        <v>372</v>
      </c>
      <c r="BB117" s="102">
        <v>1327618892.0584304</v>
      </c>
      <c r="BC117" s="102">
        <v>38008116.039298803</v>
      </c>
      <c r="BD117" s="102">
        <v>1289610776.0191317</v>
      </c>
      <c r="BE117" s="101" t="s">
        <v>164</v>
      </c>
      <c r="BF117" s="102">
        <v>7114846313.8582468</v>
      </c>
      <c r="BG117" s="102">
        <v>827882189.2594713</v>
      </c>
      <c r="BH117" s="102">
        <v>6286964124.5987816</v>
      </c>
      <c r="BI117" s="105">
        <v>5787227421.7998161</v>
      </c>
      <c r="BJ117" s="102">
        <v>789874073.22017252</v>
      </c>
      <c r="BK117" s="102">
        <v>4997353348.5796499</v>
      </c>
      <c r="BL117" s="102">
        <v>44895391744</v>
      </c>
      <c r="BM117" s="104">
        <v>2.9571384511548643E-2</v>
      </c>
      <c r="BN117" s="104">
        <v>0.1584760938144415</v>
      </c>
      <c r="BO117" s="104">
        <v>0.12890470930289286</v>
      </c>
      <c r="BP117" s="104">
        <v>4.3591029446913838</v>
      </c>
      <c r="BQ117" s="102">
        <v>164614885.56494853</v>
      </c>
      <c r="BR117" s="102">
        <v>625259187.65522397</v>
      </c>
      <c r="BS117" s="102">
        <v>1486857455.3091424</v>
      </c>
      <c r="BT117" s="102">
        <v>3510495893.2705078</v>
      </c>
      <c r="BU117" s="106">
        <v>0.53700000000000037</v>
      </c>
      <c r="BV117" s="102">
        <v>8251992376.9803114</v>
      </c>
      <c r="BW117" s="104">
        <v>1.1598272138228958</v>
      </c>
    </row>
    <row r="118" spans="1:75" s="101" customFormat="1" x14ac:dyDescent="0.25">
      <c r="A118" s="101" t="s">
        <v>114</v>
      </c>
      <c r="B118" s="101" t="s">
        <v>114</v>
      </c>
      <c r="C118" s="101" t="s">
        <v>161</v>
      </c>
      <c r="D118" s="101" t="s">
        <v>166</v>
      </c>
      <c r="E118" s="102">
        <v>225476.92307692306</v>
      </c>
      <c r="F118" s="103">
        <v>0.56720796943231444</v>
      </c>
      <c r="G118" s="103">
        <v>0.56720796943231444</v>
      </c>
      <c r="H118" s="102">
        <v>97584.615384615376</v>
      </c>
      <c r="I118" s="102">
        <v>97584.615384615376</v>
      </c>
      <c r="J118" s="102">
        <v>127892.30769230769</v>
      </c>
      <c r="K118" s="102">
        <v>127892.30769230769</v>
      </c>
      <c r="L118" s="104"/>
      <c r="M118" s="104">
        <v>0.44941727523328573</v>
      </c>
      <c r="N118" s="104">
        <v>0.15143415527531701</v>
      </c>
      <c r="O118" s="104">
        <v>0.39914856949139721</v>
      </c>
      <c r="P118" s="102"/>
      <c r="Q118" s="102">
        <v>101333.22439721593</v>
      </c>
      <c r="R118" s="102">
        <v>34144.907380231474</v>
      </c>
      <c r="S118" s="102">
        <v>89998.791299475648</v>
      </c>
      <c r="T118" s="102">
        <v>2646549</v>
      </c>
      <c r="U118" s="103">
        <v>0.57939557175109913</v>
      </c>
      <c r="V118" s="103">
        <v>0.57820731175981299</v>
      </c>
      <c r="W118" s="102">
        <v>1113150.2289777005</v>
      </c>
      <c r="X118" s="102">
        <v>1116295.0172693788</v>
      </c>
      <c r="Y118" s="102">
        <v>1533398.7710222995</v>
      </c>
      <c r="Z118" s="102">
        <v>1530253.9827306212</v>
      </c>
      <c r="AA118" s="104"/>
      <c r="AB118" s="104">
        <v>0.31208216691592849</v>
      </c>
      <c r="AC118" s="104">
        <v>0.23195088903375899</v>
      </c>
      <c r="AD118" s="104">
        <v>0.45596694405031257</v>
      </c>
      <c r="AE118" s="102"/>
      <c r="AF118" s="102">
        <v>825940.74676918366</v>
      </c>
      <c r="AG118" s="102">
        <v>613869.39342140581</v>
      </c>
      <c r="AH118" s="102">
        <v>1206738.8598094108</v>
      </c>
      <c r="AI118" s="102"/>
      <c r="AJ118" s="104">
        <v>0.25766096020137585</v>
      </c>
      <c r="AK118" s="104">
        <v>0.35530988719155443</v>
      </c>
      <c r="AL118" s="104">
        <v>0.38702915260706966</v>
      </c>
      <c r="AM118" s="102"/>
      <c r="AN118" s="102">
        <v>311959.10254765762</v>
      </c>
      <c r="AO118" s="102">
        <v>430186.0609692586</v>
      </c>
      <c r="AP118" s="102">
        <v>468589.68084539945</v>
      </c>
      <c r="AQ118" s="102"/>
      <c r="AR118" s="104">
        <v>0.42053819410698146</v>
      </c>
      <c r="AS118" s="104">
        <v>0.12492750257136395</v>
      </c>
      <c r="AT118" s="104">
        <v>0.45453430332165456</v>
      </c>
      <c r="AU118" s="102"/>
      <c r="AV118" s="102">
        <v>698636.35012868012</v>
      </c>
      <c r="AW118" s="102">
        <v>207540.94550790309</v>
      </c>
      <c r="AX118" s="102">
        <v>755113.78307802405</v>
      </c>
      <c r="AY118" s="102">
        <v>2872025.923076923</v>
      </c>
      <c r="AZ118" s="102" t="s">
        <v>420</v>
      </c>
      <c r="BA118" s="102" t="s">
        <v>133</v>
      </c>
      <c r="BB118" s="102">
        <v>112777964028.209</v>
      </c>
      <c r="BC118" s="102">
        <v>1652542654.6856549</v>
      </c>
      <c r="BD118" s="102">
        <v>111125421373.52335</v>
      </c>
      <c r="BE118" s="101" t="s">
        <v>163</v>
      </c>
      <c r="BF118" s="102">
        <v>153521201625.10648</v>
      </c>
      <c r="BG118" s="102"/>
      <c r="BH118" s="102"/>
      <c r="BI118" s="105">
        <v>40743237596.897507</v>
      </c>
      <c r="BJ118" s="102"/>
      <c r="BK118" s="102"/>
      <c r="BL118" s="102"/>
      <c r="BM118" s="104">
        <v>0.28531043451241239</v>
      </c>
      <c r="BN118" s="104">
        <v>0.38838438980482809</v>
      </c>
      <c r="BO118" s="104">
        <v>0.10307395529241574</v>
      </c>
      <c r="BP118" s="104">
        <v>0.36126949043614986</v>
      </c>
      <c r="BQ118" s="102"/>
      <c r="BR118" s="102"/>
      <c r="BS118" s="102"/>
      <c r="BT118" s="102"/>
      <c r="BU118" s="106">
        <v>0.48199999999999998</v>
      </c>
      <c r="BV118" s="102">
        <v>142851774485.13766</v>
      </c>
      <c r="BW118" s="104" t="s">
        <v>170</v>
      </c>
    </row>
    <row r="119" spans="1:75" s="101" customFormat="1" x14ac:dyDescent="0.25">
      <c r="A119" s="101" t="s">
        <v>115</v>
      </c>
      <c r="B119" s="101" t="s">
        <v>115</v>
      </c>
      <c r="C119" s="101" t="s">
        <v>161</v>
      </c>
      <c r="D119" s="101" t="s">
        <v>162</v>
      </c>
      <c r="E119" s="102">
        <v>3008</v>
      </c>
      <c r="F119" s="103">
        <v>0.63793103448275867</v>
      </c>
      <c r="G119" s="103">
        <v>0.63793103448275867</v>
      </c>
      <c r="H119" s="102">
        <v>1089.1034482758619</v>
      </c>
      <c r="I119" s="102">
        <v>1089.1034482758619</v>
      </c>
      <c r="J119" s="102">
        <v>1918.8965517241381</v>
      </c>
      <c r="K119" s="102">
        <v>1918.8965517241381</v>
      </c>
      <c r="L119" s="104"/>
      <c r="M119" s="104">
        <v>0.24495</v>
      </c>
      <c r="N119" s="104">
        <v>0.28121600000000002</v>
      </c>
      <c r="O119" s="104">
        <v>0.47383399999999998</v>
      </c>
      <c r="P119" s="102"/>
      <c r="Q119" s="102">
        <v>736.80960000000005</v>
      </c>
      <c r="R119" s="102">
        <v>845.89772800000003</v>
      </c>
      <c r="S119" s="102">
        <v>1425.292672</v>
      </c>
      <c r="T119" s="102">
        <v>1130.1600000000001</v>
      </c>
      <c r="U119" s="103">
        <v>0.61594202898550721</v>
      </c>
      <c r="V119" s="103">
        <v>0.61594202898550721</v>
      </c>
      <c r="W119" s="102">
        <v>434.04695652173922</v>
      </c>
      <c r="X119" s="102">
        <v>434.04695652173922</v>
      </c>
      <c r="Y119" s="102">
        <v>696.11304347826092</v>
      </c>
      <c r="Z119" s="102">
        <v>696.11304347826092</v>
      </c>
      <c r="AA119" s="104"/>
      <c r="AB119" s="104">
        <v>0.13922749510614574</v>
      </c>
      <c r="AC119" s="104">
        <v>0.22206300387963904</v>
      </c>
      <c r="AD119" s="104">
        <v>0.6387095010142152</v>
      </c>
      <c r="AE119" s="102"/>
      <c r="AF119" s="102">
        <v>157.34934586916168</v>
      </c>
      <c r="AG119" s="102">
        <v>250.96672446461287</v>
      </c>
      <c r="AH119" s="102">
        <v>721.84392966622545</v>
      </c>
      <c r="AI119" s="102"/>
      <c r="AJ119" s="104">
        <v>0.14911119068331335</v>
      </c>
      <c r="AK119" s="104">
        <v>0.30348426409187901</v>
      </c>
      <c r="AL119" s="104">
        <v>0.54740454522480764</v>
      </c>
      <c r="AM119" s="102"/>
      <c r="AN119" s="102">
        <v>227.11877044914104</v>
      </c>
      <c r="AO119" s="102">
        <v>462.2521797012476</v>
      </c>
      <c r="AP119" s="102">
        <v>833.77945464721256</v>
      </c>
      <c r="AQ119" s="102"/>
      <c r="AR119" s="104">
        <v>0.18459124277382222</v>
      </c>
      <c r="AS119" s="104">
        <v>0.20029482057812745</v>
      </c>
      <c r="AT119" s="104">
        <v>0.61511393664805025</v>
      </c>
      <c r="AU119" s="102"/>
      <c r="AV119" s="102">
        <v>482.70787104388057</v>
      </c>
      <c r="AW119" s="102">
        <v>523.77287768114616</v>
      </c>
      <c r="AX119" s="102">
        <v>1608.5288464773719</v>
      </c>
      <c r="AY119" s="102">
        <v>4138.16</v>
      </c>
      <c r="AZ119" s="102" t="s">
        <v>420</v>
      </c>
      <c r="BA119" s="102" t="s">
        <v>420</v>
      </c>
      <c r="BB119" s="102">
        <v>11699085.844737859</v>
      </c>
      <c r="BC119" s="102">
        <v>609404.51422833349</v>
      </c>
      <c r="BD119" s="102">
        <v>11089681.330509527</v>
      </c>
      <c r="BE119" s="101" t="s">
        <v>164</v>
      </c>
      <c r="BF119" s="102">
        <v>460807626.54691601</v>
      </c>
      <c r="BG119" s="102">
        <v>41546805.955360018</v>
      </c>
      <c r="BH119" s="102">
        <v>419260820.59155613</v>
      </c>
      <c r="BI119" s="105">
        <v>449108540.70217806</v>
      </c>
      <c r="BJ119" s="102">
        <v>40937401.441131681</v>
      </c>
      <c r="BK119" s="102">
        <v>408171139.26104659</v>
      </c>
      <c r="BL119" s="102">
        <v>1412377856</v>
      </c>
      <c r="BM119" s="104">
        <v>8.2832549342503007E-3</v>
      </c>
      <c r="BN119" s="104">
        <v>0.32626370102684193</v>
      </c>
      <c r="BO119" s="104">
        <v>0.31798044609259157</v>
      </c>
      <c r="BP119" s="104">
        <v>38.388344752952037</v>
      </c>
      <c r="BQ119" s="102">
        <v>26444781.644191872</v>
      </c>
      <c r="BR119" s="102">
        <v>14492619.796939811</v>
      </c>
      <c r="BS119" s="102">
        <v>302266750.46576768</v>
      </c>
      <c r="BT119" s="102">
        <v>105904388.79527892</v>
      </c>
      <c r="BU119" s="106"/>
      <c r="BV119" s="102">
        <v>0</v>
      </c>
      <c r="BW119" s="104" t="s">
        <v>170</v>
      </c>
    </row>
    <row r="120" spans="1:75" s="101" customFormat="1" x14ac:dyDescent="0.25">
      <c r="A120" s="101" t="s">
        <v>116</v>
      </c>
      <c r="B120" s="101" t="s">
        <v>116</v>
      </c>
      <c r="C120" s="101" t="s">
        <v>197</v>
      </c>
      <c r="D120" s="101" t="s">
        <v>196</v>
      </c>
      <c r="E120" s="102">
        <v>13323.076923076922</v>
      </c>
      <c r="F120" s="103">
        <v>0.17499999999999999</v>
      </c>
      <c r="G120" s="103">
        <v>0.17499999999999999</v>
      </c>
      <c r="H120" s="102">
        <v>10991.538461538459</v>
      </c>
      <c r="I120" s="102">
        <v>10991.538461538459</v>
      </c>
      <c r="J120" s="102">
        <v>2331.538461538461</v>
      </c>
      <c r="K120" s="102">
        <v>2331.538461538461</v>
      </c>
      <c r="L120" s="104"/>
      <c r="M120" s="104">
        <v>0.21806302195734817</v>
      </c>
      <c r="N120" s="104">
        <v>0.25234407774380357</v>
      </c>
      <c r="O120" s="104">
        <v>0.52959290029884831</v>
      </c>
      <c r="P120" s="102"/>
      <c r="Q120" s="102">
        <v>2905.2704156163613</v>
      </c>
      <c r="R120" s="102">
        <v>3361.9995588635979</v>
      </c>
      <c r="S120" s="102">
        <v>7055.8069485969627</v>
      </c>
      <c r="T120" s="102">
        <v>1568.9149560117301</v>
      </c>
      <c r="U120" s="103">
        <v>0.14525139664804471</v>
      </c>
      <c r="V120" s="103">
        <v>0.11731843575418995</v>
      </c>
      <c r="W120" s="102">
        <v>1341.0278674290207</v>
      </c>
      <c r="X120" s="102">
        <v>1384.8523075410801</v>
      </c>
      <c r="Y120" s="102">
        <v>227.88708858270942</v>
      </c>
      <c r="Z120" s="102">
        <v>184.06264847064989</v>
      </c>
      <c r="AA120" s="104"/>
      <c r="AB120" s="104">
        <v>0.20055568376059651</v>
      </c>
      <c r="AC120" s="104">
        <v>0.26181057739239122</v>
      </c>
      <c r="AD120" s="104">
        <v>0.53763373884701238</v>
      </c>
      <c r="AE120" s="102"/>
      <c r="AF120" s="102">
        <v>314.65481176515874</v>
      </c>
      <c r="AG120" s="102">
        <v>410.75853051298913</v>
      </c>
      <c r="AH120" s="102">
        <v>843.50161373358242</v>
      </c>
      <c r="AI120" s="102"/>
      <c r="AJ120" s="104">
        <v>0.20333539360341404</v>
      </c>
      <c r="AK120" s="104">
        <v>0.26239927300091204</v>
      </c>
      <c r="AL120" s="104">
        <v>0.53426533339567384</v>
      </c>
      <c r="AM120" s="102"/>
      <c r="AN120" s="102">
        <v>2507.6472286408134</v>
      </c>
      <c r="AO120" s="102">
        <v>3236.0564389565934</v>
      </c>
      <c r="AP120" s="102">
        <v>6588.8626613700717</v>
      </c>
      <c r="AQ120" s="102"/>
      <c r="AR120" s="104">
        <v>0.22797946877489311</v>
      </c>
      <c r="AS120" s="104">
        <v>0.2362429228515876</v>
      </c>
      <c r="AT120" s="104">
        <v>0.53577760837351929</v>
      </c>
      <c r="AU120" s="102"/>
      <c r="AV120" s="102">
        <v>583.49647728551304</v>
      </c>
      <c r="AW120" s="102">
        <v>604.64617278165781</v>
      </c>
      <c r="AX120" s="102">
        <v>1371.2829000539996</v>
      </c>
      <c r="AY120" s="102">
        <v>14891.991879088651</v>
      </c>
      <c r="AZ120" s="102" t="s">
        <v>133</v>
      </c>
      <c r="BA120" s="102" t="s">
        <v>133</v>
      </c>
      <c r="BB120" s="102">
        <v>232454156.9319953</v>
      </c>
      <c r="BC120" s="102">
        <v>3159490.3005260597</v>
      </c>
      <c r="BD120" s="102">
        <v>229294666.63146925</v>
      </c>
      <c r="BE120" s="101" t="s">
        <v>164</v>
      </c>
      <c r="BF120" s="102">
        <v>622409731.19969749</v>
      </c>
      <c r="BG120" s="102">
        <v>27181858.892644394</v>
      </c>
      <c r="BH120" s="102">
        <v>595227872.30705321</v>
      </c>
      <c r="BI120" s="105">
        <v>389955574.26770216</v>
      </c>
      <c r="BJ120" s="102">
        <v>24022368.592118334</v>
      </c>
      <c r="BK120" s="102">
        <v>365933205.67558396</v>
      </c>
      <c r="BL120" s="102">
        <v>4002723840</v>
      </c>
      <c r="BM120" s="104">
        <v>5.807399316661209E-2</v>
      </c>
      <c r="BN120" s="104">
        <v>0.15549654587204734</v>
      </c>
      <c r="BO120" s="104">
        <v>9.7422552705435247E-2</v>
      </c>
      <c r="BP120" s="104">
        <v>1.6775590482633702</v>
      </c>
      <c r="BQ120" s="102">
        <v>10760410.636117073</v>
      </c>
      <c r="BR120" s="102">
        <v>13261957.956001261</v>
      </c>
      <c r="BS120" s="102">
        <v>33926562.954022013</v>
      </c>
      <c r="BT120" s="102">
        <v>332006642.72156197</v>
      </c>
      <c r="BU120" s="106">
        <v>0.34600000000000003</v>
      </c>
      <c r="BV120" s="102">
        <v>329287105.49708772</v>
      </c>
      <c r="BW120" s="104">
        <v>0.52905198776758422</v>
      </c>
    </row>
    <row r="121" spans="1:75" s="101" customFormat="1" x14ac:dyDescent="0.25">
      <c r="A121" s="101" t="s">
        <v>117</v>
      </c>
      <c r="B121" s="101" t="s">
        <v>117</v>
      </c>
      <c r="C121" s="101" t="s">
        <v>161</v>
      </c>
      <c r="D121" s="101" t="s">
        <v>162</v>
      </c>
      <c r="E121" s="102">
        <v>8753.8461538461543</v>
      </c>
      <c r="F121" s="103">
        <v>0.6625659050966608</v>
      </c>
      <c r="G121" s="103">
        <v>0.6625659050966608</v>
      </c>
      <c r="H121" s="102">
        <v>2953.8461538461543</v>
      </c>
      <c r="I121" s="102">
        <v>2953.8461538461543</v>
      </c>
      <c r="J121" s="102">
        <v>5800</v>
      </c>
      <c r="K121" s="102">
        <v>5800</v>
      </c>
      <c r="L121" s="104"/>
      <c r="M121" s="104">
        <v>0.41437597473527166</v>
      </c>
      <c r="N121" s="104">
        <v>0.35405049256793175</v>
      </c>
      <c r="O121" s="104">
        <v>0.23157353269679662</v>
      </c>
      <c r="P121" s="102"/>
      <c r="Q121" s="102">
        <v>3627.3835326826088</v>
      </c>
      <c r="R121" s="102">
        <v>3099.3035426331257</v>
      </c>
      <c r="S121" s="102">
        <v>2027.1590785304197</v>
      </c>
      <c r="T121" s="102">
        <v>601.17302052785919</v>
      </c>
      <c r="U121" s="103">
        <v>0.13592233009708737</v>
      </c>
      <c r="V121" s="103">
        <v>0.13592233009708737</v>
      </c>
      <c r="W121" s="102">
        <v>519.46018278620852</v>
      </c>
      <c r="X121" s="102">
        <v>519.46018278620852</v>
      </c>
      <c r="Y121" s="102">
        <v>81.712837741650759</v>
      </c>
      <c r="Z121" s="102">
        <v>81.712837741650759</v>
      </c>
      <c r="AA121" s="104"/>
      <c r="AB121" s="104">
        <v>0.31658726857978248</v>
      </c>
      <c r="AC121" s="104">
        <v>0.11682546284043505</v>
      </c>
      <c r="AD121" s="104">
        <v>0.56658726857978248</v>
      </c>
      <c r="AE121" s="102"/>
      <c r="AF121" s="102">
        <v>190.32372451277243</v>
      </c>
      <c r="AG121" s="102">
        <v>70.232316370349508</v>
      </c>
      <c r="AH121" s="102">
        <v>340.61697964473723</v>
      </c>
      <c r="AI121" s="102"/>
      <c r="AJ121" s="104">
        <v>0.48370903754232286</v>
      </c>
      <c r="AK121" s="104">
        <v>0.19328239626296476</v>
      </c>
      <c r="AL121" s="104">
        <v>0.32300856619471247</v>
      </c>
      <c r="AM121" s="102"/>
      <c r="AN121" s="102">
        <v>1680.0696651820915</v>
      </c>
      <c r="AO121" s="102">
        <v>671.32897169964281</v>
      </c>
      <c r="AP121" s="102">
        <v>1121.9076997506288</v>
      </c>
      <c r="AQ121" s="102"/>
      <c r="AR121" s="104">
        <v>0.31191376531530701</v>
      </c>
      <c r="AS121" s="104">
        <v>0.38954542708386297</v>
      </c>
      <c r="AT121" s="104">
        <v>0.29854080760083002</v>
      </c>
      <c r="AU121" s="102"/>
      <c r="AV121" s="102">
        <v>1834.5871977233778</v>
      </c>
      <c r="AW121" s="102">
        <v>2291.1943393627112</v>
      </c>
      <c r="AX121" s="102">
        <v>1755.9313006555622</v>
      </c>
      <c r="AY121" s="102">
        <v>9355.0191743740143</v>
      </c>
      <c r="AZ121" s="102" t="s">
        <v>133</v>
      </c>
      <c r="BA121" s="102" t="s">
        <v>133</v>
      </c>
      <c r="BB121" s="102">
        <v>76317957.457532048</v>
      </c>
      <c r="BC121" s="102">
        <v>34380442.375225283</v>
      </c>
      <c r="BD121" s="102">
        <v>41937515.082306765</v>
      </c>
      <c r="BE121" s="101" t="s">
        <v>163</v>
      </c>
      <c r="BF121" s="102">
        <v>241134110.57185507</v>
      </c>
      <c r="BG121" s="102">
        <v>126388454.35226822</v>
      </c>
      <c r="BH121" s="102">
        <v>114745656.21958682</v>
      </c>
      <c r="BI121" s="105">
        <v>164816153.11432308</v>
      </c>
      <c r="BJ121" s="102">
        <v>92008011.977042943</v>
      </c>
      <c r="BK121" s="102">
        <v>72808141.137280047</v>
      </c>
      <c r="BL121" s="102">
        <v>434386304</v>
      </c>
      <c r="BM121" s="104">
        <v>0.17569144504503542</v>
      </c>
      <c r="BN121" s="104">
        <v>0.55511444157285184</v>
      </c>
      <c r="BO121" s="104">
        <v>0.37942299652781658</v>
      </c>
      <c r="BP121" s="104">
        <v>2.1595985873447519</v>
      </c>
      <c r="BQ121" s="102">
        <v>50704086.77431865</v>
      </c>
      <c r="BR121" s="102">
        <v>41303925.202724293</v>
      </c>
      <c r="BS121" s="102">
        <v>8059429.7002827479</v>
      </c>
      <c r="BT121" s="102">
        <v>64748711.436997302</v>
      </c>
      <c r="BU121" s="106"/>
      <c r="BV121" s="102">
        <v>0</v>
      </c>
      <c r="BW121" s="104" t="s">
        <v>170</v>
      </c>
    </row>
    <row r="122" spans="1:75" s="101" customFormat="1" x14ac:dyDescent="0.25">
      <c r="A122" s="101" t="s">
        <v>182</v>
      </c>
      <c r="B122" s="101" t="s">
        <v>118</v>
      </c>
      <c r="C122" s="101" t="s">
        <v>180</v>
      </c>
      <c r="D122" s="101" t="s">
        <v>172</v>
      </c>
      <c r="E122" s="102">
        <v>15814</v>
      </c>
      <c r="F122" s="103">
        <v>0.31750414135836552</v>
      </c>
      <c r="G122" s="103">
        <v>0.31750414135836552</v>
      </c>
      <c r="H122" s="102">
        <v>10792.989508558809</v>
      </c>
      <c r="I122" s="102">
        <v>10792.989508558809</v>
      </c>
      <c r="J122" s="102">
        <v>5021.0104914411922</v>
      </c>
      <c r="K122" s="102">
        <v>5021.0104914411922</v>
      </c>
      <c r="L122" s="104"/>
      <c r="M122" s="104">
        <v>4.0516978881199976E-2</v>
      </c>
      <c r="N122" s="104">
        <v>0.60290253150300965</v>
      </c>
      <c r="O122" s="104">
        <v>0.35658048961579053</v>
      </c>
      <c r="P122" s="102"/>
      <c r="Q122" s="102">
        <v>640.73550402729643</v>
      </c>
      <c r="R122" s="102">
        <v>9534.3006331885954</v>
      </c>
      <c r="S122" s="102">
        <v>5638.9638627841114</v>
      </c>
      <c r="T122" s="102">
        <v>3372</v>
      </c>
      <c r="U122" s="103">
        <v>0.20328697850821745</v>
      </c>
      <c r="V122" s="103">
        <v>0.20328697850821745</v>
      </c>
      <c r="W122" s="102">
        <v>2686.5163084702908</v>
      </c>
      <c r="X122" s="102">
        <v>2686.5163084702908</v>
      </c>
      <c r="Y122" s="102">
        <v>685.48369152970918</v>
      </c>
      <c r="Z122" s="102">
        <v>685.48369152970918</v>
      </c>
      <c r="AA122" s="104"/>
      <c r="AB122" s="104">
        <v>7.6834208171358637E-2</v>
      </c>
      <c r="AC122" s="104">
        <v>0.46188137439131904</v>
      </c>
      <c r="AD122" s="104">
        <v>0.46128441743732224</v>
      </c>
      <c r="AE122" s="102"/>
      <c r="AF122" s="102">
        <v>259.08494995382131</v>
      </c>
      <c r="AG122" s="102">
        <v>1557.4639944475277</v>
      </c>
      <c r="AH122" s="102">
        <v>1555.4510555986506</v>
      </c>
      <c r="AI122" s="102"/>
      <c r="AJ122" s="104">
        <v>7.2880539461855118E-2</v>
      </c>
      <c r="AK122" s="104">
        <v>0.55928423654425496</v>
      </c>
      <c r="AL122" s="104">
        <v>0.36783522399389001</v>
      </c>
      <c r="AM122" s="102"/>
      <c r="AN122" s="102">
        <v>982.39365562429487</v>
      </c>
      <c r="AO122" s="102">
        <v>7538.8751198709633</v>
      </c>
      <c r="AP122" s="102">
        <v>4958.2370415338419</v>
      </c>
      <c r="AQ122" s="102"/>
      <c r="AR122" s="104">
        <v>4.0387590476276748E-2</v>
      </c>
      <c r="AS122" s="104">
        <v>0.33587816563204198</v>
      </c>
      <c r="AT122" s="104">
        <v>0.62373424389168119</v>
      </c>
      <c r="AU122" s="102"/>
      <c r="AV122" s="102">
        <v>230.47155011708423</v>
      </c>
      <c r="AW122" s="102">
        <v>1916.6867983661846</v>
      </c>
      <c r="AX122" s="102">
        <v>3559.3358344876324</v>
      </c>
      <c r="AY122" s="102">
        <v>19186</v>
      </c>
      <c r="AZ122" s="102" t="s">
        <v>420</v>
      </c>
      <c r="BA122" s="102" t="s">
        <v>420</v>
      </c>
      <c r="BB122" s="102">
        <v>1522268218.5113599</v>
      </c>
      <c r="BC122" s="102">
        <v>244349802.35654068</v>
      </c>
      <c r="BD122" s="102">
        <v>1277918416.1548193</v>
      </c>
      <c r="BE122" s="101" t="s">
        <v>164</v>
      </c>
      <c r="BF122" s="102">
        <v>6045165812.629262</v>
      </c>
      <c r="BG122" s="102">
        <v>563960212.47006905</v>
      </c>
      <c r="BH122" s="102">
        <v>5481205600.159194</v>
      </c>
      <c r="BI122" s="105">
        <v>4522897594.1179037</v>
      </c>
      <c r="BJ122" s="102">
        <v>319610410.11352837</v>
      </c>
      <c r="BK122" s="102">
        <v>4203287184.0043745</v>
      </c>
      <c r="BL122" s="102">
        <v>27805745152</v>
      </c>
      <c r="BM122" s="104">
        <v>5.4746535659802913E-2</v>
      </c>
      <c r="BN122" s="104">
        <v>0.21740707827045763</v>
      </c>
      <c r="BO122" s="104">
        <v>0.1626605426106548</v>
      </c>
      <c r="BP122" s="104">
        <v>2.9711568165962809</v>
      </c>
      <c r="BQ122" s="102">
        <v>100016567.60922939</v>
      </c>
      <c r="BR122" s="102">
        <v>219593842.50429899</v>
      </c>
      <c r="BS122" s="102">
        <v>936062158.92620087</v>
      </c>
      <c r="BT122" s="102">
        <v>3267225025.0781736</v>
      </c>
      <c r="BU122" s="106">
        <v>0.31500000000000017</v>
      </c>
      <c r="BV122" s="102">
        <v>2779893767.8514147</v>
      </c>
      <c r="BW122" s="104">
        <v>0.45985401459854053</v>
      </c>
    </row>
    <row r="123" spans="1:75" s="101" customFormat="1" x14ac:dyDescent="0.25">
      <c r="A123" s="101" t="s">
        <v>119</v>
      </c>
      <c r="B123" s="101" t="s">
        <v>119</v>
      </c>
      <c r="C123" s="101" t="s">
        <v>190</v>
      </c>
      <c r="D123" s="101" t="s">
        <v>162</v>
      </c>
      <c r="E123" s="102">
        <v>583849</v>
      </c>
      <c r="F123" s="103">
        <v>9.7248086074901721E-2</v>
      </c>
      <c r="G123" s="103">
        <v>8.028139871715291E-2</v>
      </c>
      <c r="H123" s="102">
        <v>527070.8021932547</v>
      </c>
      <c r="I123" s="102">
        <v>536976.78564038896</v>
      </c>
      <c r="J123" s="102">
        <v>56778.197806745295</v>
      </c>
      <c r="K123" s="102">
        <v>46872.214359611011</v>
      </c>
      <c r="L123" s="104"/>
      <c r="M123" s="104">
        <v>0.11256102830746481</v>
      </c>
      <c r="N123" s="104">
        <v>0.30342161432023507</v>
      </c>
      <c r="O123" s="104">
        <v>0.58401735737230009</v>
      </c>
      <c r="P123" s="102"/>
      <c r="Q123" s="102">
        <v>65718.643816285025</v>
      </c>
      <c r="R123" s="102">
        <v>177152.40609925493</v>
      </c>
      <c r="S123" s="102">
        <v>340977.95008446003</v>
      </c>
      <c r="T123" s="102">
        <v>17567</v>
      </c>
      <c r="U123" s="103">
        <v>0.10924135366307178</v>
      </c>
      <c r="V123" s="103">
        <v>9.046113796950539E-2</v>
      </c>
      <c r="W123" s="102">
        <v>15647.957140200819</v>
      </c>
      <c r="X123" s="102">
        <v>15977.869189289699</v>
      </c>
      <c r="Y123" s="102">
        <v>1919.042859799182</v>
      </c>
      <c r="Z123" s="102">
        <v>1589.1308107103011</v>
      </c>
      <c r="AA123" s="104"/>
      <c r="AB123" s="104">
        <v>5.2329051498050026E-2</v>
      </c>
      <c r="AC123" s="104">
        <v>0.1554317705975998</v>
      </c>
      <c r="AD123" s="104">
        <v>0.79223917790435017</v>
      </c>
      <c r="AE123" s="102"/>
      <c r="AF123" s="102">
        <v>919.26444766624479</v>
      </c>
      <c r="AG123" s="102">
        <v>2730.4699140880357</v>
      </c>
      <c r="AH123" s="102">
        <v>13917.265638245719</v>
      </c>
      <c r="AI123" s="102"/>
      <c r="AJ123" s="104">
        <v>6.6195982058508449E-2</v>
      </c>
      <c r="AK123" s="104">
        <v>0.19778696874247342</v>
      </c>
      <c r="AL123" s="104">
        <v>0.73601704919901811</v>
      </c>
      <c r="AM123" s="102"/>
      <c r="AN123" s="102">
        <v>35925.801255653379</v>
      </c>
      <c r="AO123" s="102">
        <v>107342.69828824012</v>
      </c>
      <c r="AP123" s="102">
        <v>399450.25978956197</v>
      </c>
      <c r="AQ123" s="102"/>
      <c r="AR123" s="104">
        <v>0.11761325544134137</v>
      </c>
      <c r="AS123" s="104">
        <v>0.24589320058188249</v>
      </c>
      <c r="AT123" s="104">
        <v>0.63649354397677615</v>
      </c>
      <c r="AU123" s="102"/>
      <c r="AV123" s="102">
        <v>6903.5735602161858</v>
      </c>
      <c r="AW123" s="102">
        <v>14433.252372821651</v>
      </c>
      <c r="AX123" s="102">
        <v>37360.414733506645</v>
      </c>
      <c r="AY123" s="102">
        <v>601416</v>
      </c>
      <c r="AZ123" s="102" t="s">
        <v>420</v>
      </c>
      <c r="BA123" s="102" t="s">
        <v>420</v>
      </c>
      <c r="BB123" s="102">
        <v>6005002488.0033369</v>
      </c>
      <c r="BC123" s="102">
        <v>449918267.16551673</v>
      </c>
      <c r="BD123" s="102">
        <v>5555084220.8378201</v>
      </c>
      <c r="BE123" s="101" t="s">
        <v>164</v>
      </c>
      <c r="BF123" s="102">
        <v>12878529373.203817</v>
      </c>
      <c r="BG123" s="102">
        <v>2420573249.8294749</v>
      </c>
      <c r="BH123" s="102">
        <v>10457956123.374352</v>
      </c>
      <c r="BI123" s="105">
        <v>6873526885.2004795</v>
      </c>
      <c r="BJ123" s="102">
        <v>1970654982.6639581</v>
      </c>
      <c r="BK123" s="102">
        <v>4902871902.5365314</v>
      </c>
      <c r="BL123" s="102">
        <v>43015090176</v>
      </c>
      <c r="BM123" s="104">
        <v>0.13960222943700326</v>
      </c>
      <c r="BN123" s="104">
        <v>0.2993956148995664</v>
      </c>
      <c r="BO123" s="104">
        <v>0.15979338546256311</v>
      </c>
      <c r="BP123" s="104">
        <v>1.1446334783261558</v>
      </c>
      <c r="BQ123" s="102">
        <v>316580466.57446861</v>
      </c>
      <c r="BR123" s="102">
        <v>1654074516.0894895</v>
      </c>
      <c r="BS123" s="102">
        <v>278515929.13548046</v>
      </c>
      <c r="BT123" s="102">
        <v>4624355973.4010506</v>
      </c>
      <c r="BU123" s="106">
        <v>0.35399999999999993</v>
      </c>
      <c r="BV123" s="102">
        <v>7057274610.0838223</v>
      </c>
      <c r="BW123" s="104">
        <v>0.54798761609907098</v>
      </c>
    </row>
    <row r="124" spans="1:75" s="101" customFormat="1" x14ac:dyDescent="0.25">
      <c r="A124" s="101" t="s">
        <v>120</v>
      </c>
      <c r="B124" s="101" t="s">
        <v>120</v>
      </c>
      <c r="C124" s="101" t="s">
        <v>171</v>
      </c>
      <c r="D124" s="101" t="s">
        <v>166</v>
      </c>
      <c r="E124" s="102">
        <v>2599367</v>
      </c>
      <c r="F124" s="103">
        <v>9.3500416207338746E-2</v>
      </c>
      <c r="G124" s="103">
        <v>4.3937996355373571E-2</v>
      </c>
      <c r="H124" s="102">
        <v>2356325.1036243783</v>
      </c>
      <c r="I124" s="102">
        <v>2485156.0222277218</v>
      </c>
      <c r="J124" s="102">
        <v>243041.89637562149</v>
      </c>
      <c r="K124" s="102">
        <v>114210.97777227833</v>
      </c>
      <c r="L124" s="104"/>
      <c r="M124" s="104">
        <v>3.5357400731216258E-2</v>
      </c>
      <c r="N124" s="104">
        <v>2.9490606379740904E-2</v>
      </c>
      <c r="O124" s="104">
        <v>0.93515199288904283</v>
      </c>
      <c r="P124" s="102"/>
      <c r="Q124" s="102">
        <v>91906.860666499415</v>
      </c>
      <c r="R124" s="102">
        <v>76656.909033487973</v>
      </c>
      <c r="S124" s="102">
        <v>2430803.2303000125</v>
      </c>
      <c r="T124" s="102">
        <v>77633</v>
      </c>
      <c r="U124" s="103">
        <v>9.2001296143971678E-2</v>
      </c>
      <c r="V124" s="103">
        <v>4.7010730710270822E-2</v>
      </c>
      <c r="W124" s="102">
        <v>70490.66337645505</v>
      </c>
      <c r="X124" s="102">
        <v>73983.415942769541</v>
      </c>
      <c r="Y124" s="102">
        <v>7142.336623544953</v>
      </c>
      <c r="Z124" s="102">
        <v>3649.5840572304546</v>
      </c>
      <c r="AA124" s="104"/>
      <c r="AB124" s="104">
        <v>2.8934526254241762E-2</v>
      </c>
      <c r="AC124" s="104">
        <v>5.2383020880061262E-2</v>
      </c>
      <c r="AD124" s="104">
        <v>0.91868245286569705</v>
      </c>
      <c r="AE124" s="102"/>
      <c r="AF124" s="102">
        <v>2246.2740766955508</v>
      </c>
      <c r="AG124" s="102">
        <v>4066.6510599817962</v>
      </c>
      <c r="AH124" s="102">
        <v>71320.074863322661</v>
      </c>
      <c r="AI124" s="102"/>
      <c r="AJ124" s="104">
        <v>3.2268313455298257E-2</v>
      </c>
      <c r="AK124" s="104">
        <v>4.1105407489124522E-2</v>
      </c>
      <c r="AL124" s="104">
        <v>0.92662627905557726</v>
      </c>
      <c r="AM124" s="102"/>
      <c r="AN124" s="102">
        <v>78309.251867842962</v>
      </c>
      <c r="AO124" s="102">
        <v>99755.25100360153</v>
      </c>
      <c r="AP124" s="102">
        <v>2248751.2641293891</v>
      </c>
      <c r="AQ124" s="102"/>
      <c r="AR124" s="104">
        <v>1.07468425174374E-2</v>
      </c>
      <c r="AS124" s="104">
        <v>0.10439746933975041</v>
      </c>
      <c r="AT124" s="104">
        <v>0.88485568814281212</v>
      </c>
      <c r="AU124" s="102"/>
      <c r="AV124" s="102">
        <v>2688.6905523879068</v>
      </c>
      <c r="AW124" s="102">
        <v>26118.600793819453</v>
      </c>
      <c r="AX124" s="102">
        <v>221376.94165295907</v>
      </c>
      <c r="AY124" s="117">
        <v>2677000</v>
      </c>
      <c r="AZ124" s="102" t="s">
        <v>540</v>
      </c>
      <c r="BA124" s="102" t="s">
        <v>540</v>
      </c>
      <c r="BB124" s="102">
        <v>152283092698.31238</v>
      </c>
      <c r="BC124" s="102">
        <v>55145366592.489845</v>
      </c>
      <c r="BD124" s="102">
        <v>97137726105.82254</v>
      </c>
      <c r="BE124" s="101" t="s">
        <v>163</v>
      </c>
      <c r="BF124" s="102">
        <v>232533079368.71097</v>
      </c>
      <c r="BG124" s="102">
        <v>72893767938.004105</v>
      </c>
      <c r="BH124" s="102">
        <v>159639311430.707</v>
      </c>
      <c r="BI124" s="105">
        <v>80249986670.398712</v>
      </c>
      <c r="BJ124" s="102">
        <v>17748401345.514259</v>
      </c>
      <c r="BK124" s="102">
        <v>62501585324.88446</v>
      </c>
      <c r="BL124" s="102">
        <v>718221082624</v>
      </c>
      <c r="BM124" s="104">
        <v>0.21202815732162927</v>
      </c>
      <c r="BN124" s="104">
        <v>0.32376253634766339</v>
      </c>
      <c r="BO124" s="104">
        <v>0.11173437902603429</v>
      </c>
      <c r="BP124" s="104">
        <v>0.5269789656123004</v>
      </c>
      <c r="BQ124" s="102">
        <v>1078587232.2495246</v>
      </c>
      <c r="BR124" s="102">
        <v>16669814113.264734</v>
      </c>
      <c r="BS124" s="102">
        <v>5054698013.3429375</v>
      </c>
      <c r="BT124" s="102">
        <v>57446887311.541519</v>
      </c>
      <c r="BU124" s="106">
        <v>0.2910000000000002</v>
      </c>
      <c r="BV124" s="102">
        <v>95440234268.399078</v>
      </c>
      <c r="BW124" s="104">
        <v>0.41043723554301864</v>
      </c>
    </row>
    <row r="125" spans="1:75" s="101" customFormat="1" x14ac:dyDescent="0.25">
      <c r="A125" s="101" t="s">
        <v>121</v>
      </c>
      <c r="B125" s="101" t="s">
        <v>121</v>
      </c>
      <c r="C125" s="101" t="s">
        <v>197</v>
      </c>
      <c r="D125" s="101" t="s">
        <v>196</v>
      </c>
      <c r="E125" s="102">
        <v>19270</v>
      </c>
      <c r="F125" s="103">
        <v>0.26032210834553443</v>
      </c>
      <c r="G125" s="103">
        <v>0.220497803806735</v>
      </c>
      <c r="H125" s="102">
        <v>14253.59297218155</v>
      </c>
      <c r="I125" s="102">
        <v>15021.007320644216</v>
      </c>
      <c r="J125" s="102">
        <v>5016.4070278184481</v>
      </c>
      <c r="K125" s="102">
        <v>4248.9926793557834</v>
      </c>
      <c r="L125" s="104"/>
      <c r="M125" s="104">
        <v>0.41679570977235508</v>
      </c>
      <c r="N125" s="104">
        <v>0.24973809246658699</v>
      </c>
      <c r="O125" s="104">
        <v>0.33346619776105801</v>
      </c>
      <c r="P125" s="102"/>
      <c r="Q125" s="102">
        <v>8031.6533273132827</v>
      </c>
      <c r="R125" s="102">
        <v>4812.4530418311315</v>
      </c>
      <c r="S125" s="102">
        <v>6425.8936308555876</v>
      </c>
      <c r="T125" s="102">
        <v>5863</v>
      </c>
      <c r="U125" s="103">
        <v>0.15437788018433179</v>
      </c>
      <c r="V125" s="103">
        <v>0.13536866359447006</v>
      </c>
      <c r="W125" s="102">
        <v>4957.8824884792621</v>
      </c>
      <c r="X125" s="102">
        <v>5069.3335253456216</v>
      </c>
      <c r="Y125" s="102">
        <v>905.11751152073737</v>
      </c>
      <c r="Z125" s="102">
        <v>793.66647465437791</v>
      </c>
      <c r="AA125" s="104"/>
      <c r="AB125" s="104">
        <v>0.2260391822523663</v>
      </c>
      <c r="AC125" s="104">
        <v>0.2206165852403911</v>
      </c>
      <c r="AD125" s="104">
        <v>0.55334423250724263</v>
      </c>
      <c r="AE125" s="102"/>
      <c r="AF125" s="102">
        <v>1325.2677255456235</v>
      </c>
      <c r="AG125" s="102">
        <v>1293.475039264413</v>
      </c>
      <c r="AH125" s="102">
        <v>3244.2572351899635</v>
      </c>
      <c r="AI125" s="102"/>
      <c r="AJ125" s="104">
        <v>0.34443414021118424</v>
      </c>
      <c r="AK125" s="104">
        <v>0.21880517097877775</v>
      </c>
      <c r="AL125" s="104">
        <v>0.4367606888100381</v>
      </c>
      <c r="AM125" s="102"/>
      <c r="AN125" s="102">
        <v>6617.0880324809714</v>
      </c>
      <c r="AO125" s="102">
        <v>4203.570172924482</v>
      </c>
      <c r="AP125" s="102">
        <v>8390.8172552553606</v>
      </c>
      <c r="AQ125" s="102"/>
      <c r="AR125" s="104">
        <v>0.21276517368061365</v>
      </c>
      <c r="AS125" s="104">
        <v>0.31019248664461879</v>
      </c>
      <c r="AT125" s="104">
        <v>0.4770423396747675</v>
      </c>
      <c r="AU125" s="102"/>
      <c r="AV125" s="102">
        <v>1259.8941970665176</v>
      </c>
      <c r="AW125" s="102">
        <v>1836.8124215847527</v>
      </c>
      <c r="AX125" s="102">
        <v>2824.8179206879149</v>
      </c>
      <c r="AY125" s="102">
        <v>25133</v>
      </c>
      <c r="AZ125" s="102" t="s">
        <v>420</v>
      </c>
      <c r="BA125" s="102" t="s">
        <v>420</v>
      </c>
      <c r="BB125" s="102">
        <v>531364911.38737869</v>
      </c>
      <c r="BC125" s="102">
        <v>8433961.3339127693</v>
      </c>
      <c r="BD125" s="102">
        <v>522930950.0534659</v>
      </c>
      <c r="BE125" s="101" t="s">
        <v>164</v>
      </c>
      <c r="BF125" s="102">
        <v>5400379464.9742746</v>
      </c>
      <c r="BG125" s="102">
        <v>2502369234.9601674</v>
      </c>
      <c r="BH125" s="102">
        <v>2898010230.0141063</v>
      </c>
      <c r="BI125" s="105">
        <v>4869014553.5868979</v>
      </c>
      <c r="BJ125" s="102">
        <v>2493935273.6262546</v>
      </c>
      <c r="BK125" s="102">
        <v>2375079279.9606404</v>
      </c>
      <c r="BL125" s="102">
        <v>26369243136</v>
      </c>
      <c r="BM125" s="104">
        <v>2.0150935263740847E-2</v>
      </c>
      <c r="BN125" s="104">
        <v>0.20479842508644214</v>
      </c>
      <c r="BO125" s="104">
        <v>0.18464748982270138</v>
      </c>
      <c r="BP125" s="104">
        <v>9.1632218259840297</v>
      </c>
      <c r="BQ125" s="102">
        <v>9826898.6616177298</v>
      </c>
      <c r="BR125" s="102">
        <v>2484108374.9646368</v>
      </c>
      <c r="BS125" s="102">
        <v>103708569.48401934</v>
      </c>
      <c r="BT125" s="102">
        <v>2271370710.4766212</v>
      </c>
      <c r="BU125" s="106">
        <v>0.40299999999999997</v>
      </c>
      <c r="BV125" s="102">
        <v>3645482285.4013948</v>
      </c>
      <c r="BW125" s="104">
        <v>0.67504187604690113</v>
      </c>
    </row>
    <row r="126" spans="1:75" s="101" customFormat="1" x14ac:dyDescent="0.25">
      <c r="A126" s="101" t="s">
        <v>122</v>
      </c>
      <c r="B126" s="101" t="s">
        <v>122</v>
      </c>
      <c r="C126" s="101" t="s">
        <v>171</v>
      </c>
      <c r="D126" s="101" t="s">
        <v>162</v>
      </c>
      <c r="E126" s="102">
        <v>286461</v>
      </c>
      <c r="F126" s="103">
        <v>0.2368535419382877</v>
      </c>
      <c r="G126" s="103">
        <v>0.22685788787483702</v>
      </c>
      <c r="H126" s="102">
        <v>218611.69752281619</v>
      </c>
      <c r="I126" s="102">
        <v>221475.0625814863</v>
      </c>
      <c r="J126" s="102">
        <v>67849.302477183839</v>
      </c>
      <c r="K126" s="102">
        <v>64985.937418513684</v>
      </c>
      <c r="L126" s="104"/>
      <c r="M126" s="104">
        <v>0.21995941822881251</v>
      </c>
      <c r="N126" s="104">
        <v>0.24201713843088324</v>
      </c>
      <c r="O126" s="104">
        <v>0.53802344334030427</v>
      </c>
      <c r="P126" s="102"/>
      <c r="Q126" s="102">
        <v>63009.794905243863</v>
      </c>
      <c r="R126" s="102">
        <v>69328.471492049241</v>
      </c>
      <c r="S126" s="102">
        <v>154122.7336027069</v>
      </c>
      <c r="T126" s="102">
        <v>77776</v>
      </c>
      <c r="U126" s="103">
        <v>0.18671838814265865</v>
      </c>
      <c r="V126" s="103">
        <v>0.16830708661417323</v>
      </c>
      <c r="W126" s="102">
        <v>63253.790643816581</v>
      </c>
      <c r="X126" s="102">
        <v>64685.748031496063</v>
      </c>
      <c r="Y126" s="102">
        <v>14522.209356183419</v>
      </c>
      <c r="Z126" s="102">
        <v>13090.251968503937</v>
      </c>
      <c r="AA126" s="104"/>
      <c r="AB126" s="104">
        <v>0.37928031438598014</v>
      </c>
      <c r="AC126" s="104">
        <v>0.18887983038133002</v>
      </c>
      <c r="AD126" s="104">
        <v>0.43183985523268986</v>
      </c>
      <c r="AE126" s="102"/>
      <c r="AF126" s="102">
        <v>29498.90573168399</v>
      </c>
      <c r="AG126" s="102">
        <v>14690.317687738323</v>
      </c>
      <c r="AH126" s="102">
        <v>33586.776580577687</v>
      </c>
      <c r="AI126" s="102"/>
      <c r="AJ126" s="104">
        <v>0.35717334335151996</v>
      </c>
      <c r="AK126" s="104">
        <v>0.2012266103488328</v>
      </c>
      <c r="AL126" s="104">
        <v>0.44160004629964716</v>
      </c>
      <c r="AM126" s="102"/>
      <c r="AN126" s="102">
        <v>100674.83878388451</v>
      </c>
      <c r="AO126" s="102">
        <v>56718.836758090554</v>
      </c>
      <c r="AP126" s="102">
        <v>124471.81262465769</v>
      </c>
      <c r="AQ126" s="102"/>
      <c r="AR126" s="104">
        <v>0.1635691460763965</v>
      </c>
      <c r="AS126" s="104">
        <v>0.23773771625075032</v>
      </c>
      <c r="AT126" s="104">
        <v>0.59869313767285304</v>
      </c>
      <c r="AU126" s="102"/>
      <c r="AV126" s="102">
        <v>13473.437851605671</v>
      </c>
      <c r="AW126" s="102">
        <v>19582.815107386388</v>
      </c>
      <c r="AX126" s="102">
        <v>49315.258874375184</v>
      </c>
      <c r="AY126" s="102">
        <v>364237</v>
      </c>
      <c r="AZ126" s="102" t="s">
        <v>420</v>
      </c>
      <c r="BA126" s="102" t="s">
        <v>420</v>
      </c>
      <c r="BB126" s="102">
        <v>6806902952.6471062</v>
      </c>
      <c r="BC126" s="102">
        <v>420441015.88284361</v>
      </c>
      <c r="BD126" s="102">
        <v>6386461936.7642622</v>
      </c>
      <c r="BE126" s="101" t="s">
        <v>164</v>
      </c>
      <c r="BF126" s="102">
        <v>39859058993.587166</v>
      </c>
      <c r="BG126" s="102">
        <v>4167319267.1222749</v>
      </c>
      <c r="BH126" s="102">
        <v>35691739726.46489</v>
      </c>
      <c r="BI126" s="105">
        <v>33052156040.940063</v>
      </c>
      <c r="BJ126" s="102">
        <v>3746878251.2394314</v>
      </c>
      <c r="BK126" s="102">
        <v>29305277789.700626</v>
      </c>
      <c r="BL126" s="102">
        <v>90615021568</v>
      </c>
      <c r="BM126" s="104">
        <v>7.5118924377665347E-2</v>
      </c>
      <c r="BN126" s="104">
        <v>0.43987253221228706</v>
      </c>
      <c r="BO126" s="104">
        <v>0.36475360783462174</v>
      </c>
      <c r="BP126" s="104">
        <v>4.8556819850188342</v>
      </c>
      <c r="BQ126" s="102">
        <v>868243268.45641589</v>
      </c>
      <c r="BR126" s="102">
        <v>2878634982.7830153</v>
      </c>
      <c r="BS126" s="102">
        <v>3034539302.2988811</v>
      </c>
      <c r="BT126" s="102">
        <v>26270738487.401745</v>
      </c>
      <c r="BU126" s="106">
        <v>0.46799999999999997</v>
      </c>
      <c r="BV126" s="102">
        <v>35063984227.441338</v>
      </c>
      <c r="BW126" s="104">
        <v>0.87969924812030065</v>
      </c>
    </row>
    <row r="127" spans="1:75" s="101" customFormat="1" x14ac:dyDescent="0.25">
      <c r="A127" s="101" t="s">
        <v>123</v>
      </c>
      <c r="B127" s="101" t="s">
        <v>123</v>
      </c>
      <c r="C127" s="101" t="s">
        <v>180</v>
      </c>
      <c r="D127" s="101" t="s">
        <v>172</v>
      </c>
      <c r="E127" s="102">
        <v>125973</v>
      </c>
      <c r="F127" s="103">
        <v>0.14684860298895386</v>
      </c>
      <c r="G127" s="103">
        <v>0.14684860298895386</v>
      </c>
      <c r="H127" s="102">
        <v>107474.04093567251</v>
      </c>
      <c r="I127" s="102">
        <v>107474.04093567251</v>
      </c>
      <c r="J127" s="102">
        <v>18498.959064327486</v>
      </c>
      <c r="K127" s="102">
        <v>18498.959064327486</v>
      </c>
      <c r="L127" s="104"/>
      <c r="M127" s="104">
        <v>0.1669462663848463</v>
      </c>
      <c r="N127" s="104">
        <v>7.445831339797436E-2</v>
      </c>
      <c r="O127" s="104">
        <v>0.75859542021717929</v>
      </c>
      <c r="P127" s="102"/>
      <c r="Q127" s="102">
        <v>21030.722015298245</v>
      </c>
      <c r="R127" s="102">
        <v>9379.7371136830243</v>
      </c>
      <c r="S127" s="102">
        <v>95562.540871018733</v>
      </c>
      <c r="T127" s="102">
        <v>24192</v>
      </c>
      <c r="U127" s="103">
        <v>9.5456865747830522E-2</v>
      </c>
      <c r="V127" s="103">
        <v>9.5456865747830522E-2</v>
      </c>
      <c r="W127" s="102">
        <v>21882.707503828486</v>
      </c>
      <c r="X127" s="102">
        <v>21882.707503828486</v>
      </c>
      <c r="Y127" s="102">
        <v>2309.2924961715162</v>
      </c>
      <c r="Z127" s="102">
        <v>2309.2924961715162</v>
      </c>
      <c r="AA127" s="104"/>
      <c r="AB127" s="104">
        <v>8.2181810789107204E-2</v>
      </c>
      <c r="AC127" s="104">
        <v>0.23494109395488783</v>
      </c>
      <c r="AD127" s="104">
        <v>0.68287709525600493</v>
      </c>
      <c r="AE127" s="102"/>
      <c r="AF127" s="102">
        <v>1988.1423666100816</v>
      </c>
      <c r="AG127" s="102">
        <v>5683.6949449566464</v>
      </c>
      <c r="AH127" s="102">
        <v>16520.162688433273</v>
      </c>
      <c r="AI127" s="102"/>
      <c r="AJ127" s="104">
        <v>0.13034576948372931</v>
      </c>
      <c r="AK127" s="104">
        <v>0.17057601670426106</v>
      </c>
      <c r="AL127" s="104">
        <v>0.69907821381200963</v>
      </c>
      <c r="AM127" s="102"/>
      <c r="AN127" s="102">
        <v>16861.104913259958</v>
      </c>
      <c r="AO127" s="102">
        <v>22065.158882625219</v>
      </c>
      <c r="AP127" s="102">
        <v>90430.484643615826</v>
      </c>
      <c r="AQ127" s="102"/>
      <c r="AR127" s="104">
        <v>8.2468368606727488E-2</v>
      </c>
      <c r="AS127" s="104">
        <v>8.3183752470291319E-2</v>
      </c>
      <c r="AT127" s="104">
        <v>0.83434787892298123</v>
      </c>
      <c r="AU127" s="102"/>
      <c r="AV127" s="102">
        <v>1716.0225597527444</v>
      </c>
      <c r="AW127" s="102">
        <v>1730.9084471481021</v>
      </c>
      <c r="AX127" s="102">
        <v>17361.320553598158</v>
      </c>
      <c r="AY127" s="102">
        <v>150165</v>
      </c>
      <c r="AZ127" s="102" t="s">
        <v>420</v>
      </c>
      <c r="BA127" s="102" t="s">
        <v>420</v>
      </c>
      <c r="BB127" s="102">
        <v>3490723239.853714</v>
      </c>
      <c r="BC127" s="102">
        <v>185989946.25739133</v>
      </c>
      <c r="BD127" s="102">
        <v>3304733293.5963225</v>
      </c>
      <c r="BE127" s="101" t="s">
        <v>163</v>
      </c>
      <c r="BF127" s="102">
        <v>9349724985.4051228</v>
      </c>
      <c r="BG127" s="102">
        <v>1534418747.253473</v>
      </c>
      <c r="BH127" s="102">
        <v>7815306238.1516523</v>
      </c>
      <c r="BI127" s="105">
        <v>5859001745.5514126</v>
      </c>
      <c r="BJ127" s="102">
        <v>1348428800.9960818</v>
      </c>
      <c r="BK127" s="102">
        <v>4510572944.5553303</v>
      </c>
      <c r="BL127" s="102">
        <v>53442699264</v>
      </c>
      <c r="BM127" s="104">
        <v>6.5317120727940672E-2</v>
      </c>
      <c r="BN127" s="104">
        <v>0.17494859193430135</v>
      </c>
      <c r="BO127" s="104">
        <v>0.10963147120636074</v>
      </c>
      <c r="BP127" s="104">
        <v>1.6784492332875254</v>
      </c>
      <c r="BQ127" s="102">
        <v>63641330.888839126</v>
      </c>
      <c r="BR127" s="102">
        <v>1284787470.1072428</v>
      </c>
      <c r="BS127" s="102">
        <v>203249598.61073762</v>
      </c>
      <c r="BT127" s="102">
        <v>4307323345.9445925</v>
      </c>
      <c r="BU127" s="106">
        <v>0.46100000000000019</v>
      </c>
      <c r="BV127" s="102">
        <v>7996703558.9457617</v>
      </c>
      <c r="BW127" s="104">
        <v>0.85528756957328467</v>
      </c>
    </row>
    <row r="128" spans="1:75" s="101" customFormat="1" x14ac:dyDescent="0.25">
      <c r="A128" s="101" t="s">
        <v>124</v>
      </c>
      <c r="B128" s="101" t="s">
        <v>124</v>
      </c>
      <c r="C128" s="101" t="s">
        <v>171</v>
      </c>
      <c r="D128" s="101" t="s">
        <v>162</v>
      </c>
      <c r="E128" s="102">
        <v>76353.846153846156</v>
      </c>
      <c r="F128" s="103">
        <v>0.17005843239975821</v>
      </c>
      <c r="G128" s="103">
        <v>0.11223050574249446</v>
      </c>
      <c r="H128" s="102">
        <v>63369.230769230766</v>
      </c>
      <c r="I128" s="102">
        <v>67784.61538461539</v>
      </c>
      <c r="J128" s="102">
        <v>12984.615384615385</v>
      </c>
      <c r="K128" s="102">
        <v>8569.2307692307695</v>
      </c>
      <c r="L128" s="104"/>
      <c r="M128" s="104">
        <v>0.13477009683449914</v>
      </c>
      <c r="N128" s="104">
        <v>0</v>
      </c>
      <c r="O128" s="104">
        <v>0.86522990316550086</v>
      </c>
      <c r="P128" s="102"/>
      <c r="Q128" s="102">
        <v>10290.215239840296</v>
      </c>
      <c r="R128" s="102">
        <v>0</v>
      </c>
      <c r="S128" s="102">
        <v>66063.630914005858</v>
      </c>
      <c r="T128" s="102">
        <v>18876.832844574779</v>
      </c>
      <c r="U128" s="103">
        <v>0.14372280919825978</v>
      </c>
      <c r="V128" s="103">
        <v>0.11233685518955873</v>
      </c>
      <c r="W128" s="102">
        <v>16163.801399386515</v>
      </c>
      <c r="X128" s="102">
        <v>16756.268806876276</v>
      </c>
      <c r="Y128" s="102">
        <v>2713.0314451882646</v>
      </c>
      <c r="Z128" s="102">
        <v>2120.5640376985029</v>
      </c>
      <c r="AA128" s="104"/>
      <c r="AB128" s="104">
        <v>9.8906790669810424E-2</v>
      </c>
      <c r="AC128" s="104">
        <v>1.8317574658261577E-2</v>
      </c>
      <c r="AD128" s="104">
        <v>0.88277563467192799</v>
      </c>
      <c r="AE128" s="102"/>
      <c r="AF128" s="102">
        <v>1867.0469546673598</v>
      </c>
      <c r="AG128" s="102">
        <v>345.77779494202275</v>
      </c>
      <c r="AH128" s="102">
        <v>16664.008094965397</v>
      </c>
      <c r="AI128" s="102"/>
      <c r="AJ128" s="104">
        <v>0.10267531411053139</v>
      </c>
      <c r="AK128" s="104">
        <v>1.1614371816683761E-2</v>
      </c>
      <c r="AL128" s="104">
        <v>0.88571031407278489</v>
      </c>
      <c r="AM128" s="102"/>
      <c r="AN128" s="102">
        <v>8166.0790600757773</v>
      </c>
      <c r="AO128" s="102">
        <v>923.72620731459153</v>
      </c>
      <c r="AP128" s="102">
        <v>70443.226901226924</v>
      </c>
      <c r="AQ128" s="102"/>
      <c r="AR128" s="104">
        <v>0.18382055390062957</v>
      </c>
      <c r="AS128" s="104">
        <v>0</v>
      </c>
      <c r="AT128" s="104">
        <v>0.81617944609937043</v>
      </c>
      <c r="AU128" s="102"/>
      <c r="AV128" s="102">
        <v>2885.5501351909684</v>
      </c>
      <c r="AW128" s="102">
        <v>0</v>
      </c>
      <c r="AX128" s="102">
        <v>12812.096694612681</v>
      </c>
      <c r="AY128" s="102">
        <v>95230.678998420932</v>
      </c>
      <c r="AZ128" s="102" t="s">
        <v>133</v>
      </c>
      <c r="BA128" s="102" t="s">
        <v>133</v>
      </c>
      <c r="BB128" s="102">
        <v>1732099219.2629449</v>
      </c>
      <c r="BC128" s="102">
        <v>85360196.508603022</v>
      </c>
      <c r="BD128" s="102">
        <v>1646739022.7543418</v>
      </c>
      <c r="BE128" s="101" t="s">
        <v>164</v>
      </c>
      <c r="BF128" s="102">
        <v>13521640897.464594</v>
      </c>
      <c r="BG128" s="102">
        <v>1716136227.0640218</v>
      </c>
      <c r="BH128" s="102">
        <v>11805504670.400568</v>
      </c>
      <c r="BI128" s="105">
        <v>11789541678.201641</v>
      </c>
      <c r="BJ128" s="102">
        <v>1630776030.5554187</v>
      </c>
      <c r="BK128" s="102">
        <v>10158765647.646227</v>
      </c>
      <c r="BL128" s="102">
        <v>66732802048</v>
      </c>
      <c r="BM128" s="104">
        <v>2.5955739398100943E-2</v>
      </c>
      <c r="BN128" s="104">
        <v>0.20262360462158716</v>
      </c>
      <c r="BO128" s="104">
        <v>0.1766678652234861</v>
      </c>
      <c r="BP128" s="104">
        <v>6.8065048162878394</v>
      </c>
      <c r="BQ128" s="102">
        <v>368039890.90641934</v>
      </c>
      <c r="BR128" s="102">
        <v>1262736139.6489995</v>
      </c>
      <c r="BS128" s="102">
        <v>547926447.86447191</v>
      </c>
      <c r="BT128" s="102">
        <v>9610839199.7817554</v>
      </c>
      <c r="BU128" s="106"/>
      <c r="BV128" s="102">
        <v>0</v>
      </c>
      <c r="BW128" s="104" t="s">
        <v>170</v>
      </c>
    </row>
    <row r="129" spans="1:75" s="101" customFormat="1" x14ac:dyDescent="0.25">
      <c r="A129" s="101" t="s">
        <v>125</v>
      </c>
      <c r="B129" s="101" t="s">
        <v>125</v>
      </c>
      <c r="C129" s="101" t="s">
        <v>161</v>
      </c>
      <c r="D129" s="101" t="s">
        <v>162</v>
      </c>
      <c r="E129" s="102">
        <v>1184.6153846153845</v>
      </c>
      <c r="F129" s="103">
        <v>0.47435897435897434</v>
      </c>
      <c r="G129" s="103">
        <v>0.47435897435897434</v>
      </c>
      <c r="H129" s="102">
        <v>622.68244575936876</v>
      </c>
      <c r="I129" s="102">
        <v>622.68244575936876</v>
      </c>
      <c r="J129" s="102">
        <v>561.93293885601577</v>
      </c>
      <c r="K129" s="102">
        <v>561.93293885601577</v>
      </c>
      <c r="L129" s="104"/>
      <c r="M129" s="104">
        <v>0.1565167153618455</v>
      </c>
      <c r="N129" s="104">
        <v>6.5929825646032766E-2</v>
      </c>
      <c r="O129" s="104">
        <v>0.77755345899212169</v>
      </c>
      <c r="P129" s="102"/>
      <c r="Q129" s="102">
        <v>185.41210896710928</v>
      </c>
      <c r="R129" s="102">
        <v>78.101485765300353</v>
      </c>
      <c r="S129" s="102">
        <v>921.10178988297491</v>
      </c>
      <c r="T129" s="102">
        <v>392.96187683284455</v>
      </c>
      <c r="U129" s="103">
        <v>0.29104477611940299</v>
      </c>
      <c r="V129" s="103">
        <v>0.29104477611940299</v>
      </c>
      <c r="W129" s="102">
        <v>278.59237536656889</v>
      </c>
      <c r="X129" s="102">
        <v>278.59237536656889</v>
      </c>
      <c r="Y129" s="102">
        <v>114.36950146627565</v>
      </c>
      <c r="Z129" s="102">
        <v>114.36950146627565</v>
      </c>
      <c r="AA129" s="104"/>
      <c r="AB129" s="104">
        <v>5.3722613091629193E-2</v>
      </c>
      <c r="AC129" s="104">
        <v>4.1527996475632573E-2</v>
      </c>
      <c r="AD129" s="104">
        <v>0.90474939043273817</v>
      </c>
      <c r="AE129" s="102"/>
      <c r="AF129" s="102">
        <v>21.110938868851353</v>
      </c>
      <c r="AG129" s="102">
        <v>16.31891943617233</v>
      </c>
      <c r="AH129" s="102">
        <v>355.53201852782087</v>
      </c>
      <c r="AI129" s="102"/>
      <c r="AJ129" s="104">
        <v>0.14728319987312691</v>
      </c>
      <c r="AK129" s="104">
        <v>4.0157255815777462E-2</v>
      </c>
      <c r="AL129" s="104">
        <v>0.81255954431109567</v>
      </c>
      <c r="AM129" s="102"/>
      <c r="AN129" s="102">
        <v>132.74263962050819</v>
      </c>
      <c r="AO129" s="102">
        <v>36.192723552273357</v>
      </c>
      <c r="AP129" s="102">
        <v>732.33945795315617</v>
      </c>
      <c r="AQ129" s="102"/>
      <c r="AR129" s="104">
        <v>0</v>
      </c>
      <c r="AS129" s="104">
        <v>6.9705998794947821E-2</v>
      </c>
      <c r="AT129" s="104">
        <v>0.93029400120505223</v>
      </c>
      <c r="AU129" s="102"/>
      <c r="AV129" s="102">
        <v>0</v>
      </c>
      <c r="AW129" s="102">
        <v>47.14233709012592</v>
      </c>
      <c r="AX129" s="102">
        <v>629.16010323216551</v>
      </c>
      <c r="AY129" s="102">
        <v>1577.5772614482291</v>
      </c>
      <c r="AZ129" s="102" t="s">
        <v>133</v>
      </c>
      <c r="BA129" s="102" t="s">
        <v>133</v>
      </c>
      <c r="BB129" s="102">
        <v>97341952.597386301</v>
      </c>
      <c r="BC129" s="102">
        <v>12096322.505028736</v>
      </c>
      <c r="BD129" s="102">
        <v>85245630.092357561</v>
      </c>
      <c r="BE129" s="101" t="s">
        <v>164</v>
      </c>
      <c r="BF129" s="102">
        <v>232466812.67862999</v>
      </c>
      <c r="BG129" s="102">
        <v>25890919.169440806</v>
      </c>
      <c r="BH129" s="102">
        <v>206575893.50918928</v>
      </c>
      <c r="BI129" s="105">
        <v>135124860.08124384</v>
      </c>
      <c r="BJ129" s="102">
        <v>13794596.66441207</v>
      </c>
      <c r="BK129" s="102">
        <v>121330263.41683172</v>
      </c>
      <c r="BL129" s="102">
        <v>814954560</v>
      </c>
      <c r="BM129" s="104">
        <v>0.11944463823527326</v>
      </c>
      <c r="BN129" s="104">
        <v>0.28525125705000043</v>
      </c>
      <c r="BO129" s="104">
        <v>0.16580661881472733</v>
      </c>
      <c r="BP129" s="104">
        <v>1.388146184411674</v>
      </c>
      <c r="BQ129" s="102">
        <v>6644890.9677640116</v>
      </c>
      <c r="BR129" s="102">
        <v>7149705.6966480585</v>
      </c>
      <c r="BS129" s="102">
        <v>24725372.975364618</v>
      </c>
      <c r="BT129" s="102">
        <v>96604890.441467106</v>
      </c>
      <c r="BU129" s="106"/>
      <c r="BV129" s="102">
        <v>0</v>
      </c>
      <c r="BW129" s="104" t="s">
        <v>170</v>
      </c>
    </row>
    <row r="130" spans="1:75" s="101" customFormat="1" x14ac:dyDescent="0.25">
      <c r="A130" s="101" t="s">
        <v>189</v>
      </c>
      <c r="B130" s="101" t="s">
        <v>126</v>
      </c>
      <c r="C130" s="101" t="s">
        <v>180</v>
      </c>
      <c r="D130" s="101" t="s">
        <v>166</v>
      </c>
      <c r="E130" s="102">
        <v>76861.538461538454</v>
      </c>
      <c r="F130" s="103">
        <v>0.15672538030424341</v>
      </c>
      <c r="G130" s="103">
        <v>0.15672538030424341</v>
      </c>
      <c r="H130" s="102">
        <v>64815.384615384603</v>
      </c>
      <c r="I130" s="102">
        <v>64815.384615384603</v>
      </c>
      <c r="J130" s="102">
        <v>12046.153846153846</v>
      </c>
      <c r="K130" s="102">
        <v>12046.153846153846</v>
      </c>
      <c r="L130" s="104"/>
      <c r="M130" s="104">
        <v>0.25407547471752778</v>
      </c>
      <c r="N130" s="104">
        <v>0.11398835719028427</v>
      </c>
      <c r="O130" s="104">
        <v>0.63193616809218789</v>
      </c>
      <c r="P130" s="102"/>
      <c r="Q130" s="102">
        <v>19528.631872134902</v>
      </c>
      <c r="R130" s="102">
        <v>8761.3205003486182</v>
      </c>
      <c r="S130" s="102">
        <v>48571.58608905493</v>
      </c>
      <c r="T130" s="102">
        <v>174171.60562082948</v>
      </c>
      <c r="U130" s="103">
        <v>0.23421387201582144</v>
      </c>
      <c r="V130" s="103">
        <v>0.23421387201582144</v>
      </c>
      <c r="W130" s="102">
        <v>133378.19947316239</v>
      </c>
      <c r="X130" s="102">
        <v>133378.19947316239</v>
      </c>
      <c r="Y130" s="102">
        <v>40793.406147667083</v>
      </c>
      <c r="Z130" s="102">
        <v>40793.406147667083</v>
      </c>
      <c r="AA130" s="104"/>
      <c r="AB130" s="104">
        <v>0.12103743997067778</v>
      </c>
      <c r="AC130" s="104">
        <v>0.10100475791817826</v>
      </c>
      <c r="AD130" s="104">
        <v>0.77795780211114407</v>
      </c>
      <c r="AE130" s="102"/>
      <c r="AF130" s="102">
        <v>21081.285259927714</v>
      </c>
      <c r="AG130" s="102">
        <v>17592.160861952296</v>
      </c>
      <c r="AH130" s="102">
        <v>135498.15949894948</v>
      </c>
      <c r="AI130" s="102"/>
      <c r="AJ130" s="104">
        <v>0.14999455792242911</v>
      </c>
      <c r="AK130" s="104">
        <v>9.7558920567626731E-2</v>
      </c>
      <c r="AL130" s="104">
        <v>0.75244652150994429</v>
      </c>
      <c r="AM130" s="102"/>
      <c r="AN130" s="102">
        <v>29727.959028423385</v>
      </c>
      <c r="AO130" s="102">
        <v>19335.552127107803</v>
      </c>
      <c r="AP130" s="102">
        <v>149130.07293301582</v>
      </c>
      <c r="AQ130" s="102"/>
      <c r="AR130" s="104">
        <v>0.2160405182395195</v>
      </c>
      <c r="AS130" s="104">
        <v>0.12091562648500843</v>
      </c>
      <c r="AT130" s="104">
        <v>0.66304385527547194</v>
      </c>
      <c r="AU130" s="102"/>
      <c r="AV130" s="102">
        <v>11415.485924613255</v>
      </c>
      <c r="AW130" s="102">
        <v>6389.1284998450456</v>
      </c>
      <c r="AX130" s="102">
        <v>35034.945569362622</v>
      </c>
      <c r="AY130" s="102">
        <v>251033.14408236794</v>
      </c>
      <c r="AZ130" s="102" t="s">
        <v>139</v>
      </c>
      <c r="BA130" s="102" t="s">
        <v>133</v>
      </c>
      <c r="BB130" s="102">
        <v>4204524488.6481638</v>
      </c>
      <c r="BC130" s="102">
        <v>44931525.634823591</v>
      </c>
      <c r="BD130" s="102">
        <v>4159592963.01334</v>
      </c>
      <c r="BE130" s="101" t="s">
        <v>163</v>
      </c>
      <c r="BF130" s="102">
        <v>161518717149.94199</v>
      </c>
      <c r="BG130" s="102">
        <v>27647206609.139652</v>
      </c>
      <c r="BH130" s="102">
        <v>133871510540.80241</v>
      </c>
      <c r="BI130" s="105">
        <v>157314192661.29391</v>
      </c>
      <c r="BJ130" s="102">
        <v>27602275083.504829</v>
      </c>
      <c r="BK130" s="102">
        <v>129711917577.78908</v>
      </c>
      <c r="BL130" s="102">
        <v>371336642560</v>
      </c>
      <c r="BM130" s="104">
        <v>1.1322675994650335E-2</v>
      </c>
      <c r="BN130" s="104">
        <v>0.43496573900283497</v>
      </c>
      <c r="BO130" s="104">
        <v>0.42364306300818488</v>
      </c>
      <c r="BP130" s="104">
        <v>37.415454015318026</v>
      </c>
      <c r="BQ130" s="102">
        <v>40577851.249614924</v>
      </c>
      <c r="BR130" s="102">
        <v>27561697232.255215</v>
      </c>
      <c r="BS130" s="102">
        <v>56680451848.788185</v>
      </c>
      <c r="BT130" s="102">
        <v>73031465729.000885</v>
      </c>
      <c r="BU130" s="106">
        <v>0.30900000000000011</v>
      </c>
      <c r="BV130" s="102">
        <v>72227617365.169464</v>
      </c>
      <c r="BW130" s="104">
        <v>0.44717800289435622</v>
      </c>
    </row>
    <row r="131" spans="1:75" s="101" customFormat="1" x14ac:dyDescent="0.25">
      <c r="A131" s="101" t="s">
        <v>127</v>
      </c>
      <c r="B131" s="101" t="s">
        <v>127</v>
      </c>
      <c r="C131" s="101" t="s">
        <v>161</v>
      </c>
      <c r="D131" s="101" t="s">
        <v>162</v>
      </c>
      <c r="E131" s="119">
        <v>5523320</v>
      </c>
      <c r="F131" s="103">
        <v>9.9666504928195357E-3</v>
      </c>
      <c r="G131" s="103">
        <v>9.9666504928195357E-3</v>
      </c>
      <c r="H131" s="102">
        <v>5468271</v>
      </c>
      <c r="I131" s="102">
        <v>5468271</v>
      </c>
      <c r="J131" s="102">
        <v>55049</v>
      </c>
      <c r="K131" s="102">
        <v>55049</v>
      </c>
      <c r="L131" s="104"/>
      <c r="M131" s="104">
        <v>8.2540225049952662E-2</v>
      </c>
      <c r="N131" s="104">
        <v>7.061993900515301E-2</v>
      </c>
      <c r="O131" s="104">
        <v>0.8468398359448942</v>
      </c>
      <c r="P131" s="102"/>
      <c r="Q131" s="102">
        <v>455896.07582290453</v>
      </c>
      <c r="R131" s="102">
        <v>390056.5215059417</v>
      </c>
      <c r="S131" s="102">
        <v>4677367.4026711527</v>
      </c>
      <c r="T131" s="119">
        <v>124680</v>
      </c>
      <c r="U131" s="103">
        <v>0.3208453641321784</v>
      </c>
      <c r="V131" s="103">
        <v>0.3208453641321784</v>
      </c>
      <c r="W131" s="102">
        <v>84676.999999999985</v>
      </c>
      <c r="X131" s="102">
        <v>84676.999999999985</v>
      </c>
      <c r="Y131" s="102">
        <v>40003</v>
      </c>
      <c r="Z131" s="102">
        <v>40003</v>
      </c>
      <c r="AA131" s="104"/>
      <c r="AB131" s="104">
        <v>4.4887084681029692E-2</v>
      </c>
      <c r="AC131" s="104">
        <v>0.12667213429000565</v>
      </c>
      <c r="AD131" s="104">
        <v>0.82844078102896457</v>
      </c>
      <c r="AE131" s="102"/>
      <c r="AF131" s="102">
        <v>5596.5217180307818</v>
      </c>
      <c r="AG131" s="102">
        <v>15793.481703277905</v>
      </c>
      <c r="AH131" s="102">
        <v>103289.99657869131</v>
      </c>
      <c r="AI131" s="102"/>
      <c r="AJ131" s="104">
        <v>4.3997817053062084E-2</v>
      </c>
      <c r="AK131" s="104">
        <v>0.13652277996678053</v>
      </c>
      <c r="AL131" s="104">
        <v>0.81947940298015731</v>
      </c>
      <c r="AM131" s="102"/>
      <c r="AN131" s="102">
        <v>244317.59020916699</v>
      </c>
      <c r="AO131" s="102">
        <v>758103.89797097398</v>
      </c>
      <c r="AP131" s="102">
        <v>4550526.511819859</v>
      </c>
      <c r="AQ131" s="102"/>
      <c r="AR131" s="104">
        <v>7.5859532214696407E-2</v>
      </c>
      <c r="AS131" s="104">
        <v>6.1128465240721803E-2</v>
      </c>
      <c r="AT131" s="104">
        <v>0.86301200254458166</v>
      </c>
      <c r="AU131" s="102"/>
      <c r="AV131" s="102">
        <v>7210.6002560713232</v>
      </c>
      <c r="AW131" s="102">
        <v>5810.3828780610893</v>
      </c>
      <c r="AX131" s="102">
        <v>82031.016865867583</v>
      </c>
      <c r="AY131" s="102">
        <v>5648000</v>
      </c>
      <c r="AZ131" s="108" t="s">
        <v>541</v>
      </c>
      <c r="BA131" s="108" t="s">
        <v>541</v>
      </c>
      <c r="BB131" s="102">
        <v>11204738661.880833</v>
      </c>
      <c r="BC131" s="102">
        <v>225937044.7779758</v>
      </c>
      <c r="BD131" s="102">
        <v>10978801617.102858</v>
      </c>
      <c r="BE131" s="101" t="s">
        <v>164</v>
      </c>
      <c r="BF131" s="102">
        <v>34814572619.046898</v>
      </c>
      <c r="BG131" s="102">
        <v>2123425615.2758372</v>
      </c>
      <c r="BH131" s="102">
        <v>32691147003.771072</v>
      </c>
      <c r="BI131" s="105">
        <v>23609833957.166088</v>
      </c>
      <c r="BJ131" s="102">
        <v>1897488570.4978614</v>
      </c>
      <c r="BK131" s="102">
        <v>21712345386.668213</v>
      </c>
      <c r="BL131" s="118">
        <v>193599373312</v>
      </c>
      <c r="BM131" s="104">
        <v>5.7875903574458119E-2</v>
      </c>
      <c r="BN131" s="104">
        <v>0.17982792001573572</v>
      </c>
      <c r="BO131" s="104">
        <v>0.12195201644127772</v>
      </c>
      <c r="BP131" s="104">
        <v>2.1071293735290859</v>
      </c>
      <c r="BQ131" s="102">
        <v>1224753443.2783229</v>
      </c>
      <c r="BR131" s="102">
        <v>672735127.21953833</v>
      </c>
      <c r="BS131" s="102">
        <v>4946010735.7231197</v>
      </c>
      <c r="BT131" s="102">
        <v>16766334650.945093</v>
      </c>
      <c r="BU131" s="106">
        <v>0.1440000000000001</v>
      </c>
      <c r="BV131" s="102">
        <v>5856657076.1013517</v>
      </c>
      <c r="BW131" s="104">
        <v>0.16822429906542069</v>
      </c>
    </row>
    <row r="132" spans="1:75" s="101" customFormat="1" x14ac:dyDescent="0.25">
      <c r="A132" s="101" t="s">
        <v>193</v>
      </c>
      <c r="B132" s="101" t="s">
        <v>128</v>
      </c>
      <c r="C132" s="101" t="s">
        <v>190</v>
      </c>
      <c r="D132" s="101" t="s">
        <v>162</v>
      </c>
      <c r="E132" s="102">
        <v>106415</v>
      </c>
      <c r="F132" s="103">
        <v>5.3160070880094508E-2</v>
      </c>
      <c r="G132" s="103">
        <v>3.8086802480070861E-2</v>
      </c>
      <c r="H132" s="102">
        <v>100757.97105729474</v>
      </c>
      <c r="I132" s="102">
        <v>102361.99291408325</v>
      </c>
      <c r="J132" s="102">
        <v>5657.0289427052567</v>
      </c>
      <c r="K132" s="102">
        <v>4053.0070859167408</v>
      </c>
      <c r="L132" s="104"/>
      <c r="M132" s="104">
        <v>0.10994878124310752</v>
      </c>
      <c r="N132" s="104">
        <v>0.16345890357551035</v>
      </c>
      <c r="O132" s="104">
        <v>0.72659231518138212</v>
      </c>
      <c r="P132" s="102"/>
      <c r="Q132" s="102">
        <v>11700.199555985286</v>
      </c>
      <c r="R132" s="102">
        <v>17394.479223987935</v>
      </c>
      <c r="S132" s="102">
        <v>77320.321220026774</v>
      </c>
      <c r="T132" s="102">
        <v>3015</v>
      </c>
      <c r="U132" s="103">
        <v>7.7933846850928856E-2</v>
      </c>
      <c r="V132" s="103">
        <v>5.3490480507706259E-2</v>
      </c>
      <c r="W132" s="102">
        <v>2780.0294517444495</v>
      </c>
      <c r="X132" s="102">
        <v>2853.7262012692659</v>
      </c>
      <c r="Y132" s="102">
        <v>234.97054825555051</v>
      </c>
      <c r="Z132" s="102">
        <v>161.27379873073437</v>
      </c>
      <c r="AA132" s="104"/>
      <c r="AB132" s="104">
        <v>1.8459236043273215E-2</v>
      </c>
      <c r="AC132" s="104">
        <v>0.14390743998644442</v>
      </c>
      <c r="AD132" s="104">
        <v>0.83763332397028234</v>
      </c>
      <c r="AE132" s="102"/>
      <c r="AF132" s="102">
        <v>55.654596670468742</v>
      </c>
      <c r="AG132" s="102">
        <v>433.88093155912992</v>
      </c>
      <c r="AH132" s="102">
        <v>2525.4644717704014</v>
      </c>
      <c r="AI132" s="102"/>
      <c r="AJ132" s="104">
        <v>7.9885677591587892E-2</v>
      </c>
      <c r="AK132" s="104">
        <v>0.1619560113186109</v>
      </c>
      <c r="AL132" s="104">
        <v>0.75815831108980114</v>
      </c>
      <c r="AM132" s="102"/>
      <c r="AN132" s="102">
        <v>8271.2033271427681</v>
      </c>
      <c r="AO132" s="102">
        <v>16768.601582348292</v>
      </c>
      <c r="AP132" s="102">
        <v>78498.195599548126</v>
      </c>
      <c r="AQ132" s="102"/>
      <c r="AR132" s="104">
        <v>0</v>
      </c>
      <c r="AS132" s="104">
        <v>7.4468806579094798E-2</v>
      </c>
      <c r="AT132" s="104">
        <v>0.92553119342090517</v>
      </c>
      <c r="AU132" s="102"/>
      <c r="AV132" s="102">
        <v>0</v>
      </c>
      <c r="AW132" s="102">
        <v>438.77017045648535</v>
      </c>
      <c r="AX132" s="102">
        <v>5453.2293205043215</v>
      </c>
      <c r="AY132" s="102">
        <v>109430</v>
      </c>
      <c r="AZ132" s="102" t="s">
        <v>420</v>
      </c>
      <c r="BA132" s="102" t="s">
        <v>420</v>
      </c>
      <c r="BB132" s="102">
        <v>0</v>
      </c>
      <c r="BC132" s="102">
        <v>0</v>
      </c>
      <c r="BD132" s="102">
        <v>0</v>
      </c>
      <c r="BE132" s="101" t="s">
        <v>170</v>
      </c>
      <c r="BF132" s="102">
        <v>0</v>
      </c>
      <c r="BG132" s="102">
        <v>0</v>
      </c>
      <c r="BH132" s="102">
        <v>0</v>
      </c>
      <c r="BI132" s="105">
        <v>0</v>
      </c>
      <c r="BJ132" s="102">
        <v>0</v>
      </c>
      <c r="BK132" s="102">
        <v>0</v>
      </c>
      <c r="BL132" s="102"/>
      <c r="BM132" s="104" t="s">
        <v>170</v>
      </c>
      <c r="BN132" s="104" t="s">
        <v>170</v>
      </c>
      <c r="BO132" s="104" t="s">
        <v>170</v>
      </c>
      <c r="BP132" s="104" t="s">
        <v>170</v>
      </c>
      <c r="BQ132" s="102">
        <v>0</v>
      </c>
      <c r="BR132" s="102">
        <v>0</v>
      </c>
      <c r="BS132" s="102">
        <v>0</v>
      </c>
      <c r="BT132" s="102">
        <v>0</v>
      </c>
      <c r="BU132" s="106"/>
      <c r="BV132" s="102">
        <v>0</v>
      </c>
      <c r="BW132" s="104" t="s">
        <v>170</v>
      </c>
    </row>
    <row r="133" spans="1:75" s="101" customFormat="1" x14ac:dyDescent="0.25">
      <c r="A133" s="101" t="s">
        <v>192</v>
      </c>
      <c r="B133" s="101" t="s">
        <v>129</v>
      </c>
      <c r="C133" s="101" t="s">
        <v>190</v>
      </c>
      <c r="D133" s="101" t="s">
        <v>162</v>
      </c>
      <c r="E133" s="102">
        <v>385827</v>
      </c>
      <c r="F133" s="103">
        <v>1.1402902557014512E-2</v>
      </c>
      <c r="G133" s="103">
        <v>1.0711817553559088E-2</v>
      </c>
      <c r="H133" s="102">
        <v>381427.45231513475</v>
      </c>
      <c r="I133" s="102">
        <v>381694.09156876296</v>
      </c>
      <c r="J133" s="102">
        <v>4399.5476848652379</v>
      </c>
      <c r="K133" s="102">
        <v>4132.9084312370424</v>
      </c>
      <c r="L133" s="104"/>
      <c r="M133" s="104">
        <v>0.4825013395025563</v>
      </c>
      <c r="N133" s="104">
        <v>0.19136609230800047</v>
      </c>
      <c r="O133" s="104">
        <v>0.32613256818944325</v>
      </c>
      <c r="P133" s="102"/>
      <c r="Q133" s="102">
        <v>186162.04431625278</v>
      </c>
      <c r="R133" s="102">
        <v>73834.205296918895</v>
      </c>
      <c r="S133" s="102">
        <v>125830.75038682832</v>
      </c>
      <c r="T133" s="102">
        <v>14408.46</v>
      </c>
      <c r="U133" s="103">
        <v>4.598698481561822E-2</v>
      </c>
      <c r="V133" s="103">
        <v>1.3449023861171366E-2</v>
      </c>
      <c r="W133" s="102">
        <v>13745.858368763556</v>
      </c>
      <c r="X133" s="102">
        <v>14214.680277657266</v>
      </c>
      <c r="Y133" s="102">
        <v>662.60163123644247</v>
      </c>
      <c r="Z133" s="102">
        <v>193.77972234273318</v>
      </c>
      <c r="AA133" s="104"/>
      <c r="AB133" s="104">
        <v>0.23441430416751649</v>
      </c>
      <c r="AC133" s="104">
        <v>9.3892784384882827E-2</v>
      </c>
      <c r="AD133" s="104">
        <v>0.67169291144760068</v>
      </c>
      <c r="AE133" s="102"/>
      <c r="AF133" s="102">
        <v>3377.5491250254945</v>
      </c>
      <c r="AG133" s="102">
        <v>1352.8504280982088</v>
      </c>
      <c r="AH133" s="102">
        <v>9678.0604468762958</v>
      </c>
      <c r="AI133" s="102"/>
      <c r="AJ133" s="104">
        <v>0.38118408111396862</v>
      </c>
      <c r="AK133" s="104">
        <v>0.15647932413167664</v>
      </c>
      <c r="AL133" s="104">
        <v>0.46233659475435473</v>
      </c>
      <c r="AM133" s="102"/>
      <c r="AN133" s="102">
        <v>150633.77531380663</v>
      </c>
      <c r="AO133" s="102">
        <v>61836.452570693487</v>
      </c>
      <c r="AP133" s="102">
        <v>182703.08279939822</v>
      </c>
      <c r="AQ133" s="102"/>
      <c r="AR133" s="104">
        <v>0.42048822142909903</v>
      </c>
      <c r="AS133" s="104">
        <v>0</v>
      </c>
      <c r="AT133" s="104">
        <v>0.57951177857090097</v>
      </c>
      <c r="AU133" s="102"/>
      <c r="AV133" s="102">
        <v>2128.5741625361256</v>
      </c>
      <c r="AW133" s="102">
        <v>0</v>
      </c>
      <c r="AX133" s="102">
        <v>2933.575153565555</v>
      </c>
      <c r="AY133" s="102">
        <v>400235.46</v>
      </c>
      <c r="AZ133" s="102" t="s">
        <v>420</v>
      </c>
      <c r="BA133" s="102" t="s">
        <v>420</v>
      </c>
      <c r="BB133" s="102">
        <v>698632008.99791002</v>
      </c>
      <c r="BC133" s="102">
        <v>98293066.287105799</v>
      </c>
      <c r="BD133" s="102">
        <v>600338942.71080422</v>
      </c>
      <c r="BE133" s="101" t="s">
        <v>164</v>
      </c>
      <c r="BF133" s="102">
        <v>19667846625.02943</v>
      </c>
      <c r="BG133" s="102">
        <v>661712480.07562697</v>
      </c>
      <c r="BH133" s="102">
        <v>19006134144.9538</v>
      </c>
      <c r="BI133" s="105">
        <v>18969214616.031536</v>
      </c>
      <c r="BJ133" s="102">
        <v>563419413.78852117</v>
      </c>
      <c r="BK133" s="102">
        <v>18405795202.242996</v>
      </c>
      <c r="BL133" s="102">
        <v>35954503680</v>
      </c>
      <c r="BM133" s="104">
        <v>1.9431001334793283E-2</v>
      </c>
      <c r="BN133" s="104">
        <v>0.54702038999275182</v>
      </c>
      <c r="BO133" s="104">
        <v>0.52758938865795901</v>
      </c>
      <c r="BP133" s="104">
        <v>27.151940322975214</v>
      </c>
      <c r="BQ133" s="102">
        <v>1004290.6180057679</v>
      </c>
      <c r="BR133" s="102">
        <v>562415123.17051542</v>
      </c>
      <c r="BS133" s="102">
        <v>13971993094.807039</v>
      </c>
      <c r="BT133" s="102">
        <v>4433802107.435957</v>
      </c>
      <c r="BU133" s="106">
        <v>0.26799999999999985</v>
      </c>
      <c r="BV133" s="102">
        <v>7200796305.3386374</v>
      </c>
      <c r="BW133" s="104">
        <v>0.36612021857923466</v>
      </c>
    </row>
    <row r="134" spans="1:75" s="101" customFormat="1" x14ac:dyDescent="0.25">
      <c r="A134" s="101" t="s">
        <v>130</v>
      </c>
      <c r="B134" s="101" t="s">
        <v>130</v>
      </c>
      <c r="C134" s="101" t="s">
        <v>197</v>
      </c>
      <c r="D134" s="101" t="s">
        <v>162</v>
      </c>
      <c r="E134" s="102">
        <v>17123.076923076922</v>
      </c>
      <c r="F134" s="103">
        <v>0.42280071813285458</v>
      </c>
      <c r="G134" s="103">
        <v>0.27313566936208444</v>
      </c>
      <c r="H134" s="102">
        <v>9883.4277033558901</v>
      </c>
      <c r="I134" s="102">
        <v>12446.153846153846</v>
      </c>
      <c r="J134" s="102">
        <v>7239.6492197210328</v>
      </c>
      <c r="K134" s="102">
        <v>4676.9230769230762</v>
      </c>
      <c r="L134" s="104"/>
      <c r="M134" s="104">
        <v>0.31482311188992995</v>
      </c>
      <c r="N134" s="104">
        <v>0.38178382689867502</v>
      </c>
      <c r="O134" s="104">
        <v>0.30339306121139514</v>
      </c>
      <c r="P134" s="102"/>
      <c r="Q134" s="102">
        <v>5390.7403620537234</v>
      </c>
      <c r="R134" s="102">
        <v>6537.3138359726963</v>
      </c>
      <c r="S134" s="102">
        <v>5195.0227250505041</v>
      </c>
      <c r="T134" s="102">
        <v>4293.2551319648092</v>
      </c>
      <c r="U134" s="103">
        <v>0.35836177474402731</v>
      </c>
      <c r="V134" s="103">
        <v>0.28756830601092898</v>
      </c>
      <c r="W134" s="102">
        <v>2754.716603444997</v>
      </c>
      <c r="X134" s="102">
        <v>3058.6510263929617</v>
      </c>
      <c r="Y134" s="102">
        <v>1538.5385285198122</v>
      </c>
      <c r="Z134" s="102">
        <v>1234.6041055718474</v>
      </c>
      <c r="AA134" s="104"/>
      <c r="AB134" s="104">
        <v>0.25839222017289509</v>
      </c>
      <c r="AC134" s="104">
        <v>0.13148863825968535</v>
      </c>
      <c r="AD134" s="104">
        <v>0.61011914156741964</v>
      </c>
      <c r="AE134" s="102"/>
      <c r="AF134" s="102">
        <v>1109.3437253170628</v>
      </c>
      <c r="AG134" s="102">
        <v>564.51427100345848</v>
      </c>
      <c r="AH134" s="102">
        <v>2619.3971356442885</v>
      </c>
      <c r="AI134" s="102"/>
      <c r="AJ134" s="104">
        <v>0.37675254579016759</v>
      </c>
      <c r="AK134" s="104">
        <v>0.18041677643765844</v>
      </c>
      <c r="AL134" s="104">
        <v>0.44283067777217394</v>
      </c>
      <c r="AM134" s="102"/>
      <c r="AN134" s="102">
        <v>4761.4530416507469</v>
      </c>
      <c r="AO134" s="102">
        <v>2280.1332559869616</v>
      </c>
      <c r="AP134" s="102">
        <v>5596.5580091631782</v>
      </c>
      <c r="AQ134" s="102"/>
      <c r="AR134" s="104">
        <v>0.13297135893450876</v>
      </c>
      <c r="AS134" s="104">
        <v>0.34447133593563711</v>
      </c>
      <c r="AT134" s="104">
        <v>0.52255730512985421</v>
      </c>
      <c r="AU134" s="102"/>
      <c r="AV134" s="102">
        <v>1167.2475538658407</v>
      </c>
      <c r="AW134" s="102">
        <v>3023.8340607303662</v>
      </c>
      <c r="AX134" s="102">
        <v>4587.1061336446392</v>
      </c>
      <c r="AY134" s="102">
        <v>21416.33205504173</v>
      </c>
      <c r="AZ134" s="102" t="s">
        <v>133</v>
      </c>
      <c r="BA134" s="102" t="s">
        <v>133</v>
      </c>
      <c r="BB134" s="102">
        <v>1552991438.3229532</v>
      </c>
      <c r="BC134" s="102">
        <v>8056374.1934346426</v>
      </c>
      <c r="BD134" s="102">
        <v>1544935064.1295185</v>
      </c>
      <c r="BE134" s="101" t="s">
        <v>164</v>
      </c>
      <c r="BF134" s="102">
        <v>5240595840.5749388</v>
      </c>
      <c r="BG134" s="102">
        <v>769748396.26156676</v>
      </c>
      <c r="BH134" s="102">
        <v>4470847444.3133717</v>
      </c>
      <c r="BI134" s="105">
        <v>3687604402.2519846</v>
      </c>
      <c r="BJ134" s="102">
        <v>761692022.06813216</v>
      </c>
      <c r="BK134" s="102">
        <v>2925912380.1838531</v>
      </c>
      <c r="BL134" s="102">
        <v>21201563648</v>
      </c>
      <c r="BM134" s="104">
        <v>7.3248910509930765E-2</v>
      </c>
      <c r="BN134" s="104">
        <v>0.24717968578083147</v>
      </c>
      <c r="BO134" s="104">
        <v>0.17393077527090064</v>
      </c>
      <c r="BP134" s="104">
        <v>2.3745168912419508</v>
      </c>
      <c r="BQ134" s="102">
        <v>183857588.11707196</v>
      </c>
      <c r="BR134" s="102">
        <v>577834433.95106018</v>
      </c>
      <c r="BS134" s="102">
        <v>473745540.32416224</v>
      </c>
      <c r="BT134" s="102">
        <v>2452166839.8596907</v>
      </c>
      <c r="BU134" s="106">
        <v>0.439</v>
      </c>
      <c r="BV134" s="102">
        <v>4100929721.9472342</v>
      </c>
      <c r="BW134" s="104">
        <v>0.78253119429590023</v>
      </c>
    </row>
    <row r="135" spans="1:75" s="101" customFormat="1" x14ac:dyDescent="0.25">
      <c r="A135" s="101" t="s">
        <v>131</v>
      </c>
      <c r="B135" s="101" t="s">
        <v>131</v>
      </c>
      <c r="C135" s="101" t="s">
        <v>197</v>
      </c>
      <c r="D135" s="101" t="s">
        <v>196</v>
      </c>
      <c r="E135" s="102">
        <v>53923.076923076922</v>
      </c>
      <c r="F135" s="103">
        <v>0.30225080385852088</v>
      </c>
      <c r="G135" s="103">
        <v>0.25375268048606148</v>
      </c>
      <c r="H135" s="102">
        <v>37624.783576552065</v>
      </c>
      <c r="I135" s="102">
        <v>40239.951613790072</v>
      </c>
      <c r="J135" s="102">
        <v>16298.293346524857</v>
      </c>
      <c r="K135" s="102">
        <v>13683.125309286854</v>
      </c>
      <c r="L135" s="104"/>
      <c r="M135" s="104">
        <v>0.36129751460842729</v>
      </c>
      <c r="N135" s="104">
        <v>0.35488056768353654</v>
      </c>
      <c r="O135" s="104">
        <v>0.28382191770803622</v>
      </c>
      <c r="P135" s="102"/>
      <c r="Q135" s="102">
        <v>19482.273672346731</v>
      </c>
      <c r="R135" s="102">
        <v>19136.252149704545</v>
      </c>
      <c r="S135" s="102">
        <v>15304.551101025645</v>
      </c>
      <c r="T135" s="102">
        <v>18486.803519061581</v>
      </c>
      <c r="U135" s="103">
        <v>0.19286733238231099</v>
      </c>
      <c r="V135" s="103">
        <v>0.11126961483594865</v>
      </c>
      <c r="W135" s="102">
        <v>14921.303040064255</v>
      </c>
      <c r="X135" s="102">
        <v>16429.784011947737</v>
      </c>
      <c r="Y135" s="102">
        <v>3565.5004789973264</v>
      </c>
      <c r="Z135" s="102">
        <v>2057.0195071138423</v>
      </c>
      <c r="AA135" s="104"/>
      <c r="AB135" s="104">
        <v>0.26966108615761536</v>
      </c>
      <c r="AC135" s="104">
        <v>0.42232789410299221</v>
      </c>
      <c r="AD135" s="104">
        <v>0.30801101973939249</v>
      </c>
      <c r="AE135" s="102"/>
      <c r="AF135" s="102">
        <v>4985.1715165325722</v>
      </c>
      <c r="AG135" s="102">
        <v>7807.492798901063</v>
      </c>
      <c r="AH135" s="102">
        <v>5694.1392036279476</v>
      </c>
      <c r="AI135" s="102"/>
      <c r="AJ135" s="104">
        <v>0.33824552408934405</v>
      </c>
      <c r="AK135" s="104">
        <v>0.37879278858846815</v>
      </c>
      <c r="AL135" s="104">
        <v>0.28296168732218779</v>
      </c>
      <c r="AM135" s="102"/>
      <c r="AN135" s="102">
        <v>17773.478606481454</v>
      </c>
      <c r="AO135" s="102">
        <v>19904.078678919283</v>
      </c>
      <c r="AP135" s="102">
        <v>14868.529331215583</v>
      </c>
      <c r="AQ135" s="102"/>
      <c r="AR135" s="104">
        <v>0.22545395782315711</v>
      </c>
      <c r="AS135" s="104">
        <v>0.43562151173786728</v>
      </c>
      <c r="AT135" s="104">
        <v>0.33892453043897558</v>
      </c>
      <c r="AU135" s="102"/>
      <c r="AV135" s="102">
        <v>4478.3709353471704</v>
      </c>
      <c r="AW135" s="102">
        <v>8653.095895123286</v>
      </c>
      <c r="AX135" s="102">
        <v>6732.3269950517279</v>
      </c>
      <c r="AY135" s="102">
        <v>72409.880442138499</v>
      </c>
      <c r="AZ135" s="102" t="s">
        <v>133</v>
      </c>
      <c r="BA135" s="102" t="s">
        <v>133</v>
      </c>
      <c r="BB135" s="102">
        <v>0</v>
      </c>
      <c r="BC135" s="102">
        <v>0</v>
      </c>
      <c r="BD135" s="102">
        <v>0</v>
      </c>
      <c r="BE135" s="101" t="s">
        <v>170</v>
      </c>
      <c r="BF135" s="102">
        <v>3230421053.1360946</v>
      </c>
      <c r="BG135" s="102">
        <v>599117294.339697</v>
      </c>
      <c r="BH135" s="102">
        <v>2631303758.7964001</v>
      </c>
      <c r="BI135" s="105">
        <v>0</v>
      </c>
      <c r="BJ135" s="102">
        <v>0</v>
      </c>
      <c r="BK135" s="102">
        <v>0</v>
      </c>
      <c r="BL135" s="102"/>
      <c r="BM135" s="104" t="s">
        <v>170</v>
      </c>
      <c r="BN135" s="104" t="s">
        <v>170</v>
      </c>
      <c r="BO135" s="104" t="s">
        <v>170</v>
      </c>
      <c r="BP135" s="104" t="s">
        <v>170</v>
      </c>
      <c r="BQ135" s="102">
        <v>0</v>
      </c>
      <c r="BR135" s="102">
        <v>0</v>
      </c>
      <c r="BS135" s="102">
        <v>0</v>
      </c>
      <c r="BT135" s="102">
        <v>0</v>
      </c>
      <c r="BU135" s="106">
        <v>0.62700000000000011</v>
      </c>
      <c r="BV135" s="102">
        <v>5430225201.9204617</v>
      </c>
      <c r="BW135" s="104">
        <v>1.6809651474530838</v>
      </c>
    </row>
    <row r="136" spans="1:75" s="120" customFormat="1" x14ac:dyDescent="0.25">
      <c r="A136" s="122" t="s">
        <v>426</v>
      </c>
      <c r="B136" s="122" t="s">
        <v>426</v>
      </c>
      <c r="C136" s="122" t="s">
        <v>428</v>
      </c>
      <c r="D136" s="122" t="s">
        <v>450</v>
      </c>
      <c r="E136" s="123">
        <f>SUM(E3:E135)</f>
        <v>285070034.87431175</v>
      </c>
      <c r="F136" s="124">
        <f t="shared" ref="F136:F142" si="2">J136/E136</f>
        <v>0.22400551260394866</v>
      </c>
      <c r="G136" s="124">
        <f t="shared" ref="G136:G142" si="3">H136/E136</f>
        <v>0.77599448739605048</v>
      </c>
      <c r="H136" s="123">
        <f t="shared" ref="H136:BV136" si="4">SUM(H4:H135)</f>
        <v>221212775.58426577</v>
      </c>
      <c r="I136" s="123">
        <f t="shared" si="4"/>
        <v>222577735.36744326</v>
      </c>
      <c r="J136" s="123">
        <f t="shared" si="4"/>
        <v>63857259.290045723</v>
      </c>
      <c r="K136" s="123">
        <f t="shared" si="4"/>
        <v>62492299.506868355</v>
      </c>
      <c r="L136" s="121"/>
      <c r="M136" s="124">
        <f t="shared" ref="M136:O142" si="5">Q136/$E$136</f>
        <v>0.20262796562899518</v>
      </c>
      <c r="N136" s="124">
        <f t="shared" si="5"/>
        <v>0.21014665560202508</v>
      </c>
      <c r="O136" s="124">
        <f t="shared" si="5"/>
        <v>0.58722537876897951</v>
      </c>
      <c r="P136" s="123"/>
      <c r="Q136" s="123">
        <f t="shared" si="4"/>
        <v>57763161.228368498</v>
      </c>
      <c r="R136" s="123">
        <f t="shared" si="4"/>
        <v>59906514.441189267</v>
      </c>
      <c r="S136" s="123">
        <f t="shared" si="4"/>
        <v>167400359.20475391</v>
      </c>
      <c r="T136" s="123">
        <f t="shared" si="4"/>
        <v>29920409.338192493</v>
      </c>
      <c r="U136" s="124">
        <f t="shared" ref="U136:U142" si="6">Y136/T136</f>
        <v>0.3236128094667009</v>
      </c>
      <c r="V136" s="124">
        <f t="shared" ref="V136:V142" si="7">W136/T136</f>
        <v>0.6763871905332991</v>
      </c>
      <c r="W136" s="123">
        <f t="shared" si="4"/>
        <v>20237781.611866307</v>
      </c>
      <c r="X136" s="123">
        <f t="shared" si="4"/>
        <v>20368153.871990848</v>
      </c>
      <c r="Y136" s="123">
        <f t="shared" si="4"/>
        <v>9682627.7263261862</v>
      </c>
      <c r="Z136" s="123">
        <f t="shared" si="4"/>
        <v>9552255.4662016407</v>
      </c>
      <c r="AA136" s="124"/>
      <c r="AB136" s="124">
        <f t="shared" ref="AB136:AD142" si="8">AF136/$T$136</f>
        <v>0.31568576818353689</v>
      </c>
      <c r="AC136" s="124">
        <f t="shared" si="8"/>
        <v>0.11847523724672762</v>
      </c>
      <c r="AD136" s="124">
        <f t="shared" si="8"/>
        <v>0.56583899456973574</v>
      </c>
      <c r="AE136" s="121"/>
      <c r="AF136" s="123">
        <f t="shared" si="4"/>
        <v>9445447.4062931668</v>
      </c>
      <c r="AG136" s="123">
        <f t="shared" si="4"/>
        <v>3544827.59486156</v>
      </c>
      <c r="AH136" s="123">
        <f t="shared" si="4"/>
        <v>16930134.337037772</v>
      </c>
      <c r="AI136" s="121"/>
      <c r="AJ136" s="124">
        <f t="shared" ref="AJ136:AL142" si="9">AN136/$E$136</f>
        <v>0.16721156691614425</v>
      </c>
      <c r="AK136" s="124">
        <f t="shared" si="9"/>
        <v>0.20489202198223969</v>
      </c>
      <c r="AL136" s="124">
        <f t="shared" si="9"/>
        <v>0.47488321314339682</v>
      </c>
      <c r="AM136" s="123"/>
      <c r="AN136" s="123">
        <f t="shared" ref="AN136:AP136" si="10">SUM(AN4:AN135)</f>
        <v>47667007.212173551</v>
      </c>
      <c r="AO136" s="123">
        <f t="shared" si="10"/>
        <v>58408575.851945318</v>
      </c>
      <c r="AP136" s="123">
        <f t="shared" si="10"/>
        <v>135374974.13201335</v>
      </c>
      <c r="AQ136" s="121"/>
      <c r="AR136" s="124">
        <f>+AV136/($J136+$Y136)</f>
        <v>0.24182049987870258</v>
      </c>
      <c r="AS136" s="124">
        <f t="shared" ref="AS136:AT142" si="11">+AW136/($J136+$Y136)</f>
        <v>0.14536157273593125</v>
      </c>
      <c r="AT136" s="124">
        <f t="shared" si="11"/>
        <v>0.612817927385367</v>
      </c>
      <c r="AU136" s="123"/>
      <c r="AV136" s="123">
        <f t="shared" ref="AV136:AX136" si="12">SUM(AV4:AV135)</f>
        <v>17783452.239322364</v>
      </c>
      <c r="AW136" s="123">
        <f t="shared" si="12"/>
        <v>10689873.635522511</v>
      </c>
      <c r="AX136" s="123">
        <f t="shared" si="12"/>
        <v>45066561.141527094</v>
      </c>
      <c r="AY136" s="123">
        <f t="shared" si="4"/>
        <v>314990444.21250421</v>
      </c>
      <c r="AZ136" s="123" t="s">
        <v>450</v>
      </c>
      <c r="BA136" s="123" t="s">
        <v>450</v>
      </c>
      <c r="BB136" s="123">
        <f t="shared" si="4"/>
        <v>3858757518254.5845</v>
      </c>
      <c r="BC136" s="123">
        <f t="shared" si="4"/>
        <v>164790932296.99161</v>
      </c>
      <c r="BD136" s="123">
        <f t="shared" si="4"/>
        <v>3693966585957.5918</v>
      </c>
      <c r="BE136" s="123" t="s">
        <v>450</v>
      </c>
      <c r="BF136" s="123">
        <f t="shared" si="4"/>
        <v>8670641288879.1348</v>
      </c>
      <c r="BG136" s="123">
        <f t="shared" si="4"/>
        <v>771364943630.2605</v>
      </c>
      <c r="BH136" s="123">
        <f t="shared" si="4"/>
        <v>7688407198285.9424</v>
      </c>
      <c r="BI136" s="123">
        <f t="shared" si="4"/>
        <v>4808833424220.4941</v>
      </c>
      <c r="BJ136" s="123">
        <f t="shared" si="4"/>
        <v>611446984347.12024</v>
      </c>
      <c r="BK136" s="123">
        <f t="shared" si="4"/>
        <v>4138561904968.3101</v>
      </c>
      <c r="BL136" s="123">
        <f t="shared" si="4"/>
        <v>26281617482656</v>
      </c>
      <c r="BM136" s="124">
        <f t="shared" ref="BM136:BM142" si="13">IFERROR(BB136/BL136,"")</f>
        <v>0.14682344116761803</v>
      </c>
      <c r="BN136" s="124">
        <f t="shared" ref="BN136:BN142" si="14">IFERROR(BF136/BL136,"")</f>
        <v>0.32991277247685163</v>
      </c>
      <c r="BO136" s="124">
        <f t="shared" ref="BO136:BO142" si="15">IFERROR(BI136/BL136,"")</f>
        <v>0.18297326743279718</v>
      </c>
      <c r="BP136" s="124">
        <f t="shared" ref="BP136:BP142" si="16">IFERROR(BI136/BB136,"")</f>
        <v>1.246212906996979</v>
      </c>
      <c r="BQ136" s="125">
        <f t="shared" si="4"/>
        <v>126620195953.32794</v>
      </c>
      <c r="BR136" s="125">
        <f t="shared" si="4"/>
        <v>411806515948.3197</v>
      </c>
      <c r="BS136" s="125">
        <f t="shared" si="4"/>
        <v>1405045683923.9802</v>
      </c>
      <c r="BT136" s="125">
        <f t="shared" si="4"/>
        <v>2733516221044.3306</v>
      </c>
      <c r="BU136" s="123"/>
      <c r="BV136" s="123">
        <f t="shared" si="4"/>
        <v>2762980040901.333</v>
      </c>
      <c r="BW136" s="124">
        <f t="shared" ref="BW136:BW142" si="17">IFERROR(IF(BV136/BF136=0,"",BV136/BF136),"")</f>
        <v>0.31865924893526615</v>
      </c>
    </row>
    <row r="137" spans="1:75" x14ac:dyDescent="0.25">
      <c r="A137" s="122" t="s">
        <v>161</v>
      </c>
      <c r="B137" s="122" t="s">
        <v>161</v>
      </c>
      <c r="C137" s="122" t="s">
        <v>161</v>
      </c>
      <c r="D137" s="122" t="s">
        <v>450</v>
      </c>
      <c r="E137" s="123">
        <f>SUMIFS($E$4:$E$135,$C$4:$C$135,C137)</f>
        <v>123771744.53846155</v>
      </c>
      <c r="F137" s="124">
        <f t="shared" si="2"/>
        <v>0.36414080012143174</v>
      </c>
      <c r="G137" s="124">
        <f t="shared" si="3"/>
        <v>0.6358591998785682</v>
      </c>
      <c r="H137" s="123">
        <f>SUMIFS($H$4:$H$135,$C$4:$C$135,$C137)</f>
        <v>78701402.4498007</v>
      </c>
      <c r="I137" s="123">
        <f>SUMIFS(I$4:I$135,$C$4:$C$135,$C137)</f>
        <v>78708577.431116417</v>
      </c>
      <c r="J137" s="123">
        <f>SUMIFS(J$4:J$135,$C$4:$C$135,$C137)</f>
        <v>45070342.088660836</v>
      </c>
      <c r="K137" s="123">
        <f>SUMIFS(K$4:K$135,$C$4:$C$135,$C137)</f>
        <v>45063167.107345134</v>
      </c>
      <c r="L137" s="121"/>
      <c r="M137" s="124">
        <f t="shared" si="5"/>
        <v>0.118949350002038</v>
      </c>
      <c r="N137" s="124">
        <f t="shared" si="5"/>
        <v>7.8349147772923108E-2</v>
      </c>
      <c r="O137" s="124">
        <f t="shared" si="5"/>
        <v>0.23688163130466275</v>
      </c>
      <c r="P137" s="121"/>
      <c r="Q137" s="123">
        <f>SUMIFS(Q$4:Q$135,$C$4:$C$135,$C137)</f>
        <v>33908895.353357688</v>
      </c>
      <c r="R137" s="123">
        <f>SUMIFS(R$4:R$135,$C$4:$C$135,$C137)</f>
        <v>22334994.287999794</v>
      </c>
      <c r="S137" s="123">
        <f>SUMIFS(S$4:S$135,$C$4:$C$135,$C137)</f>
        <v>67527854.89710407</v>
      </c>
      <c r="T137" s="123">
        <f>SUMIFS(T$4:T$135,$C$4:$C$135,$C137)</f>
        <v>23901107.381396465</v>
      </c>
      <c r="U137" s="124">
        <f t="shared" si="6"/>
        <v>0.37017768412566793</v>
      </c>
      <c r="V137" s="124">
        <f t="shared" si="7"/>
        <v>0.62982231587433235</v>
      </c>
      <c r="W137" s="123">
        <f>SUMIFS(W$4:W$135,$C$4:$C$135,$C137)</f>
        <v>15053450.80291222</v>
      </c>
      <c r="X137" s="123">
        <f>SUMIFS(X$4:X$135,$C$4:$C$135,$C137)</f>
        <v>15078778.588504752</v>
      </c>
      <c r="Y137" s="123">
        <f>SUMIFS(Y$4:Y$135,$C$4:$C$135,$C137)</f>
        <v>8847656.5784842502</v>
      </c>
      <c r="Z137" s="123">
        <f>SUMIFS(Z$4:Z$135,$C$4:$C$135,$C137)</f>
        <v>8822328.7928917166</v>
      </c>
      <c r="AA137" s="121"/>
      <c r="AB137" s="124">
        <f t="shared" si="8"/>
        <v>0.27379645121593621</v>
      </c>
      <c r="AC137" s="124">
        <f t="shared" si="8"/>
        <v>7.5831661421598626E-2</v>
      </c>
      <c r="AD137" s="124">
        <f t="shared" si="8"/>
        <v>0.44919476144953285</v>
      </c>
      <c r="AE137" s="121"/>
      <c r="AF137" s="123">
        <f>SUMIFS(AF$4:AF$135,$C$4:$C$135,$C137)</f>
        <v>8192101.8957252633</v>
      </c>
      <c r="AG137" s="123">
        <f>SUMIFS(AG$4:AG$135,$C$4:$C$135,$C137)</f>
        <v>2268914.3505294509</v>
      </c>
      <c r="AH137" s="123">
        <f>SUMIFS(AH$4:AH$135,$C$4:$C$135,$C137)</f>
        <v>13440091.135141753</v>
      </c>
      <c r="AI137" s="121"/>
      <c r="AJ137" s="124">
        <f t="shared" si="9"/>
        <v>8.5544791584649602E-2</v>
      </c>
      <c r="AK137" s="124">
        <f t="shared" si="9"/>
        <v>6.8821261545198464E-2</v>
      </c>
      <c r="AL137" s="124">
        <f t="shared" si="9"/>
        <v>0.17451752558108072</v>
      </c>
      <c r="AM137" s="121"/>
      <c r="AN137" s="123">
        <f>SUMIFS(AN$4:AN$135,$C$4:$C$135,$C137)</f>
        <v>24386256.720351793</v>
      </c>
      <c r="AO137" s="123">
        <f>SUMIFS(AO$4:AO$135,$C$4:$C$135,$C137)</f>
        <v>19618879.428783856</v>
      </c>
      <c r="AP137" s="123">
        <f>SUMIFS(AP$4:AP$135,$C$4:$C$135,$C137)</f>
        <v>49749717.103577271</v>
      </c>
      <c r="AQ137" s="121"/>
      <c r="AR137" s="124">
        <f t="shared" ref="AR137:AR142" si="18">+AV137/($J137+$Y137)</f>
        <v>0.27136311387892154</v>
      </c>
      <c r="AS137" s="124">
        <f t="shared" si="11"/>
        <v>0.1157612726798716</v>
      </c>
      <c r="AT137" s="124">
        <f t="shared" si="11"/>
        <v>0.61287561344120689</v>
      </c>
      <c r="AU137" s="121"/>
      <c r="AV137" s="123">
        <f>SUMIFS(AV$4:AV$135,$C$4:$C$135,$C137)</f>
        <v>14631356.012436032</v>
      </c>
      <c r="AW137" s="123">
        <f>SUMIFS(AW$4:AW$135,$C$4:$C$135,$C137)</f>
        <v>6241616.1460603364</v>
      </c>
      <c r="AX137" s="123">
        <f>SUMIFS(AX$4:AX$135,$C$4:$C$135,$C137)</f>
        <v>33045026.50864872</v>
      </c>
      <c r="AY137" s="123">
        <f>SUMIFS(AY$4:AY$135,$C$4:$C$135,$C137)</f>
        <v>147672851.91985798</v>
      </c>
      <c r="AZ137" s="123" t="s">
        <v>450</v>
      </c>
      <c r="BA137" s="123" t="s">
        <v>450</v>
      </c>
      <c r="BB137" s="123">
        <f>SUMIFS(BB$4:BB$135,$C$4:$C$135,$C137)</f>
        <v>2739583760567.6514</v>
      </c>
      <c r="BC137" s="123">
        <f>SUMIFS(BC$4:BC$135,$C$4:$C$135,$C137)</f>
        <v>38950425267.114494</v>
      </c>
      <c r="BD137" s="123">
        <f>SUMIFS(BD$4:BD$135,$C$4:$C$135,$C137)</f>
        <v>2700633335300.5376</v>
      </c>
      <c r="BE137" s="123" t="s">
        <v>450</v>
      </c>
      <c r="BF137" s="123">
        <f t="shared" ref="BF137:BL137" si="19">SUMIFS(BF$4:BF$135,$C$4:$C$135,$C137)</f>
        <v>4905453632173.1436</v>
      </c>
      <c r="BG137" s="123">
        <f t="shared" si="19"/>
        <v>211755799107.01178</v>
      </c>
      <c r="BH137" s="123">
        <f t="shared" si="19"/>
        <v>4540004507735.5615</v>
      </c>
      <c r="BI137" s="123">
        <f t="shared" si="19"/>
        <v>2165558978006.7598</v>
      </c>
      <c r="BJ137" s="123">
        <f t="shared" si="19"/>
        <v>174449213044.55978</v>
      </c>
      <c r="BK137" s="123">
        <f t="shared" si="19"/>
        <v>1950330859301.0127</v>
      </c>
      <c r="BL137" s="123">
        <f t="shared" si="19"/>
        <v>12334480044832</v>
      </c>
      <c r="BM137" s="124">
        <f t="shared" si="13"/>
        <v>0.22210776219265962</v>
      </c>
      <c r="BN137" s="124">
        <f t="shared" si="14"/>
        <v>0.39770250665965201</v>
      </c>
      <c r="BO137" s="124">
        <f t="shared" si="15"/>
        <v>0.17556953922140425</v>
      </c>
      <c r="BP137" s="124">
        <f t="shared" si="16"/>
        <v>0.79047007402250347</v>
      </c>
      <c r="BQ137" s="123">
        <f>SUMIFS(BQ$4:BQ$135,$C$4:$C$135,$C137)</f>
        <v>58043271697.23204</v>
      </c>
      <c r="BR137" s="123">
        <f>SUMIFS(BR$4:BR$135,$C$4:$C$135,$C137)</f>
        <v>43385668901.855431</v>
      </c>
      <c r="BS137" s="123">
        <f>SUMIFS(BS$4:BS$135,$C$4:$C$135,$C137)</f>
        <v>1168202318930.8955</v>
      </c>
      <c r="BT137" s="123">
        <f>SUMIFS(BT$4:BT$135,$C$4:$C$135,$C137)</f>
        <v>782128540370.11682</v>
      </c>
      <c r="BU137" s="126"/>
      <c r="BV137" s="123">
        <f>SUMIFS(BV$4:BV$135,$C$4:$C$135,$C137)</f>
        <v>847822761357.48938</v>
      </c>
      <c r="BW137" s="124">
        <f t="shared" si="17"/>
        <v>0.17283269294340453</v>
      </c>
    </row>
    <row r="138" spans="1:75" x14ac:dyDescent="0.25">
      <c r="A138" s="122" t="s">
        <v>171</v>
      </c>
      <c r="B138" s="122" t="s">
        <v>171</v>
      </c>
      <c r="C138" s="122" t="s">
        <v>171</v>
      </c>
      <c r="D138" s="122" t="s">
        <v>450</v>
      </c>
      <c r="E138" s="127">
        <f t="shared" ref="E138:E142" si="20">SUMIFS($E$4:$E$135,$C$4:$C$135,C138)</f>
        <v>11410887.076923078</v>
      </c>
      <c r="F138" s="124">
        <f t="shared" si="2"/>
        <v>0.23289534138307691</v>
      </c>
      <c r="G138" s="124">
        <f t="shared" si="3"/>
        <v>0.7671046586169229</v>
      </c>
      <c r="H138" s="127">
        <f t="shared" ref="H138:H142" si="21">SUMIFS($H$4:$H$135,$C$4:$C$135,$C138)</f>
        <v>8753344.6356593352</v>
      </c>
      <c r="I138" s="127">
        <f t="shared" ref="I138:K142" si="22">SUMIFS(I$4:I$135,$C$4:$C$135,$C138)</f>
        <v>9365735.4514216762</v>
      </c>
      <c r="J138" s="127">
        <f t="shared" si="22"/>
        <v>2657542.4412637409</v>
      </c>
      <c r="K138" s="127">
        <f t="shared" si="22"/>
        <v>2045151.6255014022</v>
      </c>
      <c r="L138" s="121"/>
      <c r="M138" s="124">
        <f t="shared" si="5"/>
        <v>5.5078745575372059E-3</v>
      </c>
      <c r="N138" s="124">
        <f t="shared" si="5"/>
        <v>5.2649159376764688E-3</v>
      </c>
      <c r="O138" s="124">
        <f t="shared" si="5"/>
        <v>2.9255573348619203E-2</v>
      </c>
      <c r="P138" s="121"/>
      <c r="Q138" s="127">
        <f t="shared" ref="Q138:T142" si="23">SUMIFS(Q$4:Q$135,$C$4:$C$135,$C138)</f>
        <v>1570129.9922004656</v>
      </c>
      <c r="R138" s="127">
        <f t="shared" si="23"/>
        <v>1500869.7699637506</v>
      </c>
      <c r="S138" s="127">
        <f t="shared" si="23"/>
        <v>8339887.3147588614</v>
      </c>
      <c r="T138" s="127">
        <f t="shared" si="23"/>
        <v>1122618.2082111437</v>
      </c>
      <c r="U138" s="124">
        <f t="shared" si="6"/>
        <v>0.18155927091129198</v>
      </c>
      <c r="V138" s="124">
        <f t="shared" si="7"/>
        <v>0.81844072908870802</v>
      </c>
      <c r="W138" s="127">
        <f t="shared" ref="W138:Z142" si="24">SUMIFS(W$4:W$135,$C$4:$C$135,$C138)</f>
        <v>918796.46481658751</v>
      </c>
      <c r="X138" s="127">
        <f t="shared" si="24"/>
        <v>975410.46515483246</v>
      </c>
      <c r="Y138" s="127">
        <f t="shared" si="24"/>
        <v>203821.74339455622</v>
      </c>
      <c r="Z138" s="127">
        <f t="shared" si="24"/>
        <v>147207.74305631113</v>
      </c>
      <c r="AA138" s="121"/>
      <c r="AB138" s="124">
        <f t="shared" si="8"/>
        <v>6.5025489269758307E-3</v>
      </c>
      <c r="AC138" s="124">
        <f t="shared" si="8"/>
        <v>5.0442224041408572E-3</v>
      </c>
      <c r="AD138" s="124">
        <f t="shared" si="8"/>
        <v>2.5973377391519791E-2</v>
      </c>
      <c r="AE138" s="121"/>
      <c r="AF138" s="127">
        <f t="shared" ref="AF138:AH142" si="25">SUMIFS(AF$4:AF$135,$C$4:$C$135,$C138)</f>
        <v>194558.92563674122</v>
      </c>
      <c r="AG138" s="127">
        <f t="shared" si="25"/>
        <v>150925.19912477589</v>
      </c>
      <c r="AH138" s="127">
        <f t="shared" si="25"/>
        <v>777134.08344962657</v>
      </c>
      <c r="AI138" s="121"/>
      <c r="AJ138" s="124">
        <f t="shared" si="9"/>
        <v>4.4398666066039648E-3</v>
      </c>
      <c r="AK138" s="124">
        <f t="shared" si="9"/>
        <v>4.1625804249731018E-3</v>
      </c>
      <c r="AL138" s="124">
        <f t="shared" si="9"/>
        <v>2.5326552572819794E-2</v>
      </c>
      <c r="AM138" s="121"/>
      <c r="AN138" s="127">
        <f t="shared" ref="AN138:AP142" si="26">SUMIFS(AN$4:AN$135,$C$4:$C$135,$C138)</f>
        <v>1265672.9283818845</v>
      </c>
      <c r="AO138" s="127">
        <f t="shared" si="26"/>
        <v>1186626.9469142095</v>
      </c>
      <c r="AP138" s="127">
        <f t="shared" si="26"/>
        <v>7219841.2251798287</v>
      </c>
      <c r="AQ138" s="121"/>
      <c r="AR138" s="124">
        <f t="shared" si="18"/>
        <v>0.13669551731238605</v>
      </c>
      <c r="AS138" s="124">
        <f t="shared" si="11"/>
        <v>0.14706534745968916</v>
      </c>
      <c r="AT138" s="124">
        <f t="shared" si="11"/>
        <v>0.71623913522792448</v>
      </c>
      <c r="AU138" s="121"/>
      <c r="AV138" s="127">
        <f t="shared" ref="AV138:AY142" si="27">SUMIFS(AV$4:AV$135,$C$4:$C$135,$C138)</f>
        <v>391135.6574409997</v>
      </c>
      <c r="AW138" s="127">
        <f t="shared" si="27"/>
        <v>420807.51802548266</v>
      </c>
      <c r="AX138" s="127">
        <f t="shared" si="27"/>
        <v>2049421.0091918141</v>
      </c>
      <c r="AY138" s="127">
        <f t="shared" si="27"/>
        <v>12533505.28513422</v>
      </c>
      <c r="AZ138" s="123" t="s">
        <v>450</v>
      </c>
      <c r="BA138" s="123" t="s">
        <v>450</v>
      </c>
      <c r="BB138" s="127">
        <f t="shared" ref="BB138:BD142" si="28">SUMIFS(BB$4:BB$135,$C$4:$C$135,$C138)</f>
        <v>502170398366.79211</v>
      </c>
      <c r="BC138" s="127">
        <f t="shared" si="28"/>
        <v>98354350192.718307</v>
      </c>
      <c r="BD138" s="127">
        <f t="shared" si="28"/>
        <v>403816048174.07379</v>
      </c>
      <c r="BE138" s="123" t="s">
        <v>450</v>
      </c>
      <c r="BF138" s="127">
        <f t="shared" ref="BF138:BL142" si="29">SUMIFS(BF$4:BF$135,$C$4:$C$135,$C138)</f>
        <v>1247806049762.5945</v>
      </c>
      <c r="BG138" s="127">
        <f t="shared" si="29"/>
        <v>235899498056.09659</v>
      </c>
      <c r="BH138" s="127">
        <f t="shared" si="29"/>
        <v>1000340959018.8798</v>
      </c>
      <c r="BI138" s="127">
        <f t="shared" si="29"/>
        <v>745635651395.80261</v>
      </c>
      <c r="BJ138" s="127">
        <f t="shared" si="29"/>
        <v>140360733411.61203</v>
      </c>
      <c r="BK138" s="127">
        <f t="shared" si="29"/>
        <v>604012816100.69653</v>
      </c>
      <c r="BL138" s="127">
        <f t="shared" si="29"/>
        <v>3855509076736</v>
      </c>
      <c r="BM138" s="124">
        <f t="shared" si="13"/>
        <v>0.13024749478528524</v>
      </c>
      <c r="BN138" s="124">
        <f t="shared" si="14"/>
        <v>0.32364235822755816</v>
      </c>
      <c r="BO138" s="124">
        <f t="shared" si="15"/>
        <v>0.19339486344227297</v>
      </c>
      <c r="BP138" s="124">
        <f t="shared" si="16"/>
        <v>1.4848259750491708</v>
      </c>
      <c r="BQ138" s="127">
        <f t="shared" ref="BQ138:BT142" si="30">SUMIFS(BQ$4:BQ$135,$C$4:$C$135,$C138)</f>
        <v>36004225377.071625</v>
      </c>
      <c r="BR138" s="127">
        <f t="shared" si="30"/>
        <v>104356508034.54039</v>
      </c>
      <c r="BS138" s="127">
        <f t="shared" si="30"/>
        <v>64790617627.903175</v>
      </c>
      <c r="BT138" s="127">
        <f t="shared" si="30"/>
        <v>539222198472.79309</v>
      </c>
      <c r="BU138" s="126"/>
      <c r="BV138" s="127">
        <f t="shared" ref="BV138:BV142" si="31">SUMIFS(BV$4:BV$135,$C$4:$C$135,$C138)</f>
        <v>611747086392.09033</v>
      </c>
      <c r="BW138" s="124">
        <f t="shared" si="17"/>
        <v>0.49025815070257139</v>
      </c>
    </row>
    <row r="139" spans="1:75" x14ac:dyDescent="0.25">
      <c r="A139" s="122" t="s">
        <v>180</v>
      </c>
      <c r="B139" s="122" t="s">
        <v>180</v>
      </c>
      <c r="C139" s="122" t="s">
        <v>180</v>
      </c>
      <c r="D139" s="122" t="s">
        <v>450</v>
      </c>
      <c r="E139" s="127">
        <f t="shared" si="20"/>
        <v>27089889.345161539</v>
      </c>
      <c r="F139" s="124">
        <f t="shared" si="2"/>
        <v>0.12596685007611194</v>
      </c>
      <c r="G139" s="124">
        <f t="shared" si="3"/>
        <v>0.87403314992388825</v>
      </c>
      <c r="H139" s="127">
        <f t="shared" si="21"/>
        <v>23677461.315441117</v>
      </c>
      <c r="I139" s="127">
        <f t="shared" si="22"/>
        <v>23677461.315441117</v>
      </c>
      <c r="J139" s="127">
        <f t="shared" si="22"/>
        <v>3412428.0297204261</v>
      </c>
      <c r="K139" s="127">
        <f t="shared" si="22"/>
        <v>3412428.0297204261</v>
      </c>
      <c r="L139" s="121"/>
      <c r="M139" s="124">
        <f t="shared" si="5"/>
        <v>9.410030952337169E-3</v>
      </c>
      <c r="N139" s="124">
        <f t="shared" si="5"/>
        <v>1.0626315826253743E-2</v>
      </c>
      <c r="O139" s="124">
        <f t="shared" si="5"/>
        <v>7.4992544480027554E-2</v>
      </c>
      <c r="P139" s="121"/>
      <c r="Q139" s="127">
        <f t="shared" si="23"/>
        <v>2682517.8517511096</v>
      </c>
      <c r="R139" s="127">
        <f t="shared" si="23"/>
        <v>3029244.2231756053</v>
      </c>
      <c r="S139" s="127">
        <f t="shared" si="23"/>
        <v>21378127.270234831</v>
      </c>
      <c r="T139" s="127">
        <f t="shared" si="23"/>
        <v>1657674.2658752317</v>
      </c>
      <c r="U139" s="124">
        <f t="shared" si="6"/>
        <v>0.16240089794605317</v>
      </c>
      <c r="V139" s="124">
        <f t="shared" si="7"/>
        <v>0.83759910205394694</v>
      </c>
      <c r="W139" s="127">
        <f t="shared" si="24"/>
        <v>1388466.4765950297</v>
      </c>
      <c r="X139" s="127">
        <f t="shared" si="24"/>
        <v>1388466.4765950297</v>
      </c>
      <c r="Y139" s="127">
        <f t="shared" si="24"/>
        <v>269207.78928020212</v>
      </c>
      <c r="Z139" s="127">
        <f t="shared" si="24"/>
        <v>269207.78928020212</v>
      </c>
      <c r="AA139" s="121"/>
      <c r="AB139" s="124">
        <f t="shared" si="8"/>
        <v>4.7064433765744689E-3</v>
      </c>
      <c r="AC139" s="124">
        <f t="shared" si="8"/>
        <v>1.2375505701858056E-2</v>
      </c>
      <c r="AD139" s="124">
        <f t="shared" si="8"/>
        <v>3.8320844617951197E-2</v>
      </c>
      <c r="AE139" s="121"/>
      <c r="AF139" s="127">
        <f t="shared" si="25"/>
        <v>140818.71235413293</v>
      </c>
      <c r="AG139" s="127">
        <f t="shared" si="25"/>
        <v>370280.19636672823</v>
      </c>
      <c r="AH139" s="127">
        <f t="shared" si="25"/>
        <v>1146575.3571543705</v>
      </c>
      <c r="AI139" s="121"/>
      <c r="AJ139" s="124">
        <f t="shared" si="9"/>
        <v>7.7753961425003184E-3</v>
      </c>
      <c r="AK139" s="124">
        <f t="shared" si="9"/>
        <v>1.4511846903779458E-2</v>
      </c>
      <c r="AL139" s="124">
        <f t="shared" si="9"/>
        <v>6.5641773425366506E-2</v>
      </c>
      <c r="AM139" s="121"/>
      <c r="AN139" s="127">
        <f t="shared" si="26"/>
        <v>2216532.4495041547</v>
      </c>
      <c r="AO139" s="127">
        <f t="shared" si="26"/>
        <v>4136892.702951083</v>
      </c>
      <c r="AP139" s="127">
        <f t="shared" si="26"/>
        <v>18712502.639580902</v>
      </c>
      <c r="AQ139" s="121"/>
      <c r="AR139" s="124">
        <f t="shared" si="18"/>
        <v>0.13695381898354256</v>
      </c>
      <c r="AS139" s="124">
        <f t="shared" si="11"/>
        <v>0.162048910988982</v>
      </c>
      <c r="AT139" s="124">
        <f t="shared" si="11"/>
        <v>0.70099727002747525</v>
      </c>
      <c r="AU139" s="121"/>
      <c r="AV139" s="127">
        <f t="shared" si="27"/>
        <v>504214.08551873855</v>
      </c>
      <c r="AW139" s="127">
        <f t="shared" si="27"/>
        <v>596605.07512708066</v>
      </c>
      <c r="AX139" s="127">
        <f t="shared" si="27"/>
        <v>2580816.6583548086</v>
      </c>
      <c r="AY139" s="127">
        <f t="shared" si="27"/>
        <v>28747563.611036766</v>
      </c>
      <c r="AZ139" s="123" t="s">
        <v>450</v>
      </c>
      <c r="BA139" s="123" t="s">
        <v>450</v>
      </c>
      <c r="BB139" s="127">
        <f t="shared" si="28"/>
        <v>346975591318.43835</v>
      </c>
      <c r="BC139" s="127">
        <f t="shared" si="28"/>
        <v>17625215331.765415</v>
      </c>
      <c r="BD139" s="127">
        <f t="shared" si="28"/>
        <v>329350375986.67303</v>
      </c>
      <c r="BE139" s="123" t="s">
        <v>450</v>
      </c>
      <c r="BF139" s="127">
        <f t="shared" si="29"/>
        <v>1391469901951.689</v>
      </c>
      <c r="BG139" s="127">
        <f t="shared" si="29"/>
        <v>123727024300.29684</v>
      </c>
      <c r="BH139" s="127">
        <f t="shared" si="29"/>
        <v>1227637067816.9575</v>
      </c>
      <c r="BI139" s="127">
        <f t="shared" si="29"/>
        <v>1044494310633.2507</v>
      </c>
      <c r="BJ139" s="127">
        <f t="shared" si="29"/>
        <v>106795951900.55063</v>
      </c>
      <c r="BK139" s="127">
        <f t="shared" si="29"/>
        <v>924499909847.99451</v>
      </c>
      <c r="BL139" s="127">
        <f t="shared" si="29"/>
        <v>5150932821056</v>
      </c>
      <c r="BM139" s="124">
        <f t="shared" si="13"/>
        <v>6.7361699981811143E-2</v>
      </c>
      <c r="BN139" s="124">
        <f t="shared" si="14"/>
        <v>0.27013940004490716</v>
      </c>
      <c r="BO139" s="124">
        <f t="shared" si="15"/>
        <v>0.20277770006309603</v>
      </c>
      <c r="BP139" s="124">
        <f t="shared" si="16"/>
        <v>3.0102818087704089</v>
      </c>
      <c r="BQ139" s="127">
        <f t="shared" si="30"/>
        <v>4337036603.2407866</v>
      </c>
      <c r="BR139" s="127">
        <f t="shared" si="30"/>
        <v>102458915297.30988</v>
      </c>
      <c r="BS139" s="127">
        <f t="shared" si="30"/>
        <v>87584353182.33725</v>
      </c>
      <c r="BT139" s="127">
        <f t="shared" si="30"/>
        <v>836915556665.65723</v>
      </c>
      <c r="BU139" s="126"/>
      <c r="BV139" s="127">
        <f t="shared" si="31"/>
        <v>756128788638.45044</v>
      </c>
      <c r="BW139" s="124">
        <f t="shared" si="17"/>
        <v>0.54340290622017551</v>
      </c>
    </row>
    <row r="140" spans="1:75" x14ac:dyDescent="0.25">
      <c r="A140" s="122" t="s">
        <v>190</v>
      </c>
      <c r="B140" s="122" t="s">
        <v>190</v>
      </c>
      <c r="C140" s="122" t="s">
        <v>190</v>
      </c>
      <c r="D140" s="122" t="s">
        <v>450</v>
      </c>
      <c r="E140" s="127">
        <f t="shared" si="20"/>
        <v>5384711.846153846</v>
      </c>
      <c r="F140" s="124">
        <f t="shared" si="2"/>
        <v>8.2915819989568609E-2</v>
      </c>
      <c r="G140" s="124">
        <f t="shared" si="3"/>
        <v>0.91708418001043135</v>
      </c>
      <c r="H140" s="127">
        <f t="shared" si="21"/>
        <v>4938234.0480224555</v>
      </c>
      <c r="I140" s="127">
        <f t="shared" si="22"/>
        <v>5013560.5733613465</v>
      </c>
      <c r="J140" s="127">
        <f t="shared" si="22"/>
        <v>446477.79813138995</v>
      </c>
      <c r="K140" s="127">
        <f t="shared" si="22"/>
        <v>371151.27279250009</v>
      </c>
      <c r="L140" s="121"/>
      <c r="M140" s="124">
        <f t="shared" si="5"/>
        <v>3.6290222433900789E-3</v>
      </c>
      <c r="N140" s="124">
        <f t="shared" si="5"/>
        <v>2.6822248304843666E-3</v>
      </c>
      <c r="O140" s="124">
        <f t="shared" si="5"/>
        <v>1.2577836966571903E-2</v>
      </c>
      <c r="P140" s="121"/>
      <c r="Q140" s="127">
        <f t="shared" si="23"/>
        <v>1034525.4974828628</v>
      </c>
      <c r="R140" s="127">
        <f t="shared" si="23"/>
        <v>764621.92596692324</v>
      </c>
      <c r="S140" s="127">
        <f t="shared" si="23"/>
        <v>3585564.4227040596</v>
      </c>
      <c r="T140" s="127">
        <f t="shared" si="23"/>
        <v>143915.65354838708</v>
      </c>
      <c r="U140" s="124">
        <f t="shared" si="6"/>
        <v>7.2780165271399855E-2</v>
      </c>
      <c r="V140" s="124">
        <f t="shared" si="7"/>
        <v>0.92721983472860037</v>
      </c>
      <c r="W140" s="127">
        <f t="shared" si="24"/>
        <v>133441.44849799399</v>
      </c>
      <c r="X140" s="127">
        <f t="shared" si="24"/>
        <v>135287.61607519357</v>
      </c>
      <c r="Y140" s="127">
        <f t="shared" si="24"/>
        <v>10474.205050393135</v>
      </c>
      <c r="Z140" s="127">
        <f t="shared" si="24"/>
        <v>8628.0374731935244</v>
      </c>
      <c r="AA140" s="121"/>
      <c r="AB140" s="124">
        <f t="shared" si="8"/>
        <v>6.5771163121669974E-4</v>
      </c>
      <c r="AC140" s="124">
        <f t="shared" si="8"/>
        <v>9.5653262476734112E-4</v>
      </c>
      <c r="AD140" s="124">
        <f t="shared" si="8"/>
        <v>3.1957050973720025E-3</v>
      </c>
      <c r="AE140" s="121"/>
      <c r="AF140" s="127">
        <f t="shared" si="25"/>
        <v>19679.00123249396</v>
      </c>
      <c r="AG140" s="127">
        <f t="shared" si="25"/>
        <v>28619.847678374528</v>
      </c>
      <c r="AH140" s="127">
        <f t="shared" si="25"/>
        <v>95616.80463751861</v>
      </c>
      <c r="AI140" s="121"/>
      <c r="AJ140" s="124">
        <f t="shared" si="9"/>
        <v>2.6179778844098557E-3</v>
      </c>
      <c r="AK140" s="124">
        <f t="shared" si="9"/>
        <v>2.289039351742178E-3</v>
      </c>
      <c r="AL140" s="124">
        <f t="shared" si="9"/>
        <v>1.2883963491641989E-2</v>
      </c>
      <c r="AM140" s="121"/>
      <c r="AN140" s="127">
        <f t="shared" si="26"/>
        <v>746307.04680889449</v>
      </c>
      <c r="AO140" s="127">
        <f t="shared" si="26"/>
        <v>652536.52782981459</v>
      </c>
      <c r="AP140" s="127">
        <f t="shared" si="26"/>
        <v>3672831.9218817414</v>
      </c>
      <c r="AQ140" s="121"/>
      <c r="AR140" s="124">
        <f t="shared" si="18"/>
        <v>0.19910012916536371</v>
      </c>
      <c r="AS140" s="124">
        <f t="shared" si="11"/>
        <v>9.4425733258812469E-2</v>
      </c>
      <c r="AT140" s="124">
        <f t="shared" si="11"/>
        <v>0.70647413757582378</v>
      </c>
      <c r="AU140" s="121"/>
      <c r="AV140" s="127">
        <f t="shared" si="27"/>
        <v>90979.2028558647</v>
      </c>
      <c r="AW140" s="127">
        <f t="shared" si="27"/>
        <v>43148.027964523077</v>
      </c>
      <c r="AX140" s="127">
        <f t="shared" si="27"/>
        <v>322824.7723613953</v>
      </c>
      <c r="AY140" s="127">
        <f t="shared" si="27"/>
        <v>5528627.4997022329</v>
      </c>
      <c r="AZ140" s="123" t="s">
        <v>450</v>
      </c>
      <c r="BA140" s="123" t="s">
        <v>450</v>
      </c>
      <c r="BB140" s="127">
        <f t="shared" si="28"/>
        <v>34734845864.570297</v>
      </c>
      <c r="BC140" s="127">
        <f t="shared" si="28"/>
        <v>3101979152.2667942</v>
      </c>
      <c r="BD140" s="127">
        <f t="shared" si="28"/>
        <v>31632866712.303501</v>
      </c>
      <c r="BE140" s="123" t="s">
        <v>450</v>
      </c>
      <c r="BF140" s="127">
        <f t="shared" si="29"/>
        <v>221034107940.85275</v>
      </c>
      <c r="BG140" s="127">
        <f t="shared" si="29"/>
        <v>60313184467.617775</v>
      </c>
      <c r="BH140" s="127">
        <f t="shared" si="29"/>
        <v>160720923473.23499</v>
      </c>
      <c r="BI140" s="127">
        <f t="shared" si="29"/>
        <v>186299262076.2825</v>
      </c>
      <c r="BJ140" s="127">
        <f t="shared" si="29"/>
        <v>57211205315.350967</v>
      </c>
      <c r="BK140" s="127">
        <f t="shared" si="29"/>
        <v>129088056760.93147</v>
      </c>
      <c r="BL140" s="127">
        <f t="shared" si="29"/>
        <v>764923669632</v>
      </c>
      <c r="BM140" s="124">
        <f t="shared" si="13"/>
        <v>4.5409558160595311E-2</v>
      </c>
      <c r="BN140" s="124">
        <f t="shared" si="14"/>
        <v>0.2889623065883043</v>
      </c>
      <c r="BO140" s="124">
        <f t="shared" si="15"/>
        <v>0.24355274842770902</v>
      </c>
      <c r="BP140" s="124">
        <f t="shared" si="16"/>
        <v>5.3634688002548074</v>
      </c>
      <c r="BQ140" s="127">
        <f t="shared" si="30"/>
        <v>16256664959.442215</v>
      </c>
      <c r="BR140" s="127">
        <f t="shared" si="30"/>
        <v>40954540355.90876</v>
      </c>
      <c r="BS140" s="127">
        <f t="shared" si="30"/>
        <v>21272472544.342789</v>
      </c>
      <c r="BT140" s="127">
        <f t="shared" si="30"/>
        <v>107815584216.58868</v>
      </c>
      <c r="BU140" s="126"/>
      <c r="BV140" s="127">
        <f t="shared" si="31"/>
        <v>69205642644.114853</v>
      </c>
      <c r="BW140" s="124">
        <f t="shared" si="17"/>
        <v>0.31309938221224126</v>
      </c>
    </row>
    <row r="141" spans="1:75" x14ac:dyDescent="0.25">
      <c r="A141" s="122" t="s">
        <v>194</v>
      </c>
      <c r="B141" s="122" t="s">
        <v>194</v>
      </c>
      <c r="C141" s="122" t="s">
        <v>194</v>
      </c>
      <c r="D141" s="122" t="s">
        <v>450</v>
      </c>
      <c r="E141" s="127">
        <f t="shared" si="20"/>
        <v>74337498.855688542</v>
      </c>
      <c r="F141" s="124">
        <f t="shared" si="2"/>
        <v>7.287491303739807E-2</v>
      </c>
      <c r="G141" s="124">
        <f t="shared" si="3"/>
        <v>0.92712508696260176</v>
      </c>
      <c r="H141" s="127">
        <f t="shared" si="21"/>
        <v>68920160.091162547</v>
      </c>
      <c r="I141" s="127">
        <f t="shared" si="22"/>
        <v>69371282.417818666</v>
      </c>
      <c r="J141" s="127">
        <f t="shared" si="22"/>
        <v>5417338.7645259807</v>
      </c>
      <c r="K141" s="127">
        <f t="shared" si="22"/>
        <v>4966216.4378698701</v>
      </c>
      <c r="L141" s="121"/>
      <c r="M141" s="124">
        <f t="shared" si="5"/>
        <v>4.621472595532608E-2</v>
      </c>
      <c r="N141" s="124">
        <f t="shared" si="5"/>
        <v>5.3204168871447167E-2</v>
      </c>
      <c r="O141" s="124">
        <f t="shared" si="5"/>
        <v>0.16135035399471079</v>
      </c>
      <c r="P141" s="121"/>
      <c r="Q141" s="127">
        <f t="shared" si="23"/>
        <v>13174433.539791565</v>
      </c>
      <c r="R141" s="127">
        <f t="shared" si="23"/>
        <v>15166914.275642216</v>
      </c>
      <c r="S141" s="127">
        <f t="shared" si="23"/>
        <v>45996151.040254749</v>
      </c>
      <c r="T141" s="127">
        <f t="shared" si="23"/>
        <v>1482968.9478846616</v>
      </c>
      <c r="U141" s="124">
        <f t="shared" si="6"/>
        <v>6.7662179534312583E-2</v>
      </c>
      <c r="V141" s="124">
        <f t="shared" si="7"/>
        <v>0.93233782046568747</v>
      </c>
      <c r="W141" s="127">
        <f t="shared" si="24"/>
        <v>1382628.0366890791</v>
      </c>
      <c r="X141" s="127">
        <f t="shared" si="24"/>
        <v>1406061.7741818691</v>
      </c>
      <c r="Y141" s="127">
        <f t="shared" si="24"/>
        <v>100340.91119558261</v>
      </c>
      <c r="Z141" s="127">
        <f t="shared" si="24"/>
        <v>76907.17370279257</v>
      </c>
      <c r="AA141" s="121"/>
      <c r="AB141" s="124">
        <f t="shared" si="8"/>
        <v>1.4650993730658613E-2</v>
      </c>
      <c r="AC141" s="124">
        <f t="shared" si="8"/>
        <v>1.0245235045837863E-2</v>
      </c>
      <c r="AD141" s="124">
        <f t="shared" si="8"/>
        <v>2.4667563320147631E-2</v>
      </c>
      <c r="AE141" s="121"/>
      <c r="AF141" s="127">
        <f t="shared" si="25"/>
        <v>438363.72963259765</v>
      </c>
      <c r="AG141" s="127">
        <f t="shared" si="25"/>
        <v>306541.6263374642</v>
      </c>
      <c r="AH141" s="127">
        <f t="shared" si="25"/>
        <v>738063.59191459976</v>
      </c>
      <c r="AI141" s="121"/>
      <c r="AJ141" s="124">
        <f t="shared" si="9"/>
        <v>4.7612148699463702E-2</v>
      </c>
      <c r="AK141" s="124">
        <f t="shared" si="9"/>
        <v>6.7322424308052339E-2</v>
      </c>
      <c r="AL141" s="124">
        <f t="shared" si="9"/>
        <v>0.13168127407317892</v>
      </c>
      <c r="AM141" s="121"/>
      <c r="AN141" s="127">
        <f t="shared" si="26"/>
        <v>13572796.890197035</v>
      </c>
      <c r="AO141" s="127">
        <f t="shared" si="26"/>
        <v>19191605.845319692</v>
      </c>
      <c r="AP141" s="127">
        <f t="shared" si="26"/>
        <v>37538385.392334916</v>
      </c>
      <c r="AQ141" s="121"/>
      <c r="AR141" s="124">
        <f t="shared" si="18"/>
        <v>0.19424992762106227</v>
      </c>
      <c r="AS141" s="124">
        <f t="shared" si="11"/>
        <v>0.12978867320173568</v>
      </c>
      <c r="AT141" s="124">
        <f t="shared" si="11"/>
        <v>0.67596139917720199</v>
      </c>
      <c r="AU141" s="121"/>
      <c r="AV141" s="127">
        <f t="shared" si="27"/>
        <v>1071808.87764512</v>
      </c>
      <c r="AW141" s="127">
        <f t="shared" si="27"/>
        <v>716132.3242640848</v>
      </c>
      <c r="AX141" s="127">
        <f t="shared" si="27"/>
        <v>3729738.4738123585</v>
      </c>
      <c r="AY141" s="127">
        <f t="shared" si="27"/>
        <v>75820467.803573206</v>
      </c>
      <c r="AZ141" s="123" t="s">
        <v>450</v>
      </c>
      <c r="BA141" s="123" t="s">
        <v>450</v>
      </c>
      <c r="BB141" s="127">
        <f t="shared" si="28"/>
        <v>165618844550.1871</v>
      </c>
      <c r="BC141" s="127">
        <f t="shared" si="28"/>
        <v>5174514074.4514999</v>
      </c>
      <c r="BD141" s="127">
        <f t="shared" si="28"/>
        <v>160444330475.73563</v>
      </c>
      <c r="BE141" s="123" t="s">
        <v>450</v>
      </c>
      <c r="BF141" s="127">
        <f t="shared" si="29"/>
        <v>501181773294.76031</v>
      </c>
      <c r="BG141" s="127">
        <f t="shared" si="29"/>
        <v>51360676813.210587</v>
      </c>
      <c r="BH141" s="127">
        <f t="shared" si="29"/>
        <v>449821096481.54968</v>
      </c>
      <c r="BI141" s="127">
        <f t="shared" si="29"/>
        <v>335562928744.57318</v>
      </c>
      <c r="BJ141" s="127">
        <f t="shared" si="29"/>
        <v>46186162738.759087</v>
      </c>
      <c r="BK141" s="127">
        <f t="shared" si="29"/>
        <v>289376766005.81409</v>
      </c>
      <c r="BL141" s="127">
        <f t="shared" si="29"/>
        <v>2662951471232</v>
      </c>
      <c r="BM141" s="124">
        <f t="shared" si="13"/>
        <v>6.2193714883420105E-2</v>
      </c>
      <c r="BN141" s="124">
        <f t="shared" si="14"/>
        <v>0.18820537238813867</v>
      </c>
      <c r="BO141" s="124">
        <f t="shared" si="15"/>
        <v>0.12601165750471857</v>
      </c>
      <c r="BP141" s="124">
        <f t="shared" si="16"/>
        <v>2.0261156250422236</v>
      </c>
      <c r="BQ141" s="127">
        <f t="shared" si="30"/>
        <v>4390729890.6135178</v>
      </c>
      <c r="BR141" s="127">
        <f t="shared" si="30"/>
        <v>41795432848.145569</v>
      </c>
      <c r="BS141" s="127">
        <f t="shared" si="30"/>
        <v>22974613514.602283</v>
      </c>
      <c r="BT141" s="127">
        <f t="shared" si="30"/>
        <v>266402152491.21179</v>
      </c>
      <c r="BU141" s="126"/>
      <c r="BV141" s="127">
        <f t="shared" si="31"/>
        <v>165910845462.16849</v>
      </c>
      <c r="BW141" s="124">
        <f t="shared" si="17"/>
        <v>0.33103926420043861</v>
      </c>
    </row>
    <row r="142" spans="1:75" x14ac:dyDescent="0.25">
      <c r="A142" s="122" t="s">
        <v>197</v>
      </c>
      <c r="B142" s="122" t="s">
        <v>197</v>
      </c>
      <c r="C142" s="122" t="s">
        <v>197</v>
      </c>
      <c r="D142" s="122" t="s">
        <v>450</v>
      </c>
      <c r="E142" s="127">
        <f t="shared" si="20"/>
        <v>43075303.211923085</v>
      </c>
      <c r="F142" s="124">
        <f t="shared" si="2"/>
        <v>0.15909650441755877</v>
      </c>
      <c r="G142" s="124">
        <f t="shared" si="3"/>
        <v>0.84090349558244104</v>
      </c>
      <c r="H142" s="127">
        <f t="shared" si="21"/>
        <v>36222173.044179671</v>
      </c>
      <c r="I142" s="127">
        <f t="shared" si="22"/>
        <v>36441118.178284042</v>
      </c>
      <c r="J142" s="127">
        <f t="shared" si="22"/>
        <v>6853130.1677434044</v>
      </c>
      <c r="K142" s="127">
        <f t="shared" si="22"/>
        <v>6634185.0336390352</v>
      </c>
      <c r="L142" s="121"/>
      <c r="M142" s="124">
        <f t="shared" si="5"/>
        <v>1.8916961918366618E-2</v>
      </c>
      <c r="N142" s="124">
        <f t="shared" si="5"/>
        <v>6.0019882363240157E-2</v>
      </c>
      <c r="O142" s="124">
        <f t="shared" si="5"/>
        <v>7.2167438674387227E-2</v>
      </c>
      <c r="P142" s="121"/>
      <c r="Q142" s="127">
        <f t="shared" si="23"/>
        <v>5392658.9937847992</v>
      </c>
      <c r="R142" s="127">
        <f t="shared" si="23"/>
        <v>17109869.958440959</v>
      </c>
      <c r="S142" s="127">
        <f t="shared" si="23"/>
        <v>20572774.259697322</v>
      </c>
      <c r="T142" s="127">
        <f t="shared" si="23"/>
        <v>1612124.8812766024</v>
      </c>
      <c r="U142" s="124">
        <f t="shared" si="6"/>
        <v>0.15577360156015893</v>
      </c>
      <c r="V142" s="124">
        <f t="shared" si="7"/>
        <v>0.84422639843984093</v>
      </c>
      <c r="W142" s="127">
        <f t="shared" si="24"/>
        <v>1360998.3823554022</v>
      </c>
      <c r="X142" s="127">
        <f t="shared" si="24"/>
        <v>1384148.9514791803</v>
      </c>
      <c r="Y142" s="127">
        <f t="shared" si="24"/>
        <v>251126.49892119996</v>
      </c>
      <c r="Z142" s="127">
        <f t="shared" si="24"/>
        <v>227975.92979742258</v>
      </c>
      <c r="AA142" s="121"/>
      <c r="AB142" s="124">
        <f t="shared" si="8"/>
        <v>1.5371619302175196E-2</v>
      </c>
      <c r="AC142" s="124">
        <f t="shared" si="8"/>
        <v>1.4022080048524878E-2</v>
      </c>
      <c r="AD142" s="124">
        <f t="shared" si="8"/>
        <v>2.4486742693211872E-2</v>
      </c>
      <c r="AE142" s="121"/>
      <c r="AF142" s="127">
        <f t="shared" si="25"/>
        <v>459925.14171194268</v>
      </c>
      <c r="AG142" s="127">
        <f t="shared" si="25"/>
        <v>419546.37482476642</v>
      </c>
      <c r="AH142" s="127">
        <f t="shared" si="25"/>
        <v>732653.36473989324</v>
      </c>
      <c r="AI142" s="121"/>
      <c r="AJ142" s="124">
        <f t="shared" si="9"/>
        <v>1.9221385998516777E-2</v>
      </c>
      <c r="AK142" s="124">
        <f t="shared" si="9"/>
        <v>4.7784869448494166E-2</v>
      </c>
      <c r="AL142" s="124">
        <f t="shared" si="9"/>
        <v>6.4832123999308655E-2</v>
      </c>
      <c r="AM142" s="121"/>
      <c r="AN142" s="127">
        <f t="shared" si="26"/>
        <v>5479441.1769297849</v>
      </c>
      <c r="AO142" s="127">
        <f t="shared" si="26"/>
        <v>13622034.400146665</v>
      </c>
      <c r="AP142" s="127">
        <f t="shared" si="26"/>
        <v>18481695.849458624</v>
      </c>
      <c r="AQ142" s="121"/>
      <c r="AR142" s="124">
        <f t="shared" si="18"/>
        <v>0.15398632886657779</v>
      </c>
      <c r="AS142" s="124">
        <f t="shared" si="11"/>
        <v>0.37605124215413255</v>
      </c>
      <c r="AT142" s="124">
        <f t="shared" si="11"/>
        <v>0.46996242897928975</v>
      </c>
      <c r="AU142" s="121"/>
      <c r="AV142" s="127">
        <f t="shared" si="27"/>
        <v>1093958.4034255934</v>
      </c>
      <c r="AW142" s="127">
        <f t="shared" si="27"/>
        <v>2671564.5440810015</v>
      </c>
      <c r="AX142" s="127">
        <f t="shared" si="27"/>
        <v>3338733.7191580096</v>
      </c>
      <c r="AY142" s="127">
        <f t="shared" si="27"/>
        <v>44687428.09319967</v>
      </c>
      <c r="AZ142" s="123" t="s">
        <v>450</v>
      </c>
      <c r="BA142" s="123" t="s">
        <v>450</v>
      </c>
      <c r="BB142" s="127">
        <f t="shared" si="28"/>
        <v>69674077586.944794</v>
      </c>
      <c r="BC142" s="127">
        <f t="shared" si="28"/>
        <v>1584448278.6751339</v>
      </c>
      <c r="BD142" s="127">
        <f t="shared" si="28"/>
        <v>68089629308.269661</v>
      </c>
      <c r="BE142" s="123" t="s">
        <v>450</v>
      </c>
      <c r="BF142" s="127">
        <f t="shared" si="29"/>
        <v>403695823756.09863</v>
      </c>
      <c r="BG142" s="127">
        <f t="shared" si="29"/>
        <v>88308760886.026794</v>
      </c>
      <c r="BH142" s="127">
        <f t="shared" si="29"/>
        <v>309882643759.76068</v>
      </c>
      <c r="BI142" s="127">
        <f t="shared" si="29"/>
        <v>331282293363.82574</v>
      </c>
      <c r="BJ142" s="127">
        <f t="shared" si="29"/>
        <v>86443717936.287506</v>
      </c>
      <c r="BK142" s="127">
        <f t="shared" si="29"/>
        <v>241253496951.86072</v>
      </c>
      <c r="BL142" s="127">
        <f t="shared" si="29"/>
        <v>1512820399168</v>
      </c>
      <c r="BM142" s="124">
        <f t="shared" si="13"/>
        <v>4.6055749661534959E-2</v>
      </c>
      <c r="BN142" s="124">
        <f t="shared" si="14"/>
        <v>0.26684980185230028</v>
      </c>
      <c r="BO142" s="124">
        <f t="shared" si="15"/>
        <v>0.21898322731899952</v>
      </c>
      <c r="BP142" s="124">
        <f t="shared" si="16"/>
        <v>4.7547424355984571</v>
      </c>
      <c r="BQ142" s="127">
        <f t="shared" si="30"/>
        <v>7588267425.7277727</v>
      </c>
      <c r="BR142" s="127">
        <f t="shared" si="30"/>
        <v>78855450510.559723</v>
      </c>
      <c r="BS142" s="127">
        <f t="shared" si="30"/>
        <v>40221308123.898338</v>
      </c>
      <c r="BT142" s="127">
        <f t="shared" si="30"/>
        <v>201032188827.96237</v>
      </c>
      <c r="BU142" s="126"/>
      <c r="BV142" s="127">
        <f t="shared" si="31"/>
        <v>312164916407.0174</v>
      </c>
      <c r="BW142" s="124">
        <f t="shared" si="17"/>
        <v>0.77326763874480509</v>
      </c>
    </row>
  </sheetData>
  <sheetProtection sort="0" autoFilter="0"/>
  <autoFilter ref="A3:BW135" xr:uid="{00000000-0009-0000-0000-000002000000}"/>
  <hyperlinks>
    <hyperlink ref="BA124" r:id="rId1" display="https://www.google.com/url?sa=t&amp;rct=j&amp;q=&amp;esrc=s&amp;source=web&amp;cd=2&amp;ved=2ahUKEwiKufLI2rLdAhXI_KQKHeHyCfcQFjABegQICRAC&amp;url=https%3A%2F%2Fec.europa.eu%2Fdocsroom%2Fdocuments%2F22382%2Fattachments%2F35%2Ftranslations%2Fen%2Frenditions%2Fpdf&amp;usg=AOvVaw3k3lz1VWSRnM6Gn5K9L1xD" xr:uid="{890C3119-31AD-4808-853A-49C64330CB18}"/>
    <hyperlink ref="AZ124" r:id="rId2" display="https://www.google.com/url?sa=t&amp;rct=j&amp;q=&amp;esrc=s&amp;source=web&amp;cd=2&amp;ved=2ahUKEwiKufLI2rLdAhXI_KQKHeHyCfcQFjABegQICRAC&amp;url=https%3A%2F%2Fec.europa.eu%2Fdocsroom%2Fdocuments%2F22382%2Fattachments%2F35%2Ftranslations%2Fen%2Frenditions%2Fpdf&amp;usg=AOvVaw3k3lz1VWSRnM6Gn5K9L1xD" xr:uid="{380DAF20-AAD2-4BB8-81A5-DE593466230E}"/>
    <hyperlink ref="AZ35" r:id="rId3" xr:uid="{FF9812F7-8DF1-4651-9BB9-E44BBAFE44F1}"/>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W144"/>
  <sheetViews>
    <sheetView showGridLines="0" workbookViewId="0">
      <pane xSplit="4" ySplit="3" topLeftCell="AK121" activePane="bottomRight" state="frozen"/>
      <selection activeCell="A2" sqref="A2"/>
      <selection pane="topRight" activeCell="E2" sqref="E2"/>
      <selection pane="bottomLeft" activeCell="A3" sqref="A3"/>
      <selection pane="bottomRight" activeCell="AK136" sqref="AK136"/>
    </sheetView>
  </sheetViews>
  <sheetFormatPr defaultColWidth="8.85546875" defaultRowHeight="15" outlineLevelCol="1" x14ac:dyDescent="0.25"/>
  <cols>
    <col min="1" max="1" width="26.42578125" style="2" bestFit="1" customWidth="1"/>
    <col min="2" max="2" width="8.85546875" style="2"/>
    <col min="3" max="3" width="19" style="2" customWidth="1"/>
    <col min="4" max="4" width="15.5703125" style="2" customWidth="1"/>
    <col min="5" max="5" width="24.5703125" style="3" customWidth="1"/>
    <col min="6" max="7" width="10.5703125" style="3" customWidth="1"/>
    <col min="8" max="11" width="24.5703125" style="3" customWidth="1"/>
    <col min="12" max="12" width="5.42578125" style="5" customWidth="1"/>
    <col min="13" max="15" width="24.5703125" style="3" customWidth="1"/>
    <col min="16" max="16" width="3.85546875" style="5" customWidth="1"/>
    <col min="17" max="19" width="24.5703125" style="3" customWidth="1"/>
    <col min="20" max="20" width="19.42578125" style="3" customWidth="1"/>
    <col min="21" max="22" width="11.5703125" style="3" customWidth="1"/>
    <col min="23" max="26" width="17" style="8" customWidth="1"/>
    <col min="27" max="27" width="2.5703125" style="3" customWidth="1"/>
    <col min="28" max="30" width="19.42578125" style="3" customWidth="1"/>
    <col min="31" max="31" width="6.42578125" style="3" customWidth="1"/>
    <col min="32" max="34" width="19.42578125" style="3" customWidth="1"/>
    <col min="35" max="35" width="4" style="3" customWidth="1"/>
    <col min="36" max="38" width="24.5703125" style="3" customWidth="1"/>
    <col min="39" max="39" width="3.85546875" style="5" customWidth="1"/>
    <col min="40" max="42" width="24.5703125" style="3" customWidth="1"/>
    <col min="43" max="43" width="4" style="3" customWidth="1"/>
    <col min="44" max="44" width="24.5703125" style="3" customWidth="1"/>
    <col min="45" max="45" width="26.5703125" style="3" customWidth="1"/>
    <col min="46" max="46" width="24.5703125" style="3" customWidth="1"/>
    <col min="47" max="47" width="3.85546875" style="5" customWidth="1"/>
    <col min="48" max="50" width="24.5703125" style="3" customWidth="1"/>
    <col min="51" max="51" width="17.5703125" style="3" customWidth="1"/>
    <col min="52" max="53" width="17.5703125" style="2" customWidth="1"/>
    <col min="54" max="54" width="19.5703125" style="3" bestFit="1" customWidth="1"/>
    <col min="55" max="55" width="17.42578125" style="3" customWidth="1" outlineLevel="1"/>
    <col min="56" max="56" width="19.5703125" style="3" customWidth="1" outlineLevel="1"/>
    <col min="57" max="57" width="20.5703125" style="2" bestFit="1" customWidth="1"/>
    <col min="58" max="58" width="19.5703125" style="3" bestFit="1" customWidth="1"/>
    <col min="59" max="59" width="18.42578125" style="3" customWidth="1" outlineLevel="1"/>
    <col min="60" max="60" width="19.5703125" style="3" customWidth="1" outlineLevel="1"/>
    <col min="61" max="61" width="19.5703125" style="3" bestFit="1" customWidth="1"/>
    <col min="62" max="62" width="20.5703125" style="3" customWidth="1" outlineLevel="1"/>
    <col min="63" max="63" width="19.5703125" style="3" customWidth="1" outlineLevel="1"/>
    <col min="64" max="64" width="20.5703125" style="3" bestFit="1" customWidth="1"/>
    <col min="65" max="66" width="11.5703125" style="2" customWidth="1" outlineLevel="1"/>
    <col min="67" max="68" width="15" style="5" customWidth="1" outlineLevel="1"/>
    <col min="69" max="69" width="20.5703125" style="3" bestFit="1" customWidth="1"/>
    <col min="70" max="70" width="20.85546875" style="3" bestFit="1" customWidth="1"/>
    <col min="71" max="72" width="19.5703125" style="3" bestFit="1" customWidth="1"/>
    <col min="73" max="73" width="11.85546875" style="2" bestFit="1" customWidth="1"/>
    <col min="74" max="74" width="18.42578125" style="3" bestFit="1" customWidth="1"/>
    <col min="75" max="16384" width="8.85546875" style="2"/>
  </cols>
  <sheetData>
    <row r="1" spans="1:75" x14ac:dyDescent="0.25">
      <c r="A1" s="2">
        <v>1</v>
      </c>
      <c r="B1" s="2">
        <f>A1+1</f>
        <v>2</v>
      </c>
      <c r="C1" s="2">
        <f t="shared" ref="C1:E1" si="0">B1+1</f>
        <v>3</v>
      </c>
      <c r="D1" s="2">
        <f t="shared" si="0"/>
        <v>4</v>
      </c>
      <c r="E1" s="2">
        <f t="shared" si="0"/>
        <v>5</v>
      </c>
      <c r="F1" s="2">
        <f t="shared" ref="F1" si="1">E1+1</f>
        <v>6</v>
      </c>
      <c r="G1" s="2">
        <f t="shared" ref="G1" si="2">F1+1</f>
        <v>7</v>
      </c>
      <c r="H1" s="2">
        <f t="shared" ref="H1" si="3">G1+1</f>
        <v>8</v>
      </c>
      <c r="I1" s="2">
        <f t="shared" ref="I1" si="4">H1+1</f>
        <v>9</v>
      </c>
      <c r="J1" s="2">
        <f t="shared" ref="J1" si="5">I1+1</f>
        <v>10</v>
      </c>
      <c r="K1" s="2">
        <f t="shared" ref="K1" si="6">J1+1</f>
        <v>11</v>
      </c>
      <c r="L1" s="2">
        <f t="shared" ref="L1" si="7">K1+1</f>
        <v>12</v>
      </c>
      <c r="M1" s="2">
        <f t="shared" ref="M1" si="8">L1+1</f>
        <v>13</v>
      </c>
      <c r="N1" s="2">
        <f t="shared" ref="N1" si="9">M1+1</f>
        <v>14</v>
      </c>
      <c r="O1" s="2">
        <f t="shared" ref="O1" si="10">N1+1</f>
        <v>15</v>
      </c>
      <c r="P1" s="2">
        <f t="shared" ref="P1" si="11">O1+1</f>
        <v>16</v>
      </c>
      <c r="Q1" s="2">
        <f t="shared" ref="Q1" si="12">P1+1</f>
        <v>17</v>
      </c>
      <c r="R1" s="2">
        <f t="shared" ref="R1" si="13">Q1+1</f>
        <v>18</v>
      </c>
      <c r="S1" s="2">
        <f t="shared" ref="S1" si="14">R1+1</f>
        <v>19</v>
      </c>
      <c r="T1" s="2">
        <f t="shared" ref="T1" si="15">S1+1</f>
        <v>20</v>
      </c>
      <c r="U1" s="2">
        <f t="shared" ref="U1" si="16">T1+1</f>
        <v>21</v>
      </c>
      <c r="V1" s="2">
        <f t="shared" ref="V1" si="17">U1+1</f>
        <v>22</v>
      </c>
      <c r="W1" s="2">
        <f t="shared" ref="W1" si="18">V1+1</f>
        <v>23</v>
      </c>
      <c r="X1" s="2">
        <f t="shared" ref="X1" si="19">W1+1</f>
        <v>24</v>
      </c>
      <c r="Y1" s="2">
        <f t="shared" ref="Y1" si="20">X1+1</f>
        <v>25</v>
      </c>
      <c r="Z1" s="2">
        <f t="shared" ref="Z1" si="21">Y1+1</f>
        <v>26</v>
      </c>
      <c r="AA1" s="2">
        <f t="shared" ref="AA1" si="22">Z1+1</f>
        <v>27</v>
      </c>
      <c r="AB1" s="2">
        <f t="shared" ref="AB1" si="23">AA1+1</f>
        <v>28</v>
      </c>
      <c r="AC1" s="2">
        <f t="shared" ref="AC1" si="24">AB1+1</f>
        <v>29</v>
      </c>
      <c r="AD1" s="2">
        <f t="shared" ref="AD1" si="25">AC1+1</f>
        <v>30</v>
      </c>
      <c r="AE1" s="2">
        <f t="shared" ref="AE1" si="26">AD1+1</f>
        <v>31</v>
      </c>
      <c r="AF1" s="2">
        <f t="shared" ref="AF1" si="27">AE1+1</f>
        <v>32</v>
      </c>
      <c r="AG1" s="2">
        <f t="shared" ref="AG1" si="28">AF1+1</f>
        <v>33</v>
      </c>
      <c r="AH1" s="2">
        <f t="shared" ref="AH1" si="29">AG1+1</f>
        <v>34</v>
      </c>
      <c r="AI1" s="2">
        <f t="shared" ref="AI1" si="30">AH1+1</f>
        <v>35</v>
      </c>
      <c r="AJ1" s="2">
        <f t="shared" ref="AJ1" si="31">AI1+1</f>
        <v>36</v>
      </c>
      <c r="AK1" s="2">
        <f t="shared" ref="AK1" si="32">AJ1+1</f>
        <v>37</v>
      </c>
      <c r="AL1" s="2">
        <f t="shared" ref="AL1" si="33">AK1+1</f>
        <v>38</v>
      </c>
      <c r="AM1" s="2">
        <f t="shared" ref="AM1" si="34">AL1+1</f>
        <v>39</v>
      </c>
      <c r="AN1" s="2">
        <f t="shared" ref="AN1" si="35">AM1+1</f>
        <v>40</v>
      </c>
      <c r="AO1" s="2">
        <f t="shared" ref="AO1" si="36">AN1+1</f>
        <v>41</v>
      </c>
      <c r="AP1" s="2">
        <f t="shared" ref="AP1" si="37">AO1+1</f>
        <v>42</v>
      </c>
      <c r="AQ1" s="2">
        <f t="shared" ref="AQ1" si="38">AP1+1</f>
        <v>43</v>
      </c>
      <c r="AR1" s="2">
        <f t="shared" ref="AR1" si="39">AQ1+1</f>
        <v>44</v>
      </c>
      <c r="AS1" s="2">
        <f t="shared" ref="AS1" si="40">AR1+1</f>
        <v>45</v>
      </c>
      <c r="AT1" s="2">
        <f t="shared" ref="AT1" si="41">AS1+1</f>
        <v>46</v>
      </c>
      <c r="AU1" s="2">
        <f t="shared" ref="AU1" si="42">AT1+1</f>
        <v>47</v>
      </c>
      <c r="AV1" s="2">
        <f t="shared" ref="AV1" si="43">AU1+1</f>
        <v>48</v>
      </c>
      <c r="AW1" s="2">
        <f t="shared" ref="AW1" si="44">AV1+1</f>
        <v>49</v>
      </c>
      <c r="AX1" s="2">
        <f t="shared" ref="AX1" si="45">AW1+1</f>
        <v>50</v>
      </c>
      <c r="AY1" s="2">
        <f t="shared" ref="AY1" si="46">AX1+1</f>
        <v>51</v>
      </c>
      <c r="AZ1" s="2">
        <f t="shared" ref="AZ1" si="47">AY1+1</f>
        <v>52</v>
      </c>
      <c r="BA1" s="2">
        <f t="shared" ref="BA1" si="48">AZ1+1</f>
        <v>53</v>
      </c>
      <c r="BB1" s="2">
        <f t="shared" ref="BB1" si="49">BA1+1</f>
        <v>54</v>
      </c>
      <c r="BC1" s="2">
        <f t="shared" ref="BC1" si="50">BB1+1</f>
        <v>55</v>
      </c>
      <c r="BD1" s="2">
        <f t="shared" ref="BD1" si="51">BC1+1</f>
        <v>56</v>
      </c>
      <c r="BE1" s="2">
        <f t="shared" ref="BE1" si="52">BD1+1</f>
        <v>57</v>
      </c>
      <c r="BF1" s="2">
        <f t="shared" ref="BF1" si="53">BE1+1</f>
        <v>58</v>
      </c>
      <c r="BG1" s="2">
        <f t="shared" ref="BG1" si="54">BF1+1</f>
        <v>59</v>
      </c>
      <c r="BH1" s="2">
        <f t="shared" ref="BH1" si="55">BG1+1</f>
        <v>60</v>
      </c>
      <c r="BI1" s="2">
        <f t="shared" ref="BI1" si="56">BH1+1</f>
        <v>61</v>
      </c>
      <c r="BJ1" s="2">
        <f t="shared" ref="BJ1" si="57">BI1+1</f>
        <v>62</v>
      </c>
      <c r="BK1" s="2">
        <f t="shared" ref="BK1" si="58">BJ1+1</f>
        <v>63</v>
      </c>
      <c r="BL1" s="2">
        <f t="shared" ref="BL1" si="59">BK1+1</f>
        <v>64</v>
      </c>
      <c r="BM1" s="2">
        <f t="shared" ref="BM1" si="60">BL1+1</f>
        <v>65</v>
      </c>
      <c r="BN1" s="2">
        <f t="shared" ref="BN1" si="61">BM1+1</f>
        <v>66</v>
      </c>
      <c r="BO1" s="2">
        <f t="shared" ref="BO1" si="62">BN1+1</f>
        <v>67</v>
      </c>
      <c r="BP1" s="2">
        <f t="shared" ref="BP1" si="63">BO1+1</f>
        <v>68</v>
      </c>
      <c r="BQ1" s="2">
        <f t="shared" ref="BQ1" si="64">BP1+1</f>
        <v>69</v>
      </c>
      <c r="BR1" s="2">
        <f t="shared" ref="BR1" si="65">BQ1+1</f>
        <v>70</v>
      </c>
      <c r="BS1" s="2">
        <f t="shared" ref="BS1" si="66">BR1+1</f>
        <v>71</v>
      </c>
      <c r="BT1" s="2">
        <f t="shared" ref="BT1" si="67">BS1+1</f>
        <v>72</v>
      </c>
      <c r="BU1" s="2">
        <f t="shared" ref="BU1" si="68">BT1+1</f>
        <v>73</v>
      </c>
      <c r="BV1" s="2">
        <f t="shared" ref="BV1:BW1" si="69">BU1+1</f>
        <v>74</v>
      </c>
      <c r="BW1" s="2">
        <f t="shared" si="69"/>
        <v>75</v>
      </c>
    </row>
    <row r="2" spans="1:75" x14ac:dyDescent="0.25">
      <c r="A2" s="2" t="s">
        <v>132</v>
      </c>
      <c r="B2" s="2" t="s">
        <v>141</v>
      </c>
      <c r="C2" s="2" t="s">
        <v>142</v>
      </c>
      <c r="D2" s="2" t="s">
        <v>143</v>
      </c>
      <c r="BB2" s="3" t="s">
        <v>144</v>
      </c>
      <c r="BC2" s="3" t="s">
        <v>152</v>
      </c>
      <c r="BD2" s="3" t="s">
        <v>153</v>
      </c>
      <c r="BE2" s="2" t="s">
        <v>145</v>
      </c>
      <c r="BF2" s="3" t="s">
        <v>146</v>
      </c>
      <c r="BG2" s="3" t="s">
        <v>150</v>
      </c>
      <c r="BH2" s="3" t="s">
        <v>151</v>
      </c>
      <c r="BI2" s="3" t="s">
        <v>147</v>
      </c>
      <c r="BJ2" s="3" t="s">
        <v>154</v>
      </c>
      <c r="BK2" s="3" t="s">
        <v>155</v>
      </c>
      <c r="BL2" s="3" t="s">
        <v>148</v>
      </c>
      <c r="BQ2" s="3" t="s">
        <v>156</v>
      </c>
      <c r="BR2" s="3" t="s">
        <v>157</v>
      </c>
      <c r="BS2" s="3" t="s">
        <v>158</v>
      </c>
      <c r="BT2" s="3" t="s">
        <v>159</v>
      </c>
      <c r="BU2" s="2" t="s">
        <v>149</v>
      </c>
      <c r="BV2" s="3" t="s">
        <v>160</v>
      </c>
    </row>
    <row r="3" spans="1:75" s="42" customFormat="1" ht="45" x14ac:dyDescent="0.25">
      <c r="A3" s="39" t="s">
        <v>132</v>
      </c>
      <c r="B3" s="39" t="s">
        <v>141</v>
      </c>
      <c r="C3" s="39" t="s">
        <v>142</v>
      </c>
      <c r="D3" s="39" t="s">
        <v>143</v>
      </c>
      <c r="E3" s="40" t="s">
        <v>206</v>
      </c>
      <c r="F3" s="40" t="s">
        <v>403</v>
      </c>
      <c r="G3" s="40" t="s">
        <v>404</v>
      </c>
      <c r="H3" s="40" t="s">
        <v>407</v>
      </c>
      <c r="I3" s="40" t="s">
        <v>408</v>
      </c>
      <c r="J3" s="40" t="s">
        <v>405</v>
      </c>
      <c r="K3" s="40" t="s">
        <v>406</v>
      </c>
      <c r="L3" s="41" t="s">
        <v>444</v>
      </c>
      <c r="M3" s="40" t="s">
        <v>391</v>
      </c>
      <c r="N3" s="40" t="s">
        <v>392</v>
      </c>
      <c r="O3" s="40" t="s">
        <v>387</v>
      </c>
      <c r="P3" s="41" t="s">
        <v>444</v>
      </c>
      <c r="Q3" s="40" t="s">
        <v>393</v>
      </c>
      <c r="R3" s="40" t="s">
        <v>394</v>
      </c>
      <c r="S3" s="40" t="s">
        <v>384</v>
      </c>
      <c r="T3" s="40" t="s">
        <v>207</v>
      </c>
      <c r="U3" s="40" t="s">
        <v>409</v>
      </c>
      <c r="V3" s="40" t="s">
        <v>410</v>
      </c>
      <c r="W3" s="40" t="s">
        <v>411</v>
      </c>
      <c r="X3" s="40" t="s">
        <v>412</v>
      </c>
      <c r="Y3" s="40" t="s">
        <v>413</v>
      </c>
      <c r="Z3" s="40" t="s">
        <v>414</v>
      </c>
      <c r="AA3" s="41" t="s">
        <v>444</v>
      </c>
      <c r="AB3" s="40" t="s">
        <v>389</v>
      </c>
      <c r="AC3" s="40" t="s">
        <v>390</v>
      </c>
      <c r="AD3" s="40" t="s">
        <v>388</v>
      </c>
      <c r="AE3" s="41" t="s">
        <v>444</v>
      </c>
      <c r="AF3" s="40" t="s">
        <v>395</v>
      </c>
      <c r="AG3" s="40" t="s">
        <v>396</v>
      </c>
      <c r="AH3" s="40" t="s">
        <v>385</v>
      </c>
      <c r="AI3" s="40" t="s">
        <v>444</v>
      </c>
      <c r="AJ3" s="40" t="s">
        <v>454</v>
      </c>
      <c r="AK3" s="40" t="s">
        <v>455</v>
      </c>
      <c r="AL3" s="40" t="s">
        <v>456</v>
      </c>
      <c r="AM3" s="41" t="s">
        <v>444</v>
      </c>
      <c r="AN3" s="40" t="s">
        <v>457</v>
      </c>
      <c r="AO3" s="40" t="s">
        <v>458</v>
      </c>
      <c r="AP3" s="40" t="s">
        <v>459</v>
      </c>
      <c r="AQ3" s="40" t="s">
        <v>444</v>
      </c>
      <c r="AR3" s="40" t="s">
        <v>463</v>
      </c>
      <c r="AS3" s="40" t="s">
        <v>464</v>
      </c>
      <c r="AT3" s="40" t="s">
        <v>465</v>
      </c>
      <c r="AU3" s="41" t="s">
        <v>444</v>
      </c>
      <c r="AV3" s="40" t="s">
        <v>460</v>
      </c>
      <c r="AW3" s="40" t="s">
        <v>461</v>
      </c>
      <c r="AX3" s="40" t="s">
        <v>462</v>
      </c>
      <c r="AY3" s="40" t="s">
        <v>208</v>
      </c>
      <c r="AZ3" s="39" t="s">
        <v>140</v>
      </c>
      <c r="BA3" s="39" t="s">
        <v>422</v>
      </c>
      <c r="BB3" s="39" t="s">
        <v>209</v>
      </c>
      <c r="BC3" s="39" t="s">
        <v>219</v>
      </c>
      <c r="BD3" s="39" t="s">
        <v>218</v>
      </c>
      <c r="BE3" s="39" t="s">
        <v>423</v>
      </c>
      <c r="BF3" s="39" t="s">
        <v>210</v>
      </c>
      <c r="BG3" s="39" t="s">
        <v>221</v>
      </c>
      <c r="BH3" s="39" t="s">
        <v>220</v>
      </c>
      <c r="BI3" s="39" t="s">
        <v>211</v>
      </c>
      <c r="BJ3" s="39" t="s">
        <v>216</v>
      </c>
      <c r="BK3" s="39" t="s">
        <v>217</v>
      </c>
      <c r="BL3" s="39" t="s">
        <v>212</v>
      </c>
      <c r="BM3" s="39" t="s">
        <v>214</v>
      </c>
      <c r="BN3" s="39" t="s">
        <v>215</v>
      </c>
      <c r="BO3" s="39" t="s">
        <v>213</v>
      </c>
      <c r="BP3" s="39" t="s">
        <v>226</v>
      </c>
      <c r="BQ3" s="39" t="s">
        <v>223</v>
      </c>
      <c r="BR3" s="39" t="s">
        <v>224</v>
      </c>
      <c r="BS3" s="39" t="s">
        <v>225</v>
      </c>
      <c r="BT3" s="39" t="s">
        <v>401</v>
      </c>
      <c r="BU3" s="39" t="s">
        <v>149</v>
      </c>
      <c r="BV3" s="40" t="s">
        <v>222</v>
      </c>
      <c r="BW3" s="39" t="s">
        <v>386</v>
      </c>
    </row>
    <row r="4" spans="1:75" x14ac:dyDescent="0.25">
      <c r="A4" s="2" t="s">
        <v>0</v>
      </c>
      <c r="B4" s="2" t="s">
        <v>0</v>
      </c>
      <c r="C4" s="2" t="s">
        <v>194</v>
      </c>
      <c r="D4" s="2" t="s">
        <v>196</v>
      </c>
      <c r="E4" s="3">
        <v>60153.846153846149</v>
      </c>
      <c r="F4" s="7">
        <v>1.1764705882352941E-2</v>
      </c>
      <c r="G4" s="7">
        <v>1.1764705882352941E-2</v>
      </c>
      <c r="H4" s="3">
        <f>E4*(1-F4)</f>
        <v>59446.153846153844</v>
      </c>
      <c r="I4" s="3">
        <f>E4*(1-G4)</f>
        <v>59446.153846153844</v>
      </c>
      <c r="J4" s="3">
        <f>E4*F4</f>
        <v>707.69230769230762</v>
      </c>
      <c r="K4" s="3">
        <f>E4*G4</f>
        <v>707.69230769230762</v>
      </c>
      <c r="M4" s="5">
        <v>0.39197826326059237</v>
      </c>
      <c r="N4" s="5">
        <v>0.14498661821796213</v>
      </c>
      <c r="O4" s="5">
        <v>0.46303511852144547</v>
      </c>
      <c r="P4" s="3"/>
      <c r="Q4" s="3">
        <f t="shared" ref="Q4:Q35" si="70">$E4*M4</f>
        <v>23579.000143829478</v>
      </c>
      <c r="R4" s="3">
        <f t="shared" ref="R4:R35" si="71">$E4*N4</f>
        <v>8721.5027266497218</v>
      </c>
      <c r="S4" s="3">
        <f t="shared" ref="S4:S35" si="72">$E4*O4</f>
        <v>27853.343283366947</v>
      </c>
      <c r="T4" s="3">
        <v>15709.677419354837</v>
      </c>
      <c r="U4" s="7">
        <v>3.0800821355236138E-2</v>
      </c>
      <c r="V4" s="7">
        <v>3.0427478066081762E-2</v>
      </c>
      <c r="W4" s="8">
        <f>T4*(1-U4)</f>
        <v>15225.806451612902</v>
      </c>
      <c r="X4" s="8">
        <f>T4*(1-V4)</f>
        <v>15231.671554252198</v>
      </c>
      <c r="Y4" s="8">
        <f>T4*U4</f>
        <v>483.87096774193543</v>
      </c>
      <c r="Z4" s="8">
        <f>T4*V4</f>
        <v>478.00586510263923</v>
      </c>
      <c r="AA4" s="5"/>
      <c r="AB4" s="5">
        <v>0.4231024657769018</v>
      </c>
      <c r="AC4" s="5">
        <v>0.13850625191913565</v>
      </c>
      <c r="AD4" s="5">
        <v>0.43839128230396252</v>
      </c>
      <c r="AF4" s="3">
        <f t="shared" ref="AF4:AF35" si="73">$T4*AB4</f>
        <v>6646.8032526887473</v>
      </c>
      <c r="AG4" s="3">
        <f t="shared" ref="AG4:AG35" si="74">$T4*AC4</f>
        <v>2175.8885382135181</v>
      </c>
      <c r="AH4" s="3">
        <f t="shared" ref="AH4:AH35" si="75">$T4*AD4</f>
        <v>6886.9856284525713</v>
      </c>
      <c r="AJ4" s="5">
        <v>0.40351345173163988</v>
      </c>
      <c r="AK4" s="5">
        <v>0.14212603272580615</v>
      </c>
      <c r="AL4" s="5">
        <v>0.45436051554255402</v>
      </c>
      <c r="AM4" s="3"/>
      <c r="AN4" s="3">
        <f>($H4+$W4)*AJ4</f>
        <v>30131.140447319834</v>
      </c>
      <c r="AO4" s="3">
        <f>($H4+$W4)*AK4</f>
        <v>10612.829472980495</v>
      </c>
      <c r="AP4" s="3">
        <f t="shared" ref="AP4" si="76">($H4+$W4)*AL4</f>
        <v>33927.990377466427</v>
      </c>
      <c r="AR4" s="5">
        <v>0.67613618122898667</v>
      </c>
      <c r="AS4" s="5">
        <v>0.10495439850111823</v>
      </c>
      <c r="AT4" s="5">
        <v>0.21890942026989524</v>
      </c>
      <c r="AU4" s="3"/>
      <c r="AV4" s="3">
        <f>($J4+$Y4)*AR4</f>
        <v>805.65904274481227</v>
      </c>
      <c r="AW4" s="3">
        <f>($J4+$Y4)*AS4</f>
        <v>125.05980684922325</v>
      </c>
      <c r="AX4" s="3">
        <f>($J4+$Y4)*AT4</f>
        <v>260.84442584020763</v>
      </c>
      <c r="AY4" s="3">
        <f t="shared" ref="AY4:AY35" si="77">E4+T4</f>
        <v>75863.52357320099</v>
      </c>
      <c r="AZ4" s="3" t="s">
        <v>133</v>
      </c>
      <c r="BA4" s="3" t="s">
        <v>133</v>
      </c>
      <c r="BB4" s="3">
        <v>31962466.786776416</v>
      </c>
      <c r="BC4" s="3">
        <v>0</v>
      </c>
      <c r="BD4" s="3">
        <v>31962466.786776416</v>
      </c>
      <c r="BE4" s="2" t="s">
        <v>163</v>
      </c>
      <c r="BF4" s="3">
        <v>4722587159.3013163</v>
      </c>
      <c r="BG4" s="3">
        <v>1728057459.797226</v>
      </c>
      <c r="BH4" s="3">
        <v>2994529699.5040898</v>
      </c>
      <c r="BI4" s="3">
        <v>4690624692.5145407</v>
      </c>
      <c r="BJ4" s="3">
        <v>1728057459.797226</v>
      </c>
      <c r="BK4" s="3">
        <v>2962567232.7173133</v>
      </c>
      <c r="BL4" s="3">
        <v>19199438848</v>
      </c>
      <c r="BM4" s="5">
        <f>IFERROR(BB4/BL4,"")</f>
        <v>1.6647604672105267E-3</v>
      </c>
      <c r="BN4" s="5">
        <f>IFERROR(BF4/BL4,"")</f>
        <v>0.24597527025084209</v>
      </c>
      <c r="BO4" s="5">
        <f>IFERROR(BI4/BL4,"")</f>
        <v>0.24431050978363161</v>
      </c>
      <c r="BP4" s="5">
        <f>IFERROR(BI4/BB4,"")</f>
        <v>146.75415148042191</v>
      </c>
      <c r="BQ4" s="3">
        <v>0</v>
      </c>
      <c r="BR4" s="3">
        <v>1728057459.797226</v>
      </c>
      <c r="BS4" s="3">
        <v>113515889.97711608</v>
      </c>
      <c r="BT4" s="3">
        <v>2849051342.7401972</v>
      </c>
      <c r="BU4" s="12">
        <v>0</v>
      </c>
      <c r="BV4" s="3">
        <v>0</v>
      </c>
      <c r="BW4" s="5" t="str">
        <f t="shared" ref="BW4:BW35" si="78">IFERROR(IF(BV4/BF4=0,"",BV4/BF4),"")</f>
        <v/>
      </c>
    </row>
    <row r="5" spans="1:75" x14ac:dyDescent="0.25">
      <c r="A5" s="2" t="s">
        <v>1</v>
      </c>
      <c r="B5" s="2" t="s">
        <v>1</v>
      </c>
      <c r="C5" s="2" t="s">
        <v>171</v>
      </c>
      <c r="D5" s="2" t="s">
        <v>166</v>
      </c>
      <c r="E5" s="3">
        <v>71371</v>
      </c>
      <c r="F5" s="7">
        <v>0.12448132780082988</v>
      </c>
      <c r="G5" s="7">
        <v>0.11594202898550725</v>
      </c>
      <c r="H5" s="3">
        <f t="shared" ref="H5:H68" si="79">E5*(1-F5)</f>
        <v>62486.643153526973</v>
      </c>
      <c r="I5" s="3">
        <f t="shared" ref="I5:I68" si="80">E5*(1-G5)</f>
        <v>63096.101449275367</v>
      </c>
      <c r="J5" s="3">
        <f t="shared" ref="J5:J68" si="81">E5*F5</f>
        <v>8884.3568464730288</v>
      </c>
      <c r="K5" s="3">
        <f t="shared" ref="K5:K68" si="82">E5*G5</f>
        <v>8274.898550724638</v>
      </c>
      <c r="M5" s="5">
        <v>9.77459959896156E-2</v>
      </c>
      <c r="N5" s="5">
        <v>2.8131181863583942E-2</v>
      </c>
      <c r="O5" s="5">
        <v>0.87412282214680048</v>
      </c>
      <c r="P5" s="3"/>
      <c r="Q5" s="3">
        <f t="shared" si="70"/>
        <v>6976.2294797748546</v>
      </c>
      <c r="R5" s="3">
        <f t="shared" si="71"/>
        <v>2007.7505807858495</v>
      </c>
      <c r="S5" s="3">
        <f t="shared" si="72"/>
        <v>62387.019939439298</v>
      </c>
      <c r="T5" s="3">
        <v>6736</v>
      </c>
      <c r="U5" s="7">
        <v>5.4441260744985676E-2</v>
      </c>
      <c r="V5" s="7">
        <v>5.4441260744985676E-2</v>
      </c>
      <c r="W5" s="8">
        <f t="shared" ref="W5:W68" si="83">T5*(1-U5)</f>
        <v>6369.2836676217767</v>
      </c>
      <c r="X5" s="8">
        <f t="shared" ref="X5:X68" si="84">T5*(1-V5)</f>
        <v>6369.2836676217767</v>
      </c>
      <c r="Y5" s="8">
        <f t="shared" ref="Y5:Y68" si="85">T5*U5</f>
        <v>366.71633237822351</v>
      </c>
      <c r="Z5" s="8">
        <f t="shared" ref="Z5:Z68" si="86">T5*V5</f>
        <v>366.71633237822351</v>
      </c>
      <c r="AA5" s="5"/>
      <c r="AB5" s="5">
        <v>0.24332712769571538</v>
      </c>
      <c r="AC5" s="5">
        <v>0.15266276209759611</v>
      </c>
      <c r="AD5" s="5">
        <v>0.60401011020668849</v>
      </c>
      <c r="AF5" s="3">
        <f t="shared" si="73"/>
        <v>1639.0515321583389</v>
      </c>
      <c r="AG5" s="3">
        <f t="shared" si="74"/>
        <v>1028.3363654894074</v>
      </c>
      <c r="AH5" s="3">
        <f t="shared" si="75"/>
        <v>4068.6121023522537</v>
      </c>
      <c r="AJ5" s="5">
        <v>0.15757559460585935</v>
      </c>
      <c r="AK5" s="5">
        <v>8.2495287521680102E-2</v>
      </c>
      <c r="AL5" s="5">
        <v>0.75992911787246054</v>
      </c>
      <c r="AM5" s="3"/>
      <c r="AN5" s="3">
        <f t="shared" ref="AN5:AN68" si="87">($H5+$W5)*AJ5</f>
        <v>10850.013610980053</v>
      </c>
      <c r="AO5" s="3">
        <f t="shared" ref="AO5:AO68" si="88">($H5+$W5)*AK5</f>
        <v>5680.2894806824306</v>
      </c>
      <c r="AP5" s="3">
        <f t="shared" ref="AP5:AP68" si="89">($H5+$W5)*AL5</f>
        <v>52325.623729486266</v>
      </c>
      <c r="AR5" s="5">
        <v>0.19767615023865942</v>
      </c>
      <c r="AS5" s="5">
        <v>8.6165708144608361E-2</v>
      </c>
      <c r="AT5" s="5">
        <v>0.7161581416167323</v>
      </c>
      <c r="AU5" s="3"/>
      <c r="AV5" s="3">
        <f t="shared" ref="AV5:AV68" si="90">($J5+$Y5)*AR5</f>
        <v>1828.7165315714328</v>
      </c>
      <c r="AW5" s="3">
        <f t="shared" ref="AW5:AW68" si="91">($J5+$Y5)*AS5</f>
        <v>797.12527155331134</v>
      </c>
      <c r="AX5" s="3">
        <f t="shared" ref="AX5:AX68" si="92">($J5+$Y5)*AT5</f>
        <v>6625.2313757265092</v>
      </c>
      <c r="AY5" s="3">
        <f t="shared" si="77"/>
        <v>78107</v>
      </c>
      <c r="AZ5" s="3" t="s">
        <v>420</v>
      </c>
      <c r="BA5" s="3" t="s">
        <v>420</v>
      </c>
      <c r="BB5" s="3">
        <v>1678947542.300916</v>
      </c>
      <c r="BC5" s="3">
        <v>352774240.45661223</v>
      </c>
      <c r="BD5" s="3">
        <v>1326173301.8443038</v>
      </c>
      <c r="BE5" s="2" t="s">
        <v>164</v>
      </c>
      <c r="BF5" s="3">
        <v>2756917795.9383025</v>
      </c>
      <c r="BG5" s="3">
        <v>614726889.96552098</v>
      </c>
      <c r="BH5" s="3">
        <v>2142190905.9727826</v>
      </c>
      <c r="BI5" s="3">
        <v>1077970253.6373866</v>
      </c>
      <c r="BJ5" s="3">
        <v>261952649.50890875</v>
      </c>
      <c r="BK5" s="3">
        <v>816017604.12847877</v>
      </c>
      <c r="BL5" s="3">
        <v>11455595520</v>
      </c>
      <c r="BM5" s="5">
        <f t="shared" ref="BM5:BM68" si="93">IFERROR(BB5/BL5,"")</f>
        <v>0.14656134981107607</v>
      </c>
      <c r="BN5" s="5">
        <f t="shared" ref="BN5:BN68" si="94">IFERROR(BF5/BL5,"")</f>
        <v>0.24066123765674843</v>
      </c>
      <c r="BO5" s="5">
        <f t="shared" ref="BO5:BO68" si="95">IFERROR(BI5/BL5,"")</f>
        <v>9.4099887845672345E-2</v>
      </c>
      <c r="BP5" s="5">
        <f t="shared" ref="BP5:BP68" si="96">IFERROR(BI5/BB5,"")</f>
        <v>0.64205118175406528</v>
      </c>
      <c r="BQ5" s="3">
        <v>14149574.212027716</v>
      </c>
      <c r="BR5" s="3">
        <v>247803075.29688102</v>
      </c>
      <c r="BS5" s="3">
        <v>39542534.468734823</v>
      </c>
      <c r="BT5" s="3">
        <v>776475069.65974391</v>
      </c>
      <c r="BU5" s="12">
        <v>0.32899999999999979</v>
      </c>
      <c r="BV5" s="3">
        <v>1351752540.7804778</v>
      </c>
      <c r="BW5" s="5">
        <f t="shared" si="78"/>
        <v>0.49031296572280125</v>
      </c>
    </row>
    <row r="6" spans="1:75" x14ac:dyDescent="0.25">
      <c r="A6" s="2" t="s">
        <v>2</v>
      </c>
      <c r="B6" s="2" t="s">
        <v>2</v>
      </c>
      <c r="C6" s="2" t="s">
        <v>197</v>
      </c>
      <c r="D6" s="2" t="s">
        <v>166</v>
      </c>
      <c r="E6" s="3">
        <v>19371</v>
      </c>
      <c r="F6" s="7">
        <v>0.46400000000000002</v>
      </c>
      <c r="G6" s="7">
        <v>0.46400000000000002</v>
      </c>
      <c r="H6" s="3">
        <f t="shared" si="79"/>
        <v>10382.856</v>
      </c>
      <c r="I6" s="3">
        <f t="shared" si="80"/>
        <v>10382.856</v>
      </c>
      <c r="J6" s="3">
        <f t="shared" si="81"/>
        <v>8988.1440000000002</v>
      </c>
      <c r="K6" s="3">
        <f t="shared" si="82"/>
        <v>8988.1440000000002</v>
      </c>
      <c r="M6" s="5">
        <v>0.43792594535409929</v>
      </c>
      <c r="N6" s="5">
        <v>0.12471326097726487</v>
      </c>
      <c r="O6" s="5">
        <v>0.43736079366863584</v>
      </c>
      <c r="P6" s="3"/>
      <c r="Q6" s="3">
        <f t="shared" si="70"/>
        <v>8483.0634874542575</v>
      </c>
      <c r="R6" s="3">
        <f t="shared" si="71"/>
        <v>2415.8205783905978</v>
      </c>
      <c r="S6" s="3">
        <f t="shared" si="72"/>
        <v>8472.1159341551447</v>
      </c>
      <c r="T6" s="3">
        <v>8232</v>
      </c>
      <c r="U6" s="7">
        <v>0.30379746835443039</v>
      </c>
      <c r="V6" s="7">
        <v>0.30379746835443039</v>
      </c>
      <c r="W6" s="8">
        <f t="shared" si="83"/>
        <v>5731.1392405063289</v>
      </c>
      <c r="X6" s="8">
        <f t="shared" si="84"/>
        <v>5731.1392405063289</v>
      </c>
      <c r="Y6" s="8">
        <f t="shared" si="85"/>
        <v>2500.8607594936711</v>
      </c>
      <c r="Z6" s="8">
        <f t="shared" si="86"/>
        <v>2500.8607594936711</v>
      </c>
      <c r="AA6" s="5"/>
      <c r="AB6" s="5">
        <v>0.35420732666060456</v>
      </c>
      <c r="AC6" s="5">
        <v>9.255250018417259E-2</v>
      </c>
      <c r="AD6" s="5">
        <v>0.55324017315522289</v>
      </c>
      <c r="AF6" s="3">
        <f t="shared" si="73"/>
        <v>2915.8347130700968</v>
      </c>
      <c r="AG6" s="3">
        <f t="shared" si="74"/>
        <v>761.89218151610874</v>
      </c>
      <c r="AH6" s="3">
        <f t="shared" si="75"/>
        <v>4554.2731054137948</v>
      </c>
      <c r="AJ6" s="5">
        <v>0.44132733047156958</v>
      </c>
      <c r="AK6" s="5">
        <v>0.11862941352046846</v>
      </c>
      <c r="AL6" s="5">
        <v>0.44004325600796201</v>
      </c>
      <c r="AM6" s="3"/>
      <c r="AN6" s="3">
        <f t="shared" si="87"/>
        <v>7111.5465027242362</v>
      </c>
      <c r="AO6" s="3">
        <f t="shared" si="88"/>
        <v>1911.593804852886</v>
      </c>
      <c r="AP6" s="3">
        <f t="shared" si="89"/>
        <v>7090.8549329292082</v>
      </c>
      <c r="AR6" s="5">
        <v>0.25765779295175567</v>
      </c>
      <c r="AS6" s="5">
        <v>6.5527090093959309E-2</v>
      </c>
      <c r="AT6" s="5">
        <v>0.67681511695428498</v>
      </c>
      <c r="AU6" s="3"/>
      <c r="AV6" s="3">
        <f t="shared" si="90"/>
        <v>2960.2316095433557</v>
      </c>
      <c r="AW6" s="3">
        <f t="shared" si="91"/>
        <v>752.84104996526912</v>
      </c>
      <c r="AX6" s="3">
        <f t="shared" si="92"/>
        <v>7775.9320999850461</v>
      </c>
      <c r="AY6" s="3">
        <f t="shared" si="77"/>
        <v>27603</v>
      </c>
      <c r="AZ6" s="3" t="s">
        <v>134</v>
      </c>
      <c r="BA6" s="3" t="s">
        <v>134</v>
      </c>
      <c r="BB6" s="3">
        <v>2707014766.4621806</v>
      </c>
      <c r="BC6" s="3">
        <v>0</v>
      </c>
      <c r="BD6" s="3">
        <v>2707014766.4621806</v>
      </c>
      <c r="BE6" s="2" t="s">
        <v>164</v>
      </c>
      <c r="BF6" s="3">
        <v>36885117252.312248</v>
      </c>
      <c r="BG6" s="3">
        <v>901885204.61022162</v>
      </c>
      <c r="BH6" s="3">
        <v>35983232047.702026</v>
      </c>
      <c r="BI6" s="3">
        <v>34178102485.850067</v>
      </c>
      <c r="BJ6" s="3">
        <v>901885204.61022162</v>
      </c>
      <c r="BK6" s="3">
        <v>33276217281.239845</v>
      </c>
      <c r="BL6" s="3">
        <v>102643105792</v>
      </c>
      <c r="BM6" s="5">
        <f t="shared" si="93"/>
        <v>2.6373079278678307E-2</v>
      </c>
      <c r="BN6" s="5">
        <f t="shared" si="94"/>
        <v>0.35935309018277067</v>
      </c>
      <c r="BO6" s="5">
        <f t="shared" si="95"/>
        <v>0.33298001090409235</v>
      </c>
      <c r="BP6" s="5">
        <f t="shared" si="96"/>
        <v>12.625753988966121</v>
      </c>
      <c r="BQ6" s="3">
        <v>247329949.66457444</v>
      </c>
      <c r="BR6" s="3">
        <v>654555254.94564712</v>
      </c>
      <c r="BS6" s="3">
        <v>8796689920.0705605</v>
      </c>
      <c r="BT6" s="3">
        <v>24479527361.169285</v>
      </c>
      <c r="BU6" s="12">
        <v>0.42100000000000004</v>
      </c>
      <c r="BV6" s="3">
        <v>26819748468.434299</v>
      </c>
      <c r="BW6" s="5">
        <f t="shared" si="78"/>
        <v>0.72711571675302256</v>
      </c>
    </row>
    <row r="7" spans="1:75" x14ac:dyDescent="0.25">
      <c r="A7" s="2" t="s">
        <v>183</v>
      </c>
      <c r="B7" s="2" t="s">
        <v>3</v>
      </c>
      <c r="C7" s="2" t="s">
        <v>180</v>
      </c>
      <c r="D7" s="2" t="s">
        <v>172</v>
      </c>
      <c r="E7" s="3">
        <v>2292.3076923076924</v>
      </c>
      <c r="F7" s="7">
        <v>0.17449664429530201</v>
      </c>
      <c r="G7" s="7">
        <v>0.17449664429530201</v>
      </c>
      <c r="H7" s="3">
        <f t="shared" si="79"/>
        <v>1892.3076923076924</v>
      </c>
      <c r="I7" s="3">
        <f t="shared" si="80"/>
        <v>1892.3076923076924</v>
      </c>
      <c r="J7" s="3">
        <f t="shared" si="81"/>
        <v>400</v>
      </c>
      <c r="K7" s="3">
        <f t="shared" si="82"/>
        <v>400</v>
      </c>
      <c r="M7" s="5">
        <v>1.2075359708124329E-2</v>
      </c>
      <c r="N7" s="5">
        <v>0.22711679385035563</v>
      </c>
      <c r="O7" s="5">
        <v>0.76080784644152011</v>
      </c>
      <c r="P7" s="3"/>
      <c r="Q7" s="3">
        <f t="shared" si="70"/>
        <v>27.680439946315772</v>
      </c>
      <c r="R7" s="3">
        <f t="shared" si="71"/>
        <v>520.62157359543062</v>
      </c>
      <c r="S7" s="3">
        <f t="shared" si="72"/>
        <v>1744.0056787659462</v>
      </c>
      <c r="T7" s="3">
        <v>738</v>
      </c>
      <c r="U7" s="7">
        <v>0.15936254980079681</v>
      </c>
      <c r="V7" s="7">
        <v>0.15936254980079681</v>
      </c>
      <c r="W7" s="8">
        <f t="shared" si="83"/>
        <v>620.39043824701196</v>
      </c>
      <c r="X7" s="8">
        <f t="shared" si="84"/>
        <v>620.39043824701196</v>
      </c>
      <c r="Y7" s="8">
        <f t="shared" si="85"/>
        <v>117.60956175298804</v>
      </c>
      <c r="Z7" s="8">
        <f t="shared" si="86"/>
        <v>117.60956175298804</v>
      </c>
      <c r="AA7" s="5"/>
      <c r="AB7" s="5">
        <v>8.5860275933947433E-2</v>
      </c>
      <c r="AC7" s="5">
        <v>0.31992652536025057</v>
      </c>
      <c r="AD7" s="5">
        <v>0.59421319870580203</v>
      </c>
      <c r="AF7" s="3">
        <f t="shared" si="73"/>
        <v>63.364883639253208</v>
      </c>
      <c r="AG7" s="3">
        <f t="shared" si="74"/>
        <v>236.10577571586492</v>
      </c>
      <c r="AH7" s="3">
        <f t="shared" si="75"/>
        <v>438.52934064488187</v>
      </c>
      <c r="AJ7" s="5">
        <v>5.5424386114464236E-2</v>
      </c>
      <c r="AK7" s="5">
        <v>0.28818518690369965</v>
      </c>
      <c r="AL7" s="5">
        <v>0.65639042698183614</v>
      </c>
      <c r="AM7" s="3"/>
      <c r="AN7" s="3">
        <f t="shared" si="87"/>
        <v>139.26475137695638</v>
      </c>
      <c r="AO7" s="3">
        <f t="shared" si="88"/>
        <v>724.12238038648411</v>
      </c>
      <c r="AP7" s="3">
        <f t="shared" si="89"/>
        <v>1649.3109987912637</v>
      </c>
      <c r="AR7" s="5">
        <v>5.5424386114464236E-2</v>
      </c>
      <c r="AS7" s="5">
        <v>0.28818518690369965</v>
      </c>
      <c r="AT7" s="5">
        <v>0.65639042698183614</v>
      </c>
      <c r="AU7" s="3"/>
      <c r="AV7" s="3">
        <f t="shared" si="90"/>
        <v>28.688192207136229</v>
      </c>
      <c r="AW7" s="3">
        <f t="shared" si="91"/>
        <v>149.16740829692694</v>
      </c>
      <c r="AX7" s="3">
        <f t="shared" si="92"/>
        <v>339.7539612489249</v>
      </c>
      <c r="AY7" s="3">
        <f t="shared" si="77"/>
        <v>3030.3076923076924</v>
      </c>
      <c r="AZ7" s="3" t="s">
        <v>133</v>
      </c>
      <c r="BA7" s="3" t="s">
        <v>133</v>
      </c>
      <c r="BB7" s="3">
        <v>97837209.448722675</v>
      </c>
      <c r="BC7" s="3">
        <v>8480894.7615914587</v>
      </c>
      <c r="BD7" s="3">
        <v>89356314.687131211</v>
      </c>
      <c r="BE7" s="2" t="s">
        <v>164</v>
      </c>
      <c r="BF7" s="3">
        <v>385423066.16984075</v>
      </c>
      <c r="BG7" s="3">
        <v>55729794.152907632</v>
      </c>
      <c r="BH7" s="3">
        <v>329693272.01693332</v>
      </c>
      <c r="BI7" s="3">
        <v>287585856.72111803</v>
      </c>
      <c r="BJ7" s="3">
        <v>47248899.391316175</v>
      </c>
      <c r="BK7" s="3">
        <v>240336957.3298021</v>
      </c>
      <c r="BL7" s="3">
        <v>1297285376</v>
      </c>
      <c r="BM7" s="5">
        <f t="shared" si="93"/>
        <v>7.5416875314196621E-2</v>
      </c>
      <c r="BN7" s="5">
        <f t="shared" si="94"/>
        <v>0.29709967698721729</v>
      </c>
      <c r="BO7" s="5">
        <f t="shared" si="95"/>
        <v>0.22168280167302065</v>
      </c>
      <c r="BP7" s="5">
        <f t="shared" si="96"/>
        <v>2.9394323319477369</v>
      </c>
      <c r="BQ7" s="3">
        <v>13267828.187596316</v>
      </c>
      <c r="BR7" s="3">
        <v>33981071.203719862</v>
      </c>
      <c r="BS7" s="3">
        <v>13336234.683509095</v>
      </c>
      <c r="BT7" s="3">
        <v>227000722.64629301</v>
      </c>
      <c r="BU7" s="12">
        <v>0</v>
      </c>
      <c r="BV7" s="3">
        <v>0</v>
      </c>
      <c r="BW7" s="5" t="str">
        <f t="shared" si="78"/>
        <v/>
      </c>
    </row>
    <row r="8" spans="1:75" x14ac:dyDescent="0.25">
      <c r="A8" s="2" t="s">
        <v>4</v>
      </c>
      <c r="B8" s="2" t="s">
        <v>4</v>
      </c>
      <c r="C8" s="2" t="s">
        <v>180</v>
      </c>
      <c r="D8" s="2" t="s">
        <v>166</v>
      </c>
      <c r="E8" s="8">
        <v>418661</v>
      </c>
      <c r="F8" s="7">
        <v>0.25635044064282009</v>
      </c>
      <c r="G8" s="7">
        <v>0.25635044064282009</v>
      </c>
      <c r="H8" s="8">
        <f t="shared" si="79"/>
        <v>311337.06817003631</v>
      </c>
      <c r="I8" s="8">
        <f t="shared" si="80"/>
        <v>311337.06817003631</v>
      </c>
      <c r="J8" s="8">
        <f t="shared" si="81"/>
        <v>107323.93182996369</v>
      </c>
      <c r="K8" s="8">
        <f t="shared" si="82"/>
        <v>107323.93182996369</v>
      </c>
      <c r="M8" s="5">
        <v>0.32285473432558887</v>
      </c>
      <c r="N8" s="5">
        <v>0.48624795386323999</v>
      </c>
      <c r="O8" s="5">
        <v>0.19089731181117112</v>
      </c>
      <c r="P8" s="3"/>
      <c r="Q8" s="3">
        <f t="shared" si="70"/>
        <v>135166.68592748535</v>
      </c>
      <c r="R8" s="3">
        <f t="shared" si="71"/>
        <v>203573.05461233793</v>
      </c>
      <c r="S8" s="3">
        <f t="shared" si="72"/>
        <v>79921.259460176705</v>
      </c>
      <c r="T8" s="3">
        <v>171120</v>
      </c>
      <c r="U8" s="7">
        <v>8.5441795231416554E-2</v>
      </c>
      <c r="V8" s="7">
        <v>8.5441795231416554E-2</v>
      </c>
      <c r="W8" s="8">
        <f t="shared" si="83"/>
        <v>156499.19999999998</v>
      </c>
      <c r="X8" s="8">
        <f t="shared" si="84"/>
        <v>156499.19999999998</v>
      </c>
      <c r="Y8" s="8">
        <f t="shared" si="85"/>
        <v>14620.800000000001</v>
      </c>
      <c r="Z8" s="8">
        <f t="shared" si="86"/>
        <v>14620.800000000001</v>
      </c>
      <c r="AA8" s="5"/>
      <c r="AB8" s="5">
        <v>0.20273789663306527</v>
      </c>
      <c r="AC8" s="5">
        <v>0.52520520703757168</v>
      </c>
      <c r="AD8" s="5">
        <v>0.27205689632936297</v>
      </c>
      <c r="AF8" s="3">
        <f t="shared" si="73"/>
        <v>34692.508871850128</v>
      </c>
      <c r="AG8" s="3">
        <f t="shared" si="74"/>
        <v>89873.115028269269</v>
      </c>
      <c r="AH8" s="3">
        <f t="shared" si="75"/>
        <v>46554.376099880596</v>
      </c>
      <c r="AJ8" s="5">
        <v>0.17244335817237261</v>
      </c>
      <c r="AK8" s="5">
        <v>0.57038558372503112</v>
      </c>
      <c r="AL8" s="5">
        <v>0.25717105810259627</v>
      </c>
      <c r="AM8" s="3"/>
      <c r="AN8" s="3">
        <f t="shared" si="87"/>
        <v>80675.257158071719</v>
      </c>
      <c r="AO8" s="3">
        <f t="shared" si="88"/>
        <v>266847.06290790631</v>
      </c>
      <c r="AP8" s="3">
        <f t="shared" si="89"/>
        <v>120313.9481040582</v>
      </c>
      <c r="AR8" s="5">
        <v>0.60433863125851894</v>
      </c>
      <c r="AS8" s="5">
        <v>0.20707261567467419</v>
      </c>
      <c r="AT8" s="5">
        <v>0.18858875306680697</v>
      </c>
      <c r="AU8" s="3"/>
      <c r="AV8" s="3">
        <f t="shared" si="90"/>
        <v>73695.912323307406</v>
      </c>
      <c r="AW8" s="3">
        <f t="shared" si="91"/>
        <v>25251.414587777283</v>
      </c>
      <c r="AX8" s="3">
        <f t="shared" si="92"/>
        <v>22997.40491887902</v>
      </c>
      <c r="AY8" s="3">
        <f t="shared" si="77"/>
        <v>589781</v>
      </c>
      <c r="AZ8" s="3" t="s">
        <v>366</v>
      </c>
      <c r="BA8" s="3" t="s">
        <v>366</v>
      </c>
      <c r="BB8" s="3">
        <v>13240770256.909554</v>
      </c>
      <c r="BC8" s="3">
        <v>2187167026.2702842</v>
      </c>
      <c r="BD8" s="3">
        <v>11053603230.639269</v>
      </c>
      <c r="BE8" s="2" t="s">
        <v>163</v>
      </c>
      <c r="BF8" s="3">
        <v>99124673391.523224</v>
      </c>
      <c r="BG8" s="3">
        <v>21473165651.632885</v>
      </c>
      <c r="BH8" s="3">
        <v>77651507739.890366</v>
      </c>
      <c r="BI8" s="3">
        <v>85883903134.613708</v>
      </c>
      <c r="BJ8" s="3">
        <v>19285998625.362602</v>
      </c>
      <c r="BK8" s="3">
        <v>66597904509.251099</v>
      </c>
      <c r="BL8" s="3">
        <v>583168557056</v>
      </c>
      <c r="BM8" s="5">
        <f t="shared" si="93"/>
        <v>2.2704876826269083E-2</v>
      </c>
      <c r="BN8" s="5">
        <f t="shared" si="94"/>
        <v>0.1699760252712057</v>
      </c>
      <c r="BO8" s="5">
        <f t="shared" si="95"/>
        <v>0.14727114844493669</v>
      </c>
      <c r="BP8" s="5">
        <f t="shared" si="96"/>
        <v>6.4863222809712386</v>
      </c>
      <c r="BQ8" s="3">
        <v>921843447.43286955</v>
      </c>
      <c r="BR8" s="3">
        <v>18364155177.929733</v>
      </c>
      <c r="BS8" s="3">
        <v>1756846808.9924216</v>
      </c>
      <c r="BT8" s="3">
        <v>64841057700.258675</v>
      </c>
      <c r="BU8" s="12">
        <v>0.23000000000000015</v>
      </c>
      <c r="BV8" s="3">
        <v>29608668675.390083</v>
      </c>
      <c r="BW8" s="5">
        <f t="shared" si="78"/>
        <v>0.29870129870129902</v>
      </c>
    </row>
    <row r="9" spans="1:75" x14ac:dyDescent="0.25">
      <c r="A9" s="2" t="s">
        <v>5</v>
      </c>
      <c r="B9" s="2" t="s">
        <v>5</v>
      </c>
      <c r="C9" s="2" t="s">
        <v>171</v>
      </c>
      <c r="D9" s="2" t="s">
        <v>162</v>
      </c>
      <c r="E9" s="3">
        <v>20417</v>
      </c>
      <c r="F9" s="7">
        <v>0.22682926829268293</v>
      </c>
      <c r="G9" s="7">
        <v>0.20048899755501223</v>
      </c>
      <c r="H9" s="3">
        <f t="shared" si="79"/>
        <v>15785.826829268293</v>
      </c>
      <c r="I9" s="3">
        <f t="shared" si="80"/>
        <v>16323.616136919314</v>
      </c>
      <c r="J9" s="3">
        <f t="shared" si="81"/>
        <v>4631.1731707317076</v>
      </c>
      <c r="K9" s="3">
        <f t="shared" si="82"/>
        <v>4093.3838630806849</v>
      </c>
      <c r="M9" s="5">
        <v>0.28340092283207413</v>
      </c>
      <c r="N9" s="5">
        <v>9.4705667480362146E-2</v>
      </c>
      <c r="O9" s="5">
        <v>0.62189340968756379</v>
      </c>
      <c r="P9" s="3"/>
      <c r="Q9" s="3">
        <f t="shared" si="70"/>
        <v>5786.1966414624576</v>
      </c>
      <c r="R9" s="3">
        <f t="shared" si="71"/>
        <v>1933.6056129465539</v>
      </c>
      <c r="S9" s="3">
        <f t="shared" si="72"/>
        <v>12697.197745590989</v>
      </c>
      <c r="T9" s="3">
        <v>5749</v>
      </c>
      <c r="U9" s="7">
        <v>0.17663293468261271</v>
      </c>
      <c r="V9" s="7">
        <v>0.15087396504139836</v>
      </c>
      <c r="W9" s="8">
        <f t="shared" si="83"/>
        <v>4733.5372585096593</v>
      </c>
      <c r="X9" s="8">
        <f t="shared" si="84"/>
        <v>4881.6255749770007</v>
      </c>
      <c r="Y9" s="8">
        <f t="shared" si="85"/>
        <v>1015.4627414903405</v>
      </c>
      <c r="Z9" s="8">
        <f t="shared" si="86"/>
        <v>867.37442502299916</v>
      </c>
      <c r="AA9" s="5"/>
      <c r="AB9" s="5">
        <v>0.19053412692943772</v>
      </c>
      <c r="AC9" s="5">
        <v>0.16231825385887541</v>
      </c>
      <c r="AD9" s="5">
        <v>0.64714761921168684</v>
      </c>
      <c r="AF9" s="3">
        <f t="shared" si="73"/>
        <v>1095.3806957173374</v>
      </c>
      <c r="AG9" s="3">
        <f t="shared" si="74"/>
        <v>933.16764143467469</v>
      </c>
      <c r="AH9" s="3">
        <f t="shared" si="75"/>
        <v>3720.4516628479878</v>
      </c>
      <c r="AJ9" s="5">
        <v>0.23736905726990462</v>
      </c>
      <c r="AK9" s="5">
        <v>0.12138428106277216</v>
      </c>
      <c r="AL9" s="5">
        <v>0.64124666166732325</v>
      </c>
      <c r="AM9" s="3"/>
      <c r="AN9" s="3">
        <f t="shared" si="87"/>
        <v>4870.6621092937894</v>
      </c>
      <c r="AO9" s="3">
        <f t="shared" si="88"/>
        <v>2490.7282576601929</v>
      </c>
      <c r="AP9" s="3">
        <f t="shared" si="89"/>
        <v>13157.973720823973</v>
      </c>
      <c r="AR9" s="5">
        <v>0.15444848572049158</v>
      </c>
      <c r="AS9" s="5">
        <v>0.2133425288119617</v>
      </c>
      <c r="AT9" s="5">
        <v>0.63220898546754678</v>
      </c>
      <c r="AU9" s="3"/>
      <c r="AV9" s="3">
        <f t="shared" si="90"/>
        <v>872.11436605764197</v>
      </c>
      <c r="AW9" s="3">
        <f t="shared" si="91"/>
        <v>1204.66758479389</v>
      </c>
      <c r="AX9" s="3">
        <f t="shared" si="92"/>
        <v>3569.8539613705166</v>
      </c>
      <c r="AY9" s="3">
        <f t="shared" si="77"/>
        <v>26166</v>
      </c>
      <c r="AZ9" s="3" t="s">
        <v>420</v>
      </c>
      <c r="BA9" s="3" t="s">
        <v>420</v>
      </c>
      <c r="BB9" s="3">
        <v>1266114349.3444746</v>
      </c>
      <c r="BC9" s="3">
        <v>45285616.827277258</v>
      </c>
      <c r="BD9" s="3">
        <v>1220828732.5171974</v>
      </c>
      <c r="BE9" s="2" t="s">
        <v>164</v>
      </c>
      <c r="BF9" s="3">
        <v>2411186652.4386601</v>
      </c>
      <c r="BG9" s="3">
        <v>173937947.06561422</v>
      </c>
      <c r="BH9" s="3">
        <v>2237248705.3730464</v>
      </c>
      <c r="BI9" s="3">
        <v>1145072303.0941851</v>
      </c>
      <c r="BJ9" s="3">
        <v>128652330.23833697</v>
      </c>
      <c r="BK9" s="3">
        <v>1016419972.855849</v>
      </c>
      <c r="BL9" s="3">
        <v>10561400832</v>
      </c>
      <c r="BM9" s="5">
        <f t="shared" si="93"/>
        <v>0.11988128937482169</v>
      </c>
      <c r="BN9" s="5">
        <f t="shared" si="94"/>
        <v>0.22830178409032664</v>
      </c>
      <c r="BO9" s="5">
        <f t="shared" si="95"/>
        <v>0.10842049471550491</v>
      </c>
      <c r="BP9" s="5">
        <f t="shared" si="96"/>
        <v>0.90439880385767801</v>
      </c>
      <c r="BQ9" s="3">
        <v>28311518.179675493</v>
      </c>
      <c r="BR9" s="3">
        <v>100340812.05866148</v>
      </c>
      <c r="BS9" s="3">
        <v>190190360.19032589</v>
      </c>
      <c r="BT9" s="3">
        <v>826229612.66552317</v>
      </c>
      <c r="BU9" s="12">
        <v>0.41099999999999981</v>
      </c>
      <c r="BV9" s="3">
        <v>1682508852.5505748</v>
      </c>
      <c r="BW9" s="5">
        <f t="shared" si="78"/>
        <v>0.69779286926994855</v>
      </c>
    </row>
    <row r="10" spans="1:75" x14ac:dyDescent="0.25">
      <c r="A10" s="2" t="s">
        <v>6</v>
      </c>
      <c r="B10" s="2" t="s">
        <v>6</v>
      </c>
      <c r="C10" s="2" t="s">
        <v>171</v>
      </c>
      <c r="D10" s="2" t="s">
        <v>166</v>
      </c>
      <c r="E10" s="3">
        <v>248292</v>
      </c>
      <c r="F10" s="7">
        <v>2.9411764705882353E-2</v>
      </c>
      <c r="G10" s="7">
        <v>1.9607843137254902E-2</v>
      </c>
      <c r="H10" s="3">
        <f t="shared" si="79"/>
        <v>240989.29411764705</v>
      </c>
      <c r="I10" s="3">
        <f t="shared" si="80"/>
        <v>243423.5294117647</v>
      </c>
      <c r="J10" s="3">
        <f t="shared" si="81"/>
        <v>7302.7058823529414</v>
      </c>
      <c r="K10" s="3">
        <f t="shared" si="82"/>
        <v>4868.4705882352937</v>
      </c>
      <c r="M10" s="5">
        <v>0.35959629034983942</v>
      </c>
      <c r="N10" s="5">
        <v>5.4287434510731793E-2</v>
      </c>
      <c r="O10" s="5">
        <v>0.58611627513942877</v>
      </c>
      <c r="P10" s="3"/>
      <c r="Q10" s="3">
        <f t="shared" si="70"/>
        <v>89284.882123542324</v>
      </c>
      <c r="R10" s="3">
        <f t="shared" si="71"/>
        <v>13479.135689538618</v>
      </c>
      <c r="S10" s="3">
        <f t="shared" si="72"/>
        <v>145527.98218691905</v>
      </c>
      <c r="T10" s="3">
        <v>13658</v>
      </c>
      <c r="U10" s="7">
        <v>2.5604551920341393E-2</v>
      </c>
      <c r="V10" s="7">
        <v>1.849217638691323E-2</v>
      </c>
      <c r="W10" s="8">
        <f t="shared" si="83"/>
        <v>13308.293029871977</v>
      </c>
      <c r="X10" s="8">
        <f t="shared" si="84"/>
        <v>13405.433854907538</v>
      </c>
      <c r="Y10" s="8">
        <f t="shared" si="85"/>
        <v>349.70697012802276</v>
      </c>
      <c r="Z10" s="8">
        <f t="shared" si="86"/>
        <v>252.56614509246089</v>
      </c>
      <c r="AA10" s="5"/>
      <c r="AB10" s="5">
        <v>0.2904042565652834</v>
      </c>
      <c r="AC10" s="5">
        <v>0.11171569135396441</v>
      </c>
      <c r="AD10" s="5">
        <v>0.59788005208075223</v>
      </c>
      <c r="AF10" s="3">
        <f t="shared" si="73"/>
        <v>3966.3413361686407</v>
      </c>
      <c r="AG10" s="3">
        <f t="shared" si="74"/>
        <v>1525.8129125124458</v>
      </c>
      <c r="AH10" s="3">
        <f t="shared" si="75"/>
        <v>8165.8457513189142</v>
      </c>
      <c r="AJ10" s="5">
        <v>0.30577453266929255</v>
      </c>
      <c r="AK10" s="5">
        <v>0.10043766066390727</v>
      </c>
      <c r="AL10" s="5">
        <v>0.5937878066668002</v>
      </c>
      <c r="AM10" s="3"/>
      <c r="AN10" s="3">
        <f t="shared" si="87"/>
        <v>77757.725868961323</v>
      </c>
      <c r="AO10" s="3">
        <f t="shared" si="88"/>
        <v>25541.054765572902</v>
      </c>
      <c r="AP10" s="3">
        <f t="shared" si="89"/>
        <v>150998.8065129848</v>
      </c>
      <c r="AR10" s="5">
        <v>0.36483824772290346</v>
      </c>
      <c r="AS10" s="5">
        <v>0</v>
      </c>
      <c r="AT10" s="5">
        <v>0.63516175227709659</v>
      </c>
      <c r="AU10" s="3"/>
      <c r="AV10" s="3">
        <f t="shared" si="90"/>
        <v>2791.8928959513801</v>
      </c>
      <c r="AW10" s="3">
        <f t="shared" si="91"/>
        <v>0</v>
      </c>
      <c r="AX10" s="3">
        <f t="shared" si="92"/>
        <v>4860.5199565295843</v>
      </c>
      <c r="AY10" s="3">
        <f t="shared" si="77"/>
        <v>261950</v>
      </c>
      <c r="AZ10" s="3" t="s">
        <v>420</v>
      </c>
      <c r="BA10" s="3" t="s">
        <v>420</v>
      </c>
      <c r="BB10" s="3">
        <v>6894776091.0437651</v>
      </c>
      <c r="BC10" s="3">
        <v>411401768.94706386</v>
      </c>
      <c r="BD10" s="3">
        <v>6483374322.0967016</v>
      </c>
      <c r="BE10" s="2" t="s">
        <v>164</v>
      </c>
      <c r="BF10" s="3">
        <v>13700190320.509441</v>
      </c>
      <c r="BG10" s="3">
        <v>2009721901.5196164</v>
      </c>
      <c r="BH10" s="3">
        <v>11690468418.989815</v>
      </c>
      <c r="BI10" s="3">
        <v>6805414229.4656687</v>
      </c>
      <c r="BJ10" s="3">
        <v>1598320132.5725524</v>
      </c>
      <c r="BK10" s="3">
        <v>5207094096.8931131</v>
      </c>
      <c r="BL10" s="3">
        <v>53047140352</v>
      </c>
      <c r="BM10" s="5">
        <f t="shared" si="93"/>
        <v>0.12997451031842128</v>
      </c>
      <c r="BN10" s="5">
        <f t="shared" si="94"/>
        <v>0.25826444610586652</v>
      </c>
      <c r="BO10" s="5">
        <f t="shared" si="95"/>
        <v>0.1282899357874451</v>
      </c>
      <c r="BP10" s="5">
        <f t="shared" si="96"/>
        <v>0.98703919309371391</v>
      </c>
      <c r="BQ10" s="3">
        <v>8143983.5136708878</v>
      </c>
      <c r="BR10" s="3">
        <v>1590176149.0588815</v>
      </c>
      <c r="BS10" s="3">
        <v>61560735.560747601</v>
      </c>
      <c r="BT10" s="3">
        <v>5145533361.332366</v>
      </c>
      <c r="BU10" s="12">
        <v>0.51999999999999968</v>
      </c>
      <c r="BV10" s="3">
        <v>14841872847.218544</v>
      </c>
      <c r="BW10" s="5">
        <f t="shared" si="78"/>
        <v>1.0833333333333321</v>
      </c>
    </row>
    <row r="11" spans="1:75" x14ac:dyDescent="0.25">
      <c r="A11" s="2" t="s">
        <v>186</v>
      </c>
      <c r="B11" s="2" t="s">
        <v>7</v>
      </c>
      <c r="C11" s="2" t="s">
        <v>180</v>
      </c>
      <c r="D11" s="2" t="s">
        <v>172</v>
      </c>
      <c r="E11" s="3">
        <v>4446.1538461538457</v>
      </c>
      <c r="F11" s="7">
        <v>0.5</v>
      </c>
      <c r="G11" s="7">
        <v>0.5</v>
      </c>
      <c r="H11" s="3">
        <f t="shared" si="79"/>
        <v>2223.0769230769229</v>
      </c>
      <c r="I11" s="3">
        <f t="shared" si="80"/>
        <v>2223.0769230769229</v>
      </c>
      <c r="J11" s="3">
        <f t="shared" si="81"/>
        <v>2223.0769230769229</v>
      </c>
      <c r="K11" s="3">
        <f t="shared" si="82"/>
        <v>2223.0769230769229</v>
      </c>
      <c r="M11" s="5">
        <v>0.12361797460510161</v>
      </c>
      <c r="N11" s="5">
        <v>0.44893155094577863</v>
      </c>
      <c r="O11" s="5">
        <v>0.42745047444911977</v>
      </c>
      <c r="P11" s="3"/>
      <c r="Q11" s="3">
        <f t="shared" si="70"/>
        <v>549.62453324422097</v>
      </c>
      <c r="R11" s="3">
        <f t="shared" si="71"/>
        <v>1996.0187418973849</v>
      </c>
      <c r="S11" s="3">
        <f t="shared" si="72"/>
        <v>1900.51057101224</v>
      </c>
      <c r="T11" s="3">
        <v>1812.2024620984653</v>
      </c>
      <c r="U11" s="7">
        <v>0.31970260223048325</v>
      </c>
      <c r="V11" s="7">
        <v>0.31970260223048325</v>
      </c>
      <c r="W11" s="8">
        <f t="shared" si="83"/>
        <v>1232.8366191970974</v>
      </c>
      <c r="X11" s="8">
        <f t="shared" si="84"/>
        <v>1232.8366191970974</v>
      </c>
      <c r="Y11" s="8">
        <f t="shared" si="85"/>
        <v>579.36584290136807</v>
      </c>
      <c r="Z11" s="8">
        <f t="shared" si="86"/>
        <v>579.36584290136807</v>
      </c>
      <c r="AA11" s="5"/>
      <c r="AB11" s="5">
        <v>3.1509539580613637E-2</v>
      </c>
      <c r="AC11" s="5">
        <v>0.29774022389012994</v>
      </c>
      <c r="AD11" s="5">
        <v>0.67075023652925647</v>
      </c>
      <c r="AF11" s="3">
        <f t="shared" si="73"/>
        <v>57.101665207577078</v>
      </c>
      <c r="AG11" s="3">
        <f t="shared" si="74"/>
        <v>539.56556679944174</v>
      </c>
      <c r="AH11" s="3">
        <f t="shared" si="75"/>
        <v>1215.5352300914465</v>
      </c>
      <c r="AJ11" s="5">
        <v>3.7240764548378845E-2</v>
      </c>
      <c r="AK11" s="5">
        <v>0.44335451555230193</v>
      </c>
      <c r="AL11" s="5">
        <v>0.51940471989931913</v>
      </c>
      <c r="AM11" s="3"/>
      <c r="AN11" s="3">
        <f t="shared" si="87"/>
        <v>128.70086252738068</v>
      </c>
      <c r="AO11" s="3">
        <f t="shared" si="88"/>
        <v>1532.194874325538</v>
      </c>
      <c r="AP11" s="3">
        <f t="shared" si="89"/>
        <v>1795.0178054211012</v>
      </c>
      <c r="AR11" s="5">
        <v>0.1163721927091477</v>
      </c>
      <c r="AS11" s="5">
        <v>0.22429724772041687</v>
      </c>
      <c r="AT11" s="5">
        <v>0.65933055957043551</v>
      </c>
      <c r="AU11" s="3"/>
      <c r="AV11" s="3">
        <f t="shared" si="90"/>
        <v>326.12640961878259</v>
      </c>
      <c r="AW11" s="3">
        <f t="shared" si="91"/>
        <v>628.58019930292301</v>
      </c>
      <c r="AX11" s="3">
        <f t="shared" si="92"/>
        <v>1847.7361570565856</v>
      </c>
      <c r="AY11" s="3">
        <f t="shared" si="77"/>
        <v>6258.3563082523106</v>
      </c>
      <c r="AZ11" s="3" t="s">
        <v>139</v>
      </c>
      <c r="BA11" s="3" t="s">
        <v>133</v>
      </c>
      <c r="BB11" s="3">
        <v>2282670599.5488362</v>
      </c>
      <c r="BC11" s="3">
        <v>13843559.235029006</v>
      </c>
      <c r="BD11" s="3">
        <v>2268827040.313807</v>
      </c>
      <c r="BE11" s="2" t="s">
        <v>164</v>
      </c>
      <c r="BF11" s="3">
        <v>2343144613.6852446</v>
      </c>
      <c r="BG11" s="3">
        <v>63374123.314507559</v>
      </c>
      <c r="BH11" s="3">
        <v>2279770490.370738</v>
      </c>
      <c r="BI11" s="3">
        <v>60474014.136408329</v>
      </c>
      <c r="BJ11" s="3">
        <v>49530564.079478554</v>
      </c>
      <c r="BK11" s="3">
        <v>10943450.056931019</v>
      </c>
      <c r="BL11" s="3">
        <v>8884441088</v>
      </c>
      <c r="BM11" s="5">
        <f t="shared" si="93"/>
        <v>0.25692900396761981</v>
      </c>
      <c r="BN11" s="5">
        <f t="shared" si="94"/>
        <v>0.26373573649445131</v>
      </c>
      <c r="BO11" s="5">
        <f t="shared" si="95"/>
        <v>6.8067325268315552E-3</v>
      </c>
      <c r="BP11" s="5">
        <f t="shared" si="96"/>
        <v>2.6492659145984906E-2</v>
      </c>
      <c r="BQ11" s="3">
        <v>15216901.530683594</v>
      </c>
      <c r="BR11" s="3">
        <v>34313662.548794962</v>
      </c>
      <c r="BS11" s="3">
        <v>847381.45051356719</v>
      </c>
      <c r="BT11" s="3">
        <v>10096068.606417451</v>
      </c>
      <c r="BU11" s="12">
        <v>0.26200000000000012</v>
      </c>
      <c r="BV11" s="3">
        <v>831848087.78527713</v>
      </c>
      <c r="BW11" s="5">
        <f t="shared" si="78"/>
        <v>0.35501355013550162</v>
      </c>
    </row>
    <row r="12" spans="1:75" x14ac:dyDescent="0.25">
      <c r="A12" s="2" t="s">
        <v>8</v>
      </c>
      <c r="B12" s="9" t="s">
        <v>8</v>
      </c>
      <c r="C12" s="2" t="s">
        <v>194</v>
      </c>
      <c r="D12" s="2" t="s">
        <v>162</v>
      </c>
      <c r="E12" s="8">
        <v>2423400</v>
      </c>
      <c r="F12" s="7">
        <v>5.5837563451776651E-2</v>
      </c>
      <c r="G12" s="7">
        <v>5.5837563451776651E-2</v>
      </c>
      <c r="H12" s="8">
        <f t="shared" si="79"/>
        <v>2288083.2487309645</v>
      </c>
      <c r="I12" s="8">
        <f t="shared" si="80"/>
        <v>2288083.2487309645</v>
      </c>
      <c r="J12" s="8">
        <f t="shared" si="81"/>
        <v>135316.75126903554</v>
      </c>
      <c r="K12" s="8">
        <f t="shared" si="82"/>
        <v>135316.75126903554</v>
      </c>
      <c r="M12" s="5">
        <v>0.40205344159939127</v>
      </c>
      <c r="N12" s="5">
        <v>0.16129001996112013</v>
      </c>
      <c r="O12" s="5">
        <v>0.4366565384394886</v>
      </c>
      <c r="P12" s="3"/>
      <c r="Q12" s="3">
        <f t="shared" si="70"/>
        <v>974336.31037196482</v>
      </c>
      <c r="R12" s="3">
        <f t="shared" si="71"/>
        <v>390870.23437377851</v>
      </c>
      <c r="S12" s="3">
        <f t="shared" si="72"/>
        <v>1058193.4552542567</v>
      </c>
      <c r="T12" s="8">
        <v>338532</v>
      </c>
      <c r="U12" s="7">
        <v>4.4988953605141595E-2</v>
      </c>
      <c r="V12" s="7">
        <v>3.634538152610442E-2</v>
      </c>
      <c r="W12" s="8">
        <f t="shared" si="83"/>
        <v>323301.79955814424</v>
      </c>
      <c r="X12" s="8">
        <f t="shared" si="84"/>
        <v>326227.92530120478</v>
      </c>
      <c r="Y12" s="8">
        <f t="shared" si="85"/>
        <v>15230.200441855794</v>
      </c>
      <c r="Z12" s="8">
        <f t="shared" si="86"/>
        <v>12304.074698795181</v>
      </c>
      <c r="AA12" s="5"/>
      <c r="AB12" s="5">
        <v>0.32030193369155974</v>
      </c>
      <c r="AC12" s="5">
        <v>0.16434335550208679</v>
      </c>
      <c r="AD12" s="5">
        <v>0.51535471080635353</v>
      </c>
      <c r="AF12" s="3">
        <f t="shared" si="73"/>
        <v>108432.4542164711</v>
      </c>
      <c r="AG12" s="3">
        <f t="shared" si="74"/>
        <v>55635.484824832442</v>
      </c>
      <c r="AH12" s="3">
        <f t="shared" si="75"/>
        <v>174464.06095869647</v>
      </c>
      <c r="AJ12" s="5">
        <v>0.32969316406445043</v>
      </c>
      <c r="AK12" s="5">
        <v>0.16149558373738204</v>
      </c>
      <c r="AL12" s="5">
        <v>0.50881125219816759</v>
      </c>
      <c r="AM12" s="3"/>
      <c r="AN12" s="3">
        <f t="shared" si="87"/>
        <v>860955.79916103382</v>
      </c>
      <c r="AO12" s="3">
        <f t="shared" si="88"/>
        <v>421727.15273652115</v>
      </c>
      <c r="AP12" s="3">
        <f t="shared" si="89"/>
        <v>1328702.0963915538</v>
      </c>
      <c r="AR12" s="5">
        <v>0.42165723207794653</v>
      </c>
      <c r="AS12" s="5">
        <v>0.1864848950639163</v>
      </c>
      <c r="AT12" s="5">
        <v>0.39185787285813706</v>
      </c>
      <c r="AU12" s="3"/>
      <c r="AV12" s="3">
        <f t="shared" si="90"/>
        <v>63479.210956186711</v>
      </c>
      <c r="AW12" s="3">
        <f t="shared" si="91"/>
        <v>28074.732491998046</v>
      </c>
      <c r="AX12" s="3">
        <f t="shared" si="92"/>
        <v>58993.008262706557</v>
      </c>
      <c r="AY12" s="3">
        <f t="shared" si="77"/>
        <v>2761932</v>
      </c>
      <c r="AZ12" s="3" t="s">
        <v>369</v>
      </c>
      <c r="BA12" s="3" t="s">
        <v>369</v>
      </c>
      <c r="BB12" s="3">
        <v>18937042371.375362</v>
      </c>
      <c r="BC12" s="3">
        <v>459832984.68479818</v>
      </c>
      <c r="BD12" s="3">
        <v>18477209386.690563</v>
      </c>
      <c r="BE12" s="2" t="s">
        <v>163</v>
      </c>
      <c r="BF12" s="3">
        <v>57909755747.83326</v>
      </c>
      <c r="BG12" s="3">
        <v>3309652081.4657588</v>
      </c>
      <c r="BH12" s="3">
        <v>54600103666.367531</v>
      </c>
      <c r="BI12" s="3">
        <v>38972713376.457893</v>
      </c>
      <c r="BJ12" s="3">
        <v>2849819096.7809606</v>
      </c>
      <c r="BK12" s="3">
        <v>36122894279.676971</v>
      </c>
      <c r="BL12" s="3">
        <v>195078668288</v>
      </c>
      <c r="BM12" s="5">
        <f t="shared" si="93"/>
        <v>9.7073875568076395E-2</v>
      </c>
      <c r="BN12" s="5">
        <f t="shared" si="94"/>
        <v>0.29685334770862543</v>
      </c>
      <c r="BO12" s="5">
        <f t="shared" si="95"/>
        <v>0.19977947214054897</v>
      </c>
      <c r="BP12" s="5">
        <f t="shared" si="96"/>
        <v>2.0580147951386443</v>
      </c>
      <c r="BQ12" s="3">
        <v>93733935.156292036</v>
      </c>
      <c r="BR12" s="3">
        <v>2756085161.6246686</v>
      </c>
      <c r="BS12" s="3">
        <v>2410817966.2035627</v>
      </c>
      <c r="BT12" s="3">
        <v>33712076313.473408</v>
      </c>
      <c r="BU12" s="12">
        <v>0.34100000000000003</v>
      </c>
      <c r="BV12" s="3">
        <v>29965442655.555603</v>
      </c>
      <c r="BW12" s="5">
        <f t="shared" si="78"/>
        <v>0.51745068285280726</v>
      </c>
    </row>
    <row r="13" spans="1:75" x14ac:dyDescent="0.25">
      <c r="A13" s="2" t="s">
        <v>9</v>
      </c>
      <c r="B13" s="2" t="s">
        <v>9</v>
      </c>
      <c r="C13" s="2" t="s">
        <v>180</v>
      </c>
      <c r="D13" s="2" t="s">
        <v>172</v>
      </c>
      <c r="E13" s="3">
        <v>11861.538461538461</v>
      </c>
      <c r="F13" s="7">
        <v>0.28534370946822307</v>
      </c>
      <c r="G13" s="7">
        <v>0.28534370946822307</v>
      </c>
      <c r="H13" s="3">
        <f t="shared" si="79"/>
        <v>8476.9230769230762</v>
      </c>
      <c r="I13" s="3">
        <f t="shared" si="80"/>
        <v>8476.9230769230762</v>
      </c>
      <c r="J13" s="3">
        <f t="shared" si="81"/>
        <v>3384.6153846153843</v>
      </c>
      <c r="K13" s="3">
        <f t="shared" si="82"/>
        <v>3384.6153846153843</v>
      </c>
      <c r="M13" s="5">
        <v>0</v>
      </c>
      <c r="N13" s="5">
        <v>8.9826318923813639E-2</v>
      </c>
      <c r="O13" s="5">
        <v>0.91017368107618646</v>
      </c>
      <c r="P13" s="3"/>
      <c r="Q13" s="3">
        <f t="shared" si="70"/>
        <v>0</v>
      </c>
      <c r="R13" s="3">
        <f t="shared" si="71"/>
        <v>1065.4783367732355</v>
      </c>
      <c r="S13" s="3">
        <f t="shared" si="72"/>
        <v>10796.060124765227</v>
      </c>
      <c r="T13" s="3">
        <v>3302.0527859237536</v>
      </c>
      <c r="U13" s="7">
        <v>0.24511545293072823</v>
      </c>
      <c r="V13" s="7">
        <v>0.24511545293072823</v>
      </c>
      <c r="W13" s="8">
        <f t="shared" si="83"/>
        <v>2492.6686217008796</v>
      </c>
      <c r="X13" s="8">
        <f t="shared" si="84"/>
        <v>2492.6686217008796</v>
      </c>
      <c r="Y13" s="8">
        <f t="shared" si="85"/>
        <v>809.38416422287389</v>
      </c>
      <c r="Z13" s="8">
        <f t="shared" si="86"/>
        <v>809.38416422287389</v>
      </c>
      <c r="AA13" s="5"/>
      <c r="AB13" s="5">
        <v>2.6926618697442955E-3</v>
      </c>
      <c r="AC13" s="5">
        <v>0.32270384941146668</v>
      </c>
      <c r="AD13" s="5">
        <v>0.67460348871878895</v>
      </c>
      <c r="AF13" s="3">
        <f t="shared" si="73"/>
        <v>8.8913116285398139</v>
      </c>
      <c r="AG13" s="3">
        <f t="shared" si="74"/>
        <v>1065.585144977453</v>
      </c>
      <c r="AH13" s="3">
        <f t="shared" si="75"/>
        <v>2227.5763293177606</v>
      </c>
      <c r="AJ13" s="5">
        <v>1.8980786793472244E-3</v>
      </c>
      <c r="AK13" s="5">
        <v>0.23396420090745243</v>
      </c>
      <c r="AL13" s="5">
        <v>0.76413772041320038</v>
      </c>
      <c r="AM13" s="3"/>
      <c r="AN13" s="3">
        <f t="shared" si="87"/>
        <v>20.821148124302432</v>
      </c>
      <c r="AO13" s="3">
        <f t="shared" si="88"/>
        <v>2566.4917560495774</v>
      </c>
      <c r="AP13" s="3">
        <f t="shared" si="89"/>
        <v>8382.278794450076</v>
      </c>
      <c r="AR13" s="5">
        <v>0</v>
      </c>
      <c r="AS13" s="5">
        <v>0.14429510108578097</v>
      </c>
      <c r="AT13" s="5">
        <v>0.85570489891421908</v>
      </c>
      <c r="AU13" s="3"/>
      <c r="AV13" s="3">
        <f t="shared" si="90"/>
        <v>0</v>
      </c>
      <c r="AW13" s="3">
        <f t="shared" si="91"/>
        <v>605.17358885333624</v>
      </c>
      <c r="AX13" s="3">
        <f t="shared" si="92"/>
        <v>3588.8259599849221</v>
      </c>
      <c r="AY13" s="3">
        <f t="shared" si="77"/>
        <v>15163.591247462215</v>
      </c>
      <c r="AZ13" s="3" t="s">
        <v>133</v>
      </c>
      <c r="BA13" s="3" t="s">
        <v>133</v>
      </c>
      <c r="BB13" s="3">
        <v>245721426.42763233</v>
      </c>
      <c r="BC13" s="3">
        <v>523264.7583636198</v>
      </c>
      <c r="BD13" s="3">
        <v>245198161.6692687</v>
      </c>
      <c r="BE13" s="2" t="s">
        <v>164</v>
      </c>
      <c r="BF13" s="3">
        <v>1098513150.6421359</v>
      </c>
      <c r="BG13" s="3">
        <v>219991118.38433352</v>
      </c>
      <c r="BH13" s="3">
        <v>878522032.25780261</v>
      </c>
      <c r="BI13" s="3">
        <v>852791724.21450377</v>
      </c>
      <c r="BJ13" s="3">
        <v>219467853.62596989</v>
      </c>
      <c r="BK13" s="3">
        <v>633323870.58853388</v>
      </c>
      <c r="BL13" s="3">
        <v>4450999808</v>
      </c>
      <c r="BM13" s="5">
        <f t="shared" si="93"/>
        <v>5.5205894636523055E-2</v>
      </c>
      <c r="BN13" s="5">
        <f t="shared" si="94"/>
        <v>0.24680143743608443</v>
      </c>
      <c r="BO13" s="5">
        <f t="shared" si="95"/>
        <v>0.19159554279956145</v>
      </c>
      <c r="BP13" s="5">
        <f t="shared" si="96"/>
        <v>3.470563135712792</v>
      </c>
      <c r="BQ13" s="3">
        <v>70404006.877788275</v>
      </c>
      <c r="BR13" s="3">
        <v>149063846.74818161</v>
      </c>
      <c r="BS13" s="3">
        <v>67832503.48259604</v>
      </c>
      <c r="BT13" s="3">
        <v>565491367.10593784</v>
      </c>
      <c r="BU13" s="12">
        <v>0</v>
      </c>
      <c r="BV13" s="3">
        <v>0</v>
      </c>
      <c r="BW13" s="5" t="str">
        <f t="shared" si="78"/>
        <v/>
      </c>
    </row>
    <row r="14" spans="1:75" x14ac:dyDescent="0.25">
      <c r="A14" s="2" t="s">
        <v>10</v>
      </c>
      <c r="B14" s="2" t="s">
        <v>10</v>
      </c>
      <c r="C14" s="2" t="s">
        <v>171</v>
      </c>
      <c r="D14" s="2" t="s">
        <v>166</v>
      </c>
      <c r="E14" s="3">
        <v>65959</v>
      </c>
      <c r="F14" s="7">
        <v>0.33360455655004068</v>
      </c>
      <c r="G14" s="7">
        <v>0.30187144019528073</v>
      </c>
      <c r="H14" s="3">
        <f t="shared" si="79"/>
        <v>43954.777054515864</v>
      </c>
      <c r="I14" s="3">
        <f t="shared" si="80"/>
        <v>46047.861676159482</v>
      </c>
      <c r="J14" s="3">
        <f t="shared" si="81"/>
        <v>22004.222945484133</v>
      </c>
      <c r="K14" s="3">
        <f t="shared" si="82"/>
        <v>19911.138323840521</v>
      </c>
      <c r="M14" s="5">
        <v>0.22317758484792555</v>
      </c>
      <c r="N14" s="5">
        <v>0.12716306055002422</v>
      </c>
      <c r="O14" s="5">
        <v>0.64965935460205027</v>
      </c>
      <c r="P14" s="3"/>
      <c r="Q14" s="3">
        <f t="shared" si="70"/>
        <v>14720.570318984321</v>
      </c>
      <c r="R14" s="3">
        <f t="shared" si="71"/>
        <v>8387.5483108190474</v>
      </c>
      <c r="S14" s="3">
        <f t="shared" si="72"/>
        <v>42850.881370196636</v>
      </c>
      <c r="T14" s="3">
        <v>14250</v>
      </c>
      <c r="U14" s="7">
        <v>0.28386587771203153</v>
      </c>
      <c r="V14" s="7">
        <v>0.19193751972230988</v>
      </c>
      <c r="W14" s="8">
        <f t="shared" si="83"/>
        <v>10204.91124260355</v>
      </c>
      <c r="X14" s="8">
        <f t="shared" si="84"/>
        <v>11514.890343957084</v>
      </c>
      <c r="Y14" s="8">
        <f t="shared" si="85"/>
        <v>4045.0887573964492</v>
      </c>
      <c r="Z14" s="8">
        <f t="shared" si="86"/>
        <v>2735.109656042916</v>
      </c>
      <c r="AA14" s="5"/>
      <c r="AB14" s="5">
        <v>0.24372684836620989</v>
      </c>
      <c r="AC14" s="5">
        <v>0.17049540731817495</v>
      </c>
      <c r="AD14" s="5">
        <v>0.58577774431561513</v>
      </c>
      <c r="AF14" s="3">
        <f t="shared" si="73"/>
        <v>3473.1075892184908</v>
      </c>
      <c r="AG14" s="3">
        <f t="shared" si="74"/>
        <v>2429.5595542839928</v>
      </c>
      <c r="AH14" s="3">
        <f t="shared" si="75"/>
        <v>8347.3328564975163</v>
      </c>
      <c r="AJ14" s="5">
        <v>0.24407131189177814</v>
      </c>
      <c r="AK14" s="5">
        <v>0.14040055429906453</v>
      </c>
      <c r="AL14" s="5">
        <v>0.61552813380915739</v>
      </c>
      <c r="AM14" s="3"/>
      <c r="AN14" s="3">
        <f t="shared" si="87"/>
        <v>13218.826174327718</v>
      </c>
      <c r="AO14" s="3">
        <f t="shared" si="88"/>
        <v>7604.0502575801238</v>
      </c>
      <c r="AP14" s="3">
        <f t="shared" si="89"/>
        <v>33336.811865211574</v>
      </c>
      <c r="AR14" s="5">
        <v>0.21001285547160223</v>
      </c>
      <c r="AS14" s="5">
        <v>0.17415065203407915</v>
      </c>
      <c r="AT14" s="5">
        <v>0.61583649249431849</v>
      </c>
      <c r="AU14" s="3"/>
      <c r="AV14" s="3">
        <f t="shared" si="90"/>
        <v>5470.6903337917765</v>
      </c>
      <c r="AW14" s="3">
        <f t="shared" si="91"/>
        <v>4536.5046180956224</v>
      </c>
      <c r="AX14" s="3">
        <f t="shared" si="92"/>
        <v>16042.11675099318</v>
      </c>
      <c r="AY14" s="3">
        <f t="shared" si="77"/>
        <v>80209</v>
      </c>
      <c r="AZ14" s="3" t="s">
        <v>420</v>
      </c>
      <c r="BA14" s="3" t="s">
        <v>420</v>
      </c>
      <c r="BB14" s="3">
        <v>4492537961.5870047</v>
      </c>
      <c r="BC14" s="3">
        <v>57556654.776827298</v>
      </c>
      <c r="BD14" s="3">
        <v>4434981306.8101778</v>
      </c>
      <c r="BE14" s="2" t="s">
        <v>164</v>
      </c>
      <c r="BF14" s="3">
        <v>22917405315.513756</v>
      </c>
      <c r="BG14" s="3">
        <v>1585870676.9987504</v>
      </c>
      <c r="BH14" s="3">
        <v>21331534638.515011</v>
      </c>
      <c r="BI14" s="3">
        <v>18424867353.926754</v>
      </c>
      <c r="BJ14" s="3">
        <v>1528314022.2219231</v>
      </c>
      <c r="BK14" s="3">
        <v>16896553331.704834</v>
      </c>
      <c r="BL14" s="3">
        <v>54608961536</v>
      </c>
      <c r="BM14" s="5">
        <f t="shared" si="93"/>
        <v>8.2267412439721604E-2</v>
      </c>
      <c r="BN14" s="5">
        <f t="shared" si="94"/>
        <v>0.41966381837174943</v>
      </c>
      <c r="BO14" s="5">
        <f t="shared" si="95"/>
        <v>0.33739640593202791</v>
      </c>
      <c r="BP14" s="5">
        <f t="shared" si="96"/>
        <v>4.1012157296091285</v>
      </c>
      <c r="BQ14" s="3">
        <v>345785819.06361234</v>
      </c>
      <c r="BR14" s="3">
        <v>1182528203.1583107</v>
      </c>
      <c r="BS14" s="3">
        <v>4238979150.9675331</v>
      </c>
      <c r="BT14" s="3">
        <v>12657574180.737301</v>
      </c>
      <c r="BU14" s="12">
        <v>0.43299999999999988</v>
      </c>
      <c r="BV14" s="3">
        <v>17501298944.651588</v>
      </c>
      <c r="BW14" s="5">
        <f t="shared" si="78"/>
        <v>0.76366843033509657</v>
      </c>
    </row>
    <row r="15" spans="1:75" x14ac:dyDescent="0.25">
      <c r="A15" s="2" t="s">
        <v>11</v>
      </c>
      <c r="B15" s="2" t="s">
        <v>11</v>
      </c>
      <c r="C15" s="2" t="s">
        <v>180</v>
      </c>
      <c r="D15" s="2" t="s">
        <v>166</v>
      </c>
      <c r="E15" s="3">
        <v>5984.6153846153848</v>
      </c>
      <c r="F15" s="7">
        <v>0.2442159383033419</v>
      </c>
      <c r="G15" s="7">
        <v>0.2442159383033419</v>
      </c>
      <c r="H15" s="3">
        <f t="shared" si="79"/>
        <v>4523.0769230769238</v>
      </c>
      <c r="I15" s="3">
        <f t="shared" si="80"/>
        <v>4523.0769230769238</v>
      </c>
      <c r="J15" s="3">
        <f t="shared" si="81"/>
        <v>1461.5384615384617</v>
      </c>
      <c r="K15" s="3">
        <f t="shared" si="82"/>
        <v>1461.5384615384617</v>
      </c>
      <c r="M15" s="5">
        <v>5.4812258605677691E-2</v>
      </c>
      <c r="N15" s="5">
        <v>0.55166808592973426</v>
      </c>
      <c r="O15" s="5">
        <v>0.39351965546458806</v>
      </c>
      <c r="P15" s="3"/>
      <c r="Q15" s="3">
        <f t="shared" si="70"/>
        <v>328.03028611705571</v>
      </c>
      <c r="R15" s="3">
        <f t="shared" si="71"/>
        <v>3301.5213142564098</v>
      </c>
      <c r="S15" s="3">
        <f t="shared" si="72"/>
        <v>2355.0637842419192</v>
      </c>
      <c r="T15" s="3">
        <v>1073.3137829912023</v>
      </c>
      <c r="U15" s="7">
        <v>0.19945355191256831</v>
      </c>
      <c r="V15" s="7">
        <v>0.19945355191256831</v>
      </c>
      <c r="W15" s="8">
        <f t="shared" si="83"/>
        <v>859.23753665689139</v>
      </c>
      <c r="X15" s="8">
        <f t="shared" si="84"/>
        <v>859.23753665689139</v>
      </c>
      <c r="Y15" s="8">
        <f t="shared" si="85"/>
        <v>214.07624633431084</v>
      </c>
      <c r="Z15" s="8">
        <f t="shared" si="86"/>
        <v>214.07624633431084</v>
      </c>
      <c r="AA15" s="5"/>
      <c r="AB15" s="5">
        <v>5.5218200628817937E-2</v>
      </c>
      <c r="AC15" s="5">
        <v>0.29169448080169241</v>
      </c>
      <c r="AD15" s="5">
        <v>0.65308731856948965</v>
      </c>
      <c r="AF15" s="3">
        <f t="shared" si="73"/>
        <v>59.266455806883762</v>
      </c>
      <c r="AG15" s="3">
        <f t="shared" si="74"/>
        <v>313.07970666691909</v>
      </c>
      <c r="AH15" s="3">
        <f t="shared" si="75"/>
        <v>700.96762051739938</v>
      </c>
      <c r="AJ15" s="5">
        <v>7.1717214134461874E-2</v>
      </c>
      <c r="AK15" s="5">
        <v>0.41603809979412942</v>
      </c>
      <c r="AL15" s="5">
        <v>0.51224468607140872</v>
      </c>
      <c r="AM15" s="3"/>
      <c r="AN15" s="3">
        <f t="shared" si="87"/>
        <v>386.00459864774047</v>
      </c>
      <c r="AO15" s="3">
        <f t="shared" si="88"/>
        <v>2239.2478803221229</v>
      </c>
      <c r="AP15" s="3">
        <f t="shared" si="89"/>
        <v>2757.0619807639519</v>
      </c>
      <c r="AR15" s="5">
        <v>0</v>
      </c>
      <c r="AS15" s="5">
        <v>0.44732285170573716</v>
      </c>
      <c r="AT15" s="5">
        <v>0.55267714829426284</v>
      </c>
      <c r="AU15" s="3"/>
      <c r="AV15" s="3">
        <f t="shared" si="90"/>
        <v>0</v>
      </c>
      <c r="AW15" s="3">
        <f t="shared" si="91"/>
        <v>749.54074948572429</v>
      </c>
      <c r="AX15" s="3">
        <f t="shared" si="92"/>
        <v>926.07395838704815</v>
      </c>
      <c r="AY15" s="3">
        <f t="shared" si="77"/>
        <v>7057.9291676065868</v>
      </c>
      <c r="AZ15" s="3" t="s">
        <v>133</v>
      </c>
      <c r="BA15" s="3" t="s">
        <v>133</v>
      </c>
      <c r="BB15" s="3">
        <v>137114912.44644925</v>
      </c>
      <c r="BC15" s="3">
        <v>34177848.56629426</v>
      </c>
      <c r="BD15" s="3">
        <v>102937063.88015498</v>
      </c>
      <c r="BE15" s="2" t="s">
        <v>164</v>
      </c>
      <c r="BF15" s="3">
        <v>600070374.31840122</v>
      </c>
      <c r="BG15" s="3">
        <v>87099420.815958917</v>
      </c>
      <c r="BH15" s="3">
        <v>512970953.50244212</v>
      </c>
      <c r="BI15" s="3">
        <v>462955461.87195188</v>
      </c>
      <c r="BJ15" s="3">
        <v>52921572.249664657</v>
      </c>
      <c r="BK15" s="3">
        <v>410033889.62228715</v>
      </c>
      <c r="BL15" s="3">
        <v>1763000064</v>
      </c>
      <c r="BM15" s="5">
        <f t="shared" si="93"/>
        <v>7.7773628740179818E-2</v>
      </c>
      <c r="BN15" s="5">
        <f t="shared" si="94"/>
        <v>0.34036888969642215</v>
      </c>
      <c r="BO15" s="5">
        <f t="shared" si="95"/>
        <v>0.2625952609562423</v>
      </c>
      <c r="BP15" s="5">
        <f t="shared" si="96"/>
        <v>3.376404897262804</v>
      </c>
      <c r="BQ15" s="3">
        <v>5620951.2471987866</v>
      </c>
      <c r="BR15" s="3">
        <v>47300621.002465874</v>
      </c>
      <c r="BS15" s="3">
        <v>58417510.816112436</v>
      </c>
      <c r="BT15" s="3">
        <v>351616378.8061747</v>
      </c>
      <c r="BU15" s="12">
        <v>0.42</v>
      </c>
      <c r="BV15" s="3">
        <v>434533719.33401459</v>
      </c>
      <c r="BW15" s="5">
        <f t="shared" si="78"/>
        <v>0.72413793103448265</v>
      </c>
    </row>
    <row r="16" spans="1:75" x14ac:dyDescent="0.25">
      <c r="A16" s="2" t="s">
        <v>12</v>
      </c>
      <c r="B16" s="2" t="s">
        <v>12</v>
      </c>
      <c r="C16" s="2" t="s">
        <v>197</v>
      </c>
      <c r="D16" s="2" t="s">
        <v>196</v>
      </c>
      <c r="E16" s="3">
        <v>6446.1538461538457</v>
      </c>
      <c r="F16" s="7">
        <v>0.49164677804295942</v>
      </c>
      <c r="G16" s="7">
        <v>0.49164677804295942</v>
      </c>
      <c r="H16" s="3">
        <f t="shared" si="79"/>
        <v>3276.9230769230767</v>
      </c>
      <c r="I16" s="3">
        <f t="shared" si="80"/>
        <v>3276.9230769230767</v>
      </c>
      <c r="J16" s="3">
        <f t="shared" si="81"/>
        <v>3169.2307692307691</v>
      </c>
      <c r="K16" s="3">
        <f t="shared" si="82"/>
        <v>3169.2307692307691</v>
      </c>
      <c r="M16" s="5">
        <v>0.53667526127334886</v>
      </c>
      <c r="N16" s="5">
        <v>0.3280213140857251</v>
      </c>
      <c r="O16" s="5">
        <v>0.13530342464092596</v>
      </c>
      <c r="P16" s="3"/>
      <c r="Q16" s="3">
        <f t="shared" si="70"/>
        <v>3459.491299592818</v>
      </c>
      <c r="R16" s="3">
        <f t="shared" si="71"/>
        <v>2114.4758554141354</v>
      </c>
      <c r="S16" s="3">
        <f t="shared" si="72"/>
        <v>872.18669114689192</v>
      </c>
      <c r="T16" s="3">
        <v>2703.8123167155422</v>
      </c>
      <c r="U16" s="7">
        <v>0.16485900216919741</v>
      </c>
      <c r="V16" s="7">
        <v>0.11388286334056399</v>
      </c>
      <c r="W16" s="8">
        <f t="shared" si="83"/>
        <v>2258.0645161290322</v>
      </c>
      <c r="X16" s="8">
        <f t="shared" si="84"/>
        <v>2395.8944281524923</v>
      </c>
      <c r="Y16" s="8">
        <f t="shared" si="85"/>
        <v>445.74780058651027</v>
      </c>
      <c r="Z16" s="8">
        <f t="shared" si="86"/>
        <v>307.91788856304981</v>
      </c>
      <c r="AA16" s="5"/>
      <c r="AB16" s="5">
        <v>0.32170331830219584</v>
      </c>
      <c r="AC16" s="5">
        <v>3.1905716319679658E-2</v>
      </c>
      <c r="AD16" s="5">
        <v>0.64639096537812446</v>
      </c>
      <c r="AF16" s="3">
        <f t="shared" si="73"/>
        <v>869.82539435373758</v>
      </c>
      <c r="AG16" s="3">
        <f t="shared" si="74"/>
        <v>86.267068758781946</v>
      </c>
      <c r="AH16" s="3">
        <f t="shared" si="75"/>
        <v>1747.7198536030226</v>
      </c>
      <c r="AJ16" s="5">
        <v>0.30531214966961334</v>
      </c>
      <c r="AK16" s="5">
        <v>0.1440293453539529</v>
      </c>
      <c r="AL16" s="5">
        <v>0.55065850497643376</v>
      </c>
      <c r="AM16" s="3"/>
      <c r="AN16" s="3">
        <f t="shared" si="87"/>
        <v>1689.8989604293781</v>
      </c>
      <c r="AO16" s="3">
        <f t="shared" si="88"/>
        <v>797.20063956954664</v>
      </c>
      <c r="AP16" s="3">
        <f t="shared" si="89"/>
        <v>3047.8879930531834</v>
      </c>
      <c r="AR16" s="5">
        <v>0.61418657356498363</v>
      </c>
      <c r="AS16" s="5">
        <v>8.8479594182066662E-2</v>
      </c>
      <c r="AT16" s="5">
        <v>0.29733383225294974</v>
      </c>
      <c r="AU16" s="3"/>
      <c r="AV16" s="3">
        <f t="shared" si="90"/>
        <v>2220.2713013069197</v>
      </c>
      <c r="AW16" s="3">
        <f t="shared" si="91"/>
        <v>319.85183683430057</v>
      </c>
      <c r="AX16" s="3">
        <f t="shared" si="92"/>
        <v>1074.855431676059</v>
      </c>
      <c r="AY16" s="3">
        <f t="shared" si="77"/>
        <v>9149.9661628693884</v>
      </c>
      <c r="AZ16" s="3" t="s">
        <v>133</v>
      </c>
      <c r="BA16" s="3" t="s">
        <v>133</v>
      </c>
      <c r="BB16" s="3">
        <v>113662319.55003569</v>
      </c>
      <c r="BC16" s="3">
        <v>5035909.0476204948</v>
      </c>
      <c r="BD16" s="3">
        <v>108626410.5024152</v>
      </c>
      <c r="BE16" s="2" t="s">
        <v>164</v>
      </c>
      <c r="BF16" s="3">
        <v>802867685.30822957</v>
      </c>
      <c r="BG16" s="3">
        <v>31922327.706310511</v>
      </c>
      <c r="BH16" s="3">
        <v>770945357.60191917</v>
      </c>
      <c r="BI16" s="3">
        <v>689205365.75819409</v>
      </c>
      <c r="BJ16" s="3">
        <v>26886418.658690017</v>
      </c>
      <c r="BK16" s="3">
        <v>662318947.09950399</v>
      </c>
      <c r="BL16" s="3">
        <v>8476125184</v>
      </c>
      <c r="BM16" s="5">
        <f t="shared" si="93"/>
        <v>1.3409702792567401E-2</v>
      </c>
      <c r="BN16" s="5">
        <f t="shared" si="94"/>
        <v>9.4721074533416133E-2</v>
      </c>
      <c r="BO16" s="5">
        <f t="shared" si="95"/>
        <v>8.1311371740848765E-2</v>
      </c>
      <c r="BP16" s="5">
        <f t="shared" si="96"/>
        <v>6.0636222143504348</v>
      </c>
      <c r="BQ16" s="3">
        <v>22005916.213939499</v>
      </c>
      <c r="BR16" s="3">
        <v>4880502.4447505185</v>
      </c>
      <c r="BS16" s="3">
        <v>75247382.618403628</v>
      </c>
      <c r="BT16" s="3">
        <v>587071564.48110032</v>
      </c>
      <c r="BU16" s="12">
        <v>0.49099999999999983</v>
      </c>
      <c r="BV16" s="3">
        <v>774475507.83171022</v>
      </c>
      <c r="BW16" s="5">
        <f t="shared" si="78"/>
        <v>0.96463654223968509</v>
      </c>
    </row>
    <row r="17" spans="1:75" x14ac:dyDescent="0.25">
      <c r="A17" s="2" t="s">
        <v>13</v>
      </c>
      <c r="B17" s="2" t="s">
        <v>13</v>
      </c>
      <c r="C17" s="2" t="s">
        <v>194</v>
      </c>
      <c r="D17" s="2" t="s">
        <v>162</v>
      </c>
      <c r="E17" s="3">
        <v>21210</v>
      </c>
      <c r="F17" s="7">
        <v>0.43418467583497056</v>
      </c>
      <c r="G17" s="7">
        <v>0.43418467583497056</v>
      </c>
      <c r="H17" s="3">
        <f t="shared" si="79"/>
        <v>12000.943025540275</v>
      </c>
      <c r="I17" s="3">
        <f t="shared" si="80"/>
        <v>12000.943025540275</v>
      </c>
      <c r="J17" s="3">
        <f t="shared" si="81"/>
        <v>9209.0569744597251</v>
      </c>
      <c r="K17" s="3">
        <f t="shared" si="82"/>
        <v>9209.0569744597251</v>
      </c>
      <c r="M17" s="5">
        <v>0.15407915407915407</v>
      </c>
      <c r="N17" s="5">
        <v>0.12508012508012506</v>
      </c>
      <c r="O17" s="5">
        <v>0.72084072084072082</v>
      </c>
      <c r="P17" s="3"/>
      <c r="Q17" s="3">
        <f t="shared" si="70"/>
        <v>3268.0188580188578</v>
      </c>
      <c r="R17" s="3">
        <f t="shared" si="71"/>
        <v>2652.9494529494527</v>
      </c>
      <c r="S17" s="3">
        <f t="shared" si="72"/>
        <v>15289.031689031688</v>
      </c>
      <c r="T17" s="3">
        <v>3254</v>
      </c>
      <c r="U17" s="7">
        <v>0.29876977152899825</v>
      </c>
      <c r="V17" s="7">
        <v>0.25483304042179261</v>
      </c>
      <c r="W17" s="8">
        <f t="shared" si="83"/>
        <v>2281.8031634446397</v>
      </c>
      <c r="X17" s="8">
        <f t="shared" si="84"/>
        <v>2424.7732864674867</v>
      </c>
      <c r="Y17" s="8">
        <f t="shared" si="85"/>
        <v>972.19683655536028</v>
      </c>
      <c r="Z17" s="8">
        <f t="shared" si="86"/>
        <v>829.22671353251314</v>
      </c>
      <c r="AA17" s="5"/>
      <c r="AB17" s="5">
        <v>5.8389504153673194E-2</v>
      </c>
      <c r="AC17" s="5">
        <v>0.18354707920212848</v>
      </c>
      <c r="AD17" s="5">
        <v>0.75806341664419841</v>
      </c>
      <c r="AF17" s="3">
        <f t="shared" si="73"/>
        <v>189.99944651605259</v>
      </c>
      <c r="AG17" s="3">
        <f t="shared" si="74"/>
        <v>597.26219572372611</v>
      </c>
      <c r="AH17" s="3">
        <f t="shared" si="75"/>
        <v>2466.7383577602218</v>
      </c>
      <c r="AJ17" s="5">
        <v>0.12864436392723047</v>
      </c>
      <c r="AK17" s="5">
        <v>0.18188816734383292</v>
      </c>
      <c r="AL17" s="5">
        <v>0.68946746872893661</v>
      </c>
      <c r="AM17" s="3"/>
      <c r="AN17" s="3">
        <f t="shared" si="87"/>
        <v>1837.3947986160395</v>
      </c>
      <c r="AO17" s="3">
        <f t="shared" si="88"/>
        <v>2597.8625289515803</v>
      </c>
      <c r="AP17" s="3">
        <f t="shared" si="89"/>
        <v>9847.488861417296</v>
      </c>
      <c r="AR17" s="5">
        <v>6.1733983907973015E-2</v>
      </c>
      <c r="AS17" s="5">
        <v>0.11093273274313868</v>
      </c>
      <c r="AT17" s="5">
        <v>0.82733328334888834</v>
      </c>
      <c r="AU17" s="3"/>
      <c r="AV17" s="3">
        <f t="shared" si="90"/>
        <v>628.52935893219421</v>
      </c>
      <c r="AW17" s="3">
        <f t="shared" si="91"/>
        <v>1129.4343080073986</v>
      </c>
      <c r="AX17" s="3">
        <f t="shared" si="92"/>
        <v>8423.2901440754922</v>
      </c>
      <c r="AY17" s="3">
        <f t="shared" si="77"/>
        <v>24464</v>
      </c>
      <c r="AZ17" s="3" t="s">
        <v>420</v>
      </c>
      <c r="BA17" s="3" t="s">
        <v>420</v>
      </c>
      <c r="BB17" s="3">
        <v>192401293.46488479</v>
      </c>
      <c r="BC17" s="3">
        <v>18862442.167105429</v>
      </c>
      <c r="BD17" s="3">
        <v>173538851.29777935</v>
      </c>
      <c r="BE17" s="2" t="s">
        <v>164</v>
      </c>
      <c r="BF17" s="3">
        <v>283790327.05803466</v>
      </c>
      <c r="BG17" s="3">
        <v>27691643.668234076</v>
      </c>
      <c r="BH17" s="3">
        <v>256098683.38980046</v>
      </c>
      <c r="BI17" s="3">
        <v>91389033.593149826</v>
      </c>
      <c r="BJ17" s="3">
        <v>8829201.5011286475</v>
      </c>
      <c r="BK17" s="3">
        <v>82559832.092021108</v>
      </c>
      <c r="BL17" s="3">
        <v>1962221696</v>
      </c>
      <c r="BM17" s="5">
        <f t="shared" si="93"/>
        <v>9.8052780609395929E-2</v>
      </c>
      <c r="BN17" s="5">
        <f t="shared" si="94"/>
        <v>0.14462704578006799</v>
      </c>
      <c r="BO17" s="5">
        <f t="shared" si="95"/>
        <v>4.6574265170672043E-2</v>
      </c>
      <c r="BP17" s="5">
        <f t="shared" si="96"/>
        <v>0.47499178382513974</v>
      </c>
      <c r="BQ17" s="3">
        <v>1732853.7345266188</v>
      </c>
      <c r="BR17" s="3">
        <v>7096347.7666020282</v>
      </c>
      <c r="BS17" s="3">
        <v>15338472.766587343</v>
      </c>
      <c r="BT17" s="3">
        <v>67221359.325433761</v>
      </c>
      <c r="BU17" s="12">
        <v>0.27700000000000008</v>
      </c>
      <c r="BV17" s="3">
        <v>108727414.37769797</v>
      </c>
      <c r="BW17" s="5">
        <f t="shared" si="78"/>
        <v>0.38312586445366548</v>
      </c>
    </row>
    <row r="18" spans="1:75" x14ac:dyDescent="0.25">
      <c r="A18" s="2" t="s">
        <v>14</v>
      </c>
      <c r="B18" s="2" t="s">
        <v>14</v>
      </c>
      <c r="C18" s="2" t="s">
        <v>180</v>
      </c>
      <c r="D18" s="2" t="s">
        <v>162</v>
      </c>
      <c r="E18" s="3">
        <v>216064</v>
      </c>
      <c r="F18" s="7">
        <v>0.4425087108013937</v>
      </c>
      <c r="G18" s="7">
        <v>0.4425087108013937</v>
      </c>
      <c r="H18" s="3">
        <f t="shared" si="79"/>
        <v>120453.79790940769</v>
      </c>
      <c r="I18" s="3">
        <f t="shared" si="80"/>
        <v>120453.79790940769</v>
      </c>
      <c r="J18" s="3">
        <f t="shared" si="81"/>
        <v>95610.202090592327</v>
      </c>
      <c r="K18" s="3">
        <f t="shared" si="82"/>
        <v>95610.202090592327</v>
      </c>
      <c r="M18" s="5">
        <v>0.22966811600810746</v>
      </c>
      <c r="N18" s="5">
        <v>0.36749613485921767</v>
      </c>
      <c r="O18" s="5">
        <v>0.40283574913267484</v>
      </c>
      <c r="P18" s="3"/>
      <c r="Q18" s="3">
        <f t="shared" si="70"/>
        <v>49623.011817175728</v>
      </c>
      <c r="R18" s="3">
        <f t="shared" si="71"/>
        <v>79402.684882222005</v>
      </c>
      <c r="S18" s="3">
        <f t="shared" si="72"/>
        <v>87038.30330060226</v>
      </c>
      <c r="T18" s="3">
        <v>9387.0967741935474</v>
      </c>
      <c r="U18" s="7">
        <v>0.12464854732895971</v>
      </c>
      <c r="V18" s="7">
        <v>0.12464854732895971</v>
      </c>
      <c r="W18" s="8">
        <f t="shared" si="83"/>
        <v>8217.008797653958</v>
      </c>
      <c r="X18" s="8">
        <f t="shared" si="84"/>
        <v>8217.008797653958</v>
      </c>
      <c r="Y18" s="8">
        <f t="shared" si="85"/>
        <v>1170.0879765395894</v>
      </c>
      <c r="Z18" s="8">
        <f t="shared" si="86"/>
        <v>1170.0879765395894</v>
      </c>
      <c r="AA18" s="5"/>
      <c r="AB18" s="5">
        <v>4.0381240588589974E-2</v>
      </c>
      <c r="AC18" s="5">
        <v>9.3235615525674276E-2</v>
      </c>
      <c r="AD18" s="5">
        <v>0.86638314388573578</v>
      </c>
      <c r="AF18" s="3">
        <f t="shared" si="73"/>
        <v>379.06261326708648</v>
      </c>
      <c r="AG18" s="3">
        <f t="shared" si="74"/>
        <v>875.21174574100678</v>
      </c>
      <c r="AH18" s="3">
        <f t="shared" si="75"/>
        <v>8132.8224151854547</v>
      </c>
      <c r="AJ18" s="5">
        <v>3.4982282125407833E-2</v>
      </c>
      <c r="AK18" s="5">
        <v>0.1704422707593094</v>
      </c>
      <c r="AL18" s="5">
        <v>0.79457544711528272</v>
      </c>
      <c r="AM18" s="3"/>
      <c r="AN18" s="3">
        <f t="shared" si="87"/>
        <v>4501.198461530249</v>
      </c>
      <c r="AO18" s="3">
        <f t="shared" si="88"/>
        <v>21930.944475583765</v>
      </c>
      <c r="AP18" s="3">
        <f t="shared" si="89"/>
        <v>102238.66376994763</v>
      </c>
      <c r="AR18" s="5">
        <v>0.30809667408203784</v>
      </c>
      <c r="AS18" s="5">
        <v>0.23268714825961634</v>
      </c>
      <c r="AT18" s="5">
        <v>0.45921617765834583</v>
      </c>
      <c r="AU18" s="3"/>
      <c r="AV18" s="3">
        <f t="shared" si="90"/>
        <v>29817.685486378228</v>
      </c>
      <c r="AW18" s="3">
        <f t="shared" si="91"/>
        <v>22519.5297034594</v>
      </c>
      <c r="AX18" s="3">
        <f t="shared" si="92"/>
        <v>44443.074877294297</v>
      </c>
      <c r="AY18" s="3">
        <f t="shared" si="77"/>
        <v>225451.09677419355</v>
      </c>
      <c r="AZ18" s="3" t="s">
        <v>133</v>
      </c>
      <c r="BA18" s="3" t="s">
        <v>133</v>
      </c>
      <c r="BB18" s="3">
        <v>2224300904.2602892</v>
      </c>
      <c r="BC18" s="3">
        <v>1592168.2643762976</v>
      </c>
      <c r="BD18" s="3">
        <v>2222708735.995913</v>
      </c>
      <c r="BE18" s="2" t="s">
        <v>164</v>
      </c>
      <c r="BF18" s="3">
        <v>3927376591.3706303</v>
      </c>
      <c r="BG18" s="3">
        <v>142387466.14317068</v>
      </c>
      <c r="BH18" s="3">
        <v>3784989125.2274623</v>
      </c>
      <c r="BI18" s="3">
        <v>1703075687.110343</v>
      </c>
      <c r="BJ18" s="3">
        <v>140795297.87879437</v>
      </c>
      <c r="BK18" s="3">
        <v>1562280389.2315493</v>
      </c>
      <c r="BL18" s="3">
        <v>33196820480</v>
      </c>
      <c r="BM18" s="5">
        <f t="shared" si="93"/>
        <v>6.7003432018447606E-2</v>
      </c>
      <c r="BN18" s="5">
        <f t="shared" si="94"/>
        <v>0.11830580563390841</v>
      </c>
      <c r="BO18" s="5">
        <f t="shared" si="95"/>
        <v>5.1302373615460868E-2</v>
      </c>
      <c r="BP18" s="5">
        <f t="shared" si="96"/>
        <v>0.76566784819822553</v>
      </c>
      <c r="BQ18" s="3">
        <v>29268032.129703887</v>
      </c>
      <c r="BR18" s="3">
        <v>111527265.74909049</v>
      </c>
      <c r="BS18" s="3">
        <v>72068654.423021644</v>
      </c>
      <c r="BT18" s="3">
        <v>1490211734.8085277</v>
      </c>
      <c r="BU18" s="12">
        <v>0.6349999999999999</v>
      </c>
      <c r="BV18" s="3">
        <v>6832559275.3982172</v>
      </c>
      <c r="BW18" s="5">
        <f t="shared" si="78"/>
        <v>1.7397260273972597</v>
      </c>
    </row>
    <row r="19" spans="1:75" x14ac:dyDescent="0.25">
      <c r="A19" s="2" t="s">
        <v>173</v>
      </c>
      <c r="B19" s="2" t="s">
        <v>15</v>
      </c>
      <c r="C19" s="2" t="s">
        <v>171</v>
      </c>
      <c r="D19" s="2" t="s">
        <v>166</v>
      </c>
      <c r="E19" s="3">
        <v>151107</v>
      </c>
      <c r="F19" s="7">
        <v>0.15485756026296568</v>
      </c>
      <c r="G19" s="7">
        <v>0.12344777209642074</v>
      </c>
      <c r="H19" s="3">
        <f t="shared" si="79"/>
        <v>127706.93864134404</v>
      </c>
      <c r="I19" s="3">
        <f t="shared" si="80"/>
        <v>132453.17750182614</v>
      </c>
      <c r="J19" s="3">
        <f t="shared" si="81"/>
        <v>23400.061358655956</v>
      </c>
      <c r="K19" s="3">
        <f t="shared" si="82"/>
        <v>18653.822498173849</v>
      </c>
      <c r="M19" s="5">
        <v>0.10055956441410824</v>
      </c>
      <c r="N19" s="5">
        <v>0.18397654537505898</v>
      </c>
      <c r="O19" s="5">
        <v>0.71546389021083279</v>
      </c>
      <c r="P19" s="3"/>
      <c r="Q19" s="3">
        <f t="shared" si="70"/>
        <v>15195.254099922653</v>
      </c>
      <c r="R19" s="3">
        <f t="shared" si="71"/>
        <v>27800.143841989036</v>
      </c>
      <c r="S19" s="3">
        <f t="shared" si="72"/>
        <v>108111.60205808831</v>
      </c>
      <c r="T19" s="3">
        <v>10188</v>
      </c>
      <c r="U19" s="7">
        <v>0.14508506616257089</v>
      </c>
      <c r="V19" s="7">
        <v>8.2466918714555762E-2</v>
      </c>
      <c r="W19" s="8">
        <f t="shared" si="83"/>
        <v>8709.8733459357281</v>
      </c>
      <c r="X19" s="8">
        <f t="shared" si="84"/>
        <v>9347.8270321361051</v>
      </c>
      <c r="Y19" s="8">
        <f t="shared" si="85"/>
        <v>1478.1266540642721</v>
      </c>
      <c r="Z19" s="8">
        <f t="shared" si="86"/>
        <v>840.17296786389409</v>
      </c>
      <c r="AA19" s="5"/>
      <c r="AB19" s="5">
        <v>1.7592366144569709E-2</v>
      </c>
      <c r="AC19" s="5">
        <v>0.14427536592597723</v>
      </c>
      <c r="AD19" s="5">
        <v>0.83813226792945306</v>
      </c>
      <c r="AF19" s="3">
        <f t="shared" si="73"/>
        <v>179.23102628087619</v>
      </c>
      <c r="AG19" s="3">
        <f t="shared" si="74"/>
        <v>1469.877428053856</v>
      </c>
      <c r="AH19" s="3">
        <f t="shared" si="75"/>
        <v>8538.8915456652685</v>
      </c>
      <c r="AJ19" s="5">
        <v>4.5542235138950331E-2</v>
      </c>
      <c r="AK19" s="5">
        <v>0.15893294765028848</v>
      </c>
      <c r="AL19" s="5">
        <v>0.79552481721076129</v>
      </c>
      <c r="AM19" s="3"/>
      <c r="AN19" s="3">
        <f t="shared" si="87"/>
        <v>6212.7265284306732</v>
      </c>
      <c r="AO19" s="3">
        <f t="shared" si="88"/>
        <v>21681.126038193583</v>
      </c>
      <c r="AP19" s="3">
        <f t="shared" si="89"/>
        <v>108522.95942065553</v>
      </c>
      <c r="AR19" s="5">
        <v>4.5542235138950331E-2</v>
      </c>
      <c r="AS19" s="5">
        <v>0.15893294765028848</v>
      </c>
      <c r="AT19" s="5">
        <v>0.79552481721076129</v>
      </c>
      <c r="AU19" s="3"/>
      <c r="AV19" s="3">
        <f t="shared" si="90"/>
        <v>1133.0082883063201</v>
      </c>
      <c r="AW19" s="3">
        <f t="shared" si="91"/>
        <v>3953.9637530596983</v>
      </c>
      <c r="AX19" s="3">
        <f t="shared" si="92"/>
        <v>19791.215971354213</v>
      </c>
      <c r="AY19" s="3">
        <f t="shared" si="77"/>
        <v>161295</v>
      </c>
      <c r="AZ19" s="3" t="s">
        <v>420</v>
      </c>
      <c r="BA19" s="3" t="s">
        <v>420</v>
      </c>
      <c r="BB19" s="3">
        <v>5332374105.0923653</v>
      </c>
      <c r="BC19" s="3">
        <v>247600162.38240042</v>
      </c>
      <c r="BD19" s="3">
        <v>5084773942.7099648</v>
      </c>
      <c r="BE19" s="2" t="s">
        <v>163</v>
      </c>
      <c r="BF19" s="3">
        <v>6107063579.3392344</v>
      </c>
      <c r="BG19" s="3">
        <v>386723714.10040212</v>
      </c>
      <c r="BH19" s="3">
        <v>5720339865.2388344</v>
      </c>
      <c r="BI19" s="3">
        <v>774689474.24686766</v>
      </c>
      <c r="BJ19" s="3">
        <v>139123551.71800169</v>
      </c>
      <c r="BK19" s="3">
        <v>635565922.52886963</v>
      </c>
      <c r="BL19" s="3">
        <v>15995392000</v>
      </c>
      <c r="BM19" s="5">
        <f t="shared" si="93"/>
        <v>0.33336939195315535</v>
      </c>
      <c r="BN19" s="5">
        <f t="shared" si="94"/>
        <v>0.38180143252126825</v>
      </c>
      <c r="BO19" s="5">
        <f t="shared" si="95"/>
        <v>4.8432040568112844E-2</v>
      </c>
      <c r="BP19" s="5">
        <f t="shared" si="96"/>
        <v>0.14528040587156982</v>
      </c>
      <c r="BQ19" s="3">
        <v>15346062.256359193</v>
      </c>
      <c r="BR19" s="3">
        <v>123777489.4616425</v>
      </c>
      <c r="BS19" s="3">
        <v>57900050.708549924</v>
      </c>
      <c r="BT19" s="3">
        <v>577665871.82031965</v>
      </c>
      <c r="BU19" s="12">
        <v>0.32800000000000007</v>
      </c>
      <c r="BV19" s="3">
        <v>2980828651.8203411</v>
      </c>
      <c r="BW19" s="5">
        <f t="shared" si="78"/>
        <v>0.48809523809523819</v>
      </c>
    </row>
    <row r="20" spans="1:75" x14ac:dyDescent="0.25">
      <c r="A20" s="2" t="s">
        <v>16</v>
      </c>
      <c r="B20" s="2" t="s">
        <v>16</v>
      </c>
      <c r="C20" s="2" t="s">
        <v>197</v>
      </c>
      <c r="D20" s="2" t="s">
        <v>166</v>
      </c>
      <c r="E20" s="3">
        <v>5995</v>
      </c>
      <c r="F20" s="7">
        <v>0.23529411764705882</v>
      </c>
      <c r="G20" s="7">
        <v>0.23529411764705882</v>
      </c>
      <c r="H20" s="3">
        <f t="shared" si="79"/>
        <v>4584.411764705882</v>
      </c>
      <c r="I20" s="3">
        <f t="shared" si="80"/>
        <v>4584.411764705882</v>
      </c>
      <c r="J20" s="3">
        <f t="shared" si="81"/>
        <v>1410.5882352941176</v>
      </c>
      <c r="K20" s="3">
        <f t="shared" si="82"/>
        <v>1410.5882352941176</v>
      </c>
      <c r="M20" s="5">
        <v>0.12266391305970036</v>
      </c>
      <c r="N20" s="5">
        <v>0.13887093374906345</v>
      </c>
      <c r="O20" s="5">
        <v>0.73846515319123618</v>
      </c>
      <c r="P20" s="3"/>
      <c r="Q20" s="3">
        <f t="shared" si="70"/>
        <v>735.37015879290368</v>
      </c>
      <c r="R20" s="3">
        <f t="shared" si="71"/>
        <v>832.53124782563543</v>
      </c>
      <c r="S20" s="3">
        <f t="shared" si="72"/>
        <v>4427.0985933814609</v>
      </c>
      <c r="T20" s="3">
        <v>7142</v>
      </c>
      <c r="U20" s="7">
        <v>0.16885964912280702</v>
      </c>
      <c r="V20" s="7">
        <v>0.16885964912280702</v>
      </c>
      <c r="W20" s="8">
        <f t="shared" si="83"/>
        <v>5936.0043859649122</v>
      </c>
      <c r="X20" s="8">
        <f t="shared" si="84"/>
        <v>5936.0043859649122</v>
      </c>
      <c r="Y20" s="8">
        <f t="shared" si="85"/>
        <v>1205.9956140350878</v>
      </c>
      <c r="Z20" s="8">
        <f t="shared" si="86"/>
        <v>1205.9956140350878</v>
      </c>
      <c r="AA20" s="5"/>
      <c r="AB20" s="5">
        <v>7.5574143219850093E-2</v>
      </c>
      <c r="AC20" s="5">
        <v>0.17249953467996779</v>
      </c>
      <c r="AD20" s="5">
        <v>0.75192632210018218</v>
      </c>
      <c r="AF20" s="3">
        <f t="shared" si="73"/>
        <v>539.75053087616936</v>
      </c>
      <c r="AG20" s="3">
        <f t="shared" si="74"/>
        <v>1231.9916766843298</v>
      </c>
      <c r="AH20" s="3">
        <f t="shared" si="75"/>
        <v>5370.2577924395009</v>
      </c>
      <c r="AJ20" s="5">
        <v>7.8334610106706837E-2</v>
      </c>
      <c r="AK20" s="5">
        <v>0.15021589225417095</v>
      </c>
      <c r="AL20" s="5">
        <v>0.77144949763912218</v>
      </c>
      <c r="AM20" s="3"/>
      <c r="AN20" s="3">
        <f t="shared" si="87"/>
        <v>824.11269732309813</v>
      </c>
      <c r="AO20" s="3">
        <f t="shared" si="88"/>
        <v>1580.3336989582037</v>
      </c>
      <c r="AP20" s="3">
        <f t="shared" si="89"/>
        <v>8115.9697543894908</v>
      </c>
      <c r="AR20" s="5">
        <v>0.15217561535851323</v>
      </c>
      <c r="AS20" s="5">
        <v>0.19932408497050508</v>
      </c>
      <c r="AT20" s="5">
        <v>0.64850029967098166</v>
      </c>
      <c r="AU20" s="3"/>
      <c r="AV20" s="3">
        <f t="shared" si="90"/>
        <v>398.1802574088191</v>
      </c>
      <c r="AW20" s="3">
        <f t="shared" si="91"/>
        <v>521.54818151614575</v>
      </c>
      <c r="AX20" s="3">
        <f t="shared" si="92"/>
        <v>1696.8554104042405</v>
      </c>
      <c r="AY20" s="3">
        <f t="shared" si="77"/>
        <v>13137</v>
      </c>
      <c r="AZ20" s="3" t="s">
        <v>420</v>
      </c>
      <c r="BA20" s="3" t="s">
        <v>420</v>
      </c>
      <c r="BB20" s="3">
        <v>1425602197.4887304</v>
      </c>
      <c r="BC20" s="3">
        <v>260592979.29047108</v>
      </c>
      <c r="BD20" s="3">
        <v>1165009218.1982594</v>
      </c>
      <c r="BE20" s="2" t="s">
        <v>164</v>
      </c>
      <c r="BF20" s="3">
        <v>4095233052.0077772</v>
      </c>
      <c r="BG20" s="3">
        <v>163639917.72013533</v>
      </c>
      <c r="BH20" s="3">
        <v>3931593134.287642</v>
      </c>
      <c r="BI20" s="3">
        <v>2669630854.5190434</v>
      </c>
      <c r="BJ20" s="3">
        <v>-96953061.570335746</v>
      </c>
      <c r="BK20" s="3">
        <v>2766583916.0893826</v>
      </c>
      <c r="BL20" s="3">
        <v>14390863872</v>
      </c>
      <c r="BM20" s="5">
        <f t="shared" si="93"/>
        <v>9.9063003456136819E-2</v>
      </c>
      <c r="BN20" s="5">
        <f t="shared" si="94"/>
        <v>0.28457173165092514</v>
      </c>
      <c r="BO20" s="5">
        <f t="shared" si="95"/>
        <v>0.18550872819478806</v>
      </c>
      <c r="BP20" s="5">
        <f t="shared" si="96"/>
        <v>1.8726337958946273</v>
      </c>
      <c r="BQ20" s="3">
        <v>-34586295.284329757</v>
      </c>
      <c r="BR20" s="3">
        <v>-62366766.286005989</v>
      </c>
      <c r="BS20" s="3">
        <v>1338198061.7931437</v>
      </c>
      <c r="BT20" s="3">
        <v>1428385854.2962389</v>
      </c>
      <c r="BU20" s="12">
        <v>0.31900000000000001</v>
      </c>
      <c r="BV20" s="3">
        <v>1918325027.2987974</v>
      </c>
      <c r="BW20" s="5">
        <f t="shared" si="78"/>
        <v>0.46842878120411163</v>
      </c>
    </row>
    <row r="21" spans="1:75" x14ac:dyDescent="0.25">
      <c r="A21" s="2" t="s">
        <v>17</v>
      </c>
      <c r="B21" s="2" t="s">
        <v>17</v>
      </c>
      <c r="C21" s="2" t="s">
        <v>180</v>
      </c>
      <c r="D21" s="2" t="s">
        <v>166</v>
      </c>
      <c r="E21" s="3">
        <v>15417259</v>
      </c>
      <c r="F21" s="7">
        <v>5.3004303535436073E-2</v>
      </c>
      <c r="G21" s="7">
        <v>5.3004303535436073E-2</v>
      </c>
      <c r="H21" s="3">
        <f t="shared" si="79"/>
        <v>14600077.924279567</v>
      </c>
      <c r="I21" s="3">
        <f t="shared" si="80"/>
        <v>14600077.924279567</v>
      </c>
      <c r="J21" s="3">
        <f t="shared" si="81"/>
        <v>817181.07572043361</v>
      </c>
      <c r="K21" s="3">
        <f t="shared" si="82"/>
        <v>817181.07572043361</v>
      </c>
      <c r="M21" s="5">
        <v>5.336242209876408E-2</v>
      </c>
      <c r="N21" s="5">
        <v>6.9721228637937879E-2</v>
      </c>
      <c r="O21" s="5">
        <v>0.87691634926329798</v>
      </c>
      <c r="P21" s="3"/>
      <c r="Q21" s="3">
        <f t="shared" si="70"/>
        <v>822702.28236396937</v>
      </c>
      <c r="R21" s="3">
        <f t="shared" si="71"/>
        <v>1074910.2397093056</v>
      </c>
      <c r="S21" s="3">
        <f t="shared" si="72"/>
        <v>13519646.477926724</v>
      </c>
      <c r="T21" s="3">
        <v>321193</v>
      </c>
      <c r="U21" s="7">
        <v>9.7785327045492781E-2</v>
      </c>
      <c r="V21" s="7">
        <v>9.7785327045492781E-2</v>
      </c>
      <c r="W21" s="8">
        <f t="shared" si="83"/>
        <v>289785.03745027701</v>
      </c>
      <c r="X21" s="8">
        <f t="shared" si="84"/>
        <v>289785.03745027701</v>
      </c>
      <c r="Y21" s="8">
        <f t="shared" si="85"/>
        <v>31407.962549722964</v>
      </c>
      <c r="Z21" s="8">
        <f t="shared" si="86"/>
        <v>31407.962549722964</v>
      </c>
      <c r="AA21" s="5"/>
      <c r="AB21" s="5">
        <v>8.8488029155151054E-2</v>
      </c>
      <c r="AC21" s="5">
        <v>0.15523151009332822</v>
      </c>
      <c r="AD21" s="5">
        <v>0.75628046075152078</v>
      </c>
      <c r="AF21" s="3">
        <f t="shared" si="73"/>
        <v>28421.735548430432</v>
      </c>
      <c r="AG21" s="3">
        <f t="shared" si="74"/>
        <v>49859.274421406371</v>
      </c>
      <c r="AH21" s="3">
        <f t="shared" si="75"/>
        <v>242911.9900301632</v>
      </c>
      <c r="AJ21" s="5">
        <v>7.8260633813371852E-2</v>
      </c>
      <c r="AK21" s="5">
        <v>0.12291291981021393</v>
      </c>
      <c r="AL21" s="5">
        <v>0.7988264463764142</v>
      </c>
      <c r="AM21" s="3"/>
      <c r="AN21" s="3">
        <f t="shared" si="87"/>
        <v>1165290.1127792278</v>
      </c>
      <c r="AO21" s="3">
        <f t="shared" si="88"/>
        <v>1830156.5322001746</v>
      </c>
      <c r="AP21" s="3">
        <f t="shared" si="89"/>
        <v>11894416.316750441</v>
      </c>
      <c r="AR21" s="5">
        <v>3.1498523192436088E-2</v>
      </c>
      <c r="AS21" s="5">
        <v>0.15234397105011974</v>
      </c>
      <c r="AT21" s="5">
        <v>0.81615750575744428</v>
      </c>
      <c r="AU21" s="3"/>
      <c r="AV21" s="3">
        <f t="shared" si="90"/>
        <v>26729.301502799564</v>
      </c>
      <c r="AW21" s="3">
        <f t="shared" si="91"/>
        <v>129277.42387967769</v>
      </c>
      <c r="AX21" s="3">
        <f t="shared" si="92"/>
        <v>692582.31288767944</v>
      </c>
      <c r="AY21" s="3">
        <f t="shared" si="77"/>
        <v>15738452</v>
      </c>
      <c r="AZ21" s="3" t="s">
        <v>421</v>
      </c>
      <c r="BA21" s="3" t="s">
        <v>421</v>
      </c>
      <c r="BB21" s="3">
        <v>57048523506.450615</v>
      </c>
      <c r="BC21" s="3">
        <v>1184260601.8427255</v>
      </c>
      <c r="BD21" s="3">
        <v>55864262904.607887</v>
      </c>
      <c r="BE21" s="2" t="s">
        <v>164</v>
      </c>
      <c r="BF21" s="3">
        <v>683072085984.60193</v>
      </c>
      <c r="BG21" s="3">
        <v>49425045181.724998</v>
      </c>
      <c r="BH21" s="3">
        <v>633647040802.87708</v>
      </c>
      <c r="BI21" s="3">
        <v>626023562478.15222</v>
      </c>
      <c r="BJ21" s="3">
        <v>48240784579.882271</v>
      </c>
      <c r="BK21" s="3">
        <v>577782777898.26917</v>
      </c>
      <c r="BL21" s="3">
        <v>1774724841472</v>
      </c>
      <c r="BM21" s="5">
        <f t="shared" si="93"/>
        <v>3.2144996324688382E-2</v>
      </c>
      <c r="BN21" s="5">
        <f t="shared" si="94"/>
        <v>0.38488900928328995</v>
      </c>
      <c r="BO21" s="5">
        <f t="shared" si="95"/>
        <v>0.35274401295860208</v>
      </c>
      <c r="BP21" s="5">
        <f t="shared" si="96"/>
        <v>10.973527867156216</v>
      </c>
      <c r="BQ21" s="3">
        <v>955935614.00707603</v>
      </c>
      <c r="BR21" s="3">
        <v>47284848965.875198</v>
      </c>
      <c r="BS21" s="3">
        <v>19653136901.692635</v>
      </c>
      <c r="BT21" s="3">
        <v>558129640996.57654</v>
      </c>
      <c r="BU21" s="12">
        <v>0.36599999999999983</v>
      </c>
      <c r="BV21" s="3">
        <v>394328680552.62482</v>
      </c>
      <c r="BW21" s="5">
        <f t="shared" si="78"/>
        <v>0.57728706624605641</v>
      </c>
    </row>
    <row r="22" spans="1:75" x14ac:dyDescent="0.25">
      <c r="A22" s="2" t="s">
        <v>18</v>
      </c>
      <c r="B22" s="2" t="s">
        <v>18</v>
      </c>
      <c r="C22" s="2" t="s">
        <v>171</v>
      </c>
      <c r="D22" s="2" t="s">
        <v>166</v>
      </c>
      <c r="E22" s="3">
        <v>342934</v>
      </c>
      <c r="F22" s="7">
        <v>0.28433359314107559</v>
      </c>
      <c r="G22" s="7">
        <v>0.25253312548713952</v>
      </c>
      <c r="H22" s="3">
        <f t="shared" si="79"/>
        <v>245426.34356975841</v>
      </c>
      <c r="I22" s="3">
        <f t="shared" si="80"/>
        <v>256331.80514419332</v>
      </c>
      <c r="J22" s="3">
        <f t="shared" si="81"/>
        <v>97507.656430241623</v>
      </c>
      <c r="K22" s="3">
        <f t="shared" si="82"/>
        <v>86602.194855806709</v>
      </c>
      <c r="M22" s="5">
        <v>0.31570226396432816</v>
      </c>
      <c r="N22" s="5">
        <v>0.18151831096318519</v>
      </c>
      <c r="O22" s="5">
        <v>0.50277942507248663</v>
      </c>
      <c r="P22" s="3"/>
      <c r="Q22" s="3">
        <f t="shared" si="70"/>
        <v>108265.04019034292</v>
      </c>
      <c r="R22" s="3">
        <f t="shared" si="71"/>
        <v>62248.800451848947</v>
      </c>
      <c r="S22" s="3">
        <f t="shared" si="72"/>
        <v>172420.15935780812</v>
      </c>
      <c r="T22" s="3">
        <v>28365</v>
      </c>
      <c r="U22" s="7">
        <v>0.25756726457399104</v>
      </c>
      <c r="V22" s="7">
        <v>0.15863228699551571</v>
      </c>
      <c r="W22" s="8">
        <f t="shared" si="83"/>
        <v>21059.104540358745</v>
      </c>
      <c r="X22" s="8">
        <f t="shared" si="84"/>
        <v>23865.395179372197</v>
      </c>
      <c r="Y22" s="8">
        <f t="shared" si="85"/>
        <v>7305.8954596412559</v>
      </c>
      <c r="Z22" s="8">
        <f t="shared" si="86"/>
        <v>4499.6048206278028</v>
      </c>
      <c r="AA22" s="5"/>
      <c r="AB22" s="5">
        <v>9.0313060427658812E-2</v>
      </c>
      <c r="AC22" s="5">
        <v>0.18277490424674958</v>
      </c>
      <c r="AD22" s="5">
        <v>0.72691203532559157</v>
      </c>
      <c r="AF22" s="3">
        <f t="shared" si="73"/>
        <v>2561.729959030542</v>
      </c>
      <c r="AG22" s="3">
        <f t="shared" si="74"/>
        <v>5184.4101589590518</v>
      </c>
      <c r="AH22" s="3">
        <f t="shared" si="75"/>
        <v>20618.859882010405</v>
      </c>
      <c r="AJ22" s="5">
        <v>0.22311390581024707</v>
      </c>
      <c r="AK22" s="5">
        <v>0.19590109299480982</v>
      </c>
      <c r="AL22" s="5">
        <v>0.58098500119494312</v>
      </c>
      <c r="AM22" s="3"/>
      <c r="AN22" s="3">
        <f t="shared" si="87"/>
        <v>59456.609169442163</v>
      </c>
      <c r="AO22" s="3">
        <f t="shared" si="88"/>
        <v>52204.790551983628</v>
      </c>
      <c r="AP22" s="3">
        <f t="shared" si="89"/>
        <v>154824.04838869139</v>
      </c>
      <c r="AR22" s="5">
        <v>0.14438959381578784</v>
      </c>
      <c r="AS22" s="5">
        <v>0.14164016671981317</v>
      </c>
      <c r="AT22" s="5">
        <v>0.71397023946439897</v>
      </c>
      <c r="AU22" s="3"/>
      <c r="AV22" s="3">
        <f t="shared" si="90"/>
        <v>15133.98618377019</v>
      </c>
      <c r="AW22" s="3">
        <f t="shared" si="91"/>
        <v>14845.808964178799</v>
      </c>
      <c r="AX22" s="3">
        <f t="shared" si="92"/>
        <v>74833.756741933888</v>
      </c>
      <c r="AY22" s="3">
        <f t="shared" si="77"/>
        <v>371299</v>
      </c>
      <c r="AZ22" s="3" t="s">
        <v>420</v>
      </c>
      <c r="BA22" s="3" t="s">
        <v>420</v>
      </c>
      <c r="BB22" s="3">
        <v>7495751835.6732492</v>
      </c>
      <c r="BC22" s="3">
        <v>452328223.90328079</v>
      </c>
      <c r="BD22" s="3">
        <v>7043423611.769968</v>
      </c>
      <c r="BE22" s="2" t="s">
        <v>164</v>
      </c>
      <c r="BF22" s="3">
        <v>13973950732.025938</v>
      </c>
      <c r="BG22" s="3">
        <v>2709374705.5797324</v>
      </c>
      <c r="BH22" s="3">
        <v>11264576026.446209</v>
      </c>
      <c r="BI22" s="3">
        <v>6478198896.3526907</v>
      </c>
      <c r="BJ22" s="3">
        <v>2257046481.6764517</v>
      </c>
      <c r="BK22" s="3">
        <v>4221152414.6762409</v>
      </c>
      <c r="BL22" s="3">
        <v>48952958976</v>
      </c>
      <c r="BM22" s="5">
        <f t="shared" si="93"/>
        <v>0.15312152712460478</v>
      </c>
      <c r="BN22" s="5">
        <f t="shared" si="94"/>
        <v>0.28545671240990556</v>
      </c>
      <c r="BO22" s="5">
        <f t="shared" si="95"/>
        <v>0.13233518528530083</v>
      </c>
      <c r="BP22" s="5">
        <f t="shared" si="96"/>
        <v>0.86424938263325457</v>
      </c>
      <c r="BQ22" s="3">
        <v>393860672.72572732</v>
      </c>
      <c r="BR22" s="3">
        <v>1863185808.9507244</v>
      </c>
      <c r="BS22" s="3">
        <v>1071221950.0486649</v>
      </c>
      <c r="BT22" s="3">
        <v>3149930464.6275759</v>
      </c>
      <c r="BU22" s="12">
        <v>0.32700000000000001</v>
      </c>
      <c r="BV22" s="3">
        <v>6789720489.4093342</v>
      </c>
      <c r="BW22" s="5">
        <f t="shared" si="78"/>
        <v>0.48588410104011887</v>
      </c>
    </row>
    <row r="23" spans="1:75" x14ac:dyDescent="0.25">
      <c r="A23" s="2" t="s">
        <v>202</v>
      </c>
      <c r="B23" s="2" t="s">
        <v>19</v>
      </c>
      <c r="C23" s="2" t="s">
        <v>197</v>
      </c>
      <c r="D23" s="2" t="s">
        <v>196</v>
      </c>
      <c r="E23" s="3">
        <v>11384.615384615385</v>
      </c>
      <c r="F23" s="7">
        <v>2.2972972972972974E-2</v>
      </c>
      <c r="G23" s="7">
        <v>2.2972972972972974E-2</v>
      </c>
      <c r="H23" s="3">
        <f t="shared" si="79"/>
        <v>11123.076923076924</v>
      </c>
      <c r="I23" s="3">
        <f t="shared" si="80"/>
        <v>11123.076923076924</v>
      </c>
      <c r="J23" s="3">
        <f t="shared" si="81"/>
        <v>261.53846153846155</v>
      </c>
      <c r="K23" s="3">
        <f t="shared" si="82"/>
        <v>261.53846153846155</v>
      </c>
      <c r="M23" s="5">
        <v>0.60504247579867287</v>
      </c>
      <c r="N23" s="5">
        <v>0.26901416634708131</v>
      </c>
      <c r="O23" s="5">
        <v>0.12594335785424585</v>
      </c>
      <c r="P23" s="3"/>
      <c r="Q23" s="3">
        <f t="shared" si="70"/>
        <v>6888.1758783233527</v>
      </c>
      <c r="R23" s="3">
        <f t="shared" si="71"/>
        <v>3062.6228168744642</v>
      </c>
      <c r="S23" s="3">
        <f t="shared" si="72"/>
        <v>1433.8166894175681</v>
      </c>
      <c r="T23" s="3">
        <v>30333</v>
      </c>
      <c r="U23" s="7">
        <v>0.11040339702760085</v>
      </c>
      <c r="V23" s="7">
        <v>0.11040339702760085</v>
      </c>
      <c r="W23" s="8">
        <f t="shared" si="83"/>
        <v>26984.133757961783</v>
      </c>
      <c r="X23" s="8">
        <f t="shared" si="84"/>
        <v>26984.133757961783</v>
      </c>
      <c r="Y23" s="8">
        <f t="shared" si="85"/>
        <v>3348.8662420382166</v>
      </c>
      <c r="Z23" s="8">
        <f t="shared" si="86"/>
        <v>3348.8662420382166</v>
      </c>
      <c r="AA23" s="5"/>
      <c r="AB23" s="5">
        <v>0.37855799578476312</v>
      </c>
      <c r="AC23" s="5">
        <v>0.28355250146573685</v>
      </c>
      <c r="AD23" s="5">
        <v>0.33788950274950003</v>
      </c>
      <c r="AF23" s="3">
        <f t="shared" si="73"/>
        <v>11482.79968613922</v>
      </c>
      <c r="AG23" s="3">
        <f t="shared" si="74"/>
        <v>8600.9980269601965</v>
      </c>
      <c r="AH23" s="3">
        <f t="shared" si="75"/>
        <v>10249.202286900585</v>
      </c>
      <c r="AJ23" s="5">
        <v>0.3871788690189546</v>
      </c>
      <c r="AK23" s="5">
        <v>0.35843414131864343</v>
      </c>
      <c r="AL23" s="5">
        <v>0.25438698966240192</v>
      </c>
      <c r="AM23" s="3"/>
      <c r="AN23" s="3">
        <f t="shared" si="87"/>
        <v>14754.306732951592</v>
      </c>
      <c r="AO23" s="3">
        <f t="shared" si="88"/>
        <v>13658.925338506746</v>
      </c>
      <c r="AP23" s="3">
        <f t="shared" si="89"/>
        <v>9693.9786095803647</v>
      </c>
      <c r="AR23" s="5">
        <v>0.3871788690189546</v>
      </c>
      <c r="AS23" s="5">
        <v>0.35843414131864343</v>
      </c>
      <c r="AT23" s="5">
        <v>0.25438698966240192</v>
      </c>
      <c r="AU23" s="3"/>
      <c r="AV23" s="3">
        <f t="shared" si="90"/>
        <v>1397.8724098315322</v>
      </c>
      <c r="AW23" s="3">
        <f t="shared" si="91"/>
        <v>1294.0923097392979</v>
      </c>
      <c r="AX23" s="3">
        <f t="shared" si="92"/>
        <v>918.43998400584769</v>
      </c>
      <c r="AY23" s="3">
        <f t="shared" si="77"/>
        <v>41717.615384615383</v>
      </c>
      <c r="AZ23" s="3" t="s">
        <v>420</v>
      </c>
      <c r="BA23" s="3" t="s">
        <v>133</v>
      </c>
      <c r="BB23" s="3">
        <v>382454699.45990729</v>
      </c>
      <c r="BC23" s="3">
        <v>20922193.423205853</v>
      </c>
      <c r="BD23" s="3">
        <v>361532506.03670144</v>
      </c>
      <c r="BE23" s="2" t="s">
        <v>164</v>
      </c>
      <c r="BF23" s="3">
        <v>1992395584.3319018</v>
      </c>
      <c r="BG23" s="3">
        <v>171419295.42808911</v>
      </c>
      <c r="BH23" s="3">
        <v>1820976288.9038124</v>
      </c>
      <c r="BI23" s="3">
        <v>1609940884.8719943</v>
      </c>
      <c r="BJ23" s="3">
        <v>150497102.00488326</v>
      </c>
      <c r="BK23" s="3">
        <v>1459443782.867111</v>
      </c>
      <c r="BL23" s="3">
        <v>11099472896</v>
      </c>
      <c r="BM23" s="5">
        <f t="shared" si="93"/>
        <v>3.4457014584695758E-2</v>
      </c>
      <c r="BN23" s="5">
        <f t="shared" si="94"/>
        <v>0.17950362174855314</v>
      </c>
      <c r="BO23" s="5">
        <f t="shared" si="95"/>
        <v>0.14504660716385737</v>
      </c>
      <c r="BP23" s="5">
        <f t="shared" si="96"/>
        <v>4.2094943195769625</v>
      </c>
      <c r="BQ23" s="3">
        <v>7795825.2229324887</v>
      </c>
      <c r="BR23" s="3">
        <v>142701276.78195077</v>
      </c>
      <c r="BS23" s="3">
        <v>43244107.296688214</v>
      </c>
      <c r="BT23" s="3">
        <v>1416199675.5704226</v>
      </c>
      <c r="BU23" s="12">
        <v>0.39600000000000013</v>
      </c>
      <c r="BV23" s="3">
        <v>1306272601.6480689</v>
      </c>
      <c r="BW23" s="5">
        <f t="shared" si="78"/>
        <v>0.65562913907284814</v>
      </c>
    </row>
    <row r="24" spans="1:75" x14ac:dyDescent="0.25">
      <c r="A24" s="2" t="s">
        <v>20</v>
      </c>
      <c r="B24" s="2" t="s">
        <v>20</v>
      </c>
      <c r="C24" s="2" t="s">
        <v>197</v>
      </c>
      <c r="D24" s="2" t="s">
        <v>196</v>
      </c>
      <c r="E24" s="3">
        <v>3411</v>
      </c>
      <c r="F24" s="7">
        <v>0.27329192546583853</v>
      </c>
      <c r="G24" s="7">
        <v>0.27329192546583853</v>
      </c>
      <c r="H24" s="3">
        <f t="shared" si="79"/>
        <v>2478.8012422360248</v>
      </c>
      <c r="I24" s="3">
        <f t="shared" si="80"/>
        <v>2478.8012422360248</v>
      </c>
      <c r="J24" s="3">
        <f t="shared" si="81"/>
        <v>932.19875776397521</v>
      </c>
      <c r="K24" s="3">
        <f t="shared" si="82"/>
        <v>932.19875776397521</v>
      </c>
      <c r="M24" s="5">
        <v>0.10670083779510929</v>
      </c>
      <c r="N24" s="5">
        <v>0.38034740421608632</v>
      </c>
      <c r="O24" s="5">
        <v>0.51295175798880444</v>
      </c>
      <c r="P24" s="3"/>
      <c r="Q24" s="3">
        <f t="shared" si="70"/>
        <v>363.95655771911777</v>
      </c>
      <c r="R24" s="3">
        <f t="shared" si="71"/>
        <v>1297.3649957810703</v>
      </c>
      <c r="S24" s="3">
        <f t="shared" si="72"/>
        <v>1749.678446499812</v>
      </c>
      <c r="T24" s="3">
        <v>388</v>
      </c>
      <c r="U24" s="7">
        <v>0.1276595744680851</v>
      </c>
      <c r="V24" s="7">
        <v>6.8085106382978725E-2</v>
      </c>
      <c r="W24" s="8">
        <f t="shared" si="83"/>
        <v>338.468085106383</v>
      </c>
      <c r="X24" s="8">
        <f t="shared" si="84"/>
        <v>361.58297872340427</v>
      </c>
      <c r="Y24" s="8">
        <f t="shared" si="85"/>
        <v>49.531914893617021</v>
      </c>
      <c r="Z24" s="8">
        <f t="shared" si="86"/>
        <v>26.417021276595744</v>
      </c>
      <c r="AA24" s="5"/>
      <c r="AB24" s="5">
        <v>6.7403482240812537E-2</v>
      </c>
      <c r="AC24" s="5">
        <v>0.310790293369061</v>
      </c>
      <c r="AD24" s="5">
        <v>0.62180622439012645</v>
      </c>
      <c r="AF24" s="3">
        <f t="shared" si="73"/>
        <v>26.152551109435265</v>
      </c>
      <c r="AG24" s="3">
        <f t="shared" si="74"/>
        <v>120.58663382719567</v>
      </c>
      <c r="AH24" s="3">
        <f t="shared" si="75"/>
        <v>241.26081506336905</v>
      </c>
      <c r="AJ24" s="5">
        <v>8.5519385782494906E-2</v>
      </c>
      <c r="AK24" s="5">
        <v>0.28605700451866722</v>
      </c>
      <c r="AL24" s="5">
        <v>0.62842360969883793</v>
      </c>
      <c r="AM24" s="3"/>
      <c r="AN24" s="3">
        <f t="shared" si="87"/>
        <v>240.93114245818529</v>
      </c>
      <c r="AO24" s="3">
        <f t="shared" si="88"/>
        <v>805.89962470188971</v>
      </c>
      <c r="AP24" s="3">
        <f t="shared" si="89"/>
        <v>1770.438560182333</v>
      </c>
      <c r="AR24" s="5">
        <v>3.6277304586908511E-2</v>
      </c>
      <c r="AS24" s="5">
        <v>0.54083538015772725</v>
      </c>
      <c r="AT24" s="5">
        <v>0.42288731525536422</v>
      </c>
      <c r="AU24" s="3"/>
      <c r="AV24" s="3">
        <f t="shared" si="90"/>
        <v>35.614542634310048</v>
      </c>
      <c r="AW24" s="3">
        <f t="shared" si="91"/>
        <v>530.95468155927017</v>
      </c>
      <c r="AX24" s="3">
        <f t="shared" si="92"/>
        <v>415.16144846401198</v>
      </c>
      <c r="AY24" s="3">
        <f t="shared" si="77"/>
        <v>3799</v>
      </c>
      <c r="AZ24" s="3" t="s">
        <v>420</v>
      </c>
      <c r="BA24" s="3" t="s">
        <v>420</v>
      </c>
      <c r="BB24" s="3">
        <v>227941840.07727587</v>
      </c>
      <c r="BC24" s="3">
        <v>18825249.275623746</v>
      </c>
      <c r="BD24" s="3">
        <v>209116590.80165213</v>
      </c>
      <c r="BE24" s="2" t="s">
        <v>163</v>
      </c>
      <c r="BF24" s="3">
        <v>718911727.61403513</v>
      </c>
      <c r="BG24" s="3">
        <v>26836680.011377569</v>
      </c>
      <c r="BH24" s="3">
        <v>692075047.60265779</v>
      </c>
      <c r="BI24" s="3">
        <v>490969887.53675979</v>
      </c>
      <c r="BJ24" s="3">
        <v>8011430.7357538231</v>
      </c>
      <c r="BK24" s="3">
        <v>482958456.80100566</v>
      </c>
      <c r="BL24" s="3">
        <v>3085184768</v>
      </c>
      <c r="BM24" s="5">
        <f t="shared" si="93"/>
        <v>7.3882719259320509E-2</v>
      </c>
      <c r="BN24" s="5">
        <f t="shared" si="94"/>
        <v>0.23302063949968105</v>
      </c>
      <c r="BO24" s="5">
        <f t="shared" si="95"/>
        <v>0.15913792024036072</v>
      </c>
      <c r="BP24" s="5">
        <f t="shared" si="96"/>
        <v>2.1539261390989619</v>
      </c>
      <c r="BQ24" s="3">
        <v>2178807.9643867579</v>
      </c>
      <c r="BR24" s="3">
        <v>5832622.7713670656</v>
      </c>
      <c r="BS24" s="3">
        <v>22064308.28183268</v>
      </c>
      <c r="BT24" s="3">
        <v>460894148.51917297</v>
      </c>
      <c r="BU24" s="12">
        <v>0.39600000000000007</v>
      </c>
      <c r="BV24" s="3">
        <v>471339477.0449636</v>
      </c>
      <c r="BW24" s="5">
        <f t="shared" si="78"/>
        <v>0.65562913907284792</v>
      </c>
    </row>
    <row r="25" spans="1:75" x14ac:dyDescent="0.25">
      <c r="A25" s="2" t="s">
        <v>21</v>
      </c>
      <c r="B25" s="9" t="s">
        <v>21</v>
      </c>
      <c r="C25" s="2" t="s">
        <v>161</v>
      </c>
      <c r="D25" s="2" t="s">
        <v>162</v>
      </c>
      <c r="E25" s="3">
        <v>363638</v>
      </c>
      <c r="F25" s="7">
        <v>0.52734151094806836</v>
      </c>
      <c r="G25" s="7">
        <v>0.52734151094806836</v>
      </c>
      <c r="H25" s="3">
        <f t="shared" si="79"/>
        <v>171876.58764186632</v>
      </c>
      <c r="I25" s="3">
        <f t="shared" si="80"/>
        <v>171876.58764186632</v>
      </c>
      <c r="J25" s="3">
        <f t="shared" si="81"/>
        <v>191761.41235813368</v>
      </c>
      <c r="K25" s="3">
        <f t="shared" si="82"/>
        <v>191761.41235813368</v>
      </c>
      <c r="M25" s="5">
        <v>0.17079567891084108</v>
      </c>
      <c r="N25" s="5">
        <v>0.1495435986607096</v>
      </c>
      <c r="O25" s="5">
        <v>0.67966072242844922</v>
      </c>
      <c r="P25" s="3"/>
      <c r="Q25" s="3">
        <f t="shared" si="70"/>
        <v>62107.799087780426</v>
      </c>
      <c r="R25" s="3">
        <f t="shared" si="71"/>
        <v>54379.735129783119</v>
      </c>
      <c r="S25" s="3">
        <f t="shared" si="72"/>
        <v>247150.46578243643</v>
      </c>
      <c r="T25" s="3">
        <v>12431</v>
      </c>
      <c r="U25" s="7">
        <v>0.34512930196383435</v>
      </c>
      <c r="V25" s="7">
        <v>0.3439626677036749</v>
      </c>
      <c r="W25" s="8">
        <f t="shared" si="83"/>
        <v>8140.6976472875749</v>
      </c>
      <c r="X25" s="8">
        <f t="shared" si="84"/>
        <v>8155.2000777756175</v>
      </c>
      <c r="Y25" s="8">
        <f t="shared" si="85"/>
        <v>4290.3023527124251</v>
      </c>
      <c r="Z25" s="8">
        <f t="shared" si="86"/>
        <v>4275.7999222243825</v>
      </c>
      <c r="AA25" s="5"/>
      <c r="AB25" s="5">
        <v>0.16606091003884119</v>
      </c>
      <c r="AC25" s="5">
        <v>0.18430320389060142</v>
      </c>
      <c r="AD25" s="5">
        <v>0.64963588607055733</v>
      </c>
      <c r="AF25" s="3">
        <f t="shared" si="73"/>
        <v>2064.3031726928348</v>
      </c>
      <c r="AG25" s="3">
        <f t="shared" si="74"/>
        <v>2291.0731275640665</v>
      </c>
      <c r="AH25" s="3">
        <f t="shared" si="75"/>
        <v>8075.6236997430979</v>
      </c>
      <c r="AJ25" s="5">
        <v>0.18027500395075435</v>
      </c>
      <c r="AK25" s="5">
        <v>0.17184122449011685</v>
      </c>
      <c r="AL25" s="5">
        <v>0.6478837715591288</v>
      </c>
      <c r="AM25" s="3"/>
      <c r="AN25" s="3">
        <f t="shared" si="87"/>
        <v>32452.616816706293</v>
      </c>
      <c r="AO25" s="3">
        <f t="shared" si="88"/>
        <v>30934.390733474906</v>
      </c>
      <c r="AP25" s="3">
        <f t="shared" si="89"/>
        <v>116630.2777389727</v>
      </c>
      <c r="AR25" s="5">
        <v>0.15604877278188917</v>
      </c>
      <c r="AS25" s="5">
        <v>0.154000952351868</v>
      </c>
      <c r="AT25" s="5">
        <v>0.68995027486624283</v>
      </c>
      <c r="AU25" s="3"/>
      <c r="AV25" s="3">
        <f t="shared" si="90"/>
        <v>30593.629482412583</v>
      </c>
      <c r="AW25" s="3">
        <f t="shared" si="91"/>
        <v>30192.150775687031</v>
      </c>
      <c r="AX25" s="3">
        <f t="shared" si="92"/>
        <v>135265.9344527465</v>
      </c>
      <c r="AY25" s="3">
        <f t="shared" si="77"/>
        <v>376069</v>
      </c>
      <c r="AZ25" s="3" t="s">
        <v>420</v>
      </c>
      <c r="BA25" s="3" t="s">
        <v>420</v>
      </c>
      <c r="BB25" s="3">
        <v>571765294.25264752</v>
      </c>
      <c r="BC25" s="3">
        <v>62264893.01807493</v>
      </c>
      <c r="BD25" s="3">
        <v>509500401.23457259</v>
      </c>
      <c r="BE25" s="2" t="s">
        <v>164</v>
      </c>
      <c r="BF25" s="3">
        <v>4281103339.1606646</v>
      </c>
      <c r="BG25" s="3">
        <v>1534016617.8135481</v>
      </c>
      <c r="BH25" s="3">
        <v>2747086721.3471174</v>
      </c>
      <c r="BI25" s="3">
        <v>3709338044.9080186</v>
      </c>
      <c r="BJ25" s="3">
        <v>1471751724.7954731</v>
      </c>
      <c r="BK25" s="3">
        <v>2237586320.112545</v>
      </c>
      <c r="BL25" s="3">
        <v>18049953792</v>
      </c>
      <c r="BM25" s="5">
        <f t="shared" si="93"/>
        <v>3.1676828696706259E-2</v>
      </c>
      <c r="BN25" s="5">
        <f t="shared" si="94"/>
        <v>0.23718084757968252</v>
      </c>
      <c r="BO25" s="5">
        <f t="shared" si="95"/>
        <v>0.20550401888297634</v>
      </c>
      <c r="BP25" s="5">
        <f t="shared" si="96"/>
        <v>6.4875187112510595</v>
      </c>
      <c r="BQ25" s="3">
        <v>761553594.78313696</v>
      </c>
      <c r="BR25" s="3">
        <v>710198130.01233613</v>
      </c>
      <c r="BS25" s="3">
        <v>412161674.72340965</v>
      </c>
      <c r="BT25" s="3">
        <v>1825424645.3891354</v>
      </c>
      <c r="BU25" s="12">
        <v>0.46000000000000024</v>
      </c>
      <c r="BV25" s="3">
        <v>3646865807.4331617</v>
      </c>
      <c r="BW25" s="5">
        <f t="shared" si="78"/>
        <v>0.85185185185185253</v>
      </c>
    </row>
    <row r="26" spans="1:75" x14ac:dyDescent="0.25">
      <c r="A26" s="2" t="s">
        <v>22</v>
      </c>
      <c r="B26" s="2" t="s">
        <v>22</v>
      </c>
      <c r="C26" s="2" t="s">
        <v>197</v>
      </c>
      <c r="D26" s="2" t="s">
        <v>162</v>
      </c>
      <c r="E26" s="3">
        <v>70477</v>
      </c>
      <c r="F26" s="7">
        <v>0.32130219391365888</v>
      </c>
      <c r="G26" s="7">
        <v>0.3205944798301486</v>
      </c>
      <c r="H26" s="3">
        <f t="shared" si="79"/>
        <v>47832.585279547064</v>
      </c>
      <c r="I26" s="3">
        <f t="shared" si="80"/>
        <v>47882.462845010617</v>
      </c>
      <c r="J26" s="3">
        <f t="shared" si="81"/>
        <v>22644.414720452936</v>
      </c>
      <c r="K26" s="3">
        <f t="shared" si="82"/>
        <v>22594.537154989383</v>
      </c>
      <c r="M26" s="5">
        <v>0.22668371918623687</v>
      </c>
      <c r="N26" s="5">
        <v>0.3794336645283049</v>
      </c>
      <c r="O26" s="5">
        <v>0.39388261628545829</v>
      </c>
      <c r="P26" s="3"/>
      <c r="Q26" s="3">
        <f t="shared" si="70"/>
        <v>15975.988477088416</v>
      </c>
      <c r="R26" s="3">
        <f t="shared" si="71"/>
        <v>26741.346374961344</v>
      </c>
      <c r="S26" s="3">
        <f t="shared" si="72"/>
        <v>27759.665147950243</v>
      </c>
      <c r="T26" s="3">
        <v>22552.560000000001</v>
      </c>
      <c r="U26" s="7">
        <v>0.28614008941877794</v>
      </c>
      <c r="V26" s="7">
        <v>0.28614008941877794</v>
      </c>
      <c r="W26" s="8">
        <f t="shared" si="83"/>
        <v>16099.368464977644</v>
      </c>
      <c r="X26" s="8">
        <f t="shared" si="84"/>
        <v>16099.368464977644</v>
      </c>
      <c r="Y26" s="8">
        <f t="shared" si="85"/>
        <v>6453.1915350223553</v>
      </c>
      <c r="Z26" s="8">
        <f t="shared" si="86"/>
        <v>6453.1915350223553</v>
      </c>
      <c r="AA26" s="5"/>
      <c r="AB26" s="5">
        <v>0.12423598531461227</v>
      </c>
      <c r="AC26" s="5">
        <v>0.30309249195539351</v>
      </c>
      <c r="AD26" s="5">
        <v>0.57267152272999422</v>
      </c>
      <c r="AF26" s="3">
        <f t="shared" si="73"/>
        <v>2801.8395129669125</v>
      </c>
      <c r="AG26" s="3">
        <f t="shared" si="74"/>
        <v>6835.5116103735299</v>
      </c>
      <c r="AH26" s="3">
        <f t="shared" si="75"/>
        <v>12915.208876659559</v>
      </c>
      <c r="AJ26" s="5">
        <v>0.18226406552200669</v>
      </c>
      <c r="AK26" s="5">
        <v>0.38109729347548538</v>
      </c>
      <c r="AL26" s="5">
        <v>0.43663864100250799</v>
      </c>
      <c r="AM26" s="3"/>
      <c r="AN26" s="3">
        <f t="shared" si="87"/>
        <v>11652.497806241952</v>
      </c>
      <c r="AO26" s="3">
        <f t="shared" si="88"/>
        <v>24364.294538638289</v>
      </c>
      <c r="AP26" s="3">
        <f t="shared" si="89"/>
        <v>27915.161399644472</v>
      </c>
      <c r="AR26" s="5">
        <v>0.17544552979667075</v>
      </c>
      <c r="AS26" s="5">
        <v>0.27383188246734808</v>
      </c>
      <c r="AT26" s="5">
        <v>0.55072258773598115</v>
      </c>
      <c r="AU26" s="3"/>
      <c r="AV26" s="3">
        <f t="shared" si="90"/>
        <v>5105.044945306784</v>
      </c>
      <c r="AW26" s="3">
        <f t="shared" si="91"/>
        <v>7967.8522962304824</v>
      </c>
      <c r="AX26" s="3">
        <f t="shared" si="92"/>
        <v>16024.709013938027</v>
      </c>
      <c r="AY26" s="3">
        <f t="shared" si="77"/>
        <v>93029.56</v>
      </c>
      <c r="AZ26" s="3" t="s">
        <v>420</v>
      </c>
      <c r="BA26" s="3" t="s">
        <v>420</v>
      </c>
      <c r="BB26" s="3">
        <v>1661946876.7125313</v>
      </c>
      <c r="BC26" s="3">
        <v>18249394.479549073</v>
      </c>
      <c r="BD26" s="3">
        <v>1643697482.2329822</v>
      </c>
      <c r="BE26" s="2" t="s">
        <v>164</v>
      </c>
      <c r="BF26" s="3">
        <v>10376841132.64924</v>
      </c>
      <c r="BG26" s="3">
        <v>948094970.8377353</v>
      </c>
      <c r="BH26" s="3">
        <v>9428746161.811512</v>
      </c>
      <c r="BI26" s="3">
        <v>8714894255.9367142</v>
      </c>
      <c r="BJ26" s="3">
        <v>929845576.35818624</v>
      </c>
      <c r="BK26" s="3">
        <v>7785048679.5785294</v>
      </c>
      <c r="BL26" s="3">
        <v>29198372864</v>
      </c>
      <c r="BM26" s="5">
        <f t="shared" si="93"/>
        <v>5.6919160682464644E-2</v>
      </c>
      <c r="BN26" s="5">
        <f t="shared" si="94"/>
        <v>0.35539107541993614</v>
      </c>
      <c r="BO26" s="5">
        <f t="shared" si="95"/>
        <v>0.29847191473747164</v>
      </c>
      <c r="BP26" s="5">
        <f t="shared" si="96"/>
        <v>5.2437862954894792</v>
      </c>
      <c r="BQ26" s="3">
        <v>83541291.525300041</v>
      </c>
      <c r="BR26" s="3">
        <v>846304284.83288622</v>
      </c>
      <c r="BS26" s="3">
        <v>643382869.8773613</v>
      </c>
      <c r="BT26" s="3">
        <v>7141665809.7011681</v>
      </c>
      <c r="BU26" s="12">
        <v>0.314</v>
      </c>
      <c r="BV26" s="3">
        <v>4749749439.7257462</v>
      </c>
      <c r="BW26" s="5">
        <f t="shared" si="78"/>
        <v>0.45772594752186596</v>
      </c>
    </row>
    <row r="27" spans="1:75" x14ac:dyDescent="0.25">
      <c r="A27" s="2" t="s">
        <v>383</v>
      </c>
      <c r="B27" s="2" t="s">
        <v>23</v>
      </c>
      <c r="C27" s="2" t="s">
        <v>197</v>
      </c>
      <c r="D27" s="2" t="s">
        <v>162</v>
      </c>
      <c r="E27" s="3">
        <v>7246.1538461538457</v>
      </c>
      <c r="F27" s="7">
        <v>0.11889596602972399</v>
      </c>
      <c r="G27" s="7">
        <v>0.11889596602972399</v>
      </c>
      <c r="H27" s="3">
        <f t="shared" si="79"/>
        <v>6384.6153846153848</v>
      </c>
      <c r="I27" s="3">
        <f t="shared" si="80"/>
        <v>6384.6153846153848</v>
      </c>
      <c r="J27" s="3">
        <f t="shared" si="81"/>
        <v>861.53846153846155</v>
      </c>
      <c r="K27" s="3">
        <f t="shared" si="82"/>
        <v>861.53846153846155</v>
      </c>
      <c r="M27" s="5">
        <v>0.23241375199646752</v>
      </c>
      <c r="N27" s="5">
        <v>0.36160238031230652</v>
      </c>
      <c r="O27" s="5">
        <v>0.40598386769122602</v>
      </c>
      <c r="P27" s="3"/>
      <c r="Q27" s="3">
        <f t="shared" si="70"/>
        <v>1684.1058029282492</v>
      </c>
      <c r="R27" s="3">
        <f t="shared" si="71"/>
        <v>2620.2264788784055</v>
      </c>
      <c r="S27" s="3">
        <f t="shared" si="72"/>
        <v>2941.8215643471913</v>
      </c>
      <c r="T27" s="3">
        <v>2472.6005755823739</v>
      </c>
      <c r="U27" s="7">
        <v>9.1954022988505746E-2</v>
      </c>
      <c r="V27" s="7">
        <v>9.1954022988505746E-2</v>
      </c>
      <c r="W27" s="8">
        <f t="shared" si="83"/>
        <v>2245.2350054138797</v>
      </c>
      <c r="X27" s="8">
        <f t="shared" si="84"/>
        <v>2245.2350054138797</v>
      </c>
      <c r="Y27" s="8">
        <f t="shared" si="85"/>
        <v>227.36557016849414</v>
      </c>
      <c r="Z27" s="8">
        <f t="shared" si="86"/>
        <v>227.36557016849414</v>
      </c>
      <c r="AA27" s="5"/>
      <c r="AB27" s="5">
        <v>5.261418294163691E-2</v>
      </c>
      <c r="AC27" s="5">
        <v>0.48060971325996343</v>
      </c>
      <c r="AD27" s="5">
        <v>0.46677610379839968</v>
      </c>
      <c r="AF27" s="3">
        <f t="shared" si="73"/>
        <v>130.09385902528774</v>
      </c>
      <c r="AG27" s="3">
        <f t="shared" si="74"/>
        <v>1188.3558536370654</v>
      </c>
      <c r="AH27" s="3">
        <f t="shared" si="75"/>
        <v>1154.1508629200209</v>
      </c>
      <c r="AJ27" s="5">
        <v>0.24908131483213714</v>
      </c>
      <c r="AK27" s="5">
        <v>0.36842157807488229</v>
      </c>
      <c r="AL27" s="5">
        <v>0.38249710709298052</v>
      </c>
      <c r="AM27" s="3"/>
      <c r="AN27" s="3">
        <f t="shared" si="87"/>
        <v>2149.5344819531206</v>
      </c>
      <c r="AO27" s="3">
        <f t="shared" si="88"/>
        <v>3179.4230992447197</v>
      </c>
      <c r="AP27" s="3">
        <f t="shared" si="89"/>
        <v>3300.8928088314228</v>
      </c>
      <c r="AR27" s="5">
        <v>0.24908131483213714</v>
      </c>
      <c r="AS27" s="5">
        <v>0.36842157807488229</v>
      </c>
      <c r="AT27" s="5">
        <v>0.38249710709298052</v>
      </c>
      <c r="AU27" s="3"/>
      <c r="AV27" s="3">
        <f t="shared" si="90"/>
        <v>271.22564794358368</v>
      </c>
      <c r="AW27" s="3">
        <f t="shared" si="91"/>
        <v>401.17574173357832</v>
      </c>
      <c r="AX27" s="3">
        <f t="shared" si="92"/>
        <v>416.50264202979372</v>
      </c>
      <c r="AY27" s="3">
        <f t="shared" si="77"/>
        <v>9718.7544217362192</v>
      </c>
      <c r="AZ27" s="3" t="s">
        <v>139</v>
      </c>
      <c r="BA27" s="3" t="s">
        <v>133</v>
      </c>
      <c r="BB27" s="3">
        <v>232061311.12573364</v>
      </c>
      <c r="BC27" s="3">
        <v>56690633.27833499</v>
      </c>
      <c r="BD27" s="3">
        <v>175370677.84739864</v>
      </c>
      <c r="BE27" s="2" t="s">
        <v>164</v>
      </c>
      <c r="BF27" s="3">
        <v>522180039.10205418</v>
      </c>
      <c r="BG27" s="3">
        <v>64721332.868065439</v>
      </c>
      <c r="BH27" s="3">
        <v>457458706.23398864</v>
      </c>
      <c r="BI27" s="3">
        <v>290118727.97632033</v>
      </c>
      <c r="BJ27" s="3">
        <v>8030699.589730449</v>
      </c>
      <c r="BK27" s="3">
        <v>282088028.38659</v>
      </c>
      <c r="BL27" s="3">
        <v>1629760000</v>
      </c>
      <c r="BM27" s="5">
        <f t="shared" si="93"/>
        <v>0.14238986791044916</v>
      </c>
      <c r="BN27" s="5">
        <f t="shared" si="94"/>
        <v>0.32040302811582944</v>
      </c>
      <c r="BO27" s="5">
        <f t="shared" si="95"/>
        <v>0.17801316020538013</v>
      </c>
      <c r="BP27" s="5">
        <f t="shared" si="96"/>
        <v>1.2501813704703688</v>
      </c>
      <c r="BQ27" s="3">
        <v>2648038.955810267</v>
      </c>
      <c r="BR27" s="3">
        <v>5382660.6339201825</v>
      </c>
      <c r="BS27" s="3">
        <v>1202192.4069579567</v>
      </c>
      <c r="BT27" s="3">
        <v>280885835.97963202</v>
      </c>
      <c r="BU27" s="12">
        <v>0.33399999999999985</v>
      </c>
      <c r="BV27" s="3">
        <v>261874073.66379276</v>
      </c>
      <c r="BW27" s="5">
        <f t="shared" si="78"/>
        <v>0.50150150150150119</v>
      </c>
    </row>
    <row r="28" spans="1:75" x14ac:dyDescent="0.25">
      <c r="A28" s="2" t="s">
        <v>204</v>
      </c>
      <c r="B28" s="2" t="s">
        <v>24</v>
      </c>
      <c r="C28" s="2" t="s">
        <v>197</v>
      </c>
      <c r="D28" s="2" t="s">
        <v>196</v>
      </c>
      <c r="E28" s="3">
        <v>1061.5384615384614</v>
      </c>
      <c r="F28" s="7">
        <v>0.24285714285714285</v>
      </c>
      <c r="G28" s="7">
        <v>0.24285714285714285</v>
      </c>
      <c r="H28" s="3">
        <f t="shared" si="79"/>
        <v>803.7362637362636</v>
      </c>
      <c r="I28" s="3">
        <f t="shared" si="80"/>
        <v>803.7362637362636</v>
      </c>
      <c r="J28" s="3">
        <f t="shared" si="81"/>
        <v>257.80219780219778</v>
      </c>
      <c r="K28" s="3">
        <f t="shared" si="82"/>
        <v>257.80219780219778</v>
      </c>
      <c r="M28" s="5">
        <v>0.27533659154943529</v>
      </c>
      <c r="N28" s="5">
        <v>0.49584305103713283</v>
      </c>
      <c r="O28" s="5">
        <v>0.22882035741343199</v>
      </c>
      <c r="P28" s="3"/>
      <c r="Q28" s="3">
        <f t="shared" si="70"/>
        <v>292.28038179863131</v>
      </c>
      <c r="R28" s="3">
        <f t="shared" si="71"/>
        <v>526.35646956249479</v>
      </c>
      <c r="S28" s="3">
        <f t="shared" si="72"/>
        <v>242.90161017733547</v>
      </c>
      <c r="T28" s="3">
        <v>21264.364950008421</v>
      </c>
      <c r="U28" s="7">
        <v>0.18439716312056736</v>
      </c>
      <c r="V28" s="7">
        <v>0.18439716312056736</v>
      </c>
      <c r="W28" s="8">
        <f t="shared" si="83"/>
        <v>17343.276377666443</v>
      </c>
      <c r="X28" s="8">
        <f t="shared" si="84"/>
        <v>17343.276377666443</v>
      </c>
      <c r="Y28" s="8">
        <f t="shared" si="85"/>
        <v>3921.0885723419783</v>
      </c>
      <c r="Z28" s="8">
        <f t="shared" si="86"/>
        <v>3921.0885723419783</v>
      </c>
      <c r="AA28" s="5"/>
      <c r="AB28" s="5">
        <v>9.1153778438073554E-2</v>
      </c>
      <c r="AC28" s="5">
        <v>0.50460411596873345</v>
      </c>
      <c r="AD28" s="5">
        <v>0.4042421055931929</v>
      </c>
      <c r="AF28" s="3">
        <f t="shared" si="73"/>
        <v>1938.3272112794048</v>
      </c>
      <c r="AG28" s="3">
        <f t="shared" si="74"/>
        <v>10730.086077235521</v>
      </c>
      <c r="AH28" s="3">
        <f t="shared" si="75"/>
        <v>8595.9516614934946</v>
      </c>
      <c r="AJ28" s="5">
        <v>0.16256198347107437</v>
      </c>
      <c r="AK28" s="5">
        <v>0.5254545454545454</v>
      </c>
      <c r="AL28" s="5">
        <v>0.31198347107438013</v>
      </c>
      <c r="AM28" s="3"/>
      <c r="AN28" s="3">
        <f t="shared" si="87"/>
        <v>2950.0143690610844</v>
      </c>
      <c r="AO28" s="3">
        <f t="shared" si="88"/>
        <v>9535.4302788461482</v>
      </c>
      <c r="AP28" s="3">
        <f t="shared" si="89"/>
        <v>5661.5679934954724</v>
      </c>
      <c r="AR28" s="5">
        <v>0.16256198347107437</v>
      </c>
      <c r="AS28" s="5">
        <v>0.5254545454545454</v>
      </c>
      <c r="AT28" s="5">
        <v>0.31198347107438013</v>
      </c>
      <c r="AU28" s="3"/>
      <c r="AV28" s="3">
        <f t="shared" si="90"/>
        <v>679.3287723036027</v>
      </c>
      <c r="AW28" s="3">
        <f t="shared" si="91"/>
        <v>2195.8171501303032</v>
      </c>
      <c r="AX28" s="3">
        <f t="shared" si="92"/>
        <v>1303.7448477102696</v>
      </c>
      <c r="AY28" s="3">
        <f t="shared" si="77"/>
        <v>22325.903411546882</v>
      </c>
      <c r="AZ28" s="3" t="s">
        <v>139</v>
      </c>
      <c r="BA28" s="3" t="s">
        <v>133</v>
      </c>
      <c r="BB28" s="3">
        <v>30623390.138328906</v>
      </c>
      <c r="BC28" s="3">
        <v>8897032.5848046485</v>
      </c>
      <c r="BD28" s="3">
        <v>21726357.553524259</v>
      </c>
      <c r="BE28" s="2" t="s">
        <v>164</v>
      </c>
      <c r="BF28" s="3">
        <v>273544126.09021825</v>
      </c>
      <c r="BG28" s="3">
        <v>13736475.767060369</v>
      </c>
      <c r="BH28" s="3">
        <v>259807650.32315773</v>
      </c>
      <c r="BI28" s="3">
        <v>242920735.95188913</v>
      </c>
      <c r="BJ28" s="3">
        <v>4839443.1822557207</v>
      </c>
      <c r="BK28" s="3">
        <v>238081292.76963347</v>
      </c>
      <c r="BL28" s="3">
        <v>1503299968</v>
      </c>
      <c r="BM28" s="5">
        <f t="shared" si="93"/>
        <v>2.0370778148203157E-2</v>
      </c>
      <c r="BN28" s="5">
        <f t="shared" si="94"/>
        <v>0.18196243724673467</v>
      </c>
      <c r="BO28" s="5">
        <f t="shared" si="95"/>
        <v>0.16159165909853138</v>
      </c>
      <c r="BP28" s="5">
        <f t="shared" si="96"/>
        <v>7.9325226519530316</v>
      </c>
      <c r="BQ28" s="3">
        <v>952968.47646934364</v>
      </c>
      <c r="BR28" s="3">
        <v>3886474.7057863772</v>
      </c>
      <c r="BS28" s="3">
        <v>38143046.126998186</v>
      </c>
      <c r="BT28" s="3">
        <v>199938246.64263529</v>
      </c>
      <c r="BU28" s="12">
        <v>0.45100000000000001</v>
      </c>
      <c r="BV28" s="3">
        <v>224714755.67702812</v>
      </c>
      <c r="BW28" s="5">
        <f t="shared" si="78"/>
        <v>0.82149362477231336</v>
      </c>
    </row>
    <row r="29" spans="1:75" x14ac:dyDescent="0.25">
      <c r="A29" s="2" t="s">
        <v>25</v>
      </c>
      <c r="B29" s="2" t="s">
        <v>25</v>
      </c>
      <c r="C29" s="2" t="s">
        <v>197</v>
      </c>
      <c r="D29" s="2" t="s">
        <v>196</v>
      </c>
      <c r="E29" s="3">
        <v>3938.4615384615381</v>
      </c>
      <c r="F29" s="7">
        <v>1.9607843137254902E-2</v>
      </c>
      <c r="G29" s="7">
        <v>1.9607843137254902E-2</v>
      </c>
      <c r="H29" s="3">
        <f t="shared" si="79"/>
        <v>3861.2368024132725</v>
      </c>
      <c r="I29" s="3">
        <f t="shared" si="80"/>
        <v>3861.2368024132725</v>
      </c>
      <c r="J29" s="3">
        <f t="shared" si="81"/>
        <v>77.224736048265456</v>
      </c>
      <c r="K29" s="3">
        <f t="shared" si="82"/>
        <v>77.224736048265456</v>
      </c>
      <c r="M29" s="5">
        <v>0.25677899999999998</v>
      </c>
      <c r="N29" s="5">
        <v>0.198209</v>
      </c>
      <c r="O29" s="5">
        <v>0.54501200000000005</v>
      </c>
      <c r="P29" s="3"/>
      <c r="Q29" s="3">
        <f t="shared" si="70"/>
        <v>1011.3142153846152</v>
      </c>
      <c r="R29" s="3">
        <f t="shared" si="71"/>
        <v>780.63852307692298</v>
      </c>
      <c r="S29" s="3">
        <f t="shared" si="72"/>
        <v>2146.5088000000001</v>
      </c>
      <c r="T29" s="3">
        <v>1231.6715542521993</v>
      </c>
      <c r="U29" s="7">
        <v>7.8758949880668255E-2</v>
      </c>
      <c r="V29" s="7">
        <v>7.8758949880668255E-2</v>
      </c>
      <c r="W29" s="8">
        <f t="shared" si="83"/>
        <v>1134.6663960414055</v>
      </c>
      <c r="X29" s="8">
        <f t="shared" si="84"/>
        <v>1134.6663960414055</v>
      </c>
      <c r="Y29" s="8">
        <f t="shared" si="85"/>
        <v>97.005158210793738</v>
      </c>
      <c r="Z29" s="8">
        <f t="shared" si="86"/>
        <v>97.005158210793738</v>
      </c>
      <c r="AA29" s="5"/>
      <c r="AB29" s="5">
        <v>0.2009110496155411</v>
      </c>
      <c r="AC29" s="5">
        <v>0.25032569772639379</v>
      </c>
      <c r="AD29" s="5">
        <v>0.54876325265806514</v>
      </c>
      <c r="AF29" s="3">
        <f t="shared" si="73"/>
        <v>247.45642474641423</v>
      </c>
      <c r="AG29" s="3">
        <f t="shared" si="74"/>
        <v>308.31904118793369</v>
      </c>
      <c r="AH29" s="3">
        <f t="shared" si="75"/>
        <v>675.89608831785142</v>
      </c>
      <c r="AJ29" s="5">
        <v>0.1803584821098155</v>
      </c>
      <c r="AK29" s="5">
        <v>0.20041498158946114</v>
      </c>
      <c r="AL29" s="5">
        <v>0.61922653630072344</v>
      </c>
      <c r="AM29" s="3"/>
      <c r="AN29" s="3">
        <f t="shared" si="87"/>
        <v>901.0535176408581</v>
      </c>
      <c r="AO29" s="3">
        <f t="shared" si="88"/>
        <v>1001.2538475410244</v>
      </c>
      <c r="AP29" s="3">
        <f t="shared" si="89"/>
        <v>3093.595833272796</v>
      </c>
      <c r="AR29" s="5">
        <v>4.5139957194675097E-2</v>
      </c>
      <c r="AS29" s="5">
        <v>0.22265565586395536</v>
      </c>
      <c r="AT29" s="5">
        <v>0.73220438694136947</v>
      </c>
      <c r="AU29" s="3"/>
      <c r="AV29" s="3">
        <f t="shared" si="90"/>
        <v>7.8647299688867003</v>
      </c>
      <c r="AW29" s="3">
        <f t="shared" si="91"/>
        <v>38.793271377358415</v>
      </c>
      <c r="AX29" s="3">
        <f t="shared" si="92"/>
        <v>127.57189291281406</v>
      </c>
      <c r="AY29" s="3">
        <f t="shared" si="77"/>
        <v>5170.1330927137369</v>
      </c>
      <c r="AZ29" s="3" t="s">
        <v>133</v>
      </c>
      <c r="BA29" s="3" t="s">
        <v>133</v>
      </c>
      <c r="BB29" s="3">
        <v>282238635.18455577</v>
      </c>
      <c r="BC29" s="3">
        <v>67456840.166951016</v>
      </c>
      <c r="BD29" s="3">
        <v>214781795.01760477</v>
      </c>
      <c r="BE29" s="2" t="s">
        <v>163</v>
      </c>
      <c r="BF29" s="3">
        <v>1416310910.7884066</v>
      </c>
      <c r="BG29" s="3">
        <v>69630032.809686482</v>
      </c>
      <c r="BH29" s="3">
        <v>1346680877.9787211</v>
      </c>
      <c r="BI29" s="3">
        <v>1134072275.6038516</v>
      </c>
      <c r="BJ29" s="3">
        <v>2173192.6427354664</v>
      </c>
      <c r="BK29" s="3">
        <v>1131899082.9611163</v>
      </c>
      <c r="BL29" s="3">
        <v>10888798208</v>
      </c>
      <c r="BM29" s="5">
        <f t="shared" si="93"/>
        <v>2.5920090518088124E-2</v>
      </c>
      <c r="BN29" s="5">
        <f t="shared" si="94"/>
        <v>0.13007045256361194</v>
      </c>
      <c r="BO29" s="5">
        <f t="shared" si="95"/>
        <v>0.10415036204552387</v>
      </c>
      <c r="BP29" s="5">
        <f t="shared" si="96"/>
        <v>4.018132651691297</v>
      </c>
      <c r="BQ29" s="3">
        <v>150696.03886114841</v>
      </c>
      <c r="BR29" s="3">
        <v>2022496.6038743178</v>
      </c>
      <c r="BS29" s="3">
        <v>14193921.23539659</v>
      </c>
      <c r="BT29" s="3">
        <v>1117705161.7257197</v>
      </c>
      <c r="BU29" s="12">
        <v>0.4220000000000001</v>
      </c>
      <c r="BV29" s="3">
        <v>1034053986.7693908</v>
      </c>
      <c r="BW29" s="5">
        <f t="shared" si="78"/>
        <v>0.73010380622837412</v>
      </c>
    </row>
    <row r="30" spans="1:75" x14ac:dyDescent="0.25">
      <c r="A30" s="2" t="s">
        <v>26</v>
      </c>
      <c r="B30" s="2" t="s">
        <v>26</v>
      </c>
      <c r="C30" s="2" t="s">
        <v>180</v>
      </c>
      <c r="D30" s="2" t="s">
        <v>172</v>
      </c>
      <c r="E30" s="3">
        <v>637111</v>
      </c>
      <c r="F30" s="7">
        <v>0.17291311754684838</v>
      </c>
      <c r="G30" s="7">
        <v>0.17291311754684838</v>
      </c>
      <c r="H30" s="3">
        <f t="shared" si="79"/>
        <v>526946.15076660994</v>
      </c>
      <c r="I30" s="3">
        <f t="shared" si="80"/>
        <v>526946.15076660994</v>
      </c>
      <c r="J30" s="3">
        <f t="shared" si="81"/>
        <v>110164.84923339012</v>
      </c>
      <c r="K30" s="3">
        <f t="shared" si="82"/>
        <v>110164.84923339012</v>
      </c>
      <c r="M30" s="5">
        <v>1.9966421440203209E-2</v>
      </c>
      <c r="N30" s="5">
        <v>0.23778183628079594</v>
      </c>
      <c r="O30" s="5">
        <v>0.74225174227900093</v>
      </c>
      <c r="P30" s="3"/>
      <c r="Q30" s="3">
        <f t="shared" si="70"/>
        <v>12720.826730189307</v>
      </c>
      <c r="R30" s="3">
        <f t="shared" si="71"/>
        <v>151493.42349469417</v>
      </c>
      <c r="S30" s="3">
        <f t="shared" si="72"/>
        <v>472896.74977511656</v>
      </c>
      <c r="T30" s="3">
        <v>196974</v>
      </c>
      <c r="U30" s="7">
        <v>3.1491053677932403E-2</v>
      </c>
      <c r="V30" s="7">
        <v>3.1491053677932403E-2</v>
      </c>
      <c r="W30" s="8">
        <f t="shared" si="83"/>
        <v>190771.08119284295</v>
      </c>
      <c r="X30" s="8">
        <f t="shared" si="84"/>
        <v>190771.08119284295</v>
      </c>
      <c r="Y30" s="8">
        <f t="shared" si="85"/>
        <v>6202.918807157057</v>
      </c>
      <c r="Z30" s="8">
        <f t="shared" si="86"/>
        <v>6202.918807157057</v>
      </c>
      <c r="AA30" s="5"/>
      <c r="AB30" s="5">
        <v>1.5942692637538697E-2</v>
      </c>
      <c r="AC30" s="5">
        <v>8.9475950069601531E-2</v>
      </c>
      <c r="AD30" s="5">
        <v>0.8945813572928597</v>
      </c>
      <c r="AF30" s="3">
        <f t="shared" si="73"/>
        <v>3140.2959395865473</v>
      </c>
      <c r="AG30" s="3">
        <f t="shared" si="74"/>
        <v>17624.435789009691</v>
      </c>
      <c r="AH30" s="3">
        <f t="shared" si="75"/>
        <v>176209.26827140374</v>
      </c>
      <c r="AJ30" s="5">
        <v>1.3911865473473664E-2</v>
      </c>
      <c r="AK30" s="5">
        <v>0.10551716871331807</v>
      </c>
      <c r="AL30" s="5">
        <v>0.88057096581320826</v>
      </c>
      <c r="AM30" s="3"/>
      <c r="AN30" s="3">
        <f t="shared" si="87"/>
        <v>9984.7855790138001</v>
      </c>
      <c r="AO30" s="3">
        <f t="shared" si="88"/>
        <v>75731.490253121228</v>
      </c>
      <c r="AP30" s="3">
        <f t="shared" si="89"/>
        <v>632000.95612731786</v>
      </c>
      <c r="AR30" s="5">
        <v>5.8643733767671936E-2</v>
      </c>
      <c r="AS30" s="5">
        <v>0.21370814186105808</v>
      </c>
      <c r="AT30" s="5">
        <v>0.72764812437126991</v>
      </c>
      <c r="AU30" s="3"/>
      <c r="AV30" s="3">
        <f t="shared" si="90"/>
        <v>6824.2404081080513</v>
      </c>
      <c r="AW30" s="3">
        <f t="shared" si="91"/>
        <v>24868.739480463955</v>
      </c>
      <c r="AX30" s="3">
        <f t="shared" si="92"/>
        <v>84674.788151975154</v>
      </c>
      <c r="AY30" s="3">
        <f t="shared" si="77"/>
        <v>834085</v>
      </c>
      <c r="AZ30" s="3" t="s">
        <v>420</v>
      </c>
      <c r="BA30" s="3" t="s">
        <v>420</v>
      </c>
      <c r="BB30" s="3">
        <v>21856804103.76704</v>
      </c>
      <c r="BC30" s="3">
        <v>434223940.13389111</v>
      </c>
      <c r="BD30" s="3">
        <v>21422580163.633148</v>
      </c>
      <c r="BE30" s="2" t="s">
        <v>163</v>
      </c>
      <c r="BF30" s="3">
        <v>30290227399.038891</v>
      </c>
      <c r="BG30" s="3">
        <v>140828835.31672347</v>
      </c>
      <c r="BH30" s="3">
        <v>30149398563.722164</v>
      </c>
      <c r="BI30" s="3">
        <v>8433423295.2718401</v>
      </c>
      <c r="BJ30" s="3">
        <v>-293395104.81716764</v>
      </c>
      <c r="BK30" s="3">
        <v>8726818400.089016</v>
      </c>
      <c r="BL30" s="3">
        <v>240215703552</v>
      </c>
      <c r="BM30" s="5">
        <f t="shared" si="93"/>
        <v>9.0988240071638998E-2</v>
      </c>
      <c r="BN30" s="5">
        <f t="shared" si="94"/>
        <v>0.12609595022784137</v>
      </c>
      <c r="BO30" s="5">
        <f t="shared" si="95"/>
        <v>3.5107710156202336E-2</v>
      </c>
      <c r="BP30" s="5">
        <f t="shared" si="96"/>
        <v>0.38584887594880957</v>
      </c>
      <c r="BQ30" s="3">
        <v>-29476063.710264485</v>
      </c>
      <c r="BR30" s="3">
        <v>-263919041.10690317</v>
      </c>
      <c r="BS30" s="3">
        <v>160448266.3768937</v>
      </c>
      <c r="BT30" s="3">
        <v>8566370133.712122</v>
      </c>
      <c r="BU30" s="12">
        <v>0.185</v>
      </c>
      <c r="BV30" s="3">
        <v>6875695789.9658842</v>
      </c>
      <c r="BW30" s="5">
        <f t="shared" si="78"/>
        <v>0.22699386503067487</v>
      </c>
    </row>
    <row r="31" spans="1:75" x14ac:dyDescent="0.25">
      <c r="A31" s="2" t="s">
        <v>27</v>
      </c>
      <c r="B31" s="2" t="s">
        <v>27</v>
      </c>
      <c r="C31" s="2" t="s">
        <v>161</v>
      </c>
      <c r="D31" s="2" t="s">
        <v>166</v>
      </c>
      <c r="E31" s="3">
        <v>44362900</v>
      </c>
      <c r="F31" s="7">
        <v>0.54660532916138971</v>
      </c>
      <c r="G31" s="7">
        <v>0.54660532916138971</v>
      </c>
      <c r="H31" s="3">
        <f t="shared" si="79"/>
        <v>20113902.442946184</v>
      </c>
      <c r="I31" s="3">
        <f t="shared" si="80"/>
        <v>20113902.442946184</v>
      </c>
      <c r="J31" s="3">
        <f t="shared" si="81"/>
        <v>24248997.557053816</v>
      </c>
      <c r="K31" s="3">
        <f t="shared" si="82"/>
        <v>24248997.557053816</v>
      </c>
      <c r="M31" s="5">
        <v>0.35390565908396432</v>
      </c>
      <c r="N31" s="5">
        <v>5.6327096842406131E-2</v>
      </c>
      <c r="O31" s="5">
        <v>0.58976724407362957</v>
      </c>
      <c r="P31" s="3"/>
      <c r="Q31" s="3">
        <f t="shared" si="70"/>
        <v>15700281.363376001</v>
      </c>
      <c r="R31" s="3">
        <f t="shared" si="71"/>
        <v>2498833.3645099788</v>
      </c>
      <c r="S31" s="3">
        <f t="shared" si="72"/>
        <v>26163785.27211402</v>
      </c>
      <c r="T31" s="3">
        <v>11698700</v>
      </c>
      <c r="U31" s="7">
        <v>0.3528950398343263</v>
      </c>
      <c r="V31" s="7">
        <v>0.3528950398343263</v>
      </c>
      <c r="W31" s="8">
        <f t="shared" si="83"/>
        <v>7570286.7974901674</v>
      </c>
      <c r="X31" s="8">
        <f t="shared" si="84"/>
        <v>7570286.7974901674</v>
      </c>
      <c r="Y31" s="8">
        <f t="shared" si="85"/>
        <v>4128413.202509833</v>
      </c>
      <c r="Z31" s="8">
        <f t="shared" si="86"/>
        <v>4128413.202509833</v>
      </c>
      <c r="AA31" s="5"/>
      <c r="AB31" s="5">
        <v>0.35914346286663462</v>
      </c>
      <c r="AC31" s="5">
        <v>6.5804082703151634E-2</v>
      </c>
      <c r="AD31" s="5">
        <v>0.57505245443021369</v>
      </c>
      <c r="AF31" s="3">
        <f t="shared" si="73"/>
        <v>4201511.629037898</v>
      </c>
      <c r="AG31" s="3">
        <f t="shared" si="74"/>
        <v>769822.22231936001</v>
      </c>
      <c r="AH31" s="3">
        <f t="shared" si="75"/>
        <v>6727366.1486427411</v>
      </c>
      <c r="AJ31" s="5">
        <v>0.37879753774554448</v>
      </c>
      <c r="AK31" s="5">
        <v>7.3688552349464323E-2</v>
      </c>
      <c r="AL31" s="5">
        <v>0.54751390990499116</v>
      </c>
      <c r="AM31" s="3"/>
      <c r="AN31" s="3">
        <f t="shared" si="87"/>
        <v>10486702.718758985</v>
      </c>
      <c r="AO31" s="3">
        <f t="shared" si="88"/>
        <v>2040007.8280963711</v>
      </c>
      <c r="AP31" s="3">
        <f t="shared" si="89"/>
        <v>15157478.693580994</v>
      </c>
      <c r="AR31" s="5">
        <v>0.32813471384161358</v>
      </c>
      <c r="AS31" s="5">
        <v>5.0266299637692941E-2</v>
      </c>
      <c r="AT31" s="5">
        <v>0.62159898652069345</v>
      </c>
      <c r="AU31" s="3"/>
      <c r="AV31" s="3">
        <f t="shared" si="90"/>
        <v>9311613.5591553431</v>
      </c>
      <c r="AW31" s="3">
        <f t="shared" si="91"/>
        <v>1426427.4321821178</v>
      </c>
      <c r="AX31" s="3">
        <f t="shared" si="92"/>
        <v>17639369.768226184</v>
      </c>
      <c r="AY31" s="3">
        <f t="shared" si="77"/>
        <v>56061600</v>
      </c>
      <c r="AZ31" s="3" t="s">
        <v>420</v>
      </c>
      <c r="BA31" s="3" t="s">
        <v>420</v>
      </c>
      <c r="BB31" s="3">
        <v>2483952766729.1621</v>
      </c>
      <c r="BC31" s="3">
        <v>26869860211.490829</v>
      </c>
      <c r="BD31" s="3">
        <v>2457082906517.6714</v>
      </c>
      <c r="BE31" s="2" t="s">
        <v>402</v>
      </c>
      <c r="BF31" s="3">
        <v>4374280889890.6206</v>
      </c>
      <c r="BG31" s="3">
        <v>112234528620.67552</v>
      </c>
      <c r="BH31" s="3">
        <v>4262046361269.9414</v>
      </c>
      <c r="BI31" s="3">
        <v>1890328123161.4556</v>
      </c>
      <c r="BJ31" s="3">
        <v>85364668409.184692</v>
      </c>
      <c r="BK31" s="3">
        <v>1804963454752.27</v>
      </c>
      <c r="BL31" s="3">
        <v>10866444468224</v>
      </c>
      <c r="BM31" s="5">
        <f t="shared" si="93"/>
        <v>0.2285892845624726</v>
      </c>
      <c r="BN31" s="5">
        <f t="shared" si="94"/>
        <v>0.40254941739977884</v>
      </c>
      <c r="BO31" s="5">
        <f t="shared" si="95"/>
        <v>0.17396013283730596</v>
      </c>
      <c r="BP31" s="5">
        <f t="shared" si="96"/>
        <v>0.76101613061290851</v>
      </c>
      <c r="BQ31" s="3">
        <v>52319854219.704987</v>
      </c>
      <c r="BR31" s="3">
        <v>33044814189.479702</v>
      </c>
      <c r="BS31" s="3">
        <v>1135055111256.6526</v>
      </c>
      <c r="BT31" s="3">
        <v>669908343495.61743</v>
      </c>
      <c r="BU31" s="12">
        <v>0.11900000000000009</v>
      </c>
      <c r="BV31" s="3">
        <v>590850653685.56677</v>
      </c>
      <c r="BW31" s="5">
        <f t="shared" si="78"/>
        <v>0.13507377979568685</v>
      </c>
    </row>
    <row r="32" spans="1:75" x14ac:dyDescent="0.25">
      <c r="A32" s="2" t="s">
        <v>28</v>
      </c>
      <c r="B32" s="2" t="s">
        <v>28</v>
      </c>
      <c r="C32" s="2" t="s">
        <v>180</v>
      </c>
      <c r="D32" s="2" t="s">
        <v>166</v>
      </c>
      <c r="E32" s="3">
        <v>2184082</v>
      </c>
      <c r="F32" s="7">
        <v>0.14738959495291212</v>
      </c>
      <c r="G32" s="7">
        <v>0.14738959495291212</v>
      </c>
      <c r="H32" s="3">
        <f t="shared" si="79"/>
        <v>1862171.0386760538</v>
      </c>
      <c r="I32" s="3">
        <f t="shared" si="80"/>
        <v>1862171.0386760538</v>
      </c>
      <c r="J32" s="3">
        <f t="shared" si="81"/>
        <v>321910.96132394619</v>
      </c>
      <c r="K32" s="3">
        <f t="shared" si="82"/>
        <v>321910.96132394619</v>
      </c>
      <c r="M32" s="5">
        <v>1.6249613283232862E-3</v>
      </c>
      <c r="N32" s="5">
        <v>0.1373207461405917</v>
      </c>
      <c r="O32" s="5">
        <v>0.86105429253108501</v>
      </c>
      <c r="P32" s="3"/>
      <c r="Q32" s="3">
        <f t="shared" si="70"/>
        <v>3549.0487878869794</v>
      </c>
      <c r="R32" s="3">
        <f t="shared" si="71"/>
        <v>299919.76987223577</v>
      </c>
      <c r="S32" s="3">
        <f t="shared" si="72"/>
        <v>1880613.1813398772</v>
      </c>
      <c r="T32" s="3">
        <v>127457</v>
      </c>
      <c r="U32" s="7">
        <v>9.1478470340258952E-2</v>
      </c>
      <c r="V32" s="7">
        <v>9.1478470340258952E-2</v>
      </c>
      <c r="W32" s="8">
        <f t="shared" si="83"/>
        <v>115797.42860584162</v>
      </c>
      <c r="X32" s="8">
        <f t="shared" si="84"/>
        <v>115797.42860584162</v>
      </c>
      <c r="Y32" s="8">
        <f t="shared" si="85"/>
        <v>11659.571394158385</v>
      </c>
      <c r="Z32" s="8">
        <f t="shared" si="86"/>
        <v>11659.571394158385</v>
      </c>
      <c r="AA32" s="5"/>
      <c r="AB32" s="5">
        <v>6.9232041457632731E-2</v>
      </c>
      <c r="AC32" s="5">
        <v>0.36901001859378835</v>
      </c>
      <c r="AD32" s="5">
        <v>0.56175793994857892</v>
      </c>
      <c r="AF32" s="3">
        <f t="shared" si="73"/>
        <v>8824.1083080654953</v>
      </c>
      <c r="AG32" s="3">
        <f t="shared" si="74"/>
        <v>47032.909939908481</v>
      </c>
      <c r="AH32" s="3">
        <f t="shared" si="75"/>
        <v>71599.981752026026</v>
      </c>
      <c r="AJ32" s="5">
        <v>3.9685247434134513E-2</v>
      </c>
      <c r="AK32" s="5">
        <v>0.24975398876392263</v>
      </c>
      <c r="AL32" s="5">
        <v>0.71056076380194289</v>
      </c>
      <c r="AM32" s="3"/>
      <c r="AN32" s="3">
        <f t="shared" si="87"/>
        <v>78496.168040997814</v>
      </c>
      <c r="AO32" s="3">
        <f t="shared" si="88"/>
        <v>494005.51435291581</v>
      </c>
      <c r="AP32" s="3">
        <f t="shared" si="89"/>
        <v>1405466.7848879818</v>
      </c>
      <c r="AR32" s="5">
        <v>5.0636801086265471E-3</v>
      </c>
      <c r="AS32" s="5">
        <v>0.29002916069014362</v>
      </c>
      <c r="AT32" s="5">
        <v>0.70490715920122993</v>
      </c>
      <c r="AU32" s="3"/>
      <c r="AV32" s="3">
        <f t="shared" si="90"/>
        <v>1689.0944713486272</v>
      </c>
      <c r="AW32" s="3">
        <f t="shared" si="91"/>
        <v>96745.181635195971</v>
      </c>
      <c r="AX32" s="3">
        <f t="shared" si="92"/>
        <v>235136.25661156003</v>
      </c>
      <c r="AY32" s="3">
        <f t="shared" si="77"/>
        <v>2311539</v>
      </c>
      <c r="AZ32" s="3" t="s">
        <v>135</v>
      </c>
      <c r="BA32" s="3" t="s">
        <v>135</v>
      </c>
      <c r="BB32" s="3">
        <v>4573057029.3177643</v>
      </c>
      <c r="BC32" s="3">
        <v>542913750.69019389</v>
      </c>
      <c r="BD32" s="3">
        <v>4030143278.6275706</v>
      </c>
      <c r="BE32" s="2" t="s">
        <v>163</v>
      </c>
      <c r="BF32" s="3">
        <v>60780579765.734138</v>
      </c>
      <c r="BG32" s="3">
        <v>6104964249.3041906</v>
      </c>
      <c r="BH32" s="3">
        <v>54675615516.429939</v>
      </c>
      <c r="BI32" s="3">
        <v>56207522736.416336</v>
      </c>
      <c r="BJ32" s="3">
        <v>5562050498.6139965</v>
      </c>
      <c r="BK32" s="3">
        <v>50645472237.802368</v>
      </c>
      <c r="BL32" s="3">
        <v>292080156672</v>
      </c>
      <c r="BM32" s="5">
        <f t="shared" si="93"/>
        <v>1.5656856259678102E-2</v>
      </c>
      <c r="BN32" s="5">
        <f t="shared" si="94"/>
        <v>0.20809554629892052</v>
      </c>
      <c r="BO32" s="5">
        <f t="shared" si="95"/>
        <v>0.1924386900392423</v>
      </c>
      <c r="BP32" s="5">
        <f t="shared" si="96"/>
        <v>12.29101722897204</v>
      </c>
      <c r="BQ32" s="3">
        <v>1738512585.0324359</v>
      </c>
      <c r="BR32" s="3">
        <v>3823537913.5815606</v>
      </c>
      <c r="BS32" s="3">
        <v>4349315622.2469139</v>
      </c>
      <c r="BT32" s="3">
        <v>46296156615.55545</v>
      </c>
      <c r="BU32" s="12">
        <v>0.33500000000000013</v>
      </c>
      <c r="BV32" s="3">
        <v>30618788303.039021</v>
      </c>
      <c r="BW32" s="5">
        <f t="shared" si="78"/>
        <v>0.50375939849624085</v>
      </c>
    </row>
    <row r="33" spans="1:75" x14ac:dyDescent="0.25">
      <c r="A33" s="2" t="s">
        <v>203</v>
      </c>
      <c r="B33" s="2" t="s">
        <v>36</v>
      </c>
      <c r="C33" s="2" t="s">
        <v>197</v>
      </c>
      <c r="D33" s="2" t="s">
        <v>196</v>
      </c>
      <c r="E33" s="3">
        <v>10015.384615384615</v>
      </c>
      <c r="F33" s="7">
        <v>0.1674347158218126</v>
      </c>
      <c r="G33" s="7">
        <v>0.1674347158218126</v>
      </c>
      <c r="H33" s="3">
        <f t="shared" si="79"/>
        <v>8338.461538461539</v>
      </c>
      <c r="I33" s="3">
        <f t="shared" si="80"/>
        <v>8338.461538461539</v>
      </c>
      <c r="J33" s="3">
        <f t="shared" si="81"/>
        <v>1676.9230769230769</v>
      </c>
      <c r="K33" s="3">
        <f t="shared" si="82"/>
        <v>1676.9230769230769</v>
      </c>
      <c r="M33" s="5">
        <v>0.45927077124302873</v>
      </c>
      <c r="N33" s="5">
        <v>0.1776412159765241</v>
      </c>
      <c r="O33" s="5">
        <v>0.363088012780447</v>
      </c>
      <c r="P33" s="3"/>
      <c r="Q33" s="3">
        <f t="shared" si="70"/>
        <v>4599.7734166032569</v>
      </c>
      <c r="R33" s="3">
        <f t="shared" si="71"/>
        <v>1779.1451015494952</v>
      </c>
      <c r="S33" s="3">
        <f t="shared" si="72"/>
        <v>3636.4660972318616</v>
      </c>
      <c r="T33" s="3">
        <v>309075.07194779679</v>
      </c>
      <c r="U33" s="7">
        <v>5.8064516129032261E-2</v>
      </c>
      <c r="V33" s="7">
        <v>5.5913978494623658E-2</v>
      </c>
      <c r="W33" s="8">
        <f t="shared" si="83"/>
        <v>291128.77744760213</v>
      </c>
      <c r="X33" s="8">
        <f t="shared" si="84"/>
        <v>291793.45502168342</v>
      </c>
      <c r="Y33" s="8">
        <f t="shared" si="85"/>
        <v>17946.294500194654</v>
      </c>
      <c r="Z33" s="8">
        <f t="shared" si="86"/>
        <v>17281.616926113369</v>
      </c>
      <c r="AA33" s="5"/>
      <c r="AB33" s="5">
        <v>0.3591430309866942</v>
      </c>
      <c r="AC33" s="5">
        <v>0.17257862069901797</v>
      </c>
      <c r="AD33" s="5">
        <v>0.46827834831428777</v>
      </c>
      <c r="AF33" s="3">
        <f t="shared" si="73"/>
        <v>111002.15814176232</v>
      </c>
      <c r="AG33" s="3">
        <f t="shared" si="74"/>
        <v>53339.749609200509</v>
      </c>
      <c r="AH33" s="3">
        <f t="shared" si="75"/>
        <v>144733.16419683394</v>
      </c>
      <c r="AJ33" s="5">
        <v>0.40426032869408446</v>
      </c>
      <c r="AK33" s="5">
        <v>0.19057388649544482</v>
      </c>
      <c r="AL33" s="5">
        <v>0.40516578481047061</v>
      </c>
      <c r="AM33" s="3"/>
      <c r="AN33" s="3">
        <f t="shared" si="87"/>
        <v>121062.72446561605</v>
      </c>
      <c r="AO33" s="3">
        <f t="shared" si="88"/>
        <v>57070.635611634352</v>
      </c>
      <c r="AP33" s="3">
        <f t="shared" si="89"/>
        <v>121333.87890881326</v>
      </c>
      <c r="AR33" s="5">
        <v>0.40426032869408446</v>
      </c>
      <c r="AS33" s="5">
        <v>0.19057388649544482</v>
      </c>
      <c r="AT33" s="5">
        <v>0.40516578481047061</v>
      </c>
      <c r="AU33" s="3"/>
      <c r="AV33" s="3">
        <f t="shared" si="90"/>
        <v>7932.8883877611497</v>
      </c>
      <c r="AW33" s="3">
        <f t="shared" si="91"/>
        <v>3739.6728392170526</v>
      </c>
      <c r="AX33" s="3">
        <f t="shared" si="92"/>
        <v>7950.6563501395276</v>
      </c>
      <c r="AY33" s="3">
        <f t="shared" si="77"/>
        <v>319090.45656318142</v>
      </c>
      <c r="AZ33" s="3" t="s">
        <v>139</v>
      </c>
      <c r="BA33" s="3" t="s">
        <v>133</v>
      </c>
      <c r="BB33" s="3">
        <v>446934153.38801515</v>
      </c>
      <c r="BC33" s="3">
        <v>107054382.88355643</v>
      </c>
      <c r="BD33" s="3">
        <v>339879770.50445873</v>
      </c>
      <c r="BE33" s="2" t="s">
        <v>164</v>
      </c>
      <c r="BF33" s="3">
        <v>9751449983.5234146</v>
      </c>
      <c r="BG33" s="3">
        <v>2572079044.6747742</v>
      </c>
      <c r="BH33" s="3">
        <v>7179370938.8486452</v>
      </c>
      <c r="BI33" s="3">
        <v>9304515830.1354046</v>
      </c>
      <c r="BJ33" s="3">
        <v>2465024661.7912178</v>
      </c>
      <c r="BK33" s="3">
        <v>6839491168.3441868</v>
      </c>
      <c r="BL33" s="3">
        <v>35237740544</v>
      </c>
      <c r="BM33" s="5">
        <f t="shared" si="93"/>
        <v>1.268339418158624E-2</v>
      </c>
      <c r="BN33" s="5">
        <f t="shared" si="94"/>
        <v>0.27673312286714741</v>
      </c>
      <c r="BO33" s="5">
        <f t="shared" si="95"/>
        <v>0.26404972868556131</v>
      </c>
      <c r="BP33" s="5">
        <f t="shared" si="96"/>
        <v>20.818538390055629</v>
      </c>
      <c r="BQ33" s="3">
        <v>36980826.058017537</v>
      </c>
      <c r="BR33" s="3">
        <v>2428043835.7332001</v>
      </c>
      <c r="BS33" s="3">
        <v>306533709.72968417</v>
      </c>
      <c r="BT33" s="3">
        <v>6532957458.6145029</v>
      </c>
      <c r="BU33" s="12">
        <v>0.46700000000000008</v>
      </c>
      <c r="BV33" s="3">
        <v>8543953362.6743641</v>
      </c>
      <c r="BW33" s="5">
        <f t="shared" si="78"/>
        <v>0.87617260787992524</v>
      </c>
    </row>
    <row r="34" spans="1:75" x14ac:dyDescent="0.25">
      <c r="A34" s="2" t="s">
        <v>188</v>
      </c>
      <c r="B34" s="2" t="s">
        <v>29</v>
      </c>
      <c r="C34" s="2" t="s">
        <v>180</v>
      </c>
      <c r="D34" s="2" t="s">
        <v>166</v>
      </c>
      <c r="E34" s="3">
        <v>28689</v>
      </c>
      <c r="F34" s="7">
        <v>9.606986899563319E-2</v>
      </c>
      <c r="G34" s="7">
        <v>9.606986899563319E-2</v>
      </c>
      <c r="H34" s="3">
        <f t="shared" si="79"/>
        <v>25932.851528384279</v>
      </c>
      <c r="I34" s="3">
        <f t="shared" si="80"/>
        <v>25932.851528384279</v>
      </c>
      <c r="J34" s="3">
        <f t="shared" si="81"/>
        <v>2756.1484716157206</v>
      </c>
      <c r="K34" s="3">
        <f t="shared" si="82"/>
        <v>2756.1484716157206</v>
      </c>
      <c r="M34" s="5">
        <v>0.44575563382084904</v>
      </c>
      <c r="N34" s="5">
        <v>9.3231267734809456E-2</v>
      </c>
      <c r="O34" s="5">
        <v>0.46101309844434152</v>
      </c>
      <c r="P34" s="3"/>
      <c r="Q34" s="3">
        <f t="shared" si="70"/>
        <v>12788.283378686338</v>
      </c>
      <c r="R34" s="3">
        <f t="shared" si="71"/>
        <v>2674.7118400439485</v>
      </c>
      <c r="S34" s="3">
        <f t="shared" si="72"/>
        <v>13226.004781269714</v>
      </c>
      <c r="T34" s="3">
        <v>12379</v>
      </c>
      <c r="U34" s="7">
        <v>0.13665594855305466</v>
      </c>
      <c r="V34" s="7">
        <v>0.13665594855305466</v>
      </c>
      <c r="W34" s="8">
        <f t="shared" si="83"/>
        <v>10687.336012861737</v>
      </c>
      <c r="X34" s="8">
        <f t="shared" si="84"/>
        <v>10687.336012861737</v>
      </c>
      <c r="Y34" s="8">
        <f t="shared" si="85"/>
        <v>1691.6639871382636</v>
      </c>
      <c r="Z34" s="8">
        <f t="shared" si="86"/>
        <v>1691.6639871382636</v>
      </c>
      <c r="AA34" s="5"/>
      <c r="AB34" s="5">
        <v>0.13819783942665639</v>
      </c>
      <c r="AC34" s="5">
        <v>0.15378621860028974</v>
      </c>
      <c r="AD34" s="5">
        <v>0.70801594197305384</v>
      </c>
      <c r="AF34" s="3">
        <f t="shared" si="73"/>
        <v>1710.7510542625796</v>
      </c>
      <c r="AG34" s="3">
        <f t="shared" si="74"/>
        <v>1903.7196000529866</v>
      </c>
      <c r="AH34" s="3">
        <f t="shared" si="75"/>
        <v>8764.5293456844338</v>
      </c>
      <c r="AJ34" s="5">
        <v>0.19218028864727332</v>
      </c>
      <c r="AK34" s="5">
        <v>0.13945183879688952</v>
      </c>
      <c r="AL34" s="5">
        <v>0.66836787255583718</v>
      </c>
      <c r="AM34" s="3"/>
      <c r="AN34" s="3">
        <f t="shared" si="87"/>
        <v>7037.6782119939417</v>
      </c>
      <c r="AO34" s="3">
        <f t="shared" si="88"/>
        <v>5106.7524897137009</v>
      </c>
      <c r="AP34" s="3">
        <f t="shared" si="89"/>
        <v>24475.756839538371</v>
      </c>
      <c r="AR34" s="5">
        <v>0.19218028864727332</v>
      </c>
      <c r="AS34" s="5">
        <v>0.13945183879688952</v>
      </c>
      <c r="AT34" s="5">
        <v>0.66836787255583718</v>
      </c>
      <c r="AU34" s="3"/>
      <c r="AV34" s="3">
        <f t="shared" si="90"/>
        <v>854.7818821722791</v>
      </c>
      <c r="AW34" s="3">
        <f t="shared" si="91"/>
        <v>620.25562599695741</v>
      </c>
      <c r="AX34" s="3">
        <f t="shared" si="92"/>
        <v>2972.7749505847478</v>
      </c>
      <c r="AY34" s="3">
        <f t="shared" si="77"/>
        <v>41068</v>
      </c>
      <c r="AZ34" s="3" t="s">
        <v>420</v>
      </c>
      <c r="BA34" s="3" t="s">
        <v>420</v>
      </c>
      <c r="BB34" s="3">
        <v>5050556845.962204</v>
      </c>
      <c r="BC34" s="3">
        <v>259918991.8853265</v>
      </c>
      <c r="BD34" s="3">
        <v>4790637854.0768776</v>
      </c>
      <c r="BE34" s="2" t="s">
        <v>164</v>
      </c>
      <c r="BF34" s="3">
        <v>9815582435.3960247</v>
      </c>
      <c r="BG34" s="3">
        <v>135942804.16621673</v>
      </c>
      <c r="BH34" s="3">
        <v>9679639631.2298069</v>
      </c>
      <c r="BI34" s="3">
        <v>4765025589.4338188</v>
      </c>
      <c r="BJ34" s="3">
        <v>-123976187.71910977</v>
      </c>
      <c r="BK34" s="3">
        <v>4889001777.1529293</v>
      </c>
      <c r="BL34" s="3">
        <v>51106697216</v>
      </c>
      <c r="BM34" s="5">
        <f t="shared" si="93"/>
        <v>9.8823776942897873E-2</v>
      </c>
      <c r="BN34" s="5">
        <f t="shared" si="94"/>
        <v>0.19206059029623726</v>
      </c>
      <c r="BO34" s="5">
        <f t="shared" si="95"/>
        <v>9.3236813353339332E-2</v>
      </c>
      <c r="BP34" s="5">
        <f t="shared" si="96"/>
        <v>0.94346539099809157</v>
      </c>
      <c r="BQ34" s="3">
        <v>-7680433.1327576805</v>
      </c>
      <c r="BR34" s="3">
        <v>-116295754.5863521</v>
      </c>
      <c r="BS34" s="3">
        <v>170319339.10450435</v>
      </c>
      <c r="BT34" s="3">
        <v>4718682438.0484247</v>
      </c>
      <c r="BU34" s="12">
        <v>0.24000000000000016</v>
      </c>
      <c r="BV34" s="3">
        <v>3099657611.1776953</v>
      </c>
      <c r="BW34" s="5">
        <f t="shared" si="78"/>
        <v>0.31578947368421084</v>
      </c>
    </row>
    <row r="35" spans="1:75" x14ac:dyDescent="0.25">
      <c r="A35" s="2" t="s">
        <v>199</v>
      </c>
      <c r="B35" s="2" t="s">
        <v>30</v>
      </c>
      <c r="C35" s="2" t="s">
        <v>197</v>
      </c>
      <c r="D35" s="2" t="s">
        <v>162</v>
      </c>
      <c r="E35" s="3">
        <v>104092.30769230769</v>
      </c>
      <c r="F35" s="7">
        <v>0.21654815772462832</v>
      </c>
      <c r="G35" s="7">
        <v>0.2068519715578539</v>
      </c>
      <c r="H35" s="3">
        <f t="shared" si="79"/>
        <v>81551.310228233298</v>
      </c>
      <c r="I35" s="3">
        <f t="shared" si="80"/>
        <v>82560.608622147091</v>
      </c>
      <c r="J35" s="3">
        <f t="shared" si="81"/>
        <v>22540.997464074386</v>
      </c>
      <c r="K35" s="3">
        <f t="shared" si="82"/>
        <v>21531.699070160605</v>
      </c>
      <c r="M35" s="5">
        <v>0.43480343005941247</v>
      </c>
      <c r="N35" s="5">
        <v>0.20254218626736248</v>
      </c>
      <c r="O35" s="5">
        <v>0.362654383673225</v>
      </c>
      <c r="P35" s="3"/>
      <c r="Q35" s="3">
        <f t="shared" si="70"/>
        <v>45259.692427415146</v>
      </c>
      <c r="R35" s="3">
        <f t="shared" si="71"/>
        <v>21083.083573614993</v>
      </c>
      <c r="S35" s="3">
        <f t="shared" si="72"/>
        <v>37749.531691277545</v>
      </c>
      <c r="T35" s="3">
        <v>99398.543138411449</v>
      </c>
      <c r="U35" s="7">
        <v>0.10850111856823266</v>
      </c>
      <c r="V35" s="7">
        <v>9.0044742729306487E-2</v>
      </c>
      <c r="W35" s="8">
        <f t="shared" si="83"/>
        <v>88613.690023841089</v>
      </c>
      <c r="X35" s="8">
        <f t="shared" si="84"/>
        <v>90448.22689384532</v>
      </c>
      <c r="Y35" s="8">
        <f t="shared" si="85"/>
        <v>10784.853114570369</v>
      </c>
      <c r="Z35" s="8">
        <f t="shared" si="86"/>
        <v>8950.316244566131</v>
      </c>
      <c r="AA35" s="5"/>
      <c r="AB35" s="5">
        <v>0.27473810863962339</v>
      </c>
      <c r="AC35" s="5">
        <v>0.17434433159308796</v>
      </c>
      <c r="AD35" s="5">
        <v>0.55091755976728873</v>
      </c>
      <c r="AF35" s="3">
        <f t="shared" si="73"/>
        <v>27308.567743381176</v>
      </c>
      <c r="AG35" s="3">
        <f t="shared" si="74"/>
        <v>17329.572564793063</v>
      </c>
      <c r="AH35" s="3">
        <f t="shared" si="75"/>
        <v>54760.402830237217</v>
      </c>
      <c r="AJ35" s="5">
        <v>0.32553101888719538</v>
      </c>
      <c r="AK35" s="5">
        <v>0.19231455829509347</v>
      </c>
      <c r="AL35" s="5">
        <v>0.48215442281771115</v>
      </c>
      <c r="AM35" s="3"/>
      <c r="AN35" s="3">
        <f t="shared" si="87"/>
        <v>55393.985910997631</v>
      </c>
      <c r="AO35" s="3">
        <f t="shared" si="88"/>
        <v>32725.206860762155</v>
      </c>
      <c r="AP35" s="3">
        <f t="shared" si="89"/>
        <v>82045.807480314601</v>
      </c>
      <c r="AR35" s="5">
        <v>0.32553101888719538</v>
      </c>
      <c r="AS35" s="5">
        <v>0.19231455829509347</v>
      </c>
      <c r="AT35" s="5">
        <v>0.48215442281771115</v>
      </c>
      <c r="AU35" s="3"/>
      <c r="AV35" s="3">
        <f t="shared" si="90"/>
        <v>10848.598094148658</v>
      </c>
      <c r="AW35" s="3">
        <f t="shared" si="91"/>
        <v>6409.0462338403513</v>
      </c>
      <c r="AX35" s="3">
        <f t="shared" si="92"/>
        <v>16068.206250655749</v>
      </c>
      <c r="AY35" s="3">
        <f t="shared" si="77"/>
        <v>203490.85083071914</v>
      </c>
      <c r="AZ35" s="3" t="s">
        <v>139</v>
      </c>
      <c r="BA35" s="3" t="s">
        <v>133</v>
      </c>
      <c r="BB35" s="3">
        <v>1426843717.6750066</v>
      </c>
      <c r="BC35" s="3">
        <v>10280050.405936835</v>
      </c>
      <c r="BD35" s="3">
        <v>1416563667.2690699</v>
      </c>
      <c r="BE35" s="2" t="s">
        <v>164</v>
      </c>
      <c r="BF35" s="3">
        <v>3782129232.7978559</v>
      </c>
      <c r="BG35" s="3">
        <v>192348738.73601457</v>
      </c>
      <c r="BH35" s="3">
        <v>3589780494.0618434</v>
      </c>
      <c r="BI35" s="3">
        <v>2355285515.122849</v>
      </c>
      <c r="BJ35" s="3">
        <v>182068688.33007774</v>
      </c>
      <c r="BK35" s="3">
        <v>2173216826.7927732</v>
      </c>
      <c r="BL35" s="3">
        <v>31752544256</v>
      </c>
      <c r="BM35" s="5">
        <f t="shared" si="93"/>
        <v>4.493635867952183E-2</v>
      </c>
      <c r="BN35" s="5">
        <f t="shared" si="94"/>
        <v>0.11911263558299522</v>
      </c>
      <c r="BO35" s="5">
        <f t="shared" si="95"/>
        <v>7.4176276903473379E-2</v>
      </c>
      <c r="BP35" s="5">
        <f t="shared" si="96"/>
        <v>1.6506962086644688</v>
      </c>
      <c r="BQ35" s="3">
        <v>56568551.430170067</v>
      </c>
      <c r="BR35" s="3">
        <v>125500136.89990766</v>
      </c>
      <c r="BS35" s="3">
        <v>87443462.804976389</v>
      </c>
      <c r="BT35" s="3">
        <v>2085773363.9877968</v>
      </c>
      <c r="BU35" s="12">
        <v>0</v>
      </c>
      <c r="BV35" s="3">
        <v>0</v>
      </c>
      <c r="BW35" s="5" t="str">
        <f t="shared" si="78"/>
        <v/>
      </c>
    </row>
    <row r="36" spans="1:75" x14ac:dyDescent="0.25">
      <c r="A36" s="2" t="s">
        <v>31</v>
      </c>
      <c r="B36" s="2" t="s">
        <v>31</v>
      </c>
      <c r="C36" s="2" t="s">
        <v>171</v>
      </c>
      <c r="D36" s="2" t="s">
        <v>172</v>
      </c>
      <c r="E36" s="3">
        <v>140928</v>
      </c>
      <c r="F36" s="7">
        <v>0.36089714544630719</v>
      </c>
      <c r="G36" s="7">
        <v>0.26195331973714026</v>
      </c>
      <c r="H36" s="3">
        <f t="shared" si="79"/>
        <v>90067.487086542809</v>
      </c>
      <c r="I36" s="3">
        <f t="shared" si="80"/>
        <v>104011.44255608431</v>
      </c>
      <c r="J36" s="3">
        <f t="shared" si="81"/>
        <v>50860.512913457176</v>
      </c>
      <c r="K36" s="3">
        <f t="shared" si="82"/>
        <v>36916.557443915699</v>
      </c>
      <c r="M36" s="5">
        <v>0.18407376501482389</v>
      </c>
      <c r="N36" s="5">
        <v>0.16111104760578573</v>
      </c>
      <c r="O36" s="5">
        <v>0.65481518737939037</v>
      </c>
      <c r="P36" s="3"/>
      <c r="Q36" s="3">
        <f t="shared" ref="Q36:Q67" si="97">$E36*M36</f>
        <v>25941.147556009102</v>
      </c>
      <c r="R36" s="3">
        <f t="shared" ref="R36:R67" si="98">$E36*N36</f>
        <v>22705.057716988173</v>
      </c>
      <c r="S36" s="3">
        <f t="shared" ref="S36:S67" si="99">$E36*O36</f>
        <v>92281.794727002722</v>
      </c>
      <c r="T36" s="3">
        <v>12334</v>
      </c>
      <c r="U36" s="7">
        <v>0.19554355165428763</v>
      </c>
      <c r="V36" s="7">
        <v>0.10600945307224847</v>
      </c>
      <c r="W36" s="8">
        <f t="shared" si="83"/>
        <v>9922.1658338960169</v>
      </c>
      <c r="X36" s="8">
        <f t="shared" si="84"/>
        <v>11026.479405806887</v>
      </c>
      <c r="Y36" s="8">
        <f t="shared" si="85"/>
        <v>2411.8341661039835</v>
      </c>
      <c r="Z36" s="8">
        <f t="shared" si="86"/>
        <v>1307.5205941931126</v>
      </c>
      <c r="AA36" s="5"/>
      <c r="AB36" s="5">
        <v>0.1082371333148147</v>
      </c>
      <c r="AC36" s="5">
        <v>0.25853849185072258</v>
      </c>
      <c r="AD36" s="5">
        <v>0.63322437483446281</v>
      </c>
      <c r="AF36" s="3">
        <f t="shared" ref="AF36:AF67" si="100">$T36*AB36</f>
        <v>1334.9968023049246</v>
      </c>
      <c r="AG36" s="3">
        <f t="shared" ref="AG36:AG67" si="101">$T36*AC36</f>
        <v>3188.8137584868123</v>
      </c>
      <c r="AH36" s="3">
        <f t="shared" ref="AH36:AH67" si="102">$T36*AD36</f>
        <v>7810.189439208264</v>
      </c>
      <c r="AJ36" s="5">
        <v>0.10689384369333384</v>
      </c>
      <c r="AK36" s="5">
        <v>0.21324995136017311</v>
      </c>
      <c r="AL36" s="5">
        <v>0.67985620494649301</v>
      </c>
      <c r="AM36" s="3"/>
      <c r="AN36" s="3">
        <f t="shared" si="87"/>
        <v>10688.278330228088</v>
      </c>
      <c r="AO36" s="3">
        <f t="shared" si="88"/>
        <v>21322.788621804168</v>
      </c>
      <c r="AP36" s="3">
        <f t="shared" si="89"/>
        <v>67978.585968406565</v>
      </c>
      <c r="AR36" s="5">
        <v>0.22552728566862806</v>
      </c>
      <c r="AS36" s="5">
        <v>0.24037195651744095</v>
      </c>
      <c r="AT36" s="5">
        <v>0.53410075781393096</v>
      </c>
      <c r="AU36" s="3"/>
      <c r="AV36" s="3">
        <f t="shared" si="90"/>
        <v>12014.367838050493</v>
      </c>
      <c r="AW36" s="3">
        <f t="shared" si="91"/>
        <v>12805.178295790296</v>
      </c>
      <c r="AX36" s="3">
        <f t="shared" si="92"/>
        <v>28452.800945720366</v>
      </c>
      <c r="AY36" s="3">
        <f t="shared" ref="AY36:AY67" si="103">E36+T36</f>
        <v>153262</v>
      </c>
      <c r="AZ36" s="3" t="s">
        <v>420</v>
      </c>
      <c r="BA36" s="3" t="s">
        <v>420</v>
      </c>
      <c r="BB36" s="3">
        <v>7256471842.332633</v>
      </c>
      <c r="BC36" s="3">
        <v>815374647.62881279</v>
      </c>
      <c r="BD36" s="3">
        <v>6441097194.7038202</v>
      </c>
      <c r="BE36" s="2" t="s">
        <v>164</v>
      </c>
      <c r="BF36" s="3">
        <v>16753026173.32556</v>
      </c>
      <c r="BG36" s="3">
        <v>2763879452.5102768</v>
      </c>
      <c r="BH36" s="3">
        <v>13989146720.815281</v>
      </c>
      <c r="BI36" s="3">
        <v>9496554330.9929218</v>
      </c>
      <c r="BJ36" s="3">
        <v>1948504804.881464</v>
      </c>
      <c r="BK36" s="3">
        <v>7548049526.1114607</v>
      </c>
      <c r="BL36" s="3">
        <v>48732004352</v>
      </c>
      <c r="BM36" s="5">
        <f t="shared" si="93"/>
        <v>0.14890567172074098</v>
      </c>
      <c r="BN36" s="5">
        <f t="shared" si="94"/>
        <v>0.34377872193221215</v>
      </c>
      <c r="BO36" s="5">
        <f t="shared" si="95"/>
        <v>0.19487305021147105</v>
      </c>
      <c r="BP36" s="5">
        <f t="shared" si="96"/>
        <v>1.3087013272196757</v>
      </c>
      <c r="BQ36" s="3">
        <v>654229735.87838721</v>
      </c>
      <c r="BR36" s="3">
        <v>1294275069.0030768</v>
      </c>
      <c r="BS36" s="3">
        <v>1560078901.4590557</v>
      </c>
      <c r="BT36" s="3">
        <v>5987970624.6524048</v>
      </c>
      <c r="BU36" s="12">
        <v>0.3040000000000001</v>
      </c>
      <c r="BV36" s="3">
        <v>7317413730.8778343</v>
      </c>
      <c r="BW36" s="5">
        <f t="shared" ref="BW36:BW67" si="104">IFERROR(IF(BV36/BF36=0,"",BV36/BF36),"")</f>
        <v>0.43678160919540254</v>
      </c>
    </row>
    <row r="37" spans="1:75" x14ac:dyDescent="0.25">
      <c r="A37" s="2" t="s">
        <v>176</v>
      </c>
      <c r="B37" s="2" t="s">
        <v>32</v>
      </c>
      <c r="C37" s="2" t="s">
        <v>171</v>
      </c>
      <c r="D37" s="2" t="s">
        <v>172</v>
      </c>
      <c r="E37" s="3">
        <v>897895</v>
      </c>
      <c r="F37" s="7">
        <v>0.22997184540568211</v>
      </c>
      <c r="G37" s="7">
        <v>0.20911185052469924</v>
      </c>
      <c r="H37" s="3">
        <f t="shared" si="79"/>
        <v>691404.42986946506</v>
      </c>
      <c r="I37" s="3">
        <f t="shared" si="80"/>
        <v>710134.51497312519</v>
      </c>
      <c r="J37" s="3">
        <f t="shared" si="81"/>
        <v>206490.57013053494</v>
      </c>
      <c r="K37" s="3">
        <f t="shared" si="82"/>
        <v>187760.48502687484</v>
      </c>
      <c r="M37" s="5">
        <v>0</v>
      </c>
      <c r="N37" s="5">
        <v>6.8767711716656646E-2</v>
      </c>
      <c r="O37" s="5">
        <v>0.93123228828334337</v>
      </c>
      <c r="P37" s="3"/>
      <c r="Q37" s="3">
        <f t="shared" si="97"/>
        <v>0</v>
      </c>
      <c r="R37" s="3">
        <f t="shared" si="98"/>
        <v>61746.184511827421</v>
      </c>
      <c r="S37" s="3">
        <f t="shared" si="99"/>
        <v>836148.81548817258</v>
      </c>
      <c r="T37" s="3">
        <v>41154</v>
      </c>
      <c r="U37" s="7">
        <v>0.14908776409538321</v>
      </c>
      <c r="V37" s="7">
        <v>7.2196367530167616E-2</v>
      </c>
      <c r="W37" s="8">
        <f t="shared" si="83"/>
        <v>35018.442156418605</v>
      </c>
      <c r="X37" s="8">
        <f t="shared" si="84"/>
        <v>38182.830690663483</v>
      </c>
      <c r="Y37" s="8">
        <f t="shared" si="85"/>
        <v>6135.5578435814004</v>
      </c>
      <c r="Z37" s="8">
        <f t="shared" si="86"/>
        <v>2971.1693093365179</v>
      </c>
      <c r="AA37" s="5"/>
      <c r="AB37" s="5">
        <v>3.5560922346829622E-2</v>
      </c>
      <c r="AC37" s="5">
        <v>6.8056324622675288E-2</v>
      </c>
      <c r="AD37" s="5">
        <v>0.89638275303049508</v>
      </c>
      <c r="AF37" s="3">
        <f t="shared" si="100"/>
        <v>1463.4741982614262</v>
      </c>
      <c r="AG37" s="3">
        <f t="shared" si="101"/>
        <v>2800.789983521579</v>
      </c>
      <c r="AH37" s="3">
        <f t="shared" si="102"/>
        <v>36889.735818216992</v>
      </c>
      <c r="AJ37" s="5">
        <v>3.1794794557460281E-2</v>
      </c>
      <c r="AK37" s="5">
        <v>8.3582931853877482E-2</v>
      </c>
      <c r="AL37" s="5">
        <v>0.88462227358866219</v>
      </c>
      <c r="AM37" s="3"/>
      <c r="AN37" s="3">
        <f t="shared" si="87"/>
        <v>23096.46597790323</v>
      </c>
      <c r="AO37" s="3">
        <f t="shared" si="88"/>
        <v>60716.553409637396</v>
      </c>
      <c r="AP37" s="3">
        <f t="shared" si="89"/>
        <v>642609.852638343</v>
      </c>
      <c r="AR37" s="5">
        <v>3.1794794557460281E-2</v>
      </c>
      <c r="AS37" s="5">
        <v>8.3582931853877482E-2</v>
      </c>
      <c r="AT37" s="5">
        <v>0.88462227358866219</v>
      </c>
      <c r="AU37" s="3"/>
      <c r="AV37" s="3">
        <f t="shared" si="90"/>
        <v>6760.4040564852867</v>
      </c>
      <c r="AW37" s="3">
        <f t="shared" si="91"/>
        <v>17771.915164814396</v>
      </c>
      <c r="AX37" s="3">
        <f t="shared" si="92"/>
        <v>188093.80875281664</v>
      </c>
      <c r="AY37" s="3">
        <f t="shared" si="103"/>
        <v>939049</v>
      </c>
      <c r="AZ37" s="3" t="s">
        <v>420</v>
      </c>
      <c r="BA37" s="3" t="s">
        <v>420</v>
      </c>
      <c r="BB37" s="3">
        <v>29935445459.981827</v>
      </c>
      <c r="BC37" s="3">
        <v>3874932223.9005694</v>
      </c>
      <c r="BD37" s="3">
        <v>26060513236.081257</v>
      </c>
      <c r="BE37" s="2" t="s">
        <v>163</v>
      </c>
      <c r="BF37" s="3">
        <v>101426592391.29742</v>
      </c>
      <c r="BG37" s="3">
        <v>8098314987.7647524</v>
      </c>
      <c r="BH37" s="3">
        <v>93328277403.5327</v>
      </c>
      <c r="BI37" s="3">
        <v>71491146931.315643</v>
      </c>
      <c r="BJ37" s="3">
        <v>4223382763.8641829</v>
      </c>
      <c r="BK37" s="3">
        <v>67267764167.451447</v>
      </c>
      <c r="BL37" s="3">
        <v>181811019776</v>
      </c>
      <c r="BM37" s="5">
        <f t="shared" si="93"/>
        <v>0.16465143585280886</v>
      </c>
      <c r="BN37" s="5">
        <f t="shared" si="94"/>
        <v>0.55786823326913793</v>
      </c>
      <c r="BO37" s="5">
        <f t="shared" si="95"/>
        <v>0.39321679741632937</v>
      </c>
      <c r="BP37" s="5">
        <f t="shared" si="96"/>
        <v>2.3881771536316747</v>
      </c>
      <c r="BQ37" s="3">
        <v>64389647.012990177</v>
      </c>
      <c r="BR37" s="3">
        <v>4158993116.851193</v>
      </c>
      <c r="BS37" s="3">
        <v>1046561441.4031991</v>
      </c>
      <c r="BT37" s="3">
        <v>66221202726.048248</v>
      </c>
      <c r="BU37" s="12">
        <v>0.16999999999999996</v>
      </c>
      <c r="BV37" s="3">
        <v>20774121333.157295</v>
      </c>
      <c r="BW37" s="5">
        <f t="shared" si="104"/>
        <v>0.20481927710843364</v>
      </c>
    </row>
    <row r="38" spans="1:75" x14ac:dyDescent="0.25">
      <c r="A38" s="2" t="s">
        <v>33</v>
      </c>
      <c r="B38" s="2" t="s">
        <v>33</v>
      </c>
      <c r="C38" s="2" t="s">
        <v>190</v>
      </c>
      <c r="D38" s="2" t="s">
        <v>162</v>
      </c>
      <c r="E38" s="3">
        <v>2030.7692307692307</v>
      </c>
      <c r="F38" s="7">
        <v>0.16666666666666666</v>
      </c>
      <c r="G38" s="7">
        <v>0.16666666666666666</v>
      </c>
      <c r="H38" s="3">
        <f t="shared" si="79"/>
        <v>1692.3076923076924</v>
      </c>
      <c r="I38" s="3">
        <f t="shared" si="80"/>
        <v>1692.3076923076924</v>
      </c>
      <c r="J38" s="3">
        <f t="shared" si="81"/>
        <v>338.46153846153845</v>
      </c>
      <c r="K38" s="3">
        <f t="shared" si="82"/>
        <v>338.46153846153845</v>
      </c>
      <c r="M38" s="5">
        <v>7.9580679704672266E-2</v>
      </c>
      <c r="N38" s="5">
        <v>1.0561676905446278E-2</v>
      </c>
      <c r="O38" s="5">
        <v>0.9098576433898814</v>
      </c>
      <c r="P38" s="3"/>
      <c r="Q38" s="3">
        <f t="shared" si="97"/>
        <v>161.60999570794982</v>
      </c>
      <c r="R38" s="3">
        <f t="shared" si="98"/>
        <v>21.448328484906288</v>
      </c>
      <c r="S38" s="3">
        <f t="shared" si="99"/>
        <v>1847.7109065763746</v>
      </c>
      <c r="T38" s="3">
        <v>774.19354838709671</v>
      </c>
      <c r="U38" s="7">
        <v>0.18181818181818182</v>
      </c>
      <c r="V38" s="7">
        <v>0.16287878787878787</v>
      </c>
      <c r="W38" s="8">
        <f t="shared" si="83"/>
        <v>633.43108504398822</v>
      </c>
      <c r="X38" s="8">
        <f t="shared" si="84"/>
        <v>648.09384164222877</v>
      </c>
      <c r="Y38" s="8">
        <f t="shared" si="85"/>
        <v>140.76246334310849</v>
      </c>
      <c r="Z38" s="8">
        <f t="shared" si="86"/>
        <v>126.09970674486802</v>
      </c>
      <c r="AA38" s="5"/>
      <c r="AB38" s="5">
        <v>3.7140289016539658E-2</v>
      </c>
      <c r="AC38" s="5">
        <v>0.11807208314655551</v>
      </c>
      <c r="AD38" s="5">
        <v>0.84478762783690486</v>
      </c>
      <c r="AF38" s="3">
        <f t="shared" si="100"/>
        <v>28.753772141837153</v>
      </c>
      <c r="AG38" s="3">
        <f t="shared" si="101"/>
        <v>91.410645016688136</v>
      </c>
      <c r="AH38" s="3">
        <f t="shared" si="102"/>
        <v>654.02913122857149</v>
      </c>
      <c r="AJ38" s="5">
        <v>4.0005928786075701E-2</v>
      </c>
      <c r="AK38" s="5">
        <v>7.4853421287695246E-2</v>
      </c>
      <c r="AL38" s="5">
        <v>0.88514064992622898</v>
      </c>
      <c r="AM38" s="3"/>
      <c r="AN38" s="3">
        <f t="shared" si="87"/>
        <v>93.043339901746108</v>
      </c>
      <c r="AO38" s="3">
        <f t="shared" si="88"/>
        <v>174.08950450623462</v>
      </c>
      <c r="AP38" s="3">
        <f t="shared" si="89"/>
        <v>2058.6059329436998</v>
      </c>
      <c r="AR38" s="5">
        <v>0.10225666061022892</v>
      </c>
      <c r="AS38" s="5">
        <v>0.11790783098314515</v>
      </c>
      <c r="AT38" s="5">
        <v>0.77983550840662597</v>
      </c>
      <c r="AU38" s="3"/>
      <c r="AV38" s="3">
        <f t="shared" si="90"/>
        <v>49.003846108813512</v>
      </c>
      <c r="AW38" s="3">
        <f t="shared" si="91"/>
        <v>56.504262607848759</v>
      </c>
      <c r="AX38" s="3">
        <f t="shared" si="92"/>
        <v>373.71589308798468</v>
      </c>
      <c r="AY38" s="3">
        <f t="shared" si="103"/>
        <v>2804.9627791563275</v>
      </c>
      <c r="AZ38" s="3" t="s">
        <v>133</v>
      </c>
      <c r="BA38" s="3" t="s">
        <v>133</v>
      </c>
      <c r="BB38" s="3">
        <v>65413570.066279411</v>
      </c>
      <c r="BC38" s="3">
        <v>39089206.695265092</v>
      </c>
      <c r="BD38" s="3">
        <v>26324363.371014319</v>
      </c>
      <c r="BE38" s="2" t="s">
        <v>164</v>
      </c>
      <c r="BF38" s="3">
        <v>211972304.30661991</v>
      </c>
      <c r="BG38" s="3">
        <v>51896659.754070379</v>
      </c>
      <c r="BH38" s="3">
        <v>160075644.55254954</v>
      </c>
      <c r="BI38" s="3">
        <v>146558734.24034059</v>
      </c>
      <c r="BJ38" s="3">
        <v>12807453.058805287</v>
      </c>
      <c r="BK38" s="3">
        <v>133751281.18153521</v>
      </c>
      <c r="BL38" s="3">
        <v>1589025920</v>
      </c>
      <c r="BM38" s="5">
        <f t="shared" si="93"/>
        <v>4.1165829482680438E-2</v>
      </c>
      <c r="BN38" s="5">
        <f t="shared" si="94"/>
        <v>0.13339763791053824</v>
      </c>
      <c r="BO38" s="5">
        <f t="shared" si="95"/>
        <v>9.2231808427857859E-2</v>
      </c>
      <c r="BP38" s="5">
        <f t="shared" si="96"/>
        <v>2.2404943514295574</v>
      </c>
      <c r="BQ38" s="3">
        <v>1276146.6061933131</v>
      </c>
      <c r="BR38" s="3">
        <v>11531306.452611974</v>
      </c>
      <c r="BS38" s="3">
        <v>20305368.662537161</v>
      </c>
      <c r="BT38" s="3">
        <v>113445912.51899806</v>
      </c>
      <c r="BU38" s="12">
        <v>0</v>
      </c>
      <c r="BV38" s="3">
        <v>0</v>
      </c>
      <c r="BW38" s="5" t="str">
        <f t="shared" si="104"/>
        <v/>
      </c>
    </row>
    <row r="39" spans="1:75" x14ac:dyDescent="0.25">
      <c r="A39" s="2" t="s">
        <v>34</v>
      </c>
      <c r="B39" s="2" t="s">
        <v>34</v>
      </c>
      <c r="C39" s="2" t="s">
        <v>180</v>
      </c>
      <c r="D39" s="2" t="s">
        <v>166</v>
      </c>
      <c r="E39" s="3">
        <v>2046.1538461538462</v>
      </c>
      <c r="F39" s="7">
        <v>0.25563909774436089</v>
      </c>
      <c r="G39" s="7">
        <v>0.25563909774436089</v>
      </c>
      <c r="H39" s="3">
        <f t="shared" si="79"/>
        <v>1523.0769230769231</v>
      </c>
      <c r="I39" s="3">
        <f t="shared" si="80"/>
        <v>1523.0769230769231</v>
      </c>
      <c r="J39" s="3">
        <f t="shared" si="81"/>
        <v>523.07692307692309</v>
      </c>
      <c r="K39" s="3">
        <f t="shared" si="82"/>
        <v>523.07692307692309</v>
      </c>
      <c r="M39" s="5">
        <v>2.1603000000000001E-2</v>
      </c>
      <c r="N39" s="5">
        <v>0.45988899999999999</v>
      </c>
      <c r="O39" s="5">
        <v>0.51850799999999997</v>
      </c>
      <c r="P39" s="3"/>
      <c r="Q39" s="3">
        <f t="shared" si="97"/>
        <v>44.20306153846154</v>
      </c>
      <c r="R39" s="3">
        <f t="shared" si="98"/>
        <v>941.00364615384615</v>
      </c>
      <c r="S39" s="3">
        <f t="shared" si="99"/>
        <v>1060.9471384615383</v>
      </c>
      <c r="T39" s="3">
        <v>387.09677419354836</v>
      </c>
      <c r="U39" s="7">
        <v>0.34848484848484851</v>
      </c>
      <c r="V39" s="7">
        <v>0.34848484848484851</v>
      </c>
      <c r="W39" s="8">
        <f t="shared" si="83"/>
        <v>252.19941348973603</v>
      </c>
      <c r="X39" s="8">
        <f t="shared" si="84"/>
        <v>252.19941348973603</v>
      </c>
      <c r="Y39" s="8">
        <f t="shared" si="85"/>
        <v>134.89736070381232</v>
      </c>
      <c r="Z39" s="8">
        <f t="shared" si="86"/>
        <v>134.89736070381232</v>
      </c>
      <c r="AA39" s="5"/>
      <c r="AB39" s="5">
        <v>9.2153224772018205E-2</v>
      </c>
      <c r="AC39" s="5">
        <v>0.40255489086466933</v>
      </c>
      <c r="AD39" s="5">
        <v>0.5052918843633124</v>
      </c>
      <c r="AF39" s="3">
        <f t="shared" si="100"/>
        <v>35.672216040781237</v>
      </c>
      <c r="AG39" s="3">
        <f t="shared" si="101"/>
        <v>155.82769968954941</v>
      </c>
      <c r="AH39" s="3">
        <f t="shared" si="102"/>
        <v>195.5968584632177</v>
      </c>
      <c r="AJ39" s="5">
        <v>2.3238450636917752E-2</v>
      </c>
      <c r="AK39" s="5">
        <v>0.40160235703265001</v>
      </c>
      <c r="AL39" s="5">
        <v>0.57515919233043222</v>
      </c>
      <c r="AM39" s="3"/>
      <c r="AN39" s="3">
        <f t="shared" si="87"/>
        <v>41.254671514192495</v>
      </c>
      <c r="AO39" s="3">
        <f t="shared" si="88"/>
        <v>712.95516114945838</v>
      </c>
      <c r="AP39" s="3">
        <f t="shared" si="89"/>
        <v>1021.0665039030083</v>
      </c>
      <c r="AR39" s="5">
        <v>0.14530513018177044</v>
      </c>
      <c r="AS39" s="5">
        <v>0.51766881761670636</v>
      </c>
      <c r="AT39" s="5">
        <v>0.3370260522015231</v>
      </c>
      <c r="AU39" s="3"/>
      <c r="AV39" s="3">
        <f t="shared" si="90"/>
        <v>95.607038961016926</v>
      </c>
      <c r="AW39" s="3">
        <f t="shared" si="91"/>
        <v>340.61276950697248</v>
      </c>
      <c r="AX39" s="3">
        <f t="shared" si="92"/>
        <v>221.75447531274591</v>
      </c>
      <c r="AY39" s="3">
        <f t="shared" si="103"/>
        <v>2433.2506203473945</v>
      </c>
      <c r="AZ39" s="3" t="s">
        <v>133</v>
      </c>
      <c r="BA39" s="3" t="s">
        <v>133</v>
      </c>
      <c r="BB39" s="3">
        <v>57579278.638435625</v>
      </c>
      <c r="BC39" s="3">
        <v>6143574.9352256889</v>
      </c>
      <c r="BD39" s="3">
        <v>51435703.703209937</v>
      </c>
      <c r="BE39" s="2" t="s">
        <v>164</v>
      </c>
      <c r="BF39" s="3">
        <v>126676252.44253077</v>
      </c>
      <c r="BG39" s="3">
        <v>26215309.943261329</v>
      </c>
      <c r="BH39" s="3">
        <v>100460942.49926949</v>
      </c>
      <c r="BI39" s="3">
        <v>69096973.804095194</v>
      </c>
      <c r="BJ39" s="3">
        <v>20071735.008035641</v>
      </c>
      <c r="BK39" s="3">
        <v>49025238.796059549</v>
      </c>
      <c r="BL39" s="3">
        <v>537777792</v>
      </c>
      <c r="BM39" s="5">
        <f t="shared" si="93"/>
        <v>0.10706890372750019</v>
      </c>
      <c r="BN39" s="5">
        <f t="shared" si="94"/>
        <v>0.23555500864292062</v>
      </c>
      <c r="BO39" s="5">
        <f t="shared" si="95"/>
        <v>0.12848610491542051</v>
      </c>
      <c r="BP39" s="5">
        <f t="shared" si="96"/>
        <v>1.2000319461795275</v>
      </c>
      <c r="BQ39" s="3">
        <v>4983564.1747653084</v>
      </c>
      <c r="BR39" s="3">
        <v>15088170.833270334</v>
      </c>
      <c r="BS39" s="3">
        <v>11515033.495057771</v>
      </c>
      <c r="BT39" s="3">
        <v>37510205.30100178</v>
      </c>
      <c r="BU39" s="12">
        <v>0</v>
      </c>
      <c r="BV39" s="3">
        <v>0</v>
      </c>
      <c r="BW39" s="5" t="str">
        <f t="shared" si="104"/>
        <v/>
      </c>
    </row>
    <row r="40" spans="1:75" x14ac:dyDescent="0.25">
      <c r="A40" s="2" t="s">
        <v>184</v>
      </c>
      <c r="B40" s="2" t="s">
        <v>35</v>
      </c>
      <c r="C40" s="2" t="s">
        <v>180</v>
      </c>
      <c r="D40" s="2" t="s">
        <v>166</v>
      </c>
      <c r="E40" s="8">
        <v>772899</v>
      </c>
      <c r="F40" s="7">
        <v>4.6444954128440366E-2</v>
      </c>
      <c r="G40" s="7">
        <v>4.6444954128440366E-2</v>
      </c>
      <c r="H40" s="8">
        <f t="shared" si="79"/>
        <v>737001.74139908259</v>
      </c>
      <c r="I40" s="8">
        <f t="shared" si="80"/>
        <v>737001.74139908259</v>
      </c>
      <c r="J40" s="8">
        <f t="shared" si="81"/>
        <v>35897.258600917434</v>
      </c>
      <c r="K40" s="8">
        <f t="shared" si="82"/>
        <v>35897.258600917434</v>
      </c>
      <c r="M40" s="5">
        <v>0</v>
      </c>
      <c r="N40" s="5">
        <v>0.25151454976590182</v>
      </c>
      <c r="O40" s="5">
        <v>0.74848545023409818</v>
      </c>
      <c r="P40" s="3"/>
      <c r="Q40" s="3">
        <f t="shared" si="97"/>
        <v>0</v>
      </c>
      <c r="R40" s="3">
        <f t="shared" si="98"/>
        <v>194395.34399951575</v>
      </c>
      <c r="S40" s="3">
        <f t="shared" si="99"/>
        <v>578503.65600048425</v>
      </c>
      <c r="T40" s="8">
        <v>18337</v>
      </c>
      <c r="U40" s="7">
        <v>9.9067599067599071E-2</v>
      </c>
      <c r="V40" s="7">
        <v>9.9067599067599071E-2</v>
      </c>
      <c r="W40" s="8">
        <f t="shared" si="83"/>
        <v>16520.397435897434</v>
      </c>
      <c r="X40" s="8">
        <f t="shared" si="84"/>
        <v>16520.397435897434</v>
      </c>
      <c r="Y40" s="8">
        <f t="shared" si="85"/>
        <v>1816.6025641025642</v>
      </c>
      <c r="Z40" s="8">
        <f t="shared" si="86"/>
        <v>1816.6025641025642</v>
      </c>
      <c r="AA40" s="5"/>
      <c r="AB40" s="5">
        <v>3.8268151842252046E-2</v>
      </c>
      <c r="AC40" s="5">
        <v>0.33015764952918408</v>
      </c>
      <c r="AD40" s="5">
        <v>0.6315741986285639</v>
      </c>
      <c r="AF40" s="3">
        <f t="shared" si="100"/>
        <v>701.7231003313758</v>
      </c>
      <c r="AG40" s="3">
        <f t="shared" si="101"/>
        <v>6054.1008194166488</v>
      </c>
      <c r="AH40" s="3">
        <f t="shared" si="102"/>
        <v>11581.176080251977</v>
      </c>
      <c r="AJ40" s="5">
        <v>3.181397795572137E-2</v>
      </c>
      <c r="AK40" s="5">
        <v>0.30844962003565046</v>
      </c>
      <c r="AL40" s="5">
        <v>0.65973640200862815</v>
      </c>
      <c r="AM40" s="3"/>
      <c r="AN40" s="3">
        <f t="shared" si="87"/>
        <v>23972.536714044072</v>
      </c>
      <c r="AO40" s="3">
        <f t="shared" si="88"/>
        <v>232423.61741210023</v>
      </c>
      <c r="AP40" s="3">
        <f t="shared" si="89"/>
        <v>497125.98470883566</v>
      </c>
      <c r="AR40" s="5">
        <v>3.181397795572137E-2</v>
      </c>
      <c r="AS40" s="5">
        <v>0.30844962003565046</v>
      </c>
      <c r="AT40" s="5">
        <v>0.65973640200862815</v>
      </c>
      <c r="AU40" s="3"/>
      <c r="AV40" s="3">
        <f t="shared" si="90"/>
        <v>1199.8279477290826</v>
      </c>
      <c r="AW40" s="3">
        <f t="shared" si="91"/>
        <v>11632.826146427691</v>
      </c>
      <c r="AX40" s="3">
        <f t="shared" si="92"/>
        <v>24881.20707086322</v>
      </c>
      <c r="AY40" s="3">
        <f t="shared" si="103"/>
        <v>791236</v>
      </c>
      <c r="AZ40" s="3" t="s">
        <v>368</v>
      </c>
      <c r="BA40" s="3" t="s">
        <v>368</v>
      </c>
      <c r="BB40" s="3">
        <v>3474739423</v>
      </c>
      <c r="BC40" s="3">
        <v>97348154.240455702</v>
      </c>
      <c r="BD40" s="3">
        <v>3377391268.7595444</v>
      </c>
      <c r="BE40" s="10" t="s">
        <v>375</v>
      </c>
      <c r="BF40" s="3">
        <v>16434099574.811081</v>
      </c>
      <c r="BG40" s="3">
        <v>688434208.9257189</v>
      </c>
      <c r="BH40" s="3">
        <v>15745665365.885355</v>
      </c>
      <c r="BI40" s="3">
        <v>12959360151.811077</v>
      </c>
      <c r="BJ40" s="3">
        <v>591086054.68526316</v>
      </c>
      <c r="BK40" s="3">
        <v>12368274097.125811</v>
      </c>
      <c r="BL40" s="3">
        <v>67103264768</v>
      </c>
      <c r="BM40" s="5">
        <f t="shared" si="93"/>
        <v>5.1781972680664909E-2</v>
      </c>
      <c r="BN40" s="5">
        <f t="shared" si="94"/>
        <v>0.24490760072001927</v>
      </c>
      <c r="BO40" s="5">
        <f t="shared" si="95"/>
        <v>0.19312562803935432</v>
      </c>
      <c r="BP40" s="5">
        <f t="shared" si="96"/>
        <v>3.729591941781436</v>
      </c>
      <c r="BQ40" s="3">
        <v>39548796.435668118</v>
      </c>
      <c r="BR40" s="3">
        <v>551537258.24959505</v>
      </c>
      <c r="BS40" s="3">
        <v>1249782820.1982632</v>
      </c>
      <c r="BT40" s="3">
        <v>11118491276.927547</v>
      </c>
      <c r="BU40" s="12">
        <v>0.30499999999999988</v>
      </c>
      <c r="BV40" s="3">
        <v>7212086863.7660112</v>
      </c>
      <c r="BW40" s="5">
        <f t="shared" si="104"/>
        <v>0.43884892086330918</v>
      </c>
    </row>
    <row r="41" spans="1:75" x14ac:dyDescent="0.25">
      <c r="A41" s="2" t="s">
        <v>37</v>
      </c>
      <c r="B41" s="2" t="s">
        <v>37</v>
      </c>
      <c r="C41" s="2" t="s">
        <v>180</v>
      </c>
      <c r="D41" s="2" t="s">
        <v>166</v>
      </c>
      <c r="E41" s="3">
        <v>631430</v>
      </c>
      <c r="F41" s="7">
        <v>0.14703425229741018</v>
      </c>
      <c r="G41" s="7">
        <v>0.14703425229741018</v>
      </c>
      <c r="H41" s="3">
        <f t="shared" si="79"/>
        <v>538588.16207184631</v>
      </c>
      <c r="I41" s="3">
        <f t="shared" si="80"/>
        <v>538588.16207184631</v>
      </c>
      <c r="J41" s="3">
        <f t="shared" si="81"/>
        <v>92841.837928153705</v>
      </c>
      <c r="K41" s="3">
        <f t="shared" si="82"/>
        <v>92841.837928153705</v>
      </c>
      <c r="M41" s="5">
        <v>0.10947648242700199</v>
      </c>
      <c r="N41" s="5">
        <v>0.14640873557403203</v>
      </c>
      <c r="O41" s="5">
        <v>0.74411478199896597</v>
      </c>
      <c r="P41" s="3"/>
      <c r="Q41" s="3">
        <f t="shared" si="97"/>
        <v>69126.73529888186</v>
      </c>
      <c r="R41" s="3">
        <f t="shared" si="98"/>
        <v>92446.86790351104</v>
      </c>
      <c r="S41" s="3">
        <f t="shared" si="99"/>
        <v>469856.39679760707</v>
      </c>
      <c r="T41" s="3">
        <v>69569</v>
      </c>
      <c r="U41" s="7">
        <v>0.10900304277787722</v>
      </c>
      <c r="V41" s="7">
        <v>0.10900304277787722</v>
      </c>
      <c r="W41" s="8">
        <f t="shared" si="83"/>
        <v>61985.767316985861</v>
      </c>
      <c r="X41" s="8">
        <f t="shared" si="84"/>
        <v>61985.767316985861</v>
      </c>
      <c r="Y41" s="8">
        <f t="shared" si="85"/>
        <v>7583.2326830141401</v>
      </c>
      <c r="Z41" s="8">
        <f t="shared" si="86"/>
        <v>7583.2326830141401</v>
      </c>
      <c r="AA41" s="5"/>
      <c r="AB41" s="5">
        <v>1.6773459340441849E-2</v>
      </c>
      <c r="AC41" s="5">
        <v>0.29415402884639175</v>
      </c>
      <c r="AD41" s="5">
        <v>0.68907251181316642</v>
      </c>
      <c r="AF41" s="3">
        <f t="shared" si="100"/>
        <v>1166.9127928551991</v>
      </c>
      <c r="AG41" s="3">
        <f t="shared" si="101"/>
        <v>20464.001632814627</v>
      </c>
      <c r="AH41" s="3">
        <f t="shared" si="102"/>
        <v>47938.085574330173</v>
      </c>
      <c r="AJ41" s="5">
        <v>5.820954386642796E-2</v>
      </c>
      <c r="AK41" s="5">
        <v>0.23488442749701027</v>
      </c>
      <c r="AL41" s="5">
        <v>0.70690602863656171</v>
      </c>
      <c r="AM41" s="3"/>
      <c r="AN41" s="3">
        <f t="shared" si="87"/>
        <v>34959.134487792238</v>
      </c>
      <c r="AO41" s="3">
        <f t="shared" si="88"/>
        <v>141065.46357412572</v>
      </c>
      <c r="AP41" s="3">
        <f t="shared" si="89"/>
        <v>424549.33132691419</v>
      </c>
      <c r="AR41" s="5">
        <v>0</v>
      </c>
      <c r="AS41" s="5">
        <v>0.28453438612959331</v>
      </c>
      <c r="AT41" s="5">
        <v>0.71546561387040664</v>
      </c>
      <c r="AU41" s="3"/>
      <c r="AV41" s="3">
        <f t="shared" si="90"/>
        <v>0</v>
      </c>
      <c r="AW41" s="3">
        <f t="shared" si="91"/>
        <v>28574.385818369705</v>
      </c>
      <c r="AX41" s="3">
        <f t="shared" si="92"/>
        <v>71850.684792798129</v>
      </c>
      <c r="AY41" s="3">
        <f t="shared" si="103"/>
        <v>700999</v>
      </c>
      <c r="AZ41" s="3" t="s">
        <v>420</v>
      </c>
      <c r="BA41" s="3" t="s">
        <v>420</v>
      </c>
      <c r="BB41" s="3">
        <v>4049685699.6032705</v>
      </c>
      <c r="BC41" s="3">
        <v>434747424.95791489</v>
      </c>
      <c r="BD41" s="3">
        <v>3614938274.6453557</v>
      </c>
      <c r="BE41" s="2" t="s">
        <v>164</v>
      </c>
      <c r="BF41" s="3">
        <v>21987494656.293648</v>
      </c>
      <c r="BG41" s="3">
        <v>2643284796.3755379</v>
      </c>
      <c r="BH41" s="3">
        <v>19344209859.918095</v>
      </c>
      <c r="BI41" s="3">
        <v>17937808956.690372</v>
      </c>
      <c r="BJ41" s="3">
        <v>2208537371.417623</v>
      </c>
      <c r="BK41" s="3">
        <v>15729271585.272739</v>
      </c>
      <c r="BL41" s="3">
        <v>100871766016</v>
      </c>
      <c r="BM41" s="5">
        <f t="shared" si="93"/>
        <v>4.0146870224924192E-2</v>
      </c>
      <c r="BN41" s="5">
        <f t="shared" si="94"/>
        <v>0.21797471705616864</v>
      </c>
      <c r="BO41" s="5">
        <f t="shared" si="95"/>
        <v>0.17782784683124439</v>
      </c>
      <c r="BP41" s="5">
        <f t="shared" si="96"/>
        <v>4.4294323775417084</v>
      </c>
      <c r="BQ41" s="3">
        <v>266916444.94776899</v>
      </c>
      <c r="BR41" s="3">
        <v>1941620926.4698541</v>
      </c>
      <c r="BS41" s="3">
        <v>1278484343.4308319</v>
      </c>
      <c r="BT41" s="3">
        <v>14450787241.841908</v>
      </c>
      <c r="BU41" s="12">
        <v>0.30400000000000005</v>
      </c>
      <c r="BV41" s="3">
        <v>9603733298.1512508</v>
      </c>
      <c r="BW41" s="5">
        <f t="shared" si="104"/>
        <v>0.43678160919540243</v>
      </c>
    </row>
    <row r="42" spans="1:75" x14ac:dyDescent="0.25">
      <c r="A42" s="2" t="s">
        <v>191</v>
      </c>
      <c r="B42" s="2" t="s">
        <v>38</v>
      </c>
      <c r="C42" s="2" t="s">
        <v>190</v>
      </c>
      <c r="D42" s="2" t="s">
        <v>162</v>
      </c>
      <c r="E42" s="3">
        <v>2447533</v>
      </c>
      <c r="F42" s="7">
        <v>7.7091920103407069E-2</v>
      </c>
      <c r="G42" s="7">
        <v>6.4897690412896614E-2</v>
      </c>
      <c r="H42" s="3">
        <f t="shared" si="79"/>
        <v>2258847.9815135477</v>
      </c>
      <c r="I42" s="3">
        <f t="shared" si="80"/>
        <v>2288693.7610906521</v>
      </c>
      <c r="J42" s="3">
        <f t="shared" si="81"/>
        <v>188685.0184864522</v>
      </c>
      <c r="K42" s="3">
        <f t="shared" si="82"/>
        <v>158839.23890934809</v>
      </c>
      <c r="M42" s="5">
        <v>0.21014012770946988</v>
      </c>
      <c r="N42" s="5">
        <v>0.12361869391191344</v>
      </c>
      <c r="O42" s="5">
        <v>0.66624117837861663</v>
      </c>
      <c r="P42" s="3"/>
      <c r="Q42" s="3">
        <f t="shared" si="97"/>
        <v>514324.89719314192</v>
      </c>
      <c r="R42" s="3">
        <f t="shared" si="98"/>
        <v>302560.83276630723</v>
      </c>
      <c r="S42" s="3">
        <f t="shared" si="99"/>
        <v>1630647.2700405507</v>
      </c>
      <c r="T42" s="3">
        <v>6034</v>
      </c>
      <c r="U42" s="7">
        <v>6.1434438130003731E-2</v>
      </c>
      <c r="V42" s="7">
        <v>5.1493362831858409E-2</v>
      </c>
      <c r="W42" s="8">
        <f t="shared" si="83"/>
        <v>5663.3046003235577</v>
      </c>
      <c r="X42" s="8">
        <f t="shared" si="84"/>
        <v>5723.2890486725664</v>
      </c>
      <c r="Y42" s="8">
        <f t="shared" si="85"/>
        <v>370.69539967644249</v>
      </c>
      <c r="Z42" s="8">
        <f t="shared" si="86"/>
        <v>310.71095132743363</v>
      </c>
      <c r="AA42" s="5"/>
      <c r="AB42" s="5">
        <v>0.15181158362290767</v>
      </c>
      <c r="AC42" s="5">
        <v>8.5381983987160306E-2</v>
      </c>
      <c r="AD42" s="5">
        <v>0.76280643238993207</v>
      </c>
      <c r="AF42" s="3">
        <f t="shared" si="100"/>
        <v>916.03109558062488</v>
      </c>
      <c r="AG42" s="3">
        <f t="shared" si="101"/>
        <v>515.19489137852531</v>
      </c>
      <c r="AH42" s="3">
        <f t="shared" si="102"/>
        <v>4602.7740130408501</v>
      </c>
      <c r="AJ42" s="5">
        <v>0.17319161243962211</v>
      </c>
      <c r="AK42" s="5">
        <v>9.9314482295492376E-2</v>
      </c>
      <c r="AL42" s="5">
        <v>0.72749390526488555</v>
      </c>
      <c r="AM42" s="3"/>
      <c r="AN42" s="3">
        <f t="shared" si="87"/>
        <v>392194.36102978379</v>
      </c>
      <c r="AO42" s="3">
        <f t="shared" si="88"/>
        <v>224898.76603269874</v>
      </c>
      <c r="AP42" s="3">
        <f t="shared" si="89"/>
        <v>1647418.1590513887</v>
      </c>
      <c r="AR42" s="5">
        <v>0.17443419878780439</v>
      </c>
      <c r="AS42" s="5">
        <v>9.9941467145207588E-2</v>
      </c>
      <c r="AT42" s="5">
        <v>0.72562433406698801</v>
      </c>
      <c r="AU42" s="3"/>
      <c r="AV42" s="3">
        <f t="shared" si="90"/>
        <v>32977.781977983235</v>
      </c>
      <c r="AW42" s="3">
        <f t="shared" si="91"/>
        <v>18894.505417964294</v>
      </c>
      <c r="AX42" s="3">
        <f t="shared" si="92"/>
        <v>137183.42649018113</v>
      </c>
      <c r="AY42" s="3">
        <f t="shared" si="103"/>
        <v>2453567</v>
      </c>
      <c r="AZ42" s="3" t="s">
        <v>420</v>
      </c>
      <c r="BA42" s="3" t="s">
        <v>420</v>
      </c>
      <c r="BB42" s="3">
        <v>2819748677.3517289</v>
      </c>
      <c r="BC42" s="3">
        <v>155950519.01472458</v>
      </c>
      <c r="BD42" s="3">
        <v>2663798158.3370042</v>
      </c>
      <c r="BE42" s="2" t="s">
        <v>164</v>
      </c>
      <c r="BF42" s="3">
        <v>49542106867.299896</v>
      </c>
      <c r="BG42" s="3">
        <v>7879558431.4696589</v>
      </c>
      <c r="BH42" s="3">
        <v>41662548435.830223</v>
      </c>
      <c r="BI42" s="3">
        <v>46722358189.948166</v>
      </c>
      <c r="BJ42" s="3">
        <v>7723607912.4549341</v>
      </c>
      <c r="BK42" s="3">
        <v>38998750277.493217</v>
      </c>
      <c r="BL42" s="3">
        <v>330778542080</v>
      </c>
      <c r="BM42" s="5">
        <f t="shared" si="93"/>
        <v>8.5245816116746847E-3</v>
      </c>
      <c r="BN42" s="5">
        <f t="shared" si="94"/>
        <v>0.14977424640597745</v>
      </c>
      <c r="BO42" s="5">
        <f t="shared" si="95"/>
        <v>0.14124966479430276</v>
      </c>
      <c r="BP42" s="5">
        <f t="shared" si="96"/>
        <v>16.569688839726382</v>
      </c>
      <c r="BQ42" s="8">
        <v>925818116.29733372</v>
      </c>
      <c r="BR42" s="8">
        <v>6797789796.1576004</v>
      </c>
      <c r="BS42" s="8">
        <v>1587920183.7088346</v>
      </c>
      <c r="BT42" s="8">
        <v>37410830093.784386</v>
      </c>
      <c r="BU42" s="12">
        <v>0.33100000000000007</v>
      </c>
      <c r="BV42" s="3">
        <v>24511864533.746296</v>
      </c>
      <c r="BW42" s="5">
        <f t="shared" si="104"/>
        <v>0.49476831091180884</v>
      </c>
    </row>
    <row r="43" spans="1:75" x14ac:dyDescent="0.25">
      <c r="A43" s="2" t="s">
        <v>39</v>
      </c>
      <c r="B43" s="2" t="s">
        <v>39</v>
      </c>
      <c r="C43" s="2" t="s">
        <v>197</v>
      </c>
      <c r="D43" s="2" t="s">
        <v>196</v>
      </c>
      <c r="E43" s="3">
        <v>3661.5384615384614</v>
      </c>
      <c r="F43" s="7">
        <v>2.1097046413502109E-2</v>
      </c>
      <c r="G43" s="7">
        <v>2.1097046413502109E-2</v>
      </c>
      <c r="H43" s="3">
        <f t="shared" si="79"/>
        <v>3584.2908146705618</v>
      </c>
      <c r="I43" s="3">
        <f t="shared" si="80"/>
        <v>3584.2908146705618</v>
      </c>
      <c r="J43" s="3">
        <f t="shared" si="81"/>
        <v>77.247646867900031</v>
      </c>
      <c r="K43" s="3">
        <f t="shared" si="82"/>
        <v>77.247646867900031</v>
      </c>
      <c r="M43" s="5">
        <v>1.2831124554218426E-2</v>
      </c>
      <c r="N43" s="5">
        <v>6.4155622771092128E-3</v>
      </c>
      <c r="O43" s="5">
        <v>0.98075331316867231</v>
      </c>
      <c r="P43" s="3"/>
      <c r="Q43" s="3">
        <f t="shared" si="97"/>
        <v>46.981656060061312</v>
      </c>
      <c r="R43" s="3">
        <f t="shared" si="98"/>
        <v>23.490828030030656</v>
      </c>
      <c r="S43" s="3">
        <f t="shared" si="99"/>
        <v>3591.0659774483693</v>
      </c>
      <c r="T43" s="3">
        <v>903.22580645161281</v>
      </c>
      <c r="U43" s="7">
        <v>1.6233766233766232E-2</v>
      </c>
      <c r="V43" s="7">
        <v>1.6233766233766232E-2</v>
      </c>
      <c r="W43" s="8">
        <f t="shared" si="83"/>
        <v>888.56304985337226</v>
      </c>
      <c r="X43" s="8">
        <f t="shared" si="84"/>
        <v>888.56304985337226</v>
      </c>
      <c r="Y43" s="8">
        <f t="shared" si="85"/>
        <v>14.662756598240467</v>
      </c>
      <c r="Z43" s="8">
        <f t="shared" si="86"/>
        <v>14.662756598240467</v>
      </c>
      <c r="AA43" s="5"/>
      <c r="AB43" s="5">
        <v>0.1319291395870264</v>
      </c>
      <c r="AC43" s="5">
        <v>6.9207753902495228E-2</v>
      </c>
      <c r="AD43" s="5">
        <v>0.79886310651047832</v>
      </c>
      <c r="AF43" s="3">
        <f t="shared" si="100"/>
        <v>119.16180349795931</v>
      </c>
      <c r="AG43" s="3">
        <f t="shared" si="101"/>
        <v>62.510229331286006</v>
      </c>
      <c r="AH43" s="3">
        <f t="shared" si="102"/>
        <v>721.55377362236743</v>
      </c>
      <c r="AJ43" s="5">
        <v>2.9214663482886604E-2</v>
      </c>
      <c r="AK43" s="5">
        <v>5.5785218178466406E-2</v>
      </c>
      <c r="AL43" s="5">
        <v>0.91500011833864703</v>
      </c>
      <c r="AM43" s="3"/>
      <c r="AN43" s="3">
        <f t="shared" si="87"/>
        <v>130.6729204601956</v>
      </c>
      <c r="AO43" s="3">
        <f t="shared" si="88"/>
        <v>249.51912871286427</v>
      </c>
      <c r="AP43" s="3">
        <f t="shared" si="89"/>
        <v>4092.6618153508743</v>
      </c>
      <c r="AR43" s="5">
        <v>0</v>
      </c>
      <c r="AS43" s="5">
        <v>0</v>
      </c>
      <c r="AT43" s="5">
        <v>1</v>
      </c>
      <c r="AU43" s="3"/>
      <c r="AV43" s="3">
        <f t="shared" si="90"/>
        <v>0</v>
      </c>
      <c r="AW43" s="3">
        <f t="shared" si="91"/>
        <v>0</v>
      </c>
      <c r="AX43" s="3">
        <f t="shared" si="92"/>
        <v>91.910403466140494</v>
      </c>
      <c r="AY43" s="3">
        <f t="shared" si="103"/>
        <v>4564.7642679900746</v>
      </c>
      <c r="AZ43" s="3" t="s">
        <v>133</v>
      </c>
      <c r="BA43" s="3" t="s">
        <v>133</v>
      </c>
      <c r="BB43" s="3">
        <v>0</v>
      </c>
      <c r="BC43" s="3">
        <v>0</v>
      </c>
      <c r="BD43" s="3">
        <v>0</v>
      </c>
      <c r="BE43" s="2" t="s">
        <v>170</v>
      </c>
      <c r="BF43" s="3">
        <v>120143079.59488553</v>
      </c>
      <c r="BG43" s="3">
        <v>28816281.889891185</v>
      </c>
      <c r="BH43" s="3">
        <v>91326797.704994321</v>
      </c>
      <c r="BI43" s="3">
        <v>0</v>
      </c>
      <c r="BJ43" s="3">
        <v>0</v>
      </c>
      <c r="BK43" s="3">
        <v>0</v>
      </c>
      <c r="BM43" s="5" t="str">
        <f t="shared" si="93"/>
        <v/>
      </c>
      <c r="BN43" s="5" t="str">
        <f t="shared" si="94"/>
        <v/>
      </c>
      <c r="BO43" s="5" t="str">
        <f t="shared" si="95"/>
        <v/>
      </c>
      <c r="BP43" s="5" t="str">
        <f t="shared" si="96"/>
        <v/>
      </c>
      <c r="BQ43" s="3">
        <v>0</v>
      </c>
      <c r="BR43" s="3">
        <v>0</v>
      </c>
      <c r="BS43" s="3">
        <v>0</v>
      </c>
      <c r="BT43" s="3">
        <v>0</v>
      </c>
      <c r="BU43" s="12">
        <v>0.41399999999999992</v>
      </c>
      <c r="BV43" s="3">
        <v>84879240.532905445</v>
      </c>
      <c r="BW43" s="5">
        <f t="shared" si="104"/>
        <v>0.706484641638225</v>
      </c>
    </row>
    <row r="44" spans="1:75" x14ac:dyDescent="0.25">
      <c r="A44" s="2" t="s">
        <v>40</v>
      </c>
      <c r="B44" s="2" t="s">
        <v>40</v>
      </c>
      <c r="C44" s="2" t="s">
        <v>171</v>
      </c>
      <c r="D44" s="2" t="s">
        <v>172</v>
      </c>
      <c r="E44" s="3">
        <v>59372</v>
      </c>
      <c r="F44" s="7">
        <v>0.29984051036682613</v>
      </c>
      <c r="G44" s="7">
        <v>0.17639553429027113</v>
      </c>
      <c r="H44" s="3">
        <f t="shared" si="79"/>
        <v>41569.869218500797</v>
      </c>
      <c r="I44" s="3">
        <f t="shared" si="80"/>
        <v>48899.044338118023</v>
      </c>
      <c r="J44" s="3">
        <f t="shared" si="81"/>
        <v>17802.1307814992</v>
      </c>
      <c r="K44" s="3">
        <f t="shared" si="82"/>
        <v>10472.955661881977</v>
      </c>
      <c r="M44" s="5">
        <v>9.0487249523930738E-2</v>
      </c>
      <c r="N44" s="5">
        <v>2.2776336061736759E-2</v>
      </c>
      <c r="O44" s="5">
        <v>0.8867364144143326</v>
      </c>
      <c r="P44" s="3"/>
      <c r="Q44" s="3">
        <f t="shared" si="97"/>
        <v>5372.4089787348157</v>
      </c>
      <c r="R44" s="3">
        <f t="shared" si="98"/>
        <v>1352.2766246574349</v>
      </c>
      <c r="S44" s="3">
        <f t="shared" si="99"/>
        <v>52647.314396607755</v>
      </c>
      <c r="T44" s="3">
        <v>6535</v>
      </c>
      <c r="U44" s="7">
        <v>0.18728004022121669</v>
      </c>
      <c r="V44" s="7">
        <v>0.14102564102564102</v>
      </c>
      <c r="W44" s="8">
        <f t="shared" si="83"/>
        <v>5311.124937154349</v>
      </c>
      <c r="X44" s="8">
        <f t="shared" si="84"/>
        <v>5613.3974358974365</v>
      </c>
      <c r="Y44" s="8">
        <f t="shared" si="85"/>
        <v>1223.875062845651</v>
      </c>
      <c r="Z44" s="8">
        <f t="shared" si="86"/>
        <v>921.60256410256409</v>
      </c>
      <c r="AA44" s="5"/>
      <c r="AB44" s="5">
        <v>2.3107284118563172E-2</v>
      </c>
      <c r="AC44" s="5">
        <v>0.11806115968214907</v>
      </c>
      <c r="AD44" s="5">
        <v>0.85883155619928764</v>
      </c>
      <c r="AF44" s="3">
        <f t="shared" si="100"/>
        <v>151.00610171481034</v>
      </c>
      <c r="AG44" s="3">
        <f t="shared" si="101"/>
        <v>771.52967852284416</v>
      </c>
      <c r="AH44" s="3">
        <f t="shared" si="102"/>
        <v>5612.4642197623443</v>
      </c>
      <c r="AJ44" s="5">
        <v>5.6339636294855257E-2</v>
      </c>
      <c r="AK44" s="5">
        <v>4.2453363349518665E-2</v>
      </c>
      <c r="AL44" s="5">
        <v>0.90120700035562606</v>
      </c>
      <c r="AM44" s="3"/>
      <c r="AN44" s="3">
        <f t="shared" si="87"/>
        <v>2641.2581598708462</v>
      </c>
      <c r="AO44" s="3">
        <f t="shared" si="88"/>
        <v>1990.2558790766891</v>
      </c>
      <c r="AP44" s="3">
        <f t="shared" si="89"/>
        <v>42249.480116707615</v>
      </c>
      <c r="AR44" s="5">
        <v>4.781864340230621E-2</v>
      </c>
      <c r="AS44" s="5">
        <v>0.17646008259886969</v>
      </c>
      <c r="AT44" s="5">
        <v>0.77572127399882407</v>
      </c>
      <c r="AU44" s="3"/>
      <c r="AV44" s="3">
        <f t="shared" si="90"/>
        <v>909.79778884092025</v>
      </c>
      <c r="AW44" s="3">
        <f t="shared" si="91"/>
        <v>3357.3305628196699</v>
      </c>
      <c r="AX44" s="3">
        <f t="shared" si="92"/>
        <v>14758.87749268426</v>
      </c>
      <c r="AY44" s="3">
        <f t="shared" si="103"/>
        <v>65907</v>
      </c>
      <c r="AZ44" s="3" t="s">
        <v>420</v>
      </c>
      <c r="BA44" s="3" t="s">
        <v>420</v>
      </c>
      <c r="BB44" s="3">
        <v>2253754880</v>
      </c>
      <c r="BC44" s="3">
        <v>355354449.00409698</v>
      </c>
      <c r="BD44" s="3">
        <v>1898400430.995903</v>
      </c>
      <c r="BE44" s="2" t="s">
        <v>174</v>
      </c>
      <c r="BF44" s="3">
        <v>7527165687.9609709</v>
      </c>
      <c r="BG44" s="3">
        <v>1178004095.2290184</v>
      </c>
      <c r="BH44" s="3">
        <v>6349161592.7319574</v>
      </c>
      <c r="BI44" s="3">
        <v>5273410807.9609728</v>
      </c>
      <c r="BJ44" s="3">
        <v>822649646.22492146</v>
      </c>
      <c r="BK44" s="3">
        <v>4450761161.7360544</v>
      </c>
      <c r="BL44" s="3">
        <v>22691483648</v>
      </c>
      <c r="BM44" s="5">
        <f t="shared" si="93"/>
        <v>9.9321618408086912E-2</v>
      </c>
      <c r="BN44" s="5">
        <f t="shared" si="94"/>
        <v>0.33171765252222307</v>
      </c>
      <c r="BO44" s="5">
        <f t="shared" si="95"/>
        <v>0.23239603411413626</v>
      </c>
      <c r="BP44" s="5">
        <f t="shared" si="96"/>
        <v>2.3398333398000108</v>
      </c>
      <c r="BQ44" s="8">
        <v>143253186.74597499</v>
      </c>
      <c r="BR44" s="8">
        <v>679396459.47894645</v>
      </c>
      <c r="BS44" s="8">
        <v>377520635.29353571</v>
      </c>
      <c r="BT44" s="8">
        <v>4073240526.4425187</v>
      </c>
      <c r="BU44" s="12">
        <v>0.29499999999999998</v>
      </c>
      <c r="BV44" s="3">
        <v>3149665075.1042356</v>
      </c>
      <c r="BW44" s="5">
        <f t="shared" si="104"/>
        <v>0.41843971631205668</v>
      </c>
    </row>
    <row r="45" spans="1:75" x14ac:dyDescent="0.25">
      <c r="A45" s="2" t="s">
        <v>41</v>
      </c>
      <c r="B45" s="2" t="s">
        <v>41</v>
      </c>
      <c r="C45" s="2" t="s">
        <v>197</v>
      </c>
      <c r="D45" s="2" t="s">
        <v>196</v>
      </c>
      <c r="E45" s="3">
        <v>91861.538461538454</v>
      </c>
      <c r="F45" s="7">
        <v>0.32239155920281359</v>
      </c>
      <c r="G45" s="7">
        <v>0.30128956623681125</v>
      </c>
      <c r="H45" s="3">
        <f t="shared" si="79"/>
        <v>62246.153846153844</v>
      </c>
      <c r="I45" s="3">
        <f t="shared" si="80"/>
        <v>64184.615384615383</v>
      </c>
      <c r="J45" s="3">
        <f t="shared" si="81"/>
        <v>29615.384615384613</v>
      </c>
      <c r="K45" s="3">
        <f t="shared" si="82"/>
        <v>27676.923076923074</v>
      </c>
      <c r="M45" s="5">
        <v>0.53088664322845025</v>
      </c>
      <c r="N45" s="5">
        <v>0.18518432999295248</v>
      </c>
      <c r="O45" s="5">
        <v>0.28392902677859722</v>
      </c>
      <c r="P45" s="3"/>
      <c r="Q45" s="3">
        <f t="shared" si="97"/>
        <v>48768.063795647329</v>
      </c>
      <c r="R45" s="3">
        <f t="shared" si="98"/>
        <v>17011.317452121832</v>
      </c>
      <c r="S45" s="3">
        <f t="shared" si="99"/>
        <v>26082.157213769289</v>
      </c>
      <c r="T45" s="3">
        <v>44771</v>
      </c>
      <c r="U45" s="7">
        <v>0.16389787044263573</v>
      </c>
      <c r="V45" s="7">
        <v>7.8055307760927742E-2</v>
      </c>
      <c r="W45" s="8">
        <f t="shared" si="83"/>
        <v>37433.128442412759</v>
      </c>
      <c r="X45" s="8">
        <f t="shared" si="84"/>
        <v>41276.385816235503</v>
      </c>
      <c r="Y45" s="8">
        <f t="shared" si="85"/>
        <v>7337.8715575872448</v>
      </c>
      <c r="Z45" s="8">
        <f t="shared" si="86"/>
        <v>3494.6141837644959</v>
      </c>
      <c r="AA45" s="5"/>
      <c r="AB45" s="5">
        <v>0.2586908138244432</v>
      </c>
      <c r="AC45" s="5">
        <v>0.15616680378985587</v>
      </c>
      <c r="AD45" s="5">
        <v>0.58514238238570093</v>
      </c>
      <c r="AF45" s="3">
        <f t="shared" si="100"/>
        <v>11581.846425734146</v>
      </c>
      <c r="AG45" s="3">
        <f t="shared" si="101"/>
        <v>6991.7439724756368</v>
      </c>
      <c r="AH45" s="3">
        <f t="shared" si="102"/>
        <v>26197.409601790216</v>
      </c>
      <c r="AJ45" s="5">
        <v>0.33765118889864804</v>
      </c>
      <c r="AK45" s="5">
        <v>0.1519115845806816</v>
      </c>
      <c r="AL45" s="5">
        <v>0.51043722652067036</v>
      </c>
      <c r="AM45" s="3"/>
      <c r="AN45" s="3">
        <f t="shared" si="87"/>
        <v>33656.828173298469</v>
      </c>
      <c r="AO45" s="3">
        <f t="shared" si="88"/>
        <v>15142.437722321225</v>
      </c>
      <c r="AP45" s="3">
        <f t="shared" si="89"/>
        <v>50880.01639294692</v>
      </c>
      <c r="AR45" s="5">
        <v>0.47264992517236321</v>
      </c>
      <c r="AS45" s="5">
        <v>0.22267030468362373</v>
      </c>
      <c r="AT45" s="5">
        <v>0.30467977014401304</v>
      </c>
      <c r="AU45" s="3"/>
      <c r="AV45" s="3">
        <f t="shared" si="90"/>
        <v>17465.953765030317</v>
      </c>
      <c r="AW45" s="3">
        <f t="shared" si="91"/>
        <v>8228.3928110876423</v>
      </c>
      <c r="AX45" s="3">
        <f t="shared" si="92"/>
        <v>11258.909596853897</v>
      </c>
      <c r="AY45" s="3">
        <f t="shared" si="103"/>
        <v>136632.53846153844</v>
      </c>
      <c r="AZ45" s="3" t="s">
        <v>420</v>
      </c>
      <c r="BA45" s="3" t="s">
        <v>133</v>
      </c>
      <c r="BB45" s="3">
        <v>1687733587.2618201</v>
      </c>
      <c r="BC45" s="3">
        <v>101598635.52296796</v>
      </c>
      <c r="BD45" s="3">
        <v>1586134951.738852</v>
      </c>
      <c r="BE45" s="2" t="s">
        <v>164</v>
      </c>
      <c r="BF45" s="3">
        <v>5977897429.8791227</v>
      </c>
      <c r="BG45" s="3">
        <v>460199050.2143721</v>
      </c>
      <c r="BH45" s="3">
        <v>5517698379.6647501</v>
      </c>
      <c r="BI45" s="3">
        <v>4290163842.6173086</v>
      </c>
      <c r="BJ45" s="3">
        <v>358600414.6914041</v>
      </c>
      <c r="BK45" s="3">
        <v>3931563427.9258981</v>
      </c>
      <c r="BL45" s="3">
        <v>61537144832</v>
      </c>
      <c r="BM45" s="5">
        <f t="shared" si="93"/>
        <v>2.7426257618377182E-2</v>
      </c>
      <c r="BN45" s="5">
        <f t="shared" si="94"/>
        <v>9.714291175190419E-2</v>
      </c>
      <c r="BO45" s="5">
        <f t="shared" si="95"/>
        <v>6.9716654133527095E-2</v>
      </c>
      <c r="BP45" s="5">
        <f t="shared" si="96"/>
        <v>2.541967449719166</v>
      </c>
      <c r="BQ45" s="8">
        <v>132734703.74020566</v>
      </c>
      <c r="BR45" s="8">
        <v>225865710.95119846</v>
      </c>
      <c r="BS45" s="8">
        <v>264828848.3000429</v>
      </c>
      <c r="BT45" s="8">
        <v>3666734579.625855</v>
      </c>
      <c r="BU45" s="12">
        <v>0.3510000000000002</v>
      </c>
      <c r="BV45" s="3">
        <v>3233038517.546339</v>
      </c>
      <c r="BW45" s="5">
        <f t="shared" si="104"/>
        <v>0.54083204930662609</v>
      </c>
    </row>
    <row r="46" spans="1:75" x14ac:dyDescent="0.25">
      <c r="A46" s="2" t="s">
        <v>42</v>
      </c>
      <c r="B46" s="2" t="s">
        <v>42</v>
      </c>
      <c r="C46" s="2" t="s">
        <v>161</v>
      </c>
      <c r="D46" s="2" t="s">
        <v>166</v>
      </c>
      <c r="E46" s="3">
        <v>7353.8461538461534</v>
      </c>
      <c r="F46" s="7">
        <v>9.0146750524109018E-2</v>
      </c>
      <c r="G46" s="7">
        <v>9.0146750524109018E-2</v>
      </c>
      <c r="H46" s="3">
        <f t="shared" si="79"/>
        <v>6690.9208192227052</v>
      </c>
      <c r="I46" s="3">
        <f t="shared" si="80"/>
        <v>6690.9208192227052</v>
      </c>
      <c r="J46" s="3">
        <f t="shared" si="81"/>
        <v>662.92533462344784</v>
      </c>
      <c r="K46" s="3">
        <f t="shared" si="82"/>
        <v>662.92533462344784</v>
      </c>
      <c r="M46" s="5">
        <v>0</v>
      </c>
      <c r="N46" s="5">
        <v>3.6761886606893356E-2</v>
      </c>
      <c r="O46" s="5">
        <v>0.96323811339310661</v>
      </c>
      <c r="P46" s="3"/>
      <c r="Q46" s="3">
        <f t="shared" si="97"/>
        <v>0</v>
      </c>
      <c r="R46" s="3">
        <f t="shared" si="98"/>
        <v>270.34125843223114</v>
      </c>
      <c r="S46" s="3">
        <f t="shared" si="99"/>
        <v>7083.504895413922</v>
      </c>
      <c r="T46" s="3">
        <v>2656.8914956011727</v>
      </c>
      <c r="U46" s="7">
        <v>0.10718232044198896</v>
      </c>
      <c r="V46" s="7">
        <v>0.10718232044198896</v>
      </c>
      <c r="W46" s="8">
        <f t="shared" si="83"/>
        <v>2372.1196999400527</v>
      </c>
      <c r="X46" s="8">
        <f t="shared" si="84"/>
        <v>2372.1196999400527</v>
      </c>
      <c r="Y46" s="8">
        <f t="shared" si="85"/>
        <v>284.77179566112017</v>
      </c>
      <c r="Z46" s="8">
        <f t="shared" si="86"/>
        <v>284.77179566112017</v>
      </c>
      <c r="AA46" s="5"/>
      <c r="AB46" s="5">
        <v>3.706370587086194E-2</v>
      </c>
      <c r="AC46" s="5">
        <v>0.1069241462650088</v>
      </c>
      <c r="AD46" s="5">
        <v>0.85601214786412927</v>
      </c>
      <c r="AF46" s="3">
        <f t="shared" si="100"/>
        <v>98.474244923756345</v>
      </c>
      <c r="AG46" s="3">
        <f t="shared" si="101"/>
        <v>284.0858548859178</v>
      </c>
      <c r="AH46" s="3">
        <f t="shared" si="102"/>
        <v>2274.3313957914984</v>
      </c>
      <c r="AJ46" s="5">
        <v>2.3586218322168836E-2</v>
      </c>
      <c r="AK46" s="5">
        <v>6.5111483828993871E-2</v>
      </c>
      <c r="AL46" s="5">
        <v>0.91130229784883721</v>
      </c>
      <c r="AM46" s="3"/>
      <c r="AN46" s="3">
        <f t="shared" si="87"/>
        <v>213.7628523476352</v>
      </c>
      <c r="AO46" s="3">
        <f t="shared" si="88"/>
        <v>590.10801620498216</v>
      </c>
      <c r="AP46" s="3">
        <f t="shared" si="89"/>
        <v>8259.1696506101398</v>
      </c>
      <c r="AR46" s="5">
        <v>0</v>
      </c>
      <c r="AS46" s="5">
        <v>0.17995516919033613</v>
      </c>
      <c r="AT46" s="5">
        <v>0.82004483080966384</v>
      </c>
      <c r="AU46" s="3"/>
      <c r="AV46" s="3">
        <f t="shared" si="90"/>
        <v>0</v>
      </c>
      <c r="AW46" s="3">
        <f t="shared" si="91"/>
        <v>170.54299742155544</v>
      </c>
      <c r="AX46" s="3">
        <f t="shared" si="92"/>
        <v>777.15413286301248</v>
      </c>
      <c r="AY46" s="3">
        <f t="shared" si="103"/>
        <v>10010.737649447326</v>
      </c>
      <c r="AZ46" s="3" t="s">
        <v>133</v>
      </c>
      <c r="BA46" s="3" t="s">
        <v>133</v>
      </c>
      <c r="BB46" s="3">
        <v>251675666.55299565</v>
      </c>
      <c r="BC46" s="3">
        <v>2438131.7119976478</v>
      </c>
      <c r="BD46" s="3">
        <v>249237534.84099799</v>
      </c>
      <c r="BE46" s="2" t="s">
        <v>163</v>
      </c>
      <c r="BF46" s="3">
        <v>1336505939.1468954</v>
      </c>
      <c r="BG46" s="3">
        <v>202114717.38257477</v>
      </c>
      <c r="BH46" s="3">
        <v>1134391221.7643206</v>
      </c>
      <c r="BI46" s="3">
        <v>1084830272.593899</v>
      </c>
      <c r="BJ46" s="3">
        <v>199676585.67057711</v>
      </c>
      <c r="BK46" s="3">
        <v>885153686.92332268</v>
      </c>
      <c r="BL46" s="3">
        <v>4386008576</v>
      </c>
      <c r="BM46" s="5">
        <f t="shared" si="93"/>
        <v>5.7381480722621288E-2</v>
      </c>
      <c r="BN46" s="5">
        <f t="shared" si="94"/>
        <v>0.30472032053475295</v>
      </c>
      <c r="BO46" s="5">
        <f t="shared" si="95"/>
        <v>0.24733883981213151</v>
      </c>
      <c r="BP46" s="5">
        <f t="shared" si="96"/>
        <v>4.310429718740667</v>
      </c>
      <c r="BQ46" s="8">
        <v>4393819.1406281628</v>
      </c>
      <c r="BR46" s="8">
        <v>195282766.52994895</v>
      </c>
      <c r="BS46" s="8">
        <v>70798523.201335624</v>
      </c>
      <c r="BT46" s="8">
        <v>814355163.72198701</v>
      </c>
      <c r="BU46" s="12">
        <v>0.32599999999999985</v>
      </c>
      <c r="BV46" s="3">
        <v>646440558.10369086</v>
      </c>
      <c r="BW46" s="5">
        <f t="shared" si="104"/>
        <v>0.48367952522255164</v>
      </c>
    </row>
    <row r="47" spans="1:75" x14ac:dyDescent="0.25">
      <c r="A47" s="2" t="s">
        <v>201</v>
      </c>
      <c r="B47" s="2" t="s">
        <v>44</v>
      </c>
      <c r="C47" s="2" t="s">
        <v>197</v>
      </c>
      <c r="D47" s="2" t="s">
        <v>196</v>
      </c>
      <c r="E47" s="3">
        <v>1646.1538461538462</v>
      </c>
      <c r="F47" s="7">
        <v>0.22429906542056074</v>
      </c>
      <c r="G47" s="7">
        <v>0.22429906542056074</v>
      </c>
      <c r="H47" s="3">
        <f t="shared" si="79"/>
        <v>1276.9230769230769</v>
      </c>
      <c r="I47" s="3">
        <f t="shared" si="80"/>
        <v>1276.9230769230769</v>
      </c>
      <c r="J47" s="3">
        <f t="shared" si="81"/>
        <v>369.23076923076923</v>
      </c>
      <c r="K47" s="3">
        <f t="shared" si="82"/>
        <v>369.23076923076923</v>
      </c>
      <c r="M47" s="5">
        <v>0.1502</v>
      </c>
      <c r="N47" s="5">
        <v>0.54821299999999995</v>
      </c>
      <c r="O47" s="5">
        <v>0.30158699999999999</v>
      </c>
      <c r="P47" s="3"/>
      <c r="Q47" s="3">
        <f t="shared" si="97"/>
        <v>247.25230769230771</v>
      </c>
      <c r="R47" s="3">
        <f t="shared" si="98"/>
        <v>902.44293846153835</v>
      </c>
      <c r="S47" s="3">
        <f t="shared" si="99"/>
        <v>496.45859999999999</v>
      </c>
      <c r="T47" s="3">
        <v>7912.321841863597</v>
      </c>
      <c r="U47" s="7">
        <v>0.203125</v>
      </c>
      <c r="V47" s="7">
        <v>0.203125</v>
      </c>
      <c r="W47" s="8">
        <f t="shared" si="83"/>
        <v>6305.1314677350538</v>
      </c>
      <c r="X47" s="8">
        <f t="shared" si="84"/>
        <v>6305.1314677350538</v>
      </c>
      <c r="Y47" s="8">
        <f t="shared" si="85"/>
        <v>1607.1903741285432</v>
      </c>
      <c r="Z47" s="8">
        <f t="shared" si="86"/>
        <v>1607.1903741285432</v>
      </c>
      <c r="AA47" s="5"/>
      <c r="AB47" s="5">
        <v>6.4373E-2</v>
      </c>
      <c r="AC47" s="5">
        <v>0.47530499999999998</v>
      </c>
      <c r="AD47" s="5">
        <v>0.46032200000000001</v>
      </c>
      <c r="AF47" s="3">
        <f t="shared" si="100"/>
        <v>509.3398939262853</v>
      </c>
      <c r="AG47" s="3">
        <f t="shared" si="101"/>
        <v>3760.7661330469768</v>
      </c>
      <c r="AH47" s="3">
        <f t="shared" si="102"/>
        <v>3642.215814890335</v>
      </c>
      <c r="AJ47" s="5">
        <v>9.0440538194444461E-2</v>
      </c>
      <c r="AK47" s="5">
        <v>0.49560546875</v>
      </c>
      <c r="AL47" s="5">
        <v>0.41395399305555558</v>
      </c>
      <c r="AM47" s="3"/>
      <c r="AN47" s="3">
        <f t="shared" si="87"/>
        <v>685.72509363851486</v>
      </c>
      <c r="AO47" s="3">
        <f t="shared" si="88"/>
        <v>3757.707696693361</v>
      </c>
      <c r="AP47" s="3">
        <f t="shared" si="89"/>
        <v>3138.6217543262555</v>
      </c>
      <c r="AR47" s="5">
        <v>0.25594149908592323</v>
      </c>
      <c r="AS47" s="5">
        <v>0.65874466788543573</v>
      </c>
      <c r="AT47" s="5">
        <v>8.5313833028641067E-2</v>
      </c>
      <c r="AU47" s="3"/>
      <c r="AV47" s="3">
        <f t="shared" si="90"/>
        <v>505.84819025649682</v>
      </c>
      <c r="AW47" s="3">
        <f t="shared" si="91"/>
        <v>1301.9568896839835</v>
      </c>
      <c r="AX47" s="3">
        <f t="shared" si="92"/>
        <v>168.61606341883225</v>
      </c>
      <c r="AY47" s="3">
        <f t="shared" si="103"/>
        <v>9558.4756880174427</v>
      </c>
      <c r="AZ47" s="3" t="s">
        <v>139</v>
      </c>
      <c r="BA47" s="3" t="s">
        <v>133</v>
      </c>
      <c r="BB47" s="3">
        <v>50651572.611501426</v>
      </c>
      <c r="BC47" s="3">
        <v>268619.84747777524</v>
      </c>
      <c r="BD47" s="3">
        <v>50382952.764023647</v>
      </c>
      <c r="BE47" s="2" t="s">
        <v>164</v>
      </c>
      <c r="BF47" s="3">
        <v>148604853.28783947</v>
      </c>
      <c r="BG47" s="3">
        <v>14582903.916205075</v>
      </c>
      <c r="BH47" s="3">
        <v>134021949.37163442</v>
      </c>
      <c r="BI47" s="3">
        <v>97953280.676338136</v>
      </c>
      <c r="BJ47" s="3">
        <v>14314284.0687273</v>
      </c>
      <c r="BK47" s="3">
        <v>83638996.607610777</v>
      </c>
      <c r="BL47" s="3">
        <v>850903168</v>
      </c>
      <c r="BM47" s="5">
        <f t="shared" si="93"/>
        <v>5.9526835151589685E-2</v>
      </c>
      <c r="BN47" s="5">
        <f t="shared" si="94"/>
        <v>0.17464367142635845</v>
      </c>
      <c r="BO47" s="5">
        <f t="shared" si="95"/>
        <v>0.11511683627476886</v>
      </c>
      <c r="BP47" s="5">
        <f t="shared" si="96"/>
        <v>1.9338645500237823</v>
      </c>
      <c r="BQ47" s="8">
        <v>2237610.7368696746</v>
      </c>
      <c r="BR47" s="8">
        <v>12076673.331857625</v>
      </c>
      <c r="BS47" s="8">
        <v>15697053.650721487</v>
      </c>
      <c r="BT47" s="8">
        <v>67941942.956889287</v>
      </c>
      <c r="BU47" s="12">
        <v>0.40899999999999986</v>
      </c>
      <c r="BV47" s="3">
        <v>102841598.97584823</v>
      </c>
      <c r="BW47" s="5">
        <f t="shared" si="104"/>
        <v>0.69204737732656463</v>
      </c>
    </row>
    <row r="48" spans="1:75" x14ac:dyDescent="0.25">
      <c r="A48" s="2" t="s">
        <v>45</v>
      </c>
      <c r="B48" s="2" t="s">
        <v>45</v>
      </c>
      <c r="C48" s="2" t="s">
        <v>171</v>
      </c>
      <c r="D48" s="2" t="s">
        <v>166</v>
      </c>
      <c r="E48" s="3">
        <v>50892.307692307688</v>
      </c>
      <c r="F48" s="7">
        <v>0.3268823707287572</v>
      </c>
      <c r="G48" s="7">
        <v>0.25876662636033859</v>
      </c>
      <c r="H48" s="3">
        <f t="shared" si="79"/>
        <v>34256.509501988789</v>
      </c>
      <c r="I48" s="3">
        <f t="shared" si="80"/>
        <v>37723.076923076922</v>
      </c>
      <c r="J48" s="3">
        <f t="shared" si="81"/>
        <v>16635.798190318903</v>
      </c>
      <c r="K48" s="3">
        <f t="shared" si="82"/>
        <v>13169.23076923077</v>
      </c>
      <c r="M48" s="5">
        <v>0.20612836026356485</v>
      </c>
      <c r="N48" s="5">
        <v>3.9991215861064203E-2</v>
      </c>
      <c r="O48" s="5">
        <v>0.75388042387537102</v>
      </c>
      <c r="P48" s="3"/>
      <c r="Q48" s="3">
        <f t="shared" si="97"/>
        <v>10490.347934644191</v>
      </c>
      <c r="R48" s="3">
        <f t="shared" si="98"/>
        <v>2035.2452625907749</v>
      </c>
      <c r="S48" s="3">
        <f t="shared" si="99"/>
        <v>38366.714495072723</v>
      </c>
      <c r="T48" s="3">
        <v>55966</v>
      </c>
      <c r="U48" s="7">
        <v>0.27268933861881911</v>
      </c>
      <c r="V48" s="7">
        <v>0.18214062174003756</v>
      </c>
      <c r="W48" s="8">
        <f t="shared" si="83"/>
        <v>40704.668474859165</v>
      </c>
      <c r="X48" s="8">
        <f t="shared" si="84"/>
        <v>45772.31796369706</v>
      </c>
      <c r="Y48" s="8">
        <f t="shared" si="85"/>
        <v>15261.331525140831</v>
      </c>
      <c r="Z48" s="8">
        <f t="shared" si="86"/>
        <v>10193.682036302942</v>
      </c>
      <c r="AA48" s="5"/>
      <c r="AB48" s="5">
        <v>0.12789919198505117</v>
      </c>
      <c r="AC48" s="5">
        <v>2.9573737920140522E-2</v>
      </c>
      <c r="AD48" s="5">
        <v>0.84252707009480832</v>
      </c>
      <c r="AF48" s="3">
        <f t="shared" si="100"/>
        <v>7158.0061786353745</v>
      </c>
      <c r="AG48" s="3">
        <f t="shared" si="101"/>
        <v>1655.1238164385845</v>
      </c>
      <c r="AH48" s="3">
        <f t="shared" si="102"/>
        <v>47152.870004926044</v>
      </c>
      <c r="AJ48" s="5">
        <v>0.17648018624977382</v>
      </c>
      <c r="AK48" s="5">
        <v>2.330092248992378E-2</v>
      </c>
      <c r="AL48" s="5">
        <v>0.80021889126030232</v>
      </c>
      <c r="AM48" s="3"/>
      <c r="AN48" s="3">
        <f t="shared" si="87"/>
        <v>13229.16265085657</v>
      </c>
      <c r="AO48" s="3">
        <f t="shared" si="88"/>
        <v>1746.6645977919154</v>
      </c>
      <c r="AP48" s="3">
        <f t="shared" si="89"/>
        <v>59985.350728199453</v>
      </c>
      <c r="AR48" s="5">
        <v>0.12483889218271256</v>
      </c>
      <c r="AS48" s="5">
        <v>6.1164256020619957E-2</v>
      </c>
      <c r="AT48" s="5">
        <v>0.81399685179666748</v>
      </c>
      <c r="AU48" s="3"/>
      <c r="AV48" s="3">
        <f t="shared" si="90"/>
        <v>3982.0023374862749</v>
      </c>
      <c r="AW48" s="3">
        <f t="shared" si="91"/>
        <v>1950.9642082393038</v>
      </c>
      <c r="AX48" s="3">
        <f t="shared" si="92"/>
        <v>25964.163169734155</v>
      </c>
      <c r="AY48" s="3">
        <f t="shared" si="103"/>
        <v>106858.30769230769</v>
      </c>
      <c r="AZ48" s="3" t="s">
        <v>420</v>
      </c>
      <c r="BA48" s="3" t="s">
        <v>133</v>
      </c>
      <c r="BB48" s="3">
        <v>1169986126.4181712</v>
      </c>
      <c r="BC48" s="3">
        <v>159654152.27343106</v>
      </c>
      <c r="BD48" s="3">
        <v>1010331974.1447401</v>
      </c>
      <c r="BE48" s="2" t="s">
        <v>163</v>
      </c>
      <c r="BF48" s="3">
        <v>3656780528.2963305</v>
      </c>
      <c r="BG48" s="3">
        <v>542747723.99750721</v>
      </c>
      <c r="BH48" s="3">
        <v>3114032804.2988262</v>
      </c>
      <c r="BI48" s="3">
        <v>2486794401.878159</v>
      </c>
      <c r="BJ48" s="3">
        <v>383093571.72407615</v>
      </c>
      <c r="BK48" s="3">
        <v>2103700830.1540861</v>
      </c>
      <c r="BL48" s="3">
        <v>13965385728</v>
      </c>
      <c r="BM48" s="5">
        <f t="shared" si="93"/>
        <v>8.3777573294835608E-2</v>
      </c>
      <c r="BN48" s="5">
        <f t="shared" si="94"/>
        <v>0.26184600980727957</v>
      </c>
      <c r="BO48" s="5">
        <f t="shared" si="95"/>
        <v>0.17806843651244397</v>
      </c>
      <c r="BP48" s="5">
        <f t="shared" si="96"/>
        <v>2.1254905043116215</v>
      </c>
      <c r="BQ48" s="8">
        <v>105178085.4520672</v>
      </c>
      <c r="BR48" s="8">
        <v>277915486.27200896</v>
      </c>
      <c r="BS48" s="8">
        <v>899344726.68256617</v>
      </c>
      <c r="BT48" s="8">
        <v>1204356103.4715199</v>
      </c>
      <c r="BU48" s="12">
        <v>0.62100000000000011</v>
      </c>
      <c r="BV48" s="3">
        <v>5991716907.8417473</v>
      </c>
      <c r="BW48" s="5">
        <f t="shared" si="104"/>
        <v>1.638522427440634</v>
      </c>
    </row>
    <row r="49" spans="1:75" x14ac:dyDescent="0.25">
      <c r="A49" s="2" t="s">
        <v>46</v>
      </c>
      <c r="B49" s="2" t="s">
        <v>46</v>
      </c>
      <c r="C49" s="2" t="s">
        <v>197</v>
      </c>
      <c r="D49" s="2" t="s">
        <v>162</v>
      </c>
      <c r="E49" s="3">
        <v>14438</v>
      </c>
      <c r="F49" s="7">
        <v>0.26837060702875398</v>
      </c>
      <c r="G49" s="7">
        <v>0.18690095846645369</v>
      </c>
      <c r="H49" s="3">
        <f t="shared" si="79"/>
        <v>10563.265175718851</v>
      </c>
      <c r="I49" s="3">
        <f t="shared" si="80"/>
        <v>11739.523961661342</v>
      </c>
      <c r="J49" s="3">
        <f t="shared" si="81"/>
        <v>3874.7348242811499</v>
      </c>
      <c r="K49" s="3">
        <f t="shared" si="82"/>
        <v>2698.4760383386583</v>
      </c>
      <c r="M49" s="5">
        <v>0.39038942252241277</v>
      </c>
      <c r="N49" s="5">
        <v>0.37461181170347962</v>
      </c>
      <c r="O49" s="5">
        <v>0.23499876577410755</v>
      </c>
      <c r="P49" s="3"/>
      <c r="Q49" s="3">
        <f t="shared" si="97"/>
        <v>5636.4424823785957</v>
      </c>
      <c r="R49" s="3">
        <f t="shared" si="98"/>
        <v>5408.6453373748391</v>
      </c>
      <c r="S49" s="3">
        <f t="shared" si="99"/>
        <v>3392.9121802465647</v>
      </c>
      <c r="T49" s="3">
        <v>11752</v>
      </c>
      <c r="U49" s="7">
        <v>0.17616580310880828</v>
      </c>
      <c r="V49" s="7">
        <v>0.15135834411384216</v>
      </c>
      <c r="W49" s="8">
        <f t="shared" si="83"/>
        <v>9681.6994818652856</v>
      </c>
      <c r="X49" s="8">
        <f t="shared" si="84"/>
        <v>9973.236739974127</v>
      </c>
      <c r="Y49" s="8">
        <f t="shared" si="85"/>
        <v>2070.3005181347148</v>
      </c>
      <c r="Z49" s="8">
        <f t="shared" si="86"/>
        <v>1778.763260025873</v>
      </c>
      <c r="AA49" s="5"/>
      <c r="AB49" s="5">
        <v>0.35502689157481837</v>
      </c>
      <c r="AC49" s="5">
        <v>0.36113731658952924</v>
      </c>
      <c r="AD49" s="5">
        <v>0.28383579183565238</v>
      </c>
      <c r="AF49" s="3">
        <f t="shared" si="100"/>
        <v>4172.2760297872655</v>
      </c>
      <c r="AG49" s="3">
        <f t="shared" si="101"/>
        <v>4244.0857445601478</v>
      </c>
      <c r="AH49" s="3">
        <f t="shared" si="102"/>
        <v>3335.6382256525867</v>
      </c>
      <c r="AJ49" s="5">
        <v>0.36248242470180453</v>
      </c>
      <c r="AK49" s="5">
        <v>0.37716252846211362</v>
      </c>
      <c r="AL49" s="5">
        <v>0.26035504683608196</v>
      </c>
      <c r="AM49" s="3"/>
      <c r="AN49" s="3">
        <f t="shared" si="87"/>
        <v>7338.4438770834358</v>
      </c>
      <c r="AO49" s="3">
        <f t="shared" si="88"/>
        <v>7635.6420588805613</v>
      </c>
      <c r="AP49" s="3">
        <f t="shared" si="89"/>
        <v>5270.8787216201417</v>
      </c>
      <c r="AR49" s="5">
        <v>0.41261023950260806</v>
      </c>
      <c r="AS49" s="5">
        <v>0.32474202505797761</v>
      </c>
      <c r="AT49" s="5">
        <v>0.26264773543941439</v>
      </c>
      <c r="AU49" s="3"/>
      <c r="AV49" s="3">
        <f t="shared" si="90"/>
        <v>2452.9824564856794</v>
      </c>
      <c r="AW49" s="3">
        <f t="shared" si="91"/>
        <v>1930.6028161373752</v>
      </c>
      <c r="AX49" s="3">
        <f t="shared" si="92"/>
        <v>1561.4500697928104</v>
      </c>
      <c r="AY49" s="3">
        <f t="shared" si="103"/>
        <v>26190</v>
      </c>
      <c r="AZ49" s="3" t="s">
        <v>420</v>
      </c>
      <c r="BA49" s="3" t="s">
        <v>420</v>
      </c>
      <c r="BB49" s="3">
        <v>2738047527.9754853</v>
      </c>
      <c r="BC49" s="3">
        <v>47247638.709402896</v>
      </c>
      <c r="BD49" s="3">
        <v>2690799889.2660823</v>
      </c>
      <c r="BE49" s="2" t="s">
        <v>164</v>
      </c>
      <c r="BF49" s="3">
        <v>7730853653.3868704</v>
      </c>
      <c r="BG49" s="3">
        <v>249956141.42170498</v>
      </c>
      <c r="BH49" s="3">
        <v>7480897511.9651613</v>
      </c>
      <c r="BI49" s="3">
        <v>4992806125.4113798</v>
      </c>
      <c r="BJ49" s="3">
        <v>202708502.71230209</v>
      </c>
      <c r="BK49" s="3">
        <v>4790097622.6990795</v>
      </c>
      <c r="BL49" s="3">
        <v>37864370176</v>
      </c>
      <c r="BM49" s="5">
        <f t="shared" si="93"/>
        <v>7.2311978655622083E-2</v>
      </c>
      <c r="BN49" s="5">
        <f t="shared" si="94"/>
        <v>0.20417224999260661</v>
      </c>
      <c r="BO49" s="5">
        <f t="shared" si="95"/>
        <v>0.13186027133698441</v>
      </c>
      <c r="BP49" s="5">
        <f t="shared" si="96"/>
        <v>1.823491401956439</v>
      </c>
      <c r="BQ49" s="8">
        <v>29884463.293066207</v>
      </c>
      <c r="BR49" s="8">
        <v>172824039.41923589</v>
      </c>
      <c r="BS49" s="8">
        <v>212871980.02608842</v>
      </c>
      <c r="BT49" s="8">
        <v>4577225642.6729908</v>
      </c>
      <c r="BU49" s="12">
        <v>0.38299999999999973</v>
      </c>
      <c r="BV49" s="3">
        <v>4798892948.5367393</v>
      </c>
      <c r="BW49" s="5">
        <f t="shared" si="104"/>
        <v>0.62074554294975626</v>
      </c>
    </row>
    <row r="50" spans="1:75" x14ac:dyDescent="0.25">
      <c r="A50" s="2" t="s">
        <v>47</v>
      </c>
      <c r="B50" s="2" t="s">
        <v>47</v>
      </c>
      <c r="C50" s="2" t="s">
        <v>180</v>
      </c>
      <c r="D50" s="2" t="s">
        <v>166</v>
      </c>
      <c r="E50" s="3">
        <v>1507.6923076923076</v>
      </c>
      <c r="F50" s="7">
        <v>0.39795918367346939</v>
      </c>
      <c r="G50" s="7">
        <v>0.39795918367346939</v>
      </c>
      <c r="H50" s="3">
        <f t="shared" si="79"/>
        <v>907.69230769230762</v>
      </c>
      <c r="I50" s="3">
        <f t="shared" si="80"/>
        <v>907.69230769230762</v>
      </c>
      <c r="J50" s="3">
        <f t="shared" si="81"/>
        <v>600</v>
      </c>
      <c r="K50" s="3">
        <f t="shared" si="82"/>
        <v>600</v>
      </c>
      <c r="M50" s="5">
        <v>5.9700336871759629E-2</v>
      </c>
      <c r="N50" s="5">
        <v>0.44245920627243335</v>
      </c>
      <c r="O50" s="5">
        <v>0.49784045685580702</v>
      </c>
      <c r="P50" s="3"/>
      <c r="Q50" s="3">
        <f t="shared" si="97"/>
        <v>90.009738668191432</v>
      </c>
      <c r="R50" s="3">
        <f t="shared" si="98"/>
        <v>667.09234176459177</v>
      </c>
      <c r="S50" s="3">
        <f t="shared" si="99"/>
        <v>750.59022725952445</v>
      </c>
      <c r="T50" s="3">
        <v>442.81524926686211</v>
      </c>
      <c r="U50" s="7">
        <v>0.25827814569536423</v>
      </c>
      <c r="V50" s="7">
        <v>0.25827814569536423</v>
      </c>
      <c r="W50" s="8">
        <f t="shared" si="83"/>
        <v>328.44574780058645</v>
      </c>
      <c r="X50" s="8">
        <f t="shared" si="84"/>
        <v>328.44574780058645</v>
      </c>
      <c r="Y50" s="8">
        <f t="shared" si="85"/>
        <v>114.36950146627564</v>
      </c>
      <c r="Z50" s="8">
        <f t="shared" si="86"/>
        <v>114.36950146627564</v>
      </c>
      <c r="AA50" s="5"/>
      <c r="AB50" s="5">
        <v>1.438916680107701E-2</v>
      </c>
      <c r="AC50" s="5">
        <v>0.13819698630427285</v>
      </c>
      <c r="AD50" s="5">
        <v>0.84741384689465016</v>
      </c>
      <c r="AF50" s="3">
        <f t="shared" si="100"/>
        <v>6.3717424837613734</v>
      </c>
      <c r="AG50" s="3">
        <f t="shared" si="101"/>
        <v>61.195732938255709</v>
      </c>
      <c r="AH50" s="3">
        <f t="shared" si="102"/>
        <v>375.24777384484503</v>
      </c>
      <c r="AJ50" s="5">
        <v>3.1638783344703242E-2</v>
      </c>
      <c r="AK50" s="5">
        <v>0.13442791033481388</v>
      </c>
      <c r="AL50" s="5">
        <v>0.8339333063204829</v>
      </c>
      <c r="AM50" s="3"/>
      <c r="AN50" s="3">
        <f t="shared" si="87"/>
        <v>39.10990412188243</v>
      </c>
      <c r="AO50" s="3">
        <f t="shared" si="88"/>
        <v>166.17145568524995</v>
      </c>
      <c r="AP50" s="3">
        <f t="shared" si="89"/>
        <v>1030.8566956857619</v>
      </c>
      <c r="AR50" s="5">
        <v>3.3160271784012298E-2</v>
      </c>
      <c r="AS50" s="5">
        <v>0.48309263520146783</v>
      </c>
      <c r="AT50" s="5">
        <v>0.4837470930145199</v>
      </c>
      <c r="AU50" s="3"/>
      <c r="AV50" s="3">
        <f t="shared" si="90"/>
        <v>23.688686822831073</v>
      </c>
      <c r="AW50" s="3">
        <f t="shared" si="91"/>
        <v>345.10664497090193</v>
      </c>
      <c r="AX50" s="3">
        <f t="shared" si="92"/>
        <v>345.57416967254267</v>
      </c>
      <c r="AY50" s="3">
        <f t="shared" si="103"/>
        <v>1950.5075569591697</v>
      </c>
      <c r="AZ50" s="3" t="s">
        <v>133</v>
      </c>
      <c r="BA50" s="3" t="s">
        <v>133</v>
      </c>
      <c r="BB50" s="3">
        <v>89347053.524579749</v>
      </c>
      <c r="BC50" s="3">
        <v>8105730.9284439823</v>
      </c>
      <c r="BD50" s="3">
        <v>81241322.596135765</v>
      </c>
      <c r="BE50" s="2" t="s">
        <v>164</v>
      </c>
      <c r="BF50" s="3">
        <v>265259774.95082468</v>
      </c>
      <c r="BG50" s="3">
        <v>25792804.625761565</v>
      </c>
      <c r="BH50" s="3">
        <v>239466970.3250632</v>
      </c>
      <c r="BI50" s="3">
        <v>175912721.42624488</v>
      </c>
      <c r="BJ50" s="3">
        <v>17687073.697317582</v>
      </c>
      <c r="BK50" s="3">
        <v>158225647.72892743</v>
      </c>
      <c r="BL50" s="3">
        <v>978148160</v>
      </c>
      <c r="BM50" s="5">
        <f t="shared" si="93"/>
        <v>9.1343067623395363E-2</v>
      </c>
      <c r="BN50" s="5">
        <f t="shared" si="94"/>
        <v>0.2711856810637201</v>
      </c>
      <c r="BO50" s="5">
        <f t="shared" si="95"/>
        <v>0.17984261344032471</v>
      </c>
      <c r="BP50" s="5">
        <f t="shared" si="96"/>
        <v>1.9688698674081129</v>
      </c>
      <c r="BQ50" s="8">
        <v>5725051.8765762933</v>
      </c>
      <c r="BR50" s="8">
        <v>11962021.820741288</v>
      </c>
      <c r="BS50" s="8">
        <v>15631256.328944352</v>
      </c>
      <c r="BT50" s="8">
        <v>142594391.39998308</v>
      </c>
      <c r="BU50" s="12">
        <v>0</v>
      </c>
      <c r="BV50" s="3">
        <v>0</v>
      </c>
      <c r="BW50" s="5" t="str">
        <f t="shared" si="104"/>
        <v/>
      </c>
    </row>
    <row r="51" spans="1:75" x14ac:dyDescent="0.25">
      <c r="A51" s="2" t="s">
        <v>48</v>
      </c>
      <c r="B51" s="2" t="s">
        <v>48</v>
      </c>
      <c r="C51" s="2" t="s">
        <v>180</v>
      </c>
      <c r="D51" s="2" t="s">
        <v>162</v>
      </c>
      <c r="E51" s="3">
        <v>175566</v>
      </c>
      <c r="F51" s="7">
        <v>0.40377132595031429</v>
      </c>
      <c r="G51" s="7">
        <v>0.40377132595031429</v>
      </c>
      <c r="H51" s="3">
        <f t="shared" si="79"/>
        <v>104677.48338820713</v>
      </c>
      <c r="I51" s="3">
        <f t="shared" si="80"/>
        <v>104677.48338820713</v>
      </c>
      <c r="J51" s="3">
        <f t="shared" si="81"/>
        <v>70888.516611792875</v>
      </c>
      <c r="K51" s="3">
        <f t="shared" si="82"/>
        <v>70888.516611792875</v>
      </c>
      <c r="M51" s="5">
        <v>0.25791468061772704</v>
      </c>
      <c r="N51" s="5">
        <v>0.160884899484943</v>
      </c>
      <c r="O51" s="5">
        <v>0.58120041989732996</v>
      </c>
      <c r="P51" s="3"/>
      <c r="Q51" s="3">
        <f t="shared" si="97"/>
        <v>45281.048817331866</v>
      </c>
      <c r="R51" s="3">
        <f t="shared" si="98"/>
        <v>28245.918262973504</v>
      </c>
      <c r="S51" s="3">
        <f t="shared" si="99"/>
        <v>102039.03291969463</v>
      </c>
      <c r="T51" s="3">
        <v>8902</v>
      </c>
      <c r="U51" s="7">
        <v>0.16280642434488587</v>
      </c>
      <c r="V51" s="7">
        <v>0.16280642434488587</v>
      </c>
      <c r="W51" s="8">
        <f t="shared" si="83"/>
        <v>7452.697210481826</v>
      </c>
      <c r="X51" s="8">
        <f t="shared" si="84"/>
        <v>7452.697210481826</v>
      </c>
      <c r="Y51" s="8">
        <f t="shared" si="85"/>
        <v>1449.302789518174</v>
      </c>
      <c r="Z51" s="8">
        <f t="shared" si="86"/>
        <v>1449.302789518174</v>
      </c>
      <c r="AA51" s="5"/>
      <c r="AB51" s="5">
        <v>0.14728058215746506</v>
      </c>
      <c r="AC51" s="5">
        <v>0.19816898555009832</v>
      </c>
      <c r="AD51" s="5">
        <v>0.6545504322924367</v>
      </c>
      <c r="AF51" s="3">
        <f t="shared" si="100"/>
        <v>1311.091742365754</v>
      </c>
      <c r="AG51" s="3">
        <f t="shared" si="101"/>
        <v>1764.1003093669754</v>
      </c>
      <c r="AH51" s="3">
        <f t="shared" si="102"/>
        <v>5826.807948267272</v>
      </c>
      <c r="AJ51" s="5">
        <v>0.201424935005179</v>
      </c>
      <c r="AK51" s="5">
        <v>0.18961465832876784</v>
      </c>
      <c r="AL51" s="5">
        <v>0.60896040666605322</v>
      </c>
      <c r="AM51" s="3"/>
      <c r="AN51" s="3">
        <f t="shared" si="87"/>
        <v>22585.814339209905</v>
      </c>
      <c r="AO51" s="3">
        <f t="shared" si="88"/>
        <v>21261.525882563437</v>
      </c>
      <c r="AP51" s="3">
        <f t="shared" si="89"/>
        <v>68282.840376915614</v>
      </c>
      <c r="AR51" s="5">
        <v>0.14638432969050624</v>
      </c>
      <c r="AS51" s="5">
        <v>0.16972928681195065</v>
      </c>
      <c r="AT51" s="5">
        <v>0.68388638349754305</v>
      </c>
      <c r="AU51" s="3"/>
      <c r="AV51" s="3">
        <f t="shared" si="90"/>
        <v>10589.123204333815</v>
      </c>
      <c r="AW51" s="3">
        <f t="shared" si="91"/>
        <v>12277.846496516211</v>
      </c>
      <c r="AX51" s="3">
        <f t="shared" si="92"/>
        <v>49470.849700461018</v>
      </c>
      <c r="AY51" s="3">
        <f t="shared" si="103"/>
        <v>184468</v>
      </c>
      <c r="AZ51" s="3" t="s">
        <v>420</v>
      </c>
      <c r="BA51" s="3" t="s">
        <v>420</v>
      </c>
      <c r="BB51" s="3">
        <v>670610775.12429392</v>
      </c>
      <c r="BC51" s="3">
        <v>22239132.803940266</v>
      </c>
      <c r="BD51" s="3">
        <v>648371642.32035363</v>
      </c>
      <c r="BE51" s="2" t="s">
        <v>164</v>
      </c>
      <c r="BF51" s="3">
        <v>16520652014.183657</v>
      </c>
      <c r="BG51" s="3">
        <v>790014697.6336298</v>
      </c>
      <c r="BH51" s="3">
        <v>15730637316.550043</v>
      </c>
      <c r="BI51" s="3">
        <v>15850041239.05937</v>
      </c>
      <c r="BJ51" s="3">
        <v>767775564.8296895</v>
      </c>
      <c r="BK51" s="3">
        <v>15082265674.229689</v>
      </c>
      <c r="BL51" s="3">
        <v>63794348032</v>
      </c>
      <c r="BM51" s="5">
        <f t="shared" si="93"/>
        <v>1.0512071928188805E-2</v>
      </c>
      <c r="BN51" s="5">
        <f t="shared" si="94"/>
        <v>0.25896733055249194</v>
      </c>
      <c r="BO51" s="5">
        <f t="shared" si="95"/>
        <v>0.24845525862430323</v>
      </c>
      <c r="BP51" s="5">
        <f t="shared" si="96"/>
        <v>23.635231981057348</v>
      </c>
      <c r="BQ51" s="8">
        <v>448454967.78817892</v>
      </c>
      <c r="BR51" s="8">
        <v>319320597.04151058</v>
      </c>
      <c r="BS51" s="8">
        <v>992581694.73442471</v>
      </c>
      <c r="BT51" s="8">
        <v>14089683979.495264</v>
      </c>
      <c r="BU51" s="12">
        <v>0.47899999999999981</v>
      </c>
      <c r="BV51" s="3">
        <v>15188852811.504734</v>
      </c>
      <c r="BW51" s="5">
        <f t="shared" si="104"/>
        <v>0.91938579654510499</v>
      </c>
    </row>
    <row r="52" spans="1:75" x14ac:dyDescent="0.25">
      <c r="A52" s="2" t="s">
        <v>49</v>
      </c>
      <c r="B52" s="2" t="s">
        <v>49</v>
      </c>
      <c r="C52" s="2" t="s">
        <v>197</v>
      </c>
      <c r="D52" s="2" t="s">
        <v>196</v>
      </c>
      <c r="E52" s="3">
        <v>11507.692307692307</v>
      </c>
      <c r="F52" s="7">
        <v>6.3414634146341464E-2</v>
      </c>
      <c r="G52" s="7">
        <v>6.3414634146341464E-2</v>
      </c>
      <c r="H52" s="3">
        <f t="shared" si="79"/>
        <v>10777.936210131331</v>
      </c>
      <c r="I52" s="3">
        <f t="shared" si="80"/>
        <v>10777.936210131331</v>
      </c>
      <c r="J52" s="3">
        <f t="shared" si="81"/>
        <v>729.7560975609756</v>
      </c>
      <c r="K52" s="3">
        <f t="shared" si="82"/>
        <v>729.7560975609756</v>
      </c>
      <c r="M52" s="5">
        <v>0.22710815260845338</v>
      </c>
      <c r="N52" s="5">
        <v>0.21082316157841899</v>
      </c>
      <c r="O52" s="5">
        <v>0.56206868581312774</v>
      </c>
      <c r="P52" s="3"/>
      <c r="Q52" s="3">
        <f t="shared" si="97"/>
        <v>2613.4907407865094</v>
      </c>
      <c r="R52" s="3">
        <f t="shared" si="98"/>
        <v>2426.0880747793444</v>
      </c>
      <c r="S52" s="3">
        <f t="shared" si="99"/>
        <v>6468.1134921264538</v>
      </c>
      <c r="T52" s="3">
        <v>1175.9530791788854</v>
      </c>
      <c r="U52" s="7">
        <v>0.10224438902743142</v>
      </c>
      <c r="V52" s="7">
        <v>7.2319201995012475E-2</v>
      </c>
      <c r="W52" s="8">
        <f t="shared" si="83"/>
        <v>1055.7184750733136</v>
      </c>
      <c r="X52" s="8">
        <f t="shared" si="84"/>
        <v>1090.9090909090908</v>
      </c>
      <c r="Y52" s="8">
        <f t="shared" si="85"/>
        <v>120.23460410557183</v>
      </c>
      <c r="Z52" s="8">
        <f t="shared" si="86"/>
        <v>85.04398826979471</v>
      </c>
      <c r="AA52" s="5"/>
      <c r="AB52" s="5">
        <v>0.22847377768727797</v>
      </c>
      <c r="AC52" s="5">
        <v>0.20345341523563881</v>
      </c>
      <c r="AD52" s="5">
        <v>0.56807280707708319</v>
      </c>
      <c r="AF52" s="3">
        <f t="shared" si="100"/>
        <v>268.67444238298668</v>
      </c>
      <c r="AG52" s="3">
        <f t="shared" si="101"/>
        <v>239.25167011580982</v>
      </c>
      <c r="AH52" s="3">
        <f t="shared" si="102"/>
        <v>668.02696668008889</v>
      </c>
      <c r="AJ52" s="5">
        <v>0.22703776244552484</v>
      </c>
      <c r="AK52" s="5">
        <v>0.20527385725288583</v>
      </c>
      <c r="AL52" s="5">
        <v>0.5676883803015893</v>
      </c>
      <c r="AM52" s="3"/>
      <c r="AN52" s="3">
        <f t="shared" si="87"/>
        <v>2686.6864812818644</v>
      </c>
      <c r="AO52" s="3">
        <f t="shared" si="88"/>
        <v>2429.1399426306421</v>
      </c>
      <c r="AP52" s="3">
        <f t="shared" si="89"/>
        <v>6717.8282612921384</v>
      </c>
      <c r="AR52" s="5">
        <v>0.24360077842688282</v>
      </c>
      <c r="AS52" s="5">
        <v>0.24360077842688282</v>
      </c>
      <c r="AT52" s="5">
        <v>0.51279844314623435</v>
      </c>
      <c r="AU52" s="3"/>
      <c r="AV52" s="3">
        <f t="shared" si="90"/>
        <v>207.05839658158328</v>
      </c>
      <c r="AW52" s="3">
        <f t="shared" si="91"/>
        <v>207.05839658158328</v>
      </c>
      <c r="AX52" s="3">
        <f t="shared" si="92"/>
        <v>435.8739085033809</v>
      </c>
      <c r="AY52" s="3">
        <f t="shared" si="103"/>
        <v>12683.645386871192</v>
      </c>
      <c r="AZ52" s="3" t="s">
        <v>133</v>
      </c>
      <c r="BA52" s="3" t="s">
        <v>133</v>
      </c>
      <c r="BB52" s="3">
        <v>79019051.069915786</v>
      </c>
      <c r="BC52" s="3">
        <v>8631257.7603930403</v>
      </c>
      <c r="BD52" s="3">
        <v>70387793.309522748</v>
      </c>
      <c r="BE52" s="2" t="s">
        <v>163</v>
      </c>
      <c r="BF52" s="3">
        <v>1263584127.1463928</v>
      </c>
      <c r="BG52" s="3">
        <v>673721873.51939332</v>
      </c>
      <c r="BH52" s="3">
        <v>589862253.62699974</v>
      </c>
      <c r="BI52" s="3">
        <v>1184565076.0764771</v>
      </c>
      <c r="BJ52" s="3">
        <v>665090615.7590003</v>
      </c>
      <c r="BK52" s="3">
        <v>519474460.31747699</v>
      </c>
      <c r="BL52" s="3">
        <v>6699203584</v>
      </c>
      <c r="BM52" s="5">
        <f t="shared" si="93"/>
        <v>1.1795290302662308E-2</v>
      </c>
      <c r="BN52" s="5">
        <f t="shared" si="94"/>
        <v>0.18861706638745326</v>
      </c>
      <c r="BO52" s="5">
        <f t="shared" si="95"/>
        <v>0.17682177608479097</v>
      </c>
      <c r="BP52" s="5">
        <f t="shared" si="96"/>
        <v>14.990879541547239</v>
      </c>
      <c r="BQ52" s="8">
        <v>480751333.11664599</v>
      </c>
      <c r="BR52" s="8">
        <v>184339282.64235431</v>
      </c>
      <c r="BS52" s="8">
        <v>26756685.141671419</v>
      </c>
      <c r="BT52" s="8">
        <v>492717775.17580557</v>
      </c>
      <c r="BU52" s="12">
        <v>0.39200000000000007</v>
      </c>
      <c r="BV52" s="3">
        <v>814679239.87070096</v>
      </c>
      <c r="BW52" s="5">
        <f t="shared" si="104"/>
        <v>0.64473684210526339</v>
      </c>
    </row>
    <row r="53" spans="1:75" x14ac:dyDescent="0.25">
      <c r="A53" s="2" t="s">
        <v>198</v>
      </c>
      <c r="B53" s="2" t="s">
        <v>50</v>
      </c>
      <c r="C53" s="2" t="s">
        <v>197</v>
      </c>
      <c r="D53" s="2" t="s">
        <v>196</v>
      </c>
      <c r="E53" s="3">
        <v>2984.6153846153843</v>
      </c>
      <c r="F53" s="7">
        <v>0.17525773195876287</v>
      </c>
      <c r="G53" s="7">
        <v>0.17525773195876287</v>
      </c>
      <c r="H53" s="3">
        <f t="shared" si="79"/>
        <v>2461.538461538461</v>
      </c>
      <c r="I53" s="3">
        <f t="shared" si="80"/>
        <v>2461.538461538461</v>
      </c>
      <c r="J53" s="3">
        <f t="shared" si="81"/>
        <v>523.07692307692298</v>
      </c>
      <c r="K53" s="3">
        <f t="shared" si="82"/>
        <v>523.07692307692298</v>
      </c>
      <c r="M53" s="5">
        <v>0.42374200000000006</v>
      </c>
      <c r="N53" s="5">
        <v>0.50441200000000008</v>
      </c>
      <c r="O53" s="5">
        <v>7.1846000000000007E-2</v>
      </c>
      <c r="P53" s="3"/>
      <c r="Q53" s="3">
        <f t="shared" si="97"/>
        <v>1264.7068923076924</v>
      </c>
      <c r="R53" s="3">
        <f t="shared" si="98"/>
        <v>1505.4758153846155</v>
      </c>
      <c r="S53" s="3">
        <f t="shared" si="99"/>
        <v>214.43267692307691</v>
      </c>
      <c r="T53" s="3">
        <v>7417.8017267471232</v>
      </c>
      <c r="U53" s="7">
        <v>9.2783505154639179E-2</v>
      </c>
      <c r="V53" s="7">
        <v>9.2783505154639179E-2</v>
      </c>
      <c r="W53" s="8">
        <f t="shared" si="83"/>
        <v>6729.5520819973899</v>
      </c>
      <c r="X53" s="8">
        <f t="shared" si="84"/>
        <v>6729.5520819973899</v>
      </c>
      <c r="Y53" s="8">
        <f t="shared" si="85"/>
        <v>688.24964474973308</v>
      </c>
      <c r="Z53" s="8">
        <f t="shared" si="86"/>
        <v>688.24964474973308</v>
      </c>
      <c r="AA53" s="5"/>
      <c r="AB53" s="5">
        <v>0.27199800000000007</v>
      </c>
      <c r="AC53" s="5">
        <v>0.66883900000000007</v>
      </c>
      <c r="AD53" s="5">
        <v>5.9163000000000007E-2</v>
      </c>
      <c r="AF53" s="3">
        <f t="shared" si="100"/>
        <v>2017.6272340717646</v>
      </c>
      <c r="AG53" s="3">
        <f t="shared" si="101"/>
        <v>4961.3150891158193</v>
      </c>
      <c r="AH53" s="3">
        <f t="shared" si="102"/>
        <v>438.85940355954011</v>
      </c>
      <c r="AJ53" s="5">
        <v>0.41336088154269973</v>
      </c>
      <c r="AK53" s="5">
        <v>0.52658402203856747</v>
      </c>
      <c r="AL53" s="5">
        <v>6.005509641873278E-2</v>
      </c>
      <c r="AM53" s="3"/>
      <c r="AN53" s="3">
        <f t="shared" si="87"/>
        <v>3799.2372894147506</v>
      </c>
      <c r="AO53" s="3">
        <f t="shared" si="88"/>
        <v>4839.8814253357514</v>
      </c>
      <c r="AP53" s="3">
        <f t="shared" si="89"/>
        <v>551.97182878534863</v>
      </c>
      <c r="AR53" s="5">
        <v>0.41336088154269973</v>
      </c>
      <c r="AS53" s="5">
        <v>0.52658402203856747</v>
      </c>
      <c r="AT53" s="5">
        <v>6.005509641873278E-2</v>
      </c>
      <c r="AU53" s="3"/>
      <c r="AV53" s="3">
        <f t="shared" si="90"/>
        <v>500.71501791291945</v>
      </c>
      <c r="AW53" s="3">
        <f t="shared" si="91"/>
        <v>637.86521608833425</v>
      </c>
      <c r="AX53" s="3">
        <f t="shared" si="92"/>
        <v>72.746333825402488</v>
      </c>
      <c r="AY53" s="3">
        <f t="shared" si="103"/>
        <v>10402.417111362507</v>
      </c>
      <c r="AZ53" s="3" t="s">
        <v>139</v>
      </c>
      <c r="BA53" s="3" t="s">
        <v>133</v>
      </c>
      <c r="BB53" s="3">
        <v>33211702.404689983</v>
      </c>
      <c r="BC53" s="3">
        <v>1738453.330876501</v>
      </c>
      <c r="BD53" s="3">
        <v>31473249.073813483</v>
      </c>
      <c r="BE53" s="2" t="s">
        <v>164</v>
      </c>
      <c r="BF53" s="3">
        <v>163261841.7022225</v>
      </c>
      <c r="BG53" s="3">
        <v>98170309.368784145</v>
      </c>
      <c r="BH53" s="3">
        <v>65091532.333438359</v>
      </c>
      <c r="BI53" s="3">
        <v>130050139.29753254</v>
      </c>
      <c r="BJ53" s="3">
        <v>96431856.037907645</v>
      </c>
      <c r="BK53" s="3">
        <v>33618283.259624876</v>
      </c>
      <c r="BL53" s="3">
        <v>1056851008</v>
      </c>
      <c r="BM53" s="5">
        <f t="shared" si="93"/>
        <v>3.1425150899501229E-2</v>
      </c>
      <c r="BN53" s="5">
        <f t="shared" si="94"/>
        <v>0.15447952499111633</v>
      </c>
      <c r="BO53" s="5">
        <f t="shared" si="95"/>
        <v>0.12305437409161514</v>
      </c>
      <c r="BP53" s="5">
        <f t="shared" si="96"/>
        <v>3.9157926237219187</v>
      </c>
      <c r="BQ53" s="8">
        <v>7350636.546974225</v>
      </c>
      <c r="BR53" s="8">
        <v>89081219.490933418</v>
      </c>
      <c r="BS53" s="8">
        <v>2649754.9338201415</v>
      </c>
      <c r="BT53" s="8">
        <v>30968528.325804736</v>
      </c>
      <c r="BU53" s="12">
        <v>0.41600000000000015</v>
      </c>
      <c r="BV53" s="3">
        <v>116296106.41802156</v>
      </c>
      <c r="BW53" s="5">
        <f t="shared" si="104"/>
        <v>0.71232876712328796</v>
      </c>
    </row>
    <row r="54" spans="1:75" x14ac:dyDescent="0.25">
      <c r="A54" s="2" t="s">
        <v>51</v>
      </c>
      <c r="B54" s="2" t="s">
        <v>51</v>
      </c>
      <c r="C54" s="2" t="s">
        <v>180</v>
      </c>
      <c r="D54" s="2" t="s">
        <v>166</v>
      </c>
      <c r="E54" s="3">
        <v>22000</v>
      </c>
      <c r="F54" s="7">
        <v>0.1111111111111111</v>
      </c>
      <c r="G54" s="7">
        <v>0.1111111111111111</v>
      </c>
      <c r="H54" s="3">
        <f t="shared" si="79"/>
        <v>19555.555555555555</v>
      </c>
      <c r="I54" s="3">
        <f t="shared" si="80"/>
        <v>19555.555555555555</v>
      </c>
      <c r="J54" s="3">
        <f t="shared" si="81"/>
        <v>2444.4444444444443</v>
      </c>
      <c r="K54" s="3">
        <f t="shared" si="82"/>
        <v>2444.4444444444443</v>
      </c>
      <c r="M54" s="5">
        <v>0</v>
      </c>
      <c r="N54" s="5">
        <v>0.27462436447942379</v>
      </c>
      <c r="O54" s="5">
        <v>0.72537563552057616</v>
      </c>
      <c r="P54" s="3"/>
      <c r="Q54" s="3">
        <f t="shared" si="97"/>
        <v>0</v>
      </c>
      <c r="R54" s="3">
        <f t="shared" si="98"/>
        <v>6041.7360185473235</v>
      </c>
      <c r="S54" s="3">
        <f t="shared" si="99"/>
        <v>15958.263981452676</v>
      </c>
      <c r="T54" s="3">
        <v>765.39589442815247</v>
      </c>
      <c r="U54" s="7">
        <v>0.24904214559386972</v>
      </c>
      <c r="V54" s="7">
        <v>0.24904214559386972</v>
      </c>
      <c r="W54" s="8">
        <f t="shared" si="83"/>
        <v>574.78005865102637</v>
      </c>
      <c r="X54" s="8">
        <f t="shared" si="84"/>
        <v>574.78005865102637</v>
      </c>
      <c r="Y54" s="8">
        <f t="shared" si="85"/>
        <v>190.61583577712608</v>
      </c>
      <c r="Z54" s="8">
        <f t="shared" si="86"/>
        <v>190.61583577712608</v>
      </c>
      <c r="AA54" s="5"/>
      <c r="AB54" s="5">
        <v>2.2337401105269349E-2</v>
      </c>
      <c r="AC54" s="5">
        <v>0.21293547276300542</v>
      </c>
      <c r="AD54" s="5">
        <v>0.76472712613172522</v>
      </c>
      <c r="AF54" s="3">
        <f t="shared" si="100"/>
        <v>17.096955098168035</v>
      </c>
      <c r="AG54" s="3">
        <f t="shared" si="101"/>
        <v>162.97993663092203</v>
      </c>
      <c r="AH54" s="3">
        <f t="shared" si="102"/>
        <v>585.31900269906237</v>
      </c>
      <c r="AJ54" s="5">
        <v>2.3885051633972365E-2</v>
      </c>
      <c r="AK54" s="5">
        <v>0.22329075102599219</v>
      </c>
      <c r="AL54" s="5">
        <v>0.75282419734003536</v>
      </c>
      <c r="AM54" s="3"/>
      <c r="AN54" s="3">
        <f t="shared" si="87"/>
        <v>480.81410555451703</v>
      </c>
      <c r="AO54" s="3">
        <f t="shared" si="88"/>
        <v>4494.9177577014652</v>
      </c>
      <c r="AP54" s="3">
        <f t="shared" si="89"/>
        <v>15154.603750950599</v>
      </c>
      <c r="AR54" s="5">
        <v>0</v>
      </c>
      <c r="AS54" s="5">
        <v>0.22689043391488511</v>
      </c>
      <c r="AT54" s="5">
        <v>0.77310956608511483</v>
      </c>
      <c r="AU54" s="3"/>
      <c r="AV54" s="3">
        <f t="shared" si="90"/>
        <v>0</v>
      </c>
      <c r="AW54" s="3">
        <f t="shared" si="91"/>
        <v>597.86997037135086</v>
      </c>
      <c r="AX54" s="3">
        <f t="shared" si="92"/>
        <v>2037.1903098502194</v>
      </c>
      <c r="AY54" s="3">
        <f t="shared" si="103"/>
        <v>22765.395894428151</v>
      </c>
      <c r="AZ54" s="3" t="s">
        <v>133</v>
      </c>
      <c r="BA54" s="3" t="s">
        <v>133</v>
      </c>
      <c r="BB54" s="3">
        <v>619118537.4238205</v>
      </c>
      <c r="BC54" s="3">
        <v>9503923.333846502</v>
      </c>
      <c r="BD54" s="3">
        <v>609614614.08997405</v>
      </c>
      <c r="BE54" s="2" t="s">
        <v>164</v>
      </c>
      <c r="BF54" s="3">
        <v>736513302.49490905</v>
      </c>
      <c r="BG54" s="3">
        <v>14569680.921831703</v>
      </c>
      <c r="BH54" s="3">
        <v>721943621.57307768</v>
      </c>
      <c r="BI54" s="3">
        <v>117394765.07108837</v>
      </c>
      <c r="BJ54" s="3">
        <v>5065757.5879852008</v>
      </c>
      <c r="BK54" s="3">
        <v>112329007.48310363</v>
      </c>
      <c r="BL54" s="3">
        <v>3166029056</v>
      </c>
      <c r="BM54" s="5">
        <f t="shared" si="93"/>
        <v>0.19555049131672292</v>
      </c>
      <c r="BN54" s="5">
        <f t="shared" si="94"/>
        <v>0.2326299883758581</v>
      </c>
      <c r="BO54" s="5">
        <f t="shared" si="95"/>
        <v>3.707949705913513E-2</v>
      </c>
      <c r="BP54" s="5">
        <f t="shared" si="96"/>
        <v>0.18961597493037952</v>
      </c>
      <c r="BQ54" s="8">
        <v>493680.13410359918</v>
      </c>
      <c r="BR54" s="8">
        <v>4572077.4538816018</v>
      </c>
      <c r="BS54" s="8">
        <v>37812706.374719851</v>
      </c>
      <c r="BT54" s="8">
        <v>74516301.108383775</v>
      </c>
      <c r="BU54" s="12">
        <v>0.33999999999999991</v>
      </c>
      <c r="BV54" s="3">
        <v>379415943.70949841</v>
      </c>
      <c r="BW54" s="5">
        <f t="shared" si="104"/>
        <v>0.51515151515151492</v>
      </c>
    </row>
    <row r="55" spans="1:75" x14ac:dyDescent="0.25">
      <c r="A55" s="2" t="s">
        <v>52</v>
      </c>
      <c r="B55" s="2" t="s">
        <v>52</v>
      </c>
      <c r="C55" s="2" t="s">
        <v>180</v>
      </c>
      <c r="D55" s="2" t="s">
        <v>162</v>
      </c>
      <c r="E55" s="3">
        <v>96175</v>
      </c>
      <c r="F55" s="7">
        <v>0.38305084745762713</v>
      </c>
      <c r="G55" s="7">
        <v>0.38305084745762713</v>
      </c>
      <c r="H55" s="3">
        <f t="shared" si="79"/>
        <v>59335.084745762717</v>
      </c>
      <c r="I55" s="3">
        <f t="shared" si="80"/>
        <v>59335.084745762717</v>
      </c>
      <c r="J55" s="3">
        <f t="shared" si="81"/>
        <v>36839.91525423729</v>
      </c>
      <c r="K55" s="3">
        <f t="shared" si="82"/>
        <v>36839.91525423729</v>
      </c>
      <c r="M55" s="5">
        <v>0.2917181544407686</v>
      </c>
      <c r="N55" s="5">
        <v>7.5393532779461397E-2</v>
      </c>
      <c r="O55" s="5">
        <v>0.63288831277977009</v>
      </c>
      <c r="P55" s="3"/>
      <c r="Q55" s="3">
        <f t="shared" si="97"/>
        <v>28055.99350334092</v>
      </c>
      <c r="R55" s="3">
        <f t="shared" si="98"/>
        <v>7250.9730150647001</v>
      </c>
      <c r="S55" s="3">
        <f t="shared" si="99"/>
        <v>60868.033481594386</v>
      </c>
      <c r="T55" s="3">
        <v>31155</v>
      </c>
      <c r="U55" s="7">
        <v>0.23141223053233612</v>
      </c>
      <c r="V55" s="7">
        <v>0.23141223053233612</v>
      </c>
      <c r="W55" s="8">
        <f t="shared" si="83"/>
        <v>23945.35195776507</v>
      </c>
      <c r="X55" s="8">
        <f t="shared" si="84"/>
        <v>23945.35195776507</v>
      </c>
      <c r="Y55" s="8">
        <f t="shared" si="85"/>
        <v>7209.6480422349314</v>
      </c>
      <c r="Z55" s="8">
        <f t="shared" si="86"/>
        <v>7209.6480422349314</v>
      </c>
      <c r="AA55" s="5"/>
      <c r="AB55" s="5">
        <v>0.221896255037313</v>
      </c>
      <c r="AC55" s="5">
        <v>0.19595560774947507</v>
      </c>
      <c r="AD55" s="5">
        <v>0.5821481372132119</v>
      </c>
      <c r="AF55" s="3">
        <f t="shared" si="100"/>
        <v>6913.1778256874868</v>
      </c>
      <c r="AG55" s="3">
        <f t="shared" si="101"/>
        <v>6104.9969594348959</v>
      </c>
      <c r="AH55" s="3">
        <f t="shared" si="102"/>
        <v>18136.825214877616</v>
      </c>
      <c r="AJ55" s="5">
        <v>0.30931981534310554</v>
      </c>
      <c r="AK55" s="5">
        <v>0.14094811769829174</v>
      </c>
      <c r="AL55" s="5">
        <v>0.54973206695860255</v>
      </c>
      <c r="AM55" s="3"/>
      <c r="AN55" s="3">
        <f t="shared" si="87"/>
        <v>25760.289302828402</v>
      </c>
      <c r="AO55" s="3">
        <f t="shared" si="88"/>
        <v>11738.22079445397</v>
      </c>
      <c r="AP55" s="3">
        <f t="shared" si="89"/>
        <v>45781.926606245397</v>
      </c>
      <c r="AR55" s="5">
        <v>0.13126073012806913</v>
      </c>
      <c r="AS55" s="5">
        <v>0.1184193911057336</v>
      </c>
      <c r="AT55" s="5">
        <v>0.75031987876619732</v>
      </c>
      <c r="AU55" s="3"/>
      <c r="AV55" s="3">
        <f t="shared" si="90"/>
        <v>5781.9778401175399</v>
      </c>
      <c r="AW55" s="3">
        <f t="shared" si="91"/>
        <v>5216.322464041712</v>
      </c>
      <c r="AX55" s="3">
        <f t="shared" si="92"/>
        <v>33051.262992312972</v>
      </c>
      <c r="AY55" s="3">
        <f t="shared" si="103"/>
        <v>127330</v>
      </c>
      <c r="AZ55" s="3" t="s">
        <v>420</v>
      </c>
      <c r="BA55" s="3" t="s">
        <v>420</v>
      </c>
      <c r="BB55" s="3">
        <v>1136203890.0590167</v>
      </c>
      <c r="BC55" s="3">
        <v>327202461.40613186</v>
      </c>
      <c r="BD55" s="3">
        <v>809001428.65288484</v>
      </c>
      <c r="BE55" s="2" t="s">
        <v>164</v>
      </c>
      <c r="BF55" s="3">
        <v>4122398643.3617878</v>
      </c>
      <c r="BG55" s="3">
        <v>1280411818.3695118</v>
      </c>
      <c r="BH55" s="3">
        <v>2841986824.9922786</v>
      </c>
      <c r="BI55" s="3">
        <v>2986194753.302773</v>
      </c>
      <c r="BJ55" s="3">
        <v>953209356.96337998</v>
      </c>
      <c r="BK55" s="3">
        <v>2032985396.3393936</v>
      </c>
      <c r="BL55" s="3">
        <v>20152043520</v>
      </c>
      <c r="BM55" s="5">
        <f t="shared" si="93"/>
        <v>5.6381571870435139E-2</v>
      </c>
      <c r="BN55" s="5">
        <f t="shared" si="94"/>
        <v>0.2045647945961655</v>
      </c>
      <c r="BO55" s="5">
        <f t="shared" si="95"/>
        <v>0.14818322272573045</v>
      </c>
      <c r="BP55" s="5">
        <f t="shared" si="96"/>
        <v>2.6282208496466808</v>
      </c>
      <c r="BQ55" s="8">
        <v>52947677.709995143</v>
      </c>
      <c r="BR55" s="8">
        <v>900261679.25338483</v>
      </c>
      <c r="BS55" s="8">
        <v>179020360.04812539</v>
      </c>
      <c r="BT55" s="8">
        <v>1853965036.2912681</v>
      </c>
      <c r="BU55" s="12">
        <v>0.45099999999999985</v>
      </c>
      <c r="BV55" s="3">
        <v>3386524204.2917395</v>
      </c>
      <c r="BW55" s="5">
        <f t="shared" si="104"/>
        <v>0.82149362477231269</v>
      </c>
    </row>
    <row r="56" spans="1:75" x14ac:dyDescent="0.25">
      <c r="A56" s="2" t="s">
        <v>53</v>
      </c>
      <c r="B56" s="2" t="s">
        <v>53</v>
      </c>
      <c r="C56" s="2" t="s">
        <v>171</v>
      </c>
      <c r="D56" s="2" t="s">
        <v>172</v>
      </c>
      <c r="E56" s="3">
        <v>658310</v>
      </c>
      <c r="F56" s="7">
        <v>0.29182186234817814</v>
      </c>
      <c r="G56" s="7">
        <v>0.19530364372469636</v>
      </c>
      <c r="H56" s="3">
        <f t="shared" si="79"/>
        <v>466200.74979757087</v>
      </c>
      <c r="I56" s="3">
        <f t="shared" si="80"/>
        <v>529739.65829959512</v>
      </c>
      <c r="J56" s="3">
        <f t="shared" si="81"/>
        <v>192109.25020242916</v>
      </c>
      <c r="K56" s="3">
        <f t="shared" si="82"/>
        <v>128570.34170040485</v>
      </c>
      <c r="M56" s="5">
        <v>0.13426157009942896</v>
      </c>
      <c r="N56" s="5">
        <v>0.20264520025556043</v>
      </c>
      <c r="O56" s="5">
        <v>0.66309322964501061</v>
      </c>
      <c r="P56" s="3"/>
      <c r="Q56" s="3">
        <f t="shared" si="97"/>
        <v>88385.734212155076</v>
      </c>
      <c r="R56" s="3">
        <f t="shared" si="98"/>
        <v>133403.36178023799</v>
      </c>
      <c r="S56" s="3">
        <f t="shared" si="99"/>
        <v>436520.90400760691</v>
      </c>
      <c r="T56" s="3">
        <v>31200</v>
      </c>
      <c r="U56" s="7">
        <v>0.24142661179698216</v>
      </c>
      <c r="V56" s="7">
        <v>0.17913704950741988</v>
      </c>
      <c r="W56" s="8">
        <f t="shared" si="83"/>
        <v>23667.489711934159</v>
      </c>
      <c r="X56" s="8">
        <f t="shared" si="84"/>
        <v>25610.924055368501</v>
      </c>
      <c r="Y56" s="8">
        <f t="shared" si="85"/>
        <v>7532.5102880658433</v>
      </c>
      <c r="Z56" s="8">
        <f t="shared" si="86"/>
        <v>5589.0759446315005</v>
      </c>
      <c r="AA56" s="5"/>
      <c r="AB56" s="5">
        <v>0.16025326721599537</v>
      </c>
      <c r="AC56" s="5">
        <v>8.0775968768303966E-2</v>
      </c>
      <c r="AD56" s="5">
        <v>0.75897076401570074</v>
      </c>
      <c r="AF56" s="3">
        <f t="shared" si="100"/>
        <v>4999.901937139055</v>
      </c>
      <c r="AG56" s="3">
        <f t="shared" si="101"/>
        <v>2520.2102255710838</v>
      </c>
      <c r="AH56" s="3">
        <f t="shared" si="102"/>
        <v>23679.887837289862</v>
      </c>
      <c r="AJ56" s="5">
        <v>0.14022222675308441</v>
      </c>
      <c r="AK56" s="5">
        <v>0.1410896945948929</v>
      </c>
      <c r="AL56" s="5">
        <v>0.71868807865202278</v>
      </c>
      <c r="AM56" s="3"/>
      <c r="AN56" s="3">
        <f t="shared" si="87"/>
        <v>68690.415359636085</v>
      </c>
      <c r="AO56" s="3">
        <f t="shared" si="88"/>
        <v>69115.360304133908</v>
      </c>
      <c r="AP56" s="3">
        <f t="shared" si="89"/>
        <v>352062.46384573507</v>
      </c>
      <c r="AR56" s="5">
        <v>0.17217994839190168</v>
      </c>
      <c r="AS56" s="5">
        <v>0.12427008319069659</v>
      </c>
      <c r="AT56" s="5">
        <v>0.70354996841740169</v>
      </c>
      <c r="AU56" s="3"/>
      <c r="AV56" s="3">
        <f t="shared" si="90"/>
        <v>34374.308018121825</v>
      </c>
      <c r="AW56" s="3">
        <f t="shared" si="91"/>
        <v>24809.498184490938</v>
      </c>
      <c r="AX56" s="3">
        <f t="shared" si="92"/>
        <v>140457.95428788225</v>
      </c>
      <c r="AY56" s="3">
        <f t="shared" si="103"/>
        <v>689510</v>
      </c>
      <c r="AZ56" s="3" t="s">
        <v>420</v>
      </c>
      <c r="BA56" s="3" t="s">
        <v>420</v>
      </c>
      <c r="BB56" s="3">
        <v>17264339344.107426</v>
      </c>
      <c r="BC56" s="3">
        <v>517141413.56173646</v>
      </c>
      <c r="BD56" s="3">
        <v>16747197930.545689</v>
      </c>
      <c r="BE56" s="2" t="s">
        <v>163</v>
      </c>
      <c r="BF56" s="3">
        <v>53976374965.833977</v>
      </c>
      <c r="BG56" s="3">
        <v>14151240023.39834</v>
      </c>
      <c r="BH56" s="3">
        <v>39825134942.435638</v>
      </c>
      <c r="BI56" s="3">
        <v>36712035621.726555</v>
      </c>
      <c r="BJ56" s="3">
        <v>13634098609.836603</v>
      </c>
      <c r="BK56" s="3">
        <v>23077937011.88995</v>
      </c>
      <c r="BL56" s="3">
        <v>120687140864</v>
      </c>
      <c r="BM56" s="5">
        <f t="shared" si="93"/>
        <v>0.1430503632823838</v>
      </c>
      <c r="BN56" s="5">
        <f t="shared" si="94"/>
        <v>0.44724213846990468</v>
      </c>
      <c r="BO56" s="5">
        <f t="shared" si="95"/>
        <v>0.30419177518752089</v>
      </c>
      <c r="BP56" s="5">
        <f t="shared" si="96"/>
        <v>2.1264662892679365</v>
      </c>
      <c r="BQ56" s="8">
        <v>3667693527.2149296</v>
      </c>
      <c r="BR56" s="8">
        <v>9966405082.6216736</v>
      </c>
      <c r="BS56" s="8">
        <v>2513326687.6129346</v>
      </c>
      <c r="BT56" s="8">
        <v>20564610324.277016</v>
      </c>
      <c r="BU56" s="12">
        <v>0.23700000000000007</v>
      </c>
      <c r="BV56" s="3">
        <v>16765925120.449093</v>
      </c>
      <c r="BW56" s="5">
        <f t="shared" si="104"/>
        <v>0.31061598951507219</v>
      </c>
    </row>
    <row r="57" spans="1:75" x14ac:dyDescent="0.25">
      <c r="A57" s="2" t="s">
        <v>54</v>
      </c>
      <c r="B57" s="2" t="s">
        <v>54</v>
      </c>
      <c r="C57" s="2" t="s">
        <v>194</v>
      </c>
      <c r="D57" s="2" t="s">
        <v>162</v>
      </c>
      <c r="E57" s="8">
        <v>889248</v>
      </c>
      <c r="F57" s="7">
        <v>7.3626556016597511E-2</v>
      </c>
      <c r="G57" s="7">
        <v>6.6733056708160446E-2</v>
      </c>
      <c r="H57" s="8">
        <f t="shared" si="79"/>
        <v>823775.73231535265</v>
      </c>
      <c r="I57" s="8">
        <f t="shared" si="80"/>
        <v>829905.76278838178</v>
      </c>
      <c r="J57" s="8">
        <f t="shared" si="81"/>
        <v>65472.267684647304</v>
      </c>
      <c r="K57" s="8">
        <f t="shared" si="82"/>
        <v>59342.23721161826</v>
      </c>
      <c r="M57" s="5">
        <v>0.13641192942391864</v>
      </c>
      <c r="N57" s="5">
        <v>0.21218062692004458</v>
      </c>
      <c r="O57" s="5">
        <v>0.65140744365603676</v>
      </c>
      <c r="P57" s="3"/>
      <c r="Q57" s="3">
        <f t="shared" si="97"/>
        <v>121304.0354163608</v>
      </c>
      <c r="R57" s="3">
        <f t="shared" si="98"/>
        <v>188681.19812739579</v>
      </c>
      <c r="S57" s="3">
        <f t="shared" si="99"/>
        <v>579262.76645624335</v>
      </c>
      <c r="T57" s="8">
        <v>674751</v>
      </c>
      <c r="U57" s="7">
        <v>6.1006905400837481E-2</v>
      </c>
      <c r="V57" s="7">
        <v>4.4923047206451482E-2</v>
      </c>
      <c r="W57" s="8">
        <f t="shared" si="83"/>
        <v>633586.52957387944</v>
      </c>
      <c r="X57" s="8">
        <f t="shared" si="84"/>
        <v>644439.12897439965</v>
      </c>
      <c r="Y57" s="8">
        <f t="shared" si="85"/>
        <v>41164.47042612049</v>
      </c>
      <c r="Z57" s="8">
        <f t="shared" si="86"/>
        <v>30311.871025600343</v>
      </c>
      <c r="AA57" s="5"/>
      <c r="AB57" s="5">
        <v>0.17411306842381616</v>
      </c>
      <c r="AC57" s="5">
        <v>0.31931564916202626</v>
      </c>
      <c r="AD57" s="5">
        <v>0.50657128241415761</v>
      </c>
      <c r="AF57" s="3">
        <f t="shared" si="100"/>
        <v>117482.96703203837</v>
      </c>
      <c r="AG57" s="3">
        <f t="shared" si="101"/>
        <v>215458.55358772638</v>
      </c>
      <c r="AH57" s="3">
        <f t="shared" si="102"/>
        <v>341809.47938023525</v>
      </c>
      <c r="AJ57" s="5">
        <v>0.16650394410748673</v>
      </c>
      <c r="AK57" s="5">
        <v>0.29485353610596354</v>
      </c>
      <c r="AL57" s="5">
        <v>0.53864251978654976</v>
      </c>
      <c r="AM57" s="3"/>
      <c r="AN57" s="3">
        <f t="shared" si="87"/>
        <v>242656.56459796513</v>
      </c>
      <c r="AO57" s="3">
        <f t="shared" si="88"/>
        <v>429708.4163054254</v>
      </c>
      <c r="AP57" s="3">
        <f t="shared" si="89"/>
        <v>784997.28098584164</v>
      </c>
      <c r="AR57" s="5">
        <v>0.12277082294780239</v>
      </c>
      <c r="AS57" s="5">
        <v>0.27223762037563232</v>
      </c>
      <c r="AT57" s="5">
        <v>0.60499155667656535</v>
      </c>
      <c r="AU57" s="3"/>
      <c r="AV57" s="3">
        <f t="shared" si="90"/>
        <v>13091.880094328244</v>
      </c>
      <c r="AW57" s="3">
        <f t="shared" si="91"/>
        <v>29030.531827894927</v>
      </c>
      <c r="AX57" s="3">
        <f t="shared" si="92"/>
        <v>64514.326188544626</v>
      </c>
      <c r="AY57" s="3">
        <f t="shared" si="103"/>
        <v>1563999</v>
      </c>
      <c r="AZ57" s="3" t="s">
        <v>373</v>
      </c>
      <c r="BA57" s="3" t="s">
        <v>373</v>
      </c>
      <c r="BB57" s="3">
        <v>139455882220.95273</v>
      </c>
      <c r="BC57" s="3">
        <v>4327777769.2101736</v>
      </c>
      <c r="BD57" s="3">
        <v>135128104451.74255</v>
      </c>
      <c r="BE57" s="2" t="s">
        <v>163</v>
      </c>
      <c r="BF57" s="3">
        <v>369518752038.1947</v>
      </c>
      <c r="BG57" s="3">
        <v>13283604912.37929</v>
      </c>
      <c r="BH57" s="3">
        <v>356235147125.81537</v>
      </c>
      <c r="BI57" s="3">
        <v>230062869817.24191</v>
      </c>
      <c r="BJ57" s="3">
        <v>8955827143.169117</v>
      </c>
      <c r="BK57" s="3">
        <v>221107042674.07281</v>
      </c>
      <c r="BL57" s="3">
        <v>2073542918144</v>
      </c>
      <c r="BM57" s="5">
        <f t="shared" si="93"/>
        <v>6.7254881006165904E-2</v>
      </c>
      <c r="BN57" s="5">
        <f t="shared" si="94"/>
        <v>0.17820646431034373</v>
      </c>
      <c r="BO57" s="5">
        <f t="shared" si="95"/>
        <v>0.11095158330417779</v>
      </c>
      <c r="BP57" s="5">
        <f t="shared" si="96"/>
        <v>1.6497179333943923</v>
      </c>
      <c r="BQ57" s="8">
        <v>566969104.12924182</v>
      </c>
      <c r="BR57" s="8">
        <v>8388858039.039875</v>
      </c>
      <c r="BS57" s="8">
        <v>19598639296.565163</v>
      </c>
      <c r="BT57" s="8">
        <v>201508403377.50766</v>
      </c>
      <c r="BU57" s="12">
        <v>0.20699999999999991</v>
      </c>
      <c r="BV57" s="3">
        <v>96456975626.615707</v>
      </c>
      <c r="BW57" s="5">
        <f t="shared" si="104"/>
        <v>0.26103404791929363</v>
      </c>
    </row>
    <row r="58" spans="1:75" x14ac:dyDescent="0.25">
      <c r="A58" s="2" t="s">
        <v>55</v>
      </c>
      <c r="B58" s="2" t="s">
        <v>55</v>
      </c>
      <c r="C58" s="2" t="s">
        <v>161</v>
      </c>
      <c r="D58" s="2" t="s">
        <v>162</v>
      </c>
      <c r="E58" s="3">
        <v>1833676.923076923</v>
      </c>
      <c r="F58" s="7">
        <v>0.23718631752930219</v>
      </c>
      <c r="G58" s="7">
        <v>0.23718631752930219</v>
      </c>
      <c r="H58" s="3">
        <f t="shared" si="79"/>
        <v>1398753.846153846</v>
      </c>
      <c r="I58" s="3">
        <f t="shared" si="80"/>
        <v>1398753.846153846</v>
      </c>
      <c r="J58" s="3">
        <f t="shared" si="81"/>
        <v>434923.07692307688</v>
      </c>
      <c r="K58" s="3">
        <f t="shared" si="82"/>
        <v>434923.07692307688</v>
      </c>
      <c r="M58" s="5">
        <v>0.22458879280686303</v>
      </c>
      <c r="N58" s="5">
        <v>0.29993532875892764</v>
      </c>
      <c r="O58" s="5">
        <v>0.47547587843420941</v>
      </c>
      <c r="P58" s="3"/>
      <c r="Q58" s="3">
        <f t="shared" si="97"/>
        <v>411823.28655164916</v>
      </c>
      <c r="R58" s="3">
        <f t="shared" si="98"/>
        <v>549984.49076073582</v>
      </c>
      <c r="S58" s="3">
        <f t="shared" si="99"/>
        <v>871869.1457645382</v>
      </c>
      <c r="T58" s="3">
        <v>646475</v>
      </c>
      <c r="U58" s="7">
        <v>0.17014310339551819</v>
      </c>
      <c r="V58" s="7">
        <v>0.15691554467564259</v>
      </c>
      <c r="W58" s="8">
        <f t="shared" si="83"/>
        <v>536481.73723238241</v>
      </c>
      <c r="X58" s="8">
        <f t="shared" si="84"/>
        <v>545033.02325581398</v>
      </c>
      <c r="Y58" s="8">
        <f t="shared" si="85"/>
        <v>109993.26276761762</v>
      </c>
      <c r="Z58" s="8">
        <f t="shared" si="86"/>
        <v>101441.97674418605</v>
      </c>
      <c r="AA58" s="5"/>
      <c r="AB58" s="5">
        <v>0.17626009780235288</v>
      </c>
      <c r="AC58" s="5">
        <v>0.30662864164321235</v>
      </c>
      <c r="AD58" s="5">
        <v>0.51711126055443468</v>
      </c>
      <c r="AF58" s="3">
        <f t="shared" si="100"/>
        <v>113947.74672677608</v>
      </c>
      <c r="AG58" s="3">
        <f t="shared" si="101"/>
        <v>198227.75110629571</v>
      </c>
      <c r="AH58" s="3">
        <f t="shared" si="102"/>
        <v>334299.50216692814</v>
      </c>
      <c r="AJ58" s="5">
        <v>0.19647392254006302</v>
      </c>
      <c r="AK58" s="5">
        <v>0.32117435642487319</v>
      </c>
      <c r="AL58" s="5">
        <v>0.48235172103506385</v>
      </c>
      <c r="AM58" s="3"/>
      <c r="AN58" s="3">
        <f t="shared" si="87"/>
        <v>380223.32610699954</v>
      </c>
      <c r="AO58" s="3">
        <f t="shared" si="88"/>
        <v>621548.04302458593</v>
      </c>
      <c r="AP58" s="3">
        <f t="shared" si="89"/>
        <v>933464.21425464307</v>
      </c>
      <c r="AR58" s="5">
        <v>0.23361681832175457</v>
      </c>
      <c r="AS58" s="5">
        <v>0.23988112179569709</v>
      </c>
      <c r="AT58" s="5">
        <v>0.52650205988254828</v>
      </c>
      <c r="AU58" s="3"/>
      <c r="AV58" s="3">
        <f t="shared" si="90"/>
        <v>127301.62153007647</v>
      </c>
      <c r="AW58" s="3">
        <f t="shared" si="91"/>
        <v>130715.14284980894</v>
      </c>
      <c r="AX58" s="3">
        <f t="shared" si="92"/>
        <v>286899.57531080901</v>
      </c>
      <c r="AY58" s="3">
        <f t="shared" si="103"/>
        <v>2480151.923076923</v>
      </c>
      <c r="AZ58" s="3" t="s">
        <v>420</v>
      </c>
      <c r="BA58" s="3" t="s">
        <v>133</v>
      </c>
      <c r="BB58" s="3">
        <v>56612630954.332756</v>
      </c>
      <c r="BC58" s="3">
        <v>9133882622.4243641</v>
      </c>
      <c r="BD58" s="3">
        <v>47478748331.908394</v>
      </c>
      <c r="BE58" s="2" t="s">
        <v>163</v>
      </c>
      <c r="BF58" s="3">
        <v>222465176825.87662</v>
      </c>
      <c r="BG58" s="3">
        <v>82154155067.896606</v>
      </c>
      <c r="BH58" s="3">
        <v>140311021757.98001</v>
      </c>
      <c r="BI58" s="3">
        <v>165852545871.54395</v>
      </c>
      <c r="BJ58" s="3">
        <v>73020272445.472244</v>
      </c>
      <c r="BK58" s="3">
        <v>92832273426.071625</v>
      </c>
      <c r="BL58" s="3">
        <v>861933993984</v>
      </c>
      <c r="BM58" s="5">
        <f t="shared" si="93"/>
        <v>6.5680935372626287E-2</v>
      </c>
      <c r="BN58" s="5">
        <f t="shared" si="94"/>
        <v>0.25810001505754071</v>
      </c>
      <c r="BO58" s="5">
        <f t="shared" si="95"/>
        <v>0.19241907968491453</v>
      </c>
      <c r="BP58" s="5">
        <f t="shared" si="96"/>
        <v>2.9296032188528889</v>
      </c>
      <c r="BQ58" s="8">
        <f>F137*BJ58</f>
        <v>38320212253.11985</v>
      </c>
      <c r="BR58" s="8">
        <f>BJ58-BQ58</f>
        <v>34700060192.352394</v>
      </c>
      <c r="BS58" s="8">
        <v>21179585905.679253</v>
      </c>
      <c r="BT58" s="8">
        <v>71652687520.39238</v>
      </c>
      <c r="BU58" s="12">
        <v>0.17899999999999994</v>
      </c>
      <c r="BV58" s="3">
        <v>48503369856.068085</v>
      </c>
      <c r="BW58" s="5">
        <f t="shared" si="104"/>
        <v>0.21802679658952487</v>
      </c>
    </row>
    <row r="59" spans="1:75" x14ac:dyDescent="0.25">
      <c r="A59" s="2" t="s">
        <v>56</v>
      </c>
      <c r="B59" s="2" t="s">
        <v>56</v>
      </c>
      <c r="C59" s="2" t="s">
        <v>190</v>
      </c>
      <c r="D59" s="2" t="s">
        <v>166</v>
      </c>
      <c r="E59" s="3">
        <v>180723.07692307691</v>
      </c>
      <c r="F59" s="7">
        <v>5.1928151868562186E-2</v>
      </c>
      <c r="G59" s="7">
        <v>5.1928151868562186E-2</v>
      </c>
      <c r="H59" s="3">
        <f t="shared" si="79"/>
        <v>171338.46153846153</v>
      </c>
      <c r="I59" s="3">
        <f t="shared" si="80"/>
        <v>171338.46153846153</v>
      </c>
      <c r="J59" s="3">
        <f t="shared" si="81"/>
        <v>9384.6153846153829</v>
      </c>
      <c r="K59" s="3">
        <f t="shared" si="82"/>
        <v>9384.6153846153829</v>
      </c>
      <c r="M59" s="5">
        <v>0.24347026943459105</v>
      </c>
      <c r="N59" s="5">
        <v>0.257940154821516</v>
      </c>
      <c r="O59" s="5">
        <v>0.49858957574389301</v>
      </c>
      <c r="P59" s="3"/>
      <c r="Q59" s="3">
        <f t="shared" si="97"/>
        <v>44000.696231509857</v>
      </c>
      <c r="R59" s="3">
        <f t="shared" si="98"/>
        <v>46615.738441359201</v>
      </c>
      <c r="S59" s="3">
        <f t="shared" si="99"/>
        <v>90106.642250207849</v>
      </c>
      <c r="T59" s="3">
        <v>43887</v>
      </c>
      <c r="U59" s="7">
        <v>8.0312977785772108E-2</v>
      </c>
      <c r="V59" s="7">
        <v>8.0312977785772108E-2</v>
      </c>
      <c r="W59" s="8">
        <f t="shared" si="83"/>
        <v>40362.304343915821</v>
      </c>
      <c r="X59" s="8">
        <f t="shared" si="84"/>
        <v>40362.304343915821</v>
      </c>
      <c r="Y59" s="8">
        <f t="shared" si="85"/>
        <v>3524.6956560841804</v>
      </c>
      <c r="Z59" s="8">
        <f t="shared" si="86"/>
        <v>3524.6956560841804</v>
      </c>
      <c r="AA59" s="5"/>
      <c r="AB59" s="5">
        <v>0.23263676492469459</v>
      </c>
      <c r="AC59" s="5">
        <v>0.37393867395355318</v>
      </c>
      <c r="AD59" s="5">
        <v>0.39342456112175223</v>
      </c>
      <c r="AF59" s="3">
        <f t="shared" si="100"/>
        <v>10209.729702250072</v>
      </c>
      <c r="AG59" s="3">
        <f t="shared" si="101"/>
        <v>16411.046583799587</v>
      </c>
      <c r="AH59" s="3">
        <f t="shared" si="102"/>
        <v>17266.223713950341</v>
      </c>
      <c r="AJ59" s="5">
        <v>0.24960100986532194</v>
      </c>
      <c r="AK59" s="5">
        <v>0.33683853672611974</v>
      </c>
      <c r="AL59" s="5">
        <v>0.41356045340855824</v>
      </c>
      <c r="AM59" s="3"/>
      <c r="AN59" s="3">
        <f t="shared" si="87"/>
        <v>52840.724953503479</v>
      </c>
      <c r="AO59" s="3">
        <f t="shared" si="88"/>
        <v>71308.976203618833</v>
      </c>
      <c r="AP59" s="3">
        <f t="shared" si="89"/>
        <v>87551.064725255012</v>
      </c>
      <c r="AR59" s="5">
        <v>0.11487181409004936</v>
      </c>
      <c r="AS59" s="5">
        <v>5.1554909298589198E-2</v>
      </c>
      <c r="AT59" s="5">
        <v>0.83357327661136149</v>
      </c>
      <c r="AU59" s="3"/>
      <c r="AV59" s="3">
        <f t="shared" si="90"/>
        <v>1482.9159778978619</v>
      </c>
      <c r="AW59" s="3">
        <f t="shared" si="91"/>
        <v>665.53835981054215</v>
      </c>
      <c r="AX59" s="3">
        <f t="shared" si="92"/>
        <v>10760.856702991161</v>
      </c>
      <c r="AY59" s="3">
        <f t="shared" si="103"/>
        <v>224610.07692307691</v>
      </c>
      <c r="AZ59" s="3" t="s">
        <v>420</v>
      </c>
      <c r="BA59" s="3" t="s">
        <v>133</v>
      </c>
      <c r="BB59" s="3">
        <v>1501801029.1595199</v>
      </c>
      <c r="BC59" s="3">
        <v>161844010.85942116</v>
      </c>
      <c r="BD59" s="3">
        <v>1339957018.3000987</v>
      </c>
      <c r="BE59" s="2" t="s">
        <v>163</v>
      </c>
      <c r="BF59" s="3">
        <v>71351505688.597244</v>
      </c>
      <c r="BG59" s="3">
        <v>32079723573.297321</v>
      </c>
      <c r="BH59" s="3">
        <v>39271782115.299957</v>
      </c>
      <c r="BI59" s="3">
        <v>69849704659.437759</v>
      </c>
      <c r="BJ59" s="3">
        <v>31917879562.437901</v>
      </c>
      <c r="BK59" s="3">
        <v>37931825096.999855</v>
      </c>
      <c r="BL59" s="3">
        <v>168606679040</v>
      </c>
      <c r="BM59" s="5">
        <f t="shared" si="93"/>
        <v>8.9071265605275042E-3</v>
      </c>
      <c r="BN59" s="5">
        <f t="shared" si="94"/>
        <v>0.42318315083870384</v>
      </c>
      <c r="BO59" s="5">
        <f t="shared" si="95"/>
        <v>0.41427602427817656</v>
      </c>
      <c r="BP59" s="5">
        <f t="shared" si="96"/>
        <v>46.510625111589526</v>
      </c>
      <c r="BQ59" s="8">
        <v>2522976777.5445209</v>
      </c>
      <c r="BR59" s="8">
        <v>29394902784.893379</v>
      </c>
      <c r="BS59" s="8">
        <v>4719069663.5443449</v>
      </c>
      <c r="BT59" s="8">
        <v>33212755433.455509</v>
      </c>
      <c r="BU59" s="12">
        <v>0</v>
      </c>
      <c r="BV59" s="3">
        <v>0</v>
      </c>
      <c r="BW59" s="5" t="str">
        <f t="shared" si="104"/>
        <v/>
      </c>
    </row>
    <row r="60" spans="1:75" x14ac:dyDescent="0.25">
      <c r="A60" s="2" t="s">
        <v>57</v>
      </c>
      <c r="B60" s="2" t="s">
        <v>57</v>
      </c>
      <c r="C60" s="2" t="s">
        <v>180</v>
      </c>
      <c r="D60" s="2" t="s">
        <v>166</v>
      </c>
      <c r="E60" s="3">
        <v>6665</v>
      </c>
      <c r="F60" s="7">
        <v>0.15602836879432624</v>
      </c>
      <c r="G60" s="7">
        <v>0.15602836879432624</v>
      </c>
      <c r="H60" s="3">
        <f t="shared" si="79"/>
        <v>5625.0709219858154</v>
      </c>
      <c r="I60" s="3">
        <f t="shared" si="80"/>
        <v>5625.0709219858154</v>
      </c>
      <c r="J60" s="3">
        <f t="shared" si="81"/>
        <v>1039.9290780141844</v>
      </c>
      <c r="K60" s="3">
        <f t="shared" si="82"/>
        <v>1039.9290780141844</v>
      </c>
      <c r="M60" s="5">
        <v>0</v>
      </c>
      <c r="N60" s="5">
        <v>0.2002511820945426</v>
      </c>
      <c r="O60" s="5">
        <v>0.79974881790545738</v>
      </c>
      <c r="P60" s="3"/>
      <c r="Q60" s="3">
        <f t="shared" si="97"/>
        <v>0</v>
      </c>
      <c r="R60" s="3">
        <f t="shared" si="98"/>
        <v>1334.6741286601264</v>
      </c>
      <c r="S60" s="3">
        <f t="shared" si="99"/>
        <v>5330.3258713398736</v>
      </c>
      <c r="T60" s="3">
        <v>3773</v>
      </c>
      <c r="U60" s="7">
        <v>0.20640904806786051</v>
      </c>
      <c r="V60" s="7">
        <v>0.20640904806786051</v>
      </c>
      <c r="W60" s="8">
        <f t="shared" si="83"/>
        <v>2994.2186616399622</v>
      </c>
      <c r="X60" s="8">
        <f t="shared" si="84"/>
        <v>2994.2186616399622</v>
      </c>
      <c r="Y60" s="8">
        <f t="shared" si="85"/>
        <v>778.78133836003769</v>
      </c>
      <c r="Z60" s="8">
        <f t="shared" si="86"/>
        <v>778.78133836003769</v>
      </c>
      <c r="AA60" s="5"/>
      <c r="AB60" s="5">
        <v>1.4345811051693403E-2</v>
      </c>
      <c r="AC60" s="5">
        <v>0.52744773942634904</v>
      </c>
      <c r="AD60" s="5">
        <v>0.45820644952195755</v>
      </c>
      <c r="AF60" s="3">
        <f t="shared" si="100"/>
        <v>54.126745098039208</v>
      </c>
      <c r="AG60" s="3">
        <f t="shared" si="101"/>
        <v>1990.0603208556149</v>
      </c>
      <c r="AH60" s="3">
        <f t="shared" si="102"/>
        <v>1728.8129340463458</v>
      </c>
      <c r="AJ60" s="5">
        <v>1.331550599484238E-2</v>
      </c>
      <c r="AK60" s="5">
        <v>0.47136074570088304</v>
      </c>
      <c r="AL60" s="5">
        <v>0.51532374830427452</v>
      </c>
      <c r="AM60" s="3"/>
      <c r="AN60" s="3">
        <f t="shared" si="87"/>
        <v>114.77020212205153</v>
      </c>
      <c r="AO60" s="3">
        <f t="shared" si="88"/>
        <v>4062.7947655497001</v>
      </c>
      <c r="AP60" s="3">
        <f t="shared" si="89"/>
        <v>4441.7246159540255</v>
      </c>
      <c r="AR60" s="5">
        <v>6.4201133778065758E-3</v>
      </c>
      <c r="AS60" s="5">
        <v>0.48211457599512636</v>
      </c>
      <c r="AT60" s="5">
        <v>0.51146531062706724</v>
      </c>
      <c r="AU60" s="3"/>
      <c r="AV60" s="3">
        <f t="shared" si="90"/>
        <v>11.67632707452031</v>
      </c>
      <c r="AW60" s="3">
        <f t="shared" si="91"/>
        <v>876.82680124817773</v>
      </c>
      <c r="AX60" s="3">
        <f t="shared" si="92"/>
        <v>930.20728805152419</v>
      </c>
      <c r="AY60" s="3">
        <f t="shared" si="103"/>
        <v>10438</v>
      </c>
      <c r="AZ60" s="3" t="s">
        <v>420</v>
      </c>
      <c r="BA60" s="3" t="s">
        <v>420</v>
      </c>
      <c r="BB60" s="3">
        <v>432143612.55542171</v>
      </c>
      <c r="BC60" s="3">
        <v>14857195.637716278</v>
      </c>
      <c r="BD60" s="3">
        <v>417286416.91770542</v>
      </c>
      <c r="BE60" s="2" t="s">
        <v>164</v>
      </c>
      <c r="BF60" s="3">
        <v>3149782168.8636837</v>
      </c>
      <c r="BG60" s="3">
        <v>92502258.059608683</v>
      </c>
      <c r="BH60" s="3">
        <v>3057279910.8040767</v>
      </c>
      <c r="BI60" s="3">
        <v>2717638556.3082638</v>
      </c>
      <c r="BJ60" s="3">
        <v>77645062.421892405</v>
      </c>
      <c r="BK60" s="3">
        <v>2639993493.8863711</v>
      </c>
      <c r="BL60" s="3">
        <v>14005654528</v>
      </c>
      <c r="BM60" s="5">
        <f t="shared" si="93"/>
        <v>3.0854938745738976E-2</v>
      </c>
      <c r="BN60" s="5">
        <f t="shared" si="94"/>
        <v>0.22489360726174293</v>
      </c>
      <c r="BO60" s="5">
        <f t="shared" si="95"/>
        <v>0.1940386685160041</v>
      </c>
      <c r="BP60" s="5">
        <f t="shared" si="96"/>
        <v>6.2887393851268163</v>
      </c>
      <c r="BQ60" s="8">
        <v>11209089.264220219</v>
      </c>
      <c r="BR60" s="8">
        <v>66435973.157672189</v>
      </c>
      <c r="BS60" s="8">
        <v>288728124.02871335</v>
      </c>
      <c r="BT60" s="8">
        <v>2351265369.8576579</v>
      </c>
      <c r="BU60" s="12">
        <v>0.32500000000000007</v>
      </c>
      <c r="BV60" s="3">
        <v>1516561785.0084407</v>
      </c>
      <c r="BW60" s="5">
        <f t="shared" si="104"/>
        <v>0.48148148148148162</v>
      </c>
    </row>
    <row r="61" spans="1:75" x14ac:dyDescent="0.25">
      <c r="A61" s="2" t="s">
        <v>58</v>
      </c>
      <c r="B61" s="2" t="s">
        <v>58</v>
      </c>
      <c r="C61" s="2" t="s">
        <v>190</v>
      </c>
      <c r="D61" s="2" t="s">
        <v>166</v>
      </c>
      <c r="E61" s="3">
        <v>143362</v>
      </c>
      <c r="F61" s="7">
        <v>4.9687890137328342E-2</v>
      </c>
      <c r="G61" s="7">
        <v>2.1218172740888667E-2</v>
      </c>
      <c r="H61" s="3">
        <f t="shared" si="79"/>
        <v>136238.64469413232</v>
      </c>
      <c r="I61" s="3">
        <f t="shared" si="80"/>
        <v>140320.12031952071</v>
      </c>
      <c r="J61" s="3">
        <f t="shared" si="81"/>
        <v>7123.3553058676653</v>
      </c>
      <c r="K61" s="3">
        <f t="shared" si="82"/>
        <v>3041.879680479281</v>
      </c>
      <c r="M61" s="5">
        <v>0.21384997480834481</v>
      </c>
      <c r="N61" s="5">
        <v>0.2029057163106037</v>
      </c>
      <c r="O61" s="5">
        <v>0.58324430888105139</v>
      </c>
      <c r="P61" s="3"/>
      <c r="Q61" s="3">
        <f t="shared" si="97"/>
        <v>30657.960088473927</v>
      </c>
      <c r="R61" s="3">
        <f t="shared" si="98"/>
        <v>29088.969301720768</v>
      </c>
      <c r="S61" s="3">
        <f t="shared" si="99"/>
        <v>83615.070609805291</v>
      </c>
      <c r="T61" s="3">
        <v>12698</v>
      </c>
      <c r="U61" s="7">
        <v>8.5126286248830688E-2</v>
      </c>
      <c r="V61" s="7">
        <v>7.1328344246959774E-2</v>
      </c>
      <c r="W61" s="8">
        <f t="shared" si="83"/>
        <v>11617.066417212349</v>
      </c>
      <c r="X61" s="8">
        <f t="shared" si="84"/>
        <v>11792.272684752104</v>
      </c>
      <c r="Y61" s="8">
        <f t="shared" si="85"/>
        <v>1080.9335827876521</v>
      </c>
      <c r="Z61" s="8">
        <f t="shared" si="86"/>
        <v>905.72731524789526</v>
      </c>
      <c r="AA61" s="5"/>
      <c r="AB61" s="5">
        <v>0.12501163921256125</v>
      </c>
      <c r="AC61" s="5">
        <v>0.18685970796945003</v>
      </c>
      <c r="AD61" s="5">
        <v>0.68812865281798874</v>
      </c>
      <c r="AF61" s="3">
        <f t="shared" si="100"/>
        <v>1587.3977947211029</v>
      </c>
      <c r="AG61" s="3">
        <f t="shared" si="101"/>
        <v>2372.7445717960763</v>
      </c>
      <c r="AH61" s="3">
        <f t="shared" si="102"/>
        <v>8737.8576334828213</v>
      </c>
      <c r="AJ61" s="5">
        <v>0.16733934449692289</v>
      </c>
      <c r="AK61" s="5">
        <v>0.19256217032459866</v>
      </c>
      <c r="AL61" s="5">
        <v>0.64009848517847845</v>
      </c>
      <c r="AM61" s="3"/>
      <c r="AN61" s="3">
        <f t="shared" si="87"/>
        <v>24742.077777498813</v>
      </c>
      <c r="AO61" s="3">
        <f t="shared" si="88"/>
        <v>28471.416626487404</v>
      </c>
      <c r="AP61" s="3">
        <f t="shared" si="89"/>
        <v>94642.216707358442</v>
      </c>
      <c r="AR61" s="5">
        <v>0.19128739930850178</v>
      </c>
      <c r="AS61" s="5">
        <v>0.2271939821120974</v>
      </c>
      <c r="AT61" s="5">
        <v>0.58151861857940079</v>
      </c>
      <c r="AU61" s="3"/>
      <c r="AV61" s="3">
        <f t="shared" si="90"/>
        <v>1569.3770846865139</v>
      </c>
      <c r="AW61" s="3">
        <f t="shared" si="91"/>
        <v>1863.9650630116357</v>
      </c>
      <c r="AX61" s="3">
        <f t="shared" si="92"/>
        <v>4770.9467409571671</v>
      </c>
      <c r="AY61" s="3">
        <f t="shared" si="103"/>
        <v>156060</v>
      </c>
      <c r="AZ61" s="3" t="s">
        <v>420</v>
      </c>
      <c r="BA61" s="3" t="s">
        <v>420</v>
      </c>
      <c r="BB61" s="3">
        <v>2308450773.9915218</v>
      </c>
      <c r="BC61" s="3">
        <v>498268391.47542763</v>
      </c>
      <c r="BD61" s="3">
        <v>1810182382.5160942</v>
      </c>
      <c r="BE61" s="2" t="s">
        <v>163</v>
      </c>
      <c r="BF61" s="3">
        <v>8890569827.9165668</v>
      </c>
      <c r="BG61" s="3">
        <v>1194958283.0676081</v>
      </c>
      <c r="BH61" s="3">
        <v>7695611544.848959</v>
      </c>
      <c r="BI61" s="3">
        <v>6582119053.9250479</v>
      </c>
      <c r="BJ61" s="3">
        <v>696689891.59218049</v>
      </c>
      <c r="BK61" s="3">
        <v>5885429162.3328648</v>
      </c>
      <c r="BL61" s="3">
        <v>37517410304</v>
      </c>
      <c r="BM61" s="5">
        <f t="shared" si="93"/>
        <v>6.1530120423727686E-2</v>
      </c>
      <c r="BN61" s="5">
        <f t="shared" si="94"/>
        <v>0.23697184202953048</v>
      </c>
      <c r="BO61" s="5">
        <f t="shared" si="95"/>
        <v>0.17544172160580288</v>
      </c>
      <c r="BP61" s="5">
        <f t="shared" si="96"/>
        <v>2.8513144521353446</v>
      </c>
      <c r="BQ61" s="8">
        <v>64592945.883327626</v>
      </c>
      <c r="BR61" s="8">
        <v>632096945.70885289</v>
      </c>
      <c r="BS61" s="8">
        <v>107258160.36345133</v>
      </c>
      <c r="BT61" s="8">
        <v>5778171001.9694138</v>
      </c>
      <c r="BU61" s="12">
        <v>0.17199999999999999</v>
      </c>
      <c r="BV61" s="3">
        <v>1846833345.8957117</v>
      </c>
      <c r="BW61" s="5">
        <f t="shared" si="104"/>
        <v>0.2077294685990338</v>
      </c>
    </row>
    <row r="62" spans="1:75" x14ac:dyDescent="0.25">
      <c r="A62" s="2" t="s">
        <v>59</v>
      </c>
      <c r="B62" s="2" t="s">
        <v>59</v>
      </c>
      <c r="C62" s="2" t="s">
        <v>171</v>
      </c>
      <c r="D62" s="2" t="s">
        <v>166</v>
      </c>
      <c r="E62" s="3">
        <v>1111000</v>
      </c>
      <c r="F62" s="7">
        <v>0.30185449358059913</v>
      </c>
      <c r="G62" s="7">
        <v>0.28636622932116373</v>
      </c>
      <c r="H62" s="3">
        <f t="shared" si="79"/>
        <v>775639.65763195441</v>
      </c>
      <c r="I62" s="3">
        <f t="shared" si="80"/>
        <v>792847.1192241871</v>
      </c>
      <c r="J62" s="3">
        <f t="shared" si="81"/>
        <v>335360.34236804565</v>
      </c>
      <c r="K62" s="3">
        <f t="shared" si="82"/>
        <v>318152.8807758129</v>
      </c>
      <c r="M62" s="5">
        <v>0.17802674620887646</v>
      </c>
      <c r="N62" s="5">
        <v>0.31749108266059395</v>
      </c>
      <c r="O62" s="5">
        <v>0.50448217113052962</v>
      </c>
      <c r="P62" s="3"/>
      <c r="Q62" s="3">
        <f t="shared" si="97"/>
        <v>197787.71503806175</v>
      </c>
      <c r="R62" s="3">
        <f t="shared" si="98"/>
        <v>352732.59283591987</v>
      </c>
      <c r="S62" s="3">
        <f t="shared" si="99"/>
        <v>560479.69212601846</v>
      </c>
      <c r="T62" s="3">
        <v>179000</v>
      </c>
      <c r="U62" s="7">
        <v>0.1905331982687172</v>
      </c>
      <c r="V62" s="7">
        <v>0.11980845381711024</v>
      </c>
      <c r="W62" s="8">
        <f t="shared" si="83"/>
        <v>144894.55750989963</v>
      </c>
      <c r="X62" s="8">
        <f t="shared" si="84"/>
        <v>157554.28676673726</v>
      </c>
      <c r="Y62" s="8">
        <f t="shared" si="85"/>
        <v>34105.44249010038</v>
      </c>
      <c r="Z62" s="8">
        <f t="shared" si="86"/>
        <v>21445.713233262733</v>
      </c>
      <c r="AA62" s="5"/>
      <c r="AB62" s="5">
        <v>0.16916731258996787</v>
      </c>
      <c r="AC62" s="5">
        <v>0.19888495183257668</v>
      </c>
      <c r="AD62" s="5">
        <v>0.63194773557745543</v>
      </c>
      <c r="AF62" s="3">
        <f t="shared" si="100"/>
        <v>30280.948953604249</v>
      </c>
      <c r="AG62" s="3">
        <f t="shared" si="101"/>
        <v>35600.406378031228</v>
      </c>
      <c r="AH62" s="3">
        <f t="shared" si="102"/>
        <v>113118.64466836452</v>
      </c>
      <c r="AJ62" s="5">
        <v>0.15449060248039306</v>
      </c>
      <c r="AK62" s="5">
        <v>0.24313559962759815</v>
      </c>
      <c r="AL62" s="5">
        <v>0.60237379789200873</v>
      </c>
      <c r="AM62" s="3"/>
      <c r="AN62" s="3">
        <f t="shared" si="87"/>
        <v>142213.8855010808</v>
      </c>
      <c r="AO62" s="3">
        <f t="shared" si="88"/>
        <v>223814.63837623512</v>
      </c>
      <c r="AP62" s="3">
        <f t="shared" si="89"/>
        <v>554505.69126453809</v>
      </c>
      <c r="AR62" s="5">
        <v>0.2290369660002286</v>
      </c>
      <c r="AS62" s="5">
        <v>0.18396650599747044</v>
      </c>
      <c r="AT62" s="5">
        <v>0.58699652800230084</v>
      </c>
      <c r="AU62" s="3"/>
      <c r="AV62" s="3">
        <f t="shared" si="90"/>
        <v>84621.322404802966</v>
      </c>
      <c r="AW62" s="3">
        <f t="shared" si="91"/>
        <v>67969.329525966241</v>
      </c>
      <c r="AX62" s="3">
        <f t="shared" si="92"/>
        <v>216875.13292737678</v>
      </c>
      <c r="AY62" s="3">
        <f t="shared" si="103"/>
        <v>1290000</v>
      </c>
      <c r="AZ62" s="3" t="s">
        <v>136</v>
      </c>
      <c r="BA62" s="3" t="s">
        <v>136</v>
      </c>
      <c r="BB62" s="3">
        <v>9509760067.2005634</v>
      </c>
      <c r="BC62" s="3">
        <v>291472933.53413594</v>
      </c>
      <c r="BD62" s="3">
        <v>9218287133.6664276</v>
      </c>
      <c r="BE62" s="2" t="s">
        <v>164</v>
      </c>
      <c r="BF62" s="3">
        <v>56580784306.683334</v>
      </c>
      <c r="BG62" s="3">
        <v>4010252625.7138038</v>
      </c>
      <c r="BH62" s="3">
        <v>52570531680.969482</v>
      </c>
      <c r="BI62" s="3">
        <v>47071024239.482742</v>
      </c>
      <c r="BJ62" s="3">
        <v>3718779692.1796679</v>
      </c>
      <c r="BK62" s="3">
        <v>43352244547.303055</v>
      </c>
      <c r="BL62" s="3">
        <v>184360632320</v>
      </c>
      <c r="BM62" s="5">
        <f t="shared" si="93"/>
        <v>5.158237931563503E-2</v>
      </c>
      <c r="BN62" s="5">
        <f t="shared" si="94"/>
        <v>0.30690274596408662</v>
      </c>
      <c r="BO62" s="5">
        <f t="shared" si="95"/>
        <v>0.25532036664845142</v>
      </c>
      <c r="BP62" s="5">
        <f t="shared" si="96"/>
        <v>4.94975939527981</v>
      </c>
      <c r="BQ62" s="8">
        <v>1257510430.9732819</v>
      </c>
      <c r="BR62" s="8">
        <v>2461269261.2063861</v>
      </c>
      <c r="BS62" s="8">
        <v>4893592599.3813467</v>
      </c>
      <c r="BT62" s="8">
        <v>38458651947.921707</v>
      </c>
      <c r="BU62" s="12">
        <v>0.38400000000000017</v>
      </c>
      <c r="BV62" s="3">
        <v>35271138269.101326</v>
      </c>
      <c r="BW62" s="5">
        <f t="shared" si="104"/>
        <v>0.62337662337662381</v>
      </c>
    </row>
    <row r="63" spans="1:75" x14ac:dyDescent="0.25">
      <c r="A63" s="2" t="s">
        <v>60</v>
      </c>
      <c r="B63" s="2" t="s">
        <v>60</v>
      </c>
      <c r="C63" s="2" t="s">
        <v>197</v>
      </c>
      <c r="D63" s="2" t="s">
        <v>162</v>
      </c>
      <c r="E63" s="8">
        <v>1438781</v>
      </c>
      <c r="F63" s="7">
        <v>0.33970856102003644</v>
      </c>
      <c r="G63" s="7">
        <v>0.22789425706472197</v>
      </c>
      <c r="H63" s="8">
        <f t="shared" si="79"/>
        <v>950014.776867031</v>
      </c>
      <c r="I63" s="8">
        <f t="shared" si="80"/>
        <v>1110891.0729261623</v>
      </c>
      <c r="J63" s="8">
        <f t="shared" si="81"/>
        <v>488766.22313296905</v>
      </c>
      <c r="K63" s="8">
        <f t="shared" si="82"/>
        <v>327889.92707383772</v>
      </c>
      <c r="M63" s="5">
        <v>0.17461574005662159</v>
      </c>
      <c r="N63" s="5">
        <v>0.24567304422067884</v>
      </c>
      <c r="O63" s="5">
        <v>0.57971121572269946</v>
      </c>
      <c r="P63" s="3"/>
      <c r="Q63" s="3">
        <f t="shared" si="97"/>
        <v>251233.80909440605</v>
      </c>
      <c r="R63" s="3">
        <f t="shared" si="98"/>
        <v>353469.70823687251</v>
      </c>
      <c r="S63" s="3">
        <f t="shared" si="99"/>
        <v>834077.48266872123</v>
      </c>
      <c r="T63" s="8">
        <v>121719</v>
      </c>
      <c r="U63" s="7">
        <v>0.22870370370370371</v>
      </c>
      <c r="V63" s="7">
        <v>0.1648148148148148</v>
      </c>
      <c r="W63" s="8">
        <f t="shared" si="83"/>
        <v>93881.413888888885</v>
      </c>
      <c r="X63" s="8">
        <f t="shared" si="84"/>
        <v>101657.90555555557</v>
      </c>
      <c r="Y63" s="8">
        <f t="shared" si="85"/>
        <v>27837.586111111112</v>
      </c>
      <c r="Z63" s="8">
        <f t="shared" si="86"/>
        <v>20061.094444444443</v>
      </c>
      <c r="AA63" s="5"/>
      <c r="AB63" s="5">
        <v>0.10550749103186326</v>
      </c>
      <c r="AC63" s="5">
        <v>0.19579552648238024</v>
      </c>
      <c r="AD63" s="5">
        <v>0.69869698248575651</v>
      </c>
      <c r="AF63" s="3">
        <f t="shared" si="100"/>
        <v>12842.266300907364</v>
      </c>
      <c r="AG63" s="3">
        <f t="shared" si="101"/>
        <v>23832.035687908839</v>
      </c>
      <c r="AH63" s="3">
        <f t="shared" si="102"/>
        <v>85044.698011183791</v>
      </c>
      <c r="AJ63" s="5">
        <v>0.11187539865467547</v>
      </c>
      <c r="AK63" s="5">
        <v>0.21902577056295752</v>
      </c>
      <c r="AL63" s="5">
        <v>0.66909883078236698</v>
      </c>
      <c r="AM63" s="3"/>
      <c r="AN63" s="3">
        <f t="shared" si="87"/>
        <v>116786.30249491568</v>
      </c>
      <c r="AO63" s="3">
        <f t="shared" si="88"/>
        <v>228640.16756805146</v>
      </c>
      <c r="AP63" s="3">
        <f t="shared" si="89"/>
        <v>698469.72069295275</v>
      </c>
      <c r="AR63" s="5">
        <v>0.18198195035005152</v>
      </c>
      <c r="AS63" s="5">
        <v>0.19547224411309577</v>
      </c>
      <c r="AT63" s="5">
        <v>0.62254580553685279</v>
      </c>
      <c r="AU63" s="3"/>
      <c r="AV63" s="3">
        <f t="shared" si="90"/>
        <v>94012.568764503681</v>
      </c>
      <c r="AW63" s="3">
        <f t="shared" si="91"/>
        <v>100981.70591031401</v>
      </c>
      <c r="AX63" s="3">
        <f t="shared" si="92"/>
        <v>321609.53456926253</v>
      </c>
      <c r="AY63" s="3">
        <f t="shared" si="103"/>
        <v>1560500</v>
      </c>
      <c r="AZ63" s="3" t="s">
        <v>370</v>
      </c>
      <c r="BA63" s="3" t="s">
        <v>370</v>
      </c>
      <c r="BB63" s="3">
        <v>3854957053.7560234</v>
      </c>
      <c r="BC63" s="3">
        <v>69208097.960300371</v>
      </c>
      <c r="BD63" s="3">
        <v>3785748955.795723</v>
      </c>
      <c r="BE63" s="2" t="s">
        <v>376</v>
      </c>
      <c r="BF63" s="3">
        <v>23181289679.199379</v>
      </c>
      <c r="BG63" s="3">
        <v>1154828371.9641266</v>
      </c>
      <c r="BH63" s="3">
        <v>22026461307.235245</v>
      </c>
      <c r="BI63" s="3">
        <v>19326332625.443356</v>
      </c>
      <c r="BJ63" s="3">
        <v>1085620274.0038261</v>
      </c>
      <c r="BK63" s="3">
        <v>18240712351.439522</v>
      </c>
      <c r="BL63" s="3">
        <v>63398039552</v>
      </c>
      <c r="BM63" s="5">
        <f t="shared" si="93"/>
        <v>6.0805619243070305E-2</v>
      </c>
      <c r="BN63" s="5">
        <f t="shared" si="94"/>
        <v>0.36564679038987863</v>
      </c>
      <c r="BO63" s="5">
        <f t="shared" si="95"/>
        <v>0.30484117114680831</v>
      </c>
      <c r="BP63" s="5">
        <f t="shared" si="96"/>
        <v>5.0133717071148727</v>
      </c>
      <c r="BQ63" s="8">
        <v>822779116.6072855</v>
      </c>
      <c r="BR63" s="8">
        <v>262841157.39654061</v>
      </c>
      <c r="BS63" s="8">
        <v>1870175844.1349063</v>
      </c>
      <c r="BT63" s="8">
        <v>16370536507.304615</v>
      </c>
      <c r="BU63" s="12">
        <v>0.29499999999999998</v>
      </c>
      <c r="BV63" s="3">
        <v>9699972277.1117954</v>
      </c>
      <c r="BW63" s="5">
        <f t="shared" si="104"/>
        <v>0.41843971631205668</v>
      </c>
    </row>
    <row r="64" spans="1:75" x14ac:dyDescent="0.25">
      <c r="A64" s="2" t="s">
        <v>61</v>
      </c>
      <c r="B64" s="2" t="s">
        <v>61</v>
      </c>
      <c r="C64" s="2" t="s">
        <v>171</v>
      </c>
      <c r="D64" s="2" t="s">
        <v>162</v>
      </c>
      <c r="E64" s="3">
        <v>102070</v>
      </c>
      <c r="F64" s="7">
        <v>0.13333333333333333</v>
      </c>
      <c r="G64" s="7">
        <v>0.1037037037037037</v>
      </c>
      <c r="H64" s="3">
        <f t="shared" si="79"/>
        <v>88460.666666666672</v>
      </c>
      <c r="I64" s="3">
        <f t="shared" si="80"/>
        <v>91484.962962962964</v>
      </c>
      <c r="J64" s="3">
        <f t="shared" si="81"/>
        <v>13609.333333333334</v>
      </c>
      <c r="K64" s="3">
        <f t="shared" si="82"/>
        <v>10585.037037037036</v>
      </c>
      <c r="M64" s="5">
        <v>0.12892443120196576</v>
      </c>
      <c r="N64" s="5">
        <v>0.15524502880004873</v>
      </c>
      <c r="O64" s="5">
        <v>0.71583053999798552</v>
      </c>
      <c r="P64" s="3"/>
      <c r="Q64" s="3">
        <f t="shared" si="97"/>
        <v>13159.316692784645</v>
      </c>
      <c r="R64" s="3">
        <f t="shared" si="98"/>
        <v>15845.860089620974</v>
      </c>
      <c r="S64" s="3">
        <f t="shared" si="99"/>
        <v>73064.823217594385</v>
      </c>
      <c r="T64" s="3">
        <v>1627</v>
      </c>
      <c r="U64" s="7">
        <v>6.6147859922178989E-2</v>
      </c>
      <c r="V64" s="7">
        <v>3.90625E-2</v>
      </c>
      <c r="W64" s="8">
        <f t="shared" si="83"/>
        <v>1519.3774319066149</v>
      </c>
      <c r="X64" s="8">
        <f t="shared" si="84"/>
        <v>1563.4453125</v>
      </c>
      <c r="Y64" s="8">
        <f t="shared" si="85"/>
        <v>107.62256809338521</v>
      </c>
      <c r="Z64" s="8">
        <f t="shared" si="86"/>
        <v>63.5546875</v>
      </c>
      <c r="AA64" s="5"/>
      <c r="AB64" s="5">
        <v>9.8768145289994988E-2</v>
      </c>
      <c r="AC64" s="5">
        <v>0.25896681600458793</v>
      </c>
      <c r="AD64" s="5">
        <v>0.64226503870541696</v>
      </c>
      <c r="AF64" s="3">
        <f t="shared" si="100"/>
        <v>160.69577238682186</v>
      </c>
      <c r="AG64" s="3">
        <f t="shared" si="101"/>
        <v>421.33900963946456</v>
      </c>
      <c r="AH64" s="3">
        <f t="shared" si="102"/>
        <v>1044.9652179737134</v>
      </c>
      <c r="AJ64" s="5">
        <v>0.10428006881830891</v>
      </c>
      <c r="AK64" s="5">
        <v>0.21659436651511912</v>
      </c>
      <c r="AL64" s="5">
        <v>0.67912556466657203</v>
      </c>
      <c r="AM64" s="3"/>
      <c r="AN64" s="3">
        <f t="shared" si="87"/>
        <v>9383.1251908736922</v>
      </c>
      <c r="AO64" s="3">
        <f t="shared" si="88"/>
        <v>19489.170650532964</v>
      </c>
      <c r="AP64" s="3">
        <f t="shared" si="89"/>
        <v>61107.748257166633</v>
      </c>
      <c r="AR64" s="5">
        <v>0.15303213976277569</v>
      </c>
      <c r="AS64" s="5">
        <v>0.26694210685655784</v>
      </c>
      <c r="AT64" s="5">
        <v>0.58002575338066653</v>
      </c>
      <c r="AU64" s="3"/>
      <c r="AV64" s="3">
        <f t="shared" si="90"/>
        <v>2099.1351126269647</v>
      </c>
      <c r="AW64" s="3">
        <f t="shared" si="91"/>
        <v>3661.633107985343</v>
      </c>
      <c r="AX64" s="3">
        <f t="shared" si="92"/>
        <v>7956.1876808144125</v>
      </c>
      <c r="AY64" s="3">
        <f t="shared" si="103"/>
        <v>103697</v>
      </c>
      <c r="AZ64" s="3" t="s">
        <v>420</v>
      </c>
      <c r="BA64" s="3" t="s">
        <v>420</v>
      </c>
      <c r="BB64" s="3">
        <v>1653642973.9666343</v>
      </c>
      <c r="BC64" s="3">
        <v>91681073.235328183</v>
      </c>
      <c r="BD64" s="3">
        <v>1561961900.7313061</v>
      </c>
      <c r="BE64" s="2" t="s">
        <v>163</v>
      </c>
      <c r="BF64" s="3">
        <v>1995896117.7680593</v>
      </c>
      <c r="BG64" s="3">
        <v>95981259.48860307</v>
      </c>
      <c r="BH64" s="3">
        <v>1899914858.2794571</v>
      </c>
      <c r="BI64" s="3">
        <v>342253143.8014257</v>
      </c>
      <c r="BJ64" s="3">
        <v>4300186.2532748878</v>
      </c>
      <c r="BK64" s="3">
        <v>337952957.54815102</v>
      </c>
      <c r="BL64" s="3">
        <v>6385937920</v>
      </c>
      <c r="BM64" s="5">
        <f t="shared" si="93"/>
        <v>0.2589506811188409</v>
      </c>
      <c r="BN64" s="5">
        <f t="shared" si="94"/>
        <v>0.31254549335926823</v>
      </c>
      <c r="BO64" s="5">
        <f t="shared" si="95"/>
        <v>5.3594812240427434E-2</v>
      </c>
      <c r="BP64" s="5">
        <f t="shared" si="96"/>
        <v>0.20696918814371074</v>
      </c>
      <c r="BQ64" s="8">
        <v>162521.93411456773</v>
      </c>
      <c r="BR64" s="8">
        <v>4137664.3191603199</v>
      </c>
      <c r="BS64" s="8">
        <v>146596151.07803491</v>
      </c>
      <c r="BT64" s="8">
        <v>191356806.47011611</v>
      </c>
      <c r="BU64" s="12">
        <v>0</v>
      </c>
      <c r="BV64" s="3">
        <v>0</v>
      </c>
      <c r="BW64" s="5" t="str">
        <f t="shared" si="104"/>
        <v/>
      </c>
    </row>
    <row r="65" spans="1:75" x14ac:dyDescent="0.25">
      <c r="A65" s="2" t="s">
        <v>175</v>
      </c>
      <c r="B65" s="2" t="s">
        <v>62</v>
      </c>
      <c r="C65" s="2" t="s">
        <v>171</v>
      </c>
      <c r="D65" s="2" t="s">
        <v>162</v>
      </c>
      <c r="E65" s="3">
        <v>274800</v>
      </c>
      <c r="F65" s="7">
        <v>0.41666666666666669</v>
      </c>
      <c r="G65" s="7">
        <v>0.32407407407407407</v>
      </c>
      <c r="H65" s="3">
        <f t="shared" si="79"/>
        <v>160299.99999999997</v>
      </c>
      <c r="I65" s="3">
        <f t="shared" si="80"/>
        <v>185744.44444444444</v>
      </c>
      <c r="J65" s="3">
        <f t="shared" si="81"/>
        <v>114500</v>
      </c>
      <c r="K65" s="3">
        <f t="shared" si="82"/>
        <v>89055.555555555547</v>
      </c>
      <c r="M65" s="5">
        <v>0.44975738834975187</v>
      </c>
      <c r="N65" s="5">
        <v>3.5626838430011326E-2</v>
      </c>
      <c r="O65" s="5">
        <v>0.51461577322023677</v>
      </c>
      <c r="P65" s="3"/>
      <c r="Q65" s="3">
        <f t="shared" si="97"/>
        <v>123593.33031851181</v>
      </c>
      <c r="R65" s="3">
        <f t="shared" si="98"/>
        <v>9790.2552005671132</v>
      </c>
      <c r="S65" s="3">
        <f t="shared" si="99"/>
        <v>141416.41448092106</v>
      </c>
      <c r="T65" s="3">
        <v>23700</v>
      </c>
      <c r="U65" s="7">
        <v>0.28987194412107103</v>
      </c>
      <c r="V65" s="7">
        <v>0.2558139534883721</v>
      </c>
      <c r="W65" s="8">
        <f t="shared" si="83"/>
        <v>16830.034924330615</v>
      </c>
      <c r="X65" s="8">
        <f t="shared" si="84"/>
        <v>17637.20930232558</v>
      </c>
      <c r="Y65" s="8">
        <f t="shared" si="85"/>
        <v>6869.9650756693836</v>
      </c>
      <c r="Z65" s="8">
        <f t="shared" si="86"/>
        <v>6062.7906976744189</v>
      </c>
      <c r="AA65" s="5"/>
      <c r="AB65" s="5">
        <v>0.35608451788657025</v>
      </c>
      <c r="AC65" s="5">
        <v>8.275036635396768E-2</v>
      </c>
      <c r="AD65" s="5">
        <v>0.56116511575946204</v>
      </c>
      <c r="AF65" s="3">
        <f t="shared" si="100"/>
        <v>8439.2030739117145</v>
      </c>
      <c r="AG65" s="3">
        <f t="shared" si="101"/>
        <v>1961.1836825890341</v>
      </c>
      <c r="AH65" s="3">
        <f t="shared" si="102"/>
        <v>13299.613243499251</v>
      </c>
      <c r="AJ65" s="5">
        <v>0.40013766715928839</v>
      </c>
      <c r="AK65" s="5">
        <v>6.6689590889521852E-2</v>
      </c>
      <c r="AL65" s="5">
        <v>0.53317274195118969</v>
      </c>
      <c r="AM65" s="3"/>
      <c r="AN65" s="3">
        <f t="shared" si="87"/>
        <v>70876.398958464924</v>
      </c>
      <c r="AO65" s="3">
        <f t="shared" si="88"/>
        <v>11812.729563350325</v>
      </c>
      <c r="AP65" s="3">
        <f t="shared" si="89"/>
        <v>94440.906402515335</v>
      </c>
      <c r="AR65" s="5">
        <v>0.40013766715928839</v>
      </c>
      <c r="AS65" s="5">
        <v>6.6689590889521852E-2</v>
      </c>
      <c r="AT65" s="5">
        <v>0.53317274195118969</v>
      </c>
      <c r="AU65" s="3"/>
      <c r="AV65" s="3">
        <f t="shared" si="90"/>
        <v>48564.694688582655</v>
      </c>
      <c r="AW65" s="3">
        <f t="shared" si="91"/>
        <v>8094.1133171719466</v>
      </c>
      <c r="AX65" s="3">
        <f t="shared" si="92"/>
        <v>64711.157069914778</v>
      </c>
      <c r="AY65" s="3">
        <f t="shared" si="103"/>
        <v>298500</v>
      </c>
      <c r="AZ65" s="3" t="s">
        <v>420</v>
      </c>
      <c r="BA65" s="3" t="s">
        <v>420</v>
      </c>
      <c r="BB65" s="3">
        <v>91889280.53466107</v>
      </c>
      <c r="BC65" s="3">
        <v>0</v>
      </c>
      <c r="BD65" s="3">
        <v>91889280.53466107</v>
      </c>
      <c r="BE65" s="2" t="s">
        <v>164</v>
      </c>
      <c r="BF65" s="3">
        <v>1495632410.8401151</v>
      </c>
      <c r="BG65" s="3">
        <v>14814041.363944771</v>
      </c>
      <c r="BH65" s="3">
        <v>1480818369.4761698</v>
      </c>
      <c r="BI65" s="3">
        <v>1403743130.305454</v>
      </c>
      <c r="BJ65" s="3">
        <v>14814041.363944771</v>
      </c>
      <c r="BK65" s="3">
        <v>1388929088.9415088</v>
      </c>
      <c r="BL65" s="3">
        <v>6571853824</v>
      </c>
      <c r="BM65" s="5">
        <f t="shared" si="93"/>
        <v>1.3982246561706402E-2</v>
      </c>
      <c r="BN65" s="5">
        <f t="shared" si="94"/>
        <v>0.22758150909841587</v>
      </c>
      <c r="BO65" s="5">
        <f t="shared" si="95"/>
        <v>0.21359926253670947</v>
      </c>
      <c r="BP65" s="5">
        <f t="shared" si="96"/>
        <v>15.276462304827335</v>
      </c>
      <c r="BQ65" s="8">
        <v>4884310.305009868</v>
      </c>
      <c r="BR65" s="8">
        <v>9929731.0589349028</v>
      </c>
      <c r="BS65" s="8">
        <v>257172945.75095576</v>
      </c>
      <c r="BT65" s="8">
        <v>1131756143.1905529</v>
      </c>
      <c r="BU65" s="12">
        <v>0.38799999999999996</v>
      </c>
      <c r="BV65" s="3">
        <v>948211397.72216427</v>
      </c>
      <c r="BW65" s="5">
        <f t="shared" si="104"/>
        <v>0.63398692810457502</v>
      </c>
    </row>
    <row r="66" spans="1:75" x14ac:dyDescent="0.25">
      <c r="A66" s="2" t="s">
        <v>168</v>
      </c>
      <c r="B66" s="2" t="s">
        <v>63</v>
      </c>
      <c r="C66" s="2" t="s">
        <v>161</v>
      </c>
      <c r="D66" s="2" t="s">
        <v>162</v>
      </c>
      <c r="E66" s="3">
        <v>118592</v>
      </c>
      <c r="F66" s="7">
        <v>0.46573208722741433</v>
      </c>
      <c r="G66" s="7">
        <v>0.46573208722741433</v>
      </c>
      <c r="H66" s="3">
        <f t="shared" si="79"/>
        <v>63359.900311526479</v>
      </c>
      <c r="I66" s="3">
        <f t="shared" si="80"/>
        <v>63359.900311526479</v>
      </c>
      <c r="J66" s="3">
        <f t="shared" si="81"/>
        <v>55232.099688473521</v>
      </c>
      <c r="K66" s="3">
        <f t="shared" si="82"/>
        <v>55232.099688473521</v>
      </c>
      <c r="M66" s="5">
        <v>0.36389127638693319</v>
      </c>
      <c r="N66" s="5">
        <v>6.4531532245446999E-2</v>
      </c>
      <c r="O66" s="5">
        <v>0.57157719136761986</v>
      </c>
      <c r="P66" s="3"/>
      <c r="Q66" s="3">
        <f t="shared" si="97"/>
        <v>43154.59424927918</v>
      </c>
      <c r="R66" s="3">
        <f t="shared" si="98"/>
        <v>7652.9234720520508</v>
      </c>
      <c r="S66" s="3">
        <f t="shared" si="99"/>
        <v>67784.482278668773</v>
      </c>
      <c r="T66" s="3">
        <v>8103</v>
      </c>
      <c r="U66" s="7">
        <v>0.36177924217462931</v>
      </c>
      <c r="V66" s="7">
        <v>0.36112026359143329</v>
      </c>
      <c r="W66" s="8">
        <f t="shared" si="83"/>
        <v>5171.5028006589782</v>
      </c>
      <c r="X66" s="8">
        <f t="shared" si="84"/>
        <v>5176.8425041186165</v>
      </c>
      <c r="Y66" s="8">
        <f t="shared" si="85"/>
        <v>2931.4971993410213</v>
      </c>
      <c r="Z66" s="8">
        <f t="shared" si="86"/>
        <v>2926.157495881384</v>
      </c>
      <c r="AA66" s="5"/>
      <c r="AB66" s="5">
        <v>0.19322150481282982</v>
      </c>
      <c r="AC66" s="5">
        <v>0.13358417641447248</v>
      </c>
      <c r="AD66" s="5">
        <v>0.67319431877269764</v>
      </c>
      <c r="AF66" s="3">
        <f t="shared" si="100"/>
        <v>1565.6738534983601</v>
      </c>
      <c r="AG66" s="3">
        <f t="shared" si="101"/>
        <v>1082.4325814864706</v>
      </c>
      <c r="AH66" s="3">
        <f t="shared" si="102"/>
        <v>5454.8935650151689</v>
      </c>
      <c r="AJ66" s="5">
        <v>0.3179744351578489</v>
      </c>
      <c r="AK66" s="5">
        <v>9.9437358792404645E-2</v>
      </c>
      <c r="AL66" s="5">
        <v>0.58258820604974648</v>
      </c>
      <c r="AM66" s="3"/>
      <c r="AN66" s="3">
        <f t="shared" si="87"/>
        <v>21791.234195172015</v>
      </c>
      <c r="AO66" s="3">
        <f t="shared" si="88"/>
        <v>6814.5817198133009</v>
      </c>
      <c r="AP66" s="3">
        <f t="shared" si="89"/>
        <v>39925.587197200133</v>
      </c>
      <c r="AR66" s="5">
        <v>0.3179744351578489</v>
      </c>
      <c r="AS66" s="5">
        <v>9.9437358792404645E-2</v>
      </c>
      <c r="AT66" s="5">
        <v>0.58258820604974648</v>
      </c>
      <c r="AU66" s="3"/>
      <c r="AV66" s="3">
        <f t="shared" si="90"/>
        <v>18494.536867151648</v>
      </c>
      <c r="AW66" s="3">
        <f t="shared" si="91"/>
        <v>5783.6344523904045</v>
      </c>
      <c r="AX66" s="3">
        <f t="shared" si="92"/>
        <v>33885.425568272491</v>
      </c>
      <c r="AY66" s="3">
        <f t="shared" si="103"/>
        <v>126695</v>
      </c>
      <c r="AZ66" s="3" t="s">
        <v>420</v>
      </c>
      <c r="BA66" s="3" t="s">
        <v>420</v>
      </c>
      <c r="BB66" s="3">
        <v>439038255.08792037</v>
      </c>
      <c r="BC66" s="3">
        <v>245081596.06271195</v>
      </c>
      <c r="BD66" s="3">
        <v>193956659.02520841</v>
      </c>
      <c r="BE66" s="2" t="s">
        <v>164</v>
      </c>
      <c r="BF66" s="3">
        <v>3047610114.5647893</v>
      </c>
      <c r="BG66" s="3">
        <v>1687345397.9085281</v>
      </c>
      <c r="BH66" s="3">
        <v>1360264716.6562617</v>
      </c>
      <c r="BI66" s="3">
        <v>2608571859.4768691</v>
      </c>
      <c r="BJ66" s="3">
        <v>1442263801.8458161</v>
      </c>
      <c r="BK66" s="3">
        <v>1166308057.6310532</v>
      </c>
      <c r="BL66" s="3">
        <v>12327488512</v>
      </c>
      <c r="BM66" s="5">
        <f t="shared" si="93"/>
        <v>3.5614574263082496E-2</v>
      </c>
      <c r="BN66" s="5">
        <f t="shared" si="94"/>
        <v>0.24722068177943474</v>
      </c>
      <c r="BO66" s="5">
        <f t="shared" si="95"/>
        <v>0.21160610751635225</v>
      </c>
      <c r="BP66" s="5">
        <f t="shared" si="96"/>
        <v>5.9415593726667053</v>
      </c>
      <c r="BQ66" s="8">
        <v>761728993.78349245</v>
      </c>
      <c r="BR66" s="8">
        <v>680534808.06232369</v>
      </c>
      <c r="BS66" s="8">
        <v>340403656.75450855</v>
      </c>
      <c r="BT66" s="8">
        <v>825904400.87654459</v>
      </c>
      <c r="BU66" s="12">
        <v>0.28000000000000019</v>
      </c>
      <c r="BV66" s="3">
        <v>1185181711.2196414</v>
      </c>
      <c r="BW66" s="5">
        <f t="shared" si="104"/>
        <v>0.38888888888888928</v>
      </c>
    </row>
    <row r="67" spans="1:75" x14ac:dyDescent="0.25">
      <c r="A67" s="2" t="s">
        <v>64</v>
      </c>
      <c r="B67" s="2" t="s">
        <v>64</v>
      </c>
      <c r="C67" s="2" t="s">
        <v>171</v>
      </c>
      <c r="D67" s="2" t="s">
        <v>172</v>
      </c>
      <c r="E67" s="3">
        <v>70401</v>
      </c>
      <c r="F67" s="7">
        <v>0.41714285714285715</v>
      </c>
      <c r="G67" s="7">
        <v>0.38182973316391361</v>
      </c>
      <c r="H67" s="3">
        <f t="shared" si="79"/>
        <v>41033.725714285712</v>
      </c>
      <c r="I67" s="3">
        <f t="shared" si="80"/>
        <v>43519.804955527325</v>
      </c>
      <c r="J67" s="3">
        <f t="shared" si="81"/>
        <v>29367.274285714288</v>
      </c>
      <c r="K67" s="3">
        <f t="shared" si="82"/>
        <v>26881.195044472683</v>
      </c>
      <c r="M67" s="5">
        <v>0.11799258425445182</v>
      </c>
      <c r="N67" s="5">
        <v>6.8432690451538172E-2</v>
      </c>
      <c r="O67" s="5">
        <v>0.81357472529400998</v>
      </c>
      <c r="P67" s="3"/>
      <c r="Q67" s="3">
        <f t="shared" si="97"/>
        <v>8306.7959240976616</v>
      </c>
      <c r="R67" s="3">
        <f t="shared" si="98"/>
        <v>4817.7298404787389</v>
      </c>
      <c r="S67" s="3">
        <f t="shared" si="99"/>
        <v>57276.474235423593</v>
      </c>
      <c r="T67" s="3">
        <v>8652</v>
      </c>
      <c r="U67" s="7">
        <v>0.18692307692307691</v>
      </c>
      <c r="V67" s="7">
        <v>0.1608929946112394</v>
      </c>
      <c r="W67" s="8">
        <f t="shared" si="83"/>
        <v>7034.7415384615379</v>
      </c>
      <c r="X67" s="8">
        <f t="shared" si="84"/>
        <v>7259.9538106235568</v>
      </c>
      <c r="Y67" s="8">
        <f t="shared" si="85"/>
        <v>1617.2584615384615</v>
      </c>
      <c r="Z67" s="8">
        <f t="shared" si="86"/>
        <v>1392.0461893764434</v>
      </c>
      <c r="AA67" s="5"/>
      <c r="AB67" s="5">
        <v>2.0807356180410984E-2</v>
      </c>
      <c r="AC67" s="5">
        <v>5.8331181921549451E-2</v>
      </c>
      <c r="AD67" s="5">
        <v>0.92086146189803952</v>
      </c>
      <c r="AF67" s="3">
        <f t="shared" si="100"/>
        <v>180.02524567291584</v>
      </c>
      <c r="AG67" s="3">
        <f t="shared" si="101"/>
        <v>504.68138598524587</v>
      </c>
      <c r="AH67" s="3">
        <f t="shared" si="102"/>
        <v>7967.2933683418378</v>
      </c>
      <c r="AJ67" s="5">
        <v>5.2359440329649232E-2</v>
      </c>
      <c r="AK67" s="5">
        <v>5.4418368240981813E-2</v>
      </c>
      <c r="AL67" s="5">
        <v>0.89322219142936898</v>
      </c>
      <c r="AM67" s="3"/>
      <c r="AN67" s="3">
        <f t="shared" si="87"/>
        <v>2516.8380428579176</v>
      </c>
      <c r="AO67" s="3">
        <f t="shared" si="88"/>
        <v>2615.807551739575</v>
      </c>
      <c r="AP67" s="3">
        <f t="shared" si="89"/>
        <v>42935.821658149762</v>
      </c>
      <c r="AR67" s="5">
        <v>0.13121386169430524</v>
      </c>
      <c r="AS67" s="5">
        <v>8.4452575816504602E-2</v>
      </c>
      <c r="AT67" s="5">
        <v>0.78433356248919017</v>
      </c>
      <c r="AU67" s="3"/>
      <c r="AV67" s="3">
        <f t="shared" si="90"/>
        <v>4065.600194560694</v>
      </c>
      <c r="AW67" s="3">
        <f t="shared" si="91"/>
        <v>2616.7236009763324</v>
      </c>
      <c r="AX67" s="3">
        <f t="shared" si="92"/>
        <v>24302.208951715726</v>
      </c>
      <c r="AY67" s="3">
        <f t="shared" si="103"/>
        <v>79053</v>
      </c>
      <c r="AZ67" s="3" t="s">
        <v>420</v>
      </c>
      <c r="BA67" s="3" t="s">
        <v>420</v>
      </c>
      <c r="BB67" s="3">
        <v>8376864415.9429636</v>
      </c>
      <c r="BC67" s="3">
        <v>2052088912.3864822</v>
      </c>
      <c r="BD67" s="3">
        <v>6324775503.5564814</v>
      </c>
      <c r="BE67" s="2" t="s">
        <v>163</v>
      </c>
      <c r="BF67" s="3">
        <v>9614703725.2873917</v>
      </c>
      <c r="BG67" s="3">
        <v>1952698607.1417358</v>
      </c>
      <c r="BH67" s="3">
        <v>7662005118.1456623</v>
      </c>
      <c r="BI67" s="3">
        <v>1237839309.3444331</v>
      </c>
      <c r="BJ67" s="3">
        <v>-99390305.244746447</v>
      </c>
      <c r="BK67" s="3">
        <v>1337229614.5891809</v>
      </c>
      <c r="BL67" s="3">
        <v>27035267072</v>
      </c>
      <c r="BM67" s="5">
        <f t="shared" si="93"/>
        <v>0.30984951595387605</v>
      </c>
      <c r="BN67" s="5">
        <f t="shared" si="94"/>
        <v>0.35563561105875624</v>
      </c>
      <c r="BO67" s="5">
        <f t="shared" si="95"/>
        <v>4.5786095104880388E-2</v>
      </c>
      <c r="BP67" s="5">
        <f t="shared" si="96"/>
        <v>0.14776881275391784</v>
      </c>
      <c r="BQ67" s="8">
        <v>-29195551.457513046</v>
      </c>
      <c r="BR67" s="8">
        <v>-70194753.787233397</v>
      </c>
      <c r="BS67" s="8">
        <v>346275323.09856784</v>
      </c>
      <c r="BT67" s="8">
        <v>990954291.4906131</v>
      </c>
      <c r="BU67" s="12">
        <v>0.27200000000000019</v>
      </c>
      <c r="BV67" s="3">
        <v>3592306886.3711171</v>
      </c>
      <c r="BW67" s="5">
        <f t="shared" si="104"/>
        <v>0.37362637362637402</v>
      </c>
    </row>
    <row r="68" spans="1:75" x14ac:dyDescent="0.25">
      <c r="A68" s="2" t="s">
        <v>65</v>
      </c>
      <c r="B68" s="2" t="s">
        <v>65</v>
      </c>
      <c r="C68" s="2" t="s">
        <v>190</v>
      </c>
      <c r="D68" s="2" t="s">
        <v>166</v>
      </c>
      <c r="E68" s="3">
        <v>159972</v>
      </c>
      <c r="F68" s="7">
        <v>0.16304829419583519</v>
      </c>
      <c r="G68" s="7">
        <v>3.8103677447939743E-2</v>
      </c>
      <c r="H68" s="3">
        <f t="shared" si="79"/>
        <v>133888.83828090384</v>
      </c>
      <c r="I68" s="3">
        <f t="shared" si="80"/>
        <v>153876.47851129819</v>
      </c>
      <c r="J68" s="3">
        <f t="shared" si="81"/>
        <v>26083.161719096148</v>
      </c>
      <c r="K68" s="3">
        <f t="shared" si="82"/>
        <v>6095.5214887018165</v>
      </c>
      <c r="M68" s="5">
        <v>0.27102737019493256</v>
      </c>
      <c r="N68" s="5">
        <v>0.10045357242327929</v>
      </c>
      <c r="O68" s="5">
        <v>0.62851905738178815</v>
      </c>
      <c r="P68" s="3"/>
      <c r="Q68" s="3">
        <f t="shared" ref="Q68:Q99" si="105">$E68*M68</f>
        <v>43356.790464823753</v>
      </c>
      <c r="R68" s="3">
        <f t="shared" ref="R68:R99" si="106">$E68*N68</f>
        <v>16069.758887696835</v>
      </c>
      <c r="S68" s="3">
        <f t="shared" ref="S68:S99" si="107">$E68*O68</f>
        <v>100545.45064747942</v>
      </c>
      <c r="T68" s="3">
        <v>10532</v>
      </c>
      <c r="U68" s="7">
        <v>7.8810408921933084E-2</v>
      </c>
      <c r="V68" s="7">
        <v>6.0718711276332091E-2</v>
      </c>
      <c r="W68" s="8">
        <f t="shared" si="83"/>
        <v>9701.9687732342009</v>
      </c>
      <c r="X68" s="8">
        <f t="shared" si="84"/>
        <v>9892.5105328376703</v>
      </c>
      <c r="Y68" s="8">
        <f t="shared" si="85"/>
        <v>830.03122676579926</v>
      </c>
      <c r="Z68" s="8">
        <f t="shared" si="86"/>
        <v>639.48946716232956</v>
      </c>
      <c r="AA68" s="5"/>
      <c r="AB68" s="5">
        <v>7.798932751184931E-2</v>
      </c>
      <c r="AC68" s="5">
        <v>0.10731407652837502</v>
      </c>
      <c r="AD68" s="5">
        <v>0.81469659595977562</v>
      </c>
      <c r="AF68" s="3">
        <f t="shared" ref="AF68:AF99" si="108">$T68*AB68</f>
        <v>821.38359735479696</v>
      </c>
      <c r="AG68" s="3">
        <f t="shared" ref="AG68:AG99" si="109">$T68*AC68</f>
        <v>1130.2318539968458</v>
      </c>
      <c r="AH68" s="3">
        <f t="shared" ref="AH68:AH99" si="110">$T68*AD68</f>
        <v>8580.3845486483569</v>
      </c>
      <c r="AJ68" s="5">
        <v>0.14609413951310241</v>
      </c>
      <c r="AK68" s="5">
        <v>9.3829768633973992E-2</v>
      </c>
      <c r="AL68" s="5">
        <v>0.76007609185292357</v>
      </c>
      <c r="AM68" s="3"/>
      <c r="AN68" s="3">
        <f t="shared" si="87"/>
        <v>20977.775398566213</v>
      </c>
      <c r="AO68" s="3">
        <f t="shared" si="88"/>
        <v>13473.092203855373</v>
      </c>
      <c r="AP68" s="3">
        <f t="shared" si="89"/>
        <v>109139.93945171645</v>
      </c>
      <c r="AR68" s="5">
        <v>0.17389647868650487</v>
      </c>
      <c r="AS68" s="5">
        <v>0.19029022732568895</v>
      </c>
      <c r="AT68" s="5">
        <v>0.63581329398780617</v>
      </c>
      <c r="AU68" s="3"/>
      <c r="AV68" s="3">
        <f t="shared" si="90"/>
        <v>4680.1094834958758</v>
      </c>
      <c r="AW68" s="3">
        <f t="shared" si="91"/>
        <v>5121.3176037281983</v>
      </c>
      <c r="AX68" s="3">
        <f t="shared" si="92"/>
        <v>17111.765858637875</v>
      </c>
      <c r="AY68" s="3">
        <f t="shared" ref="AY68:AY99" si="111">E68+T68</f>
        <v>170504</v>
      </c>
      <c r="AZ68" s="3" t="s">
        <v>420</v>
      </c>
      <c r="BA68" s="3" t="s">
        <v>420</v>
      </c>
      <c r="BB68" s="3">
        <v>5656696819.3372993</v>
      </c>
      <c r="BC68" s="3">
        <v>1854534813.2178259</v>
      </c>
      <c r="BD68" s="3">
        <v>3802162006.1194735</v>
      </c>
      <c r="BE68" s="2" t="s">
        <v>164</v>
      </c>
      <c r="BF68" s="3">
        <v>14512156093.879923</v>
      </c>
      <c r="BG68" s="3">
        <v>1387401745.9182894</v>
      </c>
      <c r="BH68" s="3">
        <v>13124754347.961632</v>
      </c>
      <c r="BI68" s="3">
        <v>8855459274.5426121</v>
      </c>
      <c r="BJ68" s="3">
        <v>-467133067.29953647</v>
      </c>
      <c r="BK68" s="3">
        <v>9322592341.8421593</v>
      </c>
      <c r="BL68" s="3">
        <v>47102873600</v>
      </c>
      <c r="BM68" s="5">
        <f t="shared" si="93"/>
        <v>0.1200923932449272</v>
      </c>
      <c r="BN68" s="5">
        <f t="shared" si="94"/>
        <v>0.30809492043134973</v>
      </c>
      <c r="BO68" s="5">
        <f t="shared" si="95"/>
        <v>0.18800252718642227</v>
      </c>
      <c r="BP68" s="5">
        <f t="shared" si="96"/>
        <v>1.5654823932352906</v>
      </c>
      <c r="BQ68" s="8">
        <v>-60966783.710238725</v>
      </c>
      <c r="BR68" s="8">
        <v>-406166283.58929771</v>
      </c>
      <c r="BS68" s="8">
        <v>603950495.63765097</v>
      </c>
      <c r="BT68" s="8">
        <v>8718641846.2045078</v>
      </c>
      <c r="BU68" s="12">
        <v>0.32000000000000006</v>
      </c>
      <c r="BV68" s="3">
        <v>6829249926.5317307</v>
      </c>
      <c r="BW68" s="5">
        <f t="shared" ref="BW68:BW99" si="112">IFERROR(IF(BV68/BF68=0,"",BV68/BF68),"")</f>
        <v>0.47058823529411781</v>
      </c>
    </row>
    <row r="69" spans="1:75" x14ac:dyDescent="0.25">
      <c r="A69" s="2" t="s">
        <v>66</v>
      </c>
      <c r="B69" s="2" t="s">
        <v>66</v>
      </c>
      <c r="C69" s="2" t="s">
        <v>197</v>
      </c>
      <c r="D69" s="2" t="s">
        <v>162</v>
      </c>
      <c r="E69" s="3">
        <v>6492.3076923076924</v>
      </c>
      <c r="F69" s="7">
        <v>0.32151300236406621</v>
      </c>
      <c r="G69" s="7">
        <v>0.32151300236406621</v>
      </c>
      <c r="H69" s="3">
        <f t="shared" ref="H69:H132" si="113">E69*(1-F69)</f>
        <v>4404.9463538825239</v>
      </c>
      <c r="I69" s="3">
        <f t="shared" ref="I69:I132" si="114">E69*(1-G69)</f>
        <v>4404.9463538825239</v>
      </c>
      <c r="J69" s="3">
        <f t="shared" ref="J69:J132" si="115">E69*F69</f>
        <v>2087.3613384251685</v>
      </c>
      <c r="K69" s="3">
        <f t="shared" ref="K69:K132" si="116">E69*G69</f>
        <v>2087.3613384251685</v>
      </c>
      <c r="M69" s="5">
        <v>0.11694493656162201</v>
      </c>
      <c r="N69" s="5">
        <v>0.22915817961908549</v>
      </c>
      <c r="O69" s="5">
        <v>0.65389688381929245</v>
      </c>
      <c r="P69" s="3"/>
      <c r="Q69" s="3">
        <f t="shared" si="105"/>
        <v>759.24251121545365</v>
      </c>
      <c r="R69" s="3">
        <f t="shared" si="106"/>
        <v>1487.7654122962167</v>
      </c>
      <c r="S69" s="3">
        <f t="shared" si="107"/>
        <v>4245.2997687960215</v>
      </c>
      <c r="T69" s="3">
        <v>1334.3108504398826</v>
      </c>
      <c r="U69" s="7">
        <v>0.28854625550660795</v>
      </c>
      <c r="V69" s="7">
        <v>0.19340659340659341</v>
      </c>
      <c r="W69" s="8">
        <f t="shared" ref="W69:W132" si="117">T69*(1-U69)</f>
        <v>949.3004508636169</v>
      </c>
      <c r="X69" s="8">
        <f t="shared" ref="X69:X132" si="118">T69*(1-V69)</f>
        <v>1076.2463343108504</v>
      </c>
      <c r="Y69" s="8">
        <f t="shared" ref="Y69:Y132" si="119">T69*U69</f>
        <v>385.01039957626574</v>
      </c>
      <c r="Z69" s="8">
        <f t="shared" ref="Z69:Z132" si="120">T69*V69</f>
        <v>258.06451612903226</v>
      </c>
      <c r="AA69" s="5"/>
      <c r="AB69" s="5">
        <v>5.6015490903391668E-2</v>
      </c>
      <c r="AC69" s="5">
        <v>0.24963661596564091</v>
      </c>
      <c r="AD69" s="5">
        <v>0.69434789313096734</v>
      </c>
      <c r="AF69" s="3">
        <f t="shared" si="108"/>
        <v>74.742077305112048</v>
      </c>
      <c r="AG69" s="3">
        <f t="shared" si="109"/>
        <v>333.09284535004872</v>
      </c>
      <c r="AH69" s="3">
        <f t="shared" si="110"/>
        <v>926.47592778472176</v>
      </c>
      <c r="AJ69" s="5">
        <v>8.2312074244002317E-2</v>
      </c>
      <c r="AK69" s="5">
        <v>0.23260544157369961</v>
      </c>
      <c r="AL69" s="5">
        <v>0.685082484182298</v>
      </c>
      <c r="AM69" s="3"/>
      <c r="AN69" s="3">
        <f t="shared" ref="AN69:AN132" si="121">($H69+$W69)*AJ69</f>
        <v>440.71916051297649</v>
      </c>
      <c r="AO69" s="3">
        <f t="shared" ref="AO69:AO132" si="122">($H69+$W69)*AK69</f>
        <v>1245.4269423125463</v>
      </c>
      <c r="AP69" s="3">
        <f t="shared" ref="AP69:AP132" si="123">($H69+$W69)*AL69</f>
        <v>3668.1007019206177</v>
      </c>
      <c r="AR69" s="5">
        <v>0.10307707709384922</v>
      </c>
      <c r="AS69" s="5">
        <v>0.25481123693812346</v>
      </c>
      <c r="AT69" s="5">
        <v>0.64211168596802726</v>
      </c>
      <c r="AU69" s="3"/>
      <c r="AV69" s="3">
        <f t="shared" ref="AV69:AV132" si="124">($J69+$Y69)*AR69</f>
        <v>254.84485224262781</v>
      </c>
      <c r="AW69" s="3">
        <f t="shared" ref="AW69:AW132" si="125">($J69+$Y69)*AS69</f>
        <v>629.98810073100356</v>
      </c>
      <c r="AX69" s="3">
        <f t="shared" ref="AX69:AX132" si="126">($J69+$Y69)*AT69</f>
        <v>1587.5387850278025</v>
      </c>
      <c r="AY69" s="3">
        <f t="shared" si="111"/>
        <v>7826.6185427475748</v>
      </c>
      <c r="AZ69" s="3" t="s">
        <v>133</v>
      </c>
      <c r="BA69" s="3" t="s">
        <v>133</v>
      </c>
      <c r="BB69" s="3">
        <v>130556821.94015296</v>
      </c>
      <c r="BC69" s="3">
        <v>13194066.986109827</v>
      </c>
      <c r="BD69" s="3">
        <v>117362754.95404314</v>
      </c>
      <c r="BE69" s="2" t="s">
        <v>164</v>
      </c>
      <c r="BF69" s="3">
        <v>296426624.8700099</v>
      </c>
      <c r="BG69" s="3">
        <v>86839037.80300051</v>
      </c>
      <c r="BH69" s="3">
        <v>209587587.06700942</v>
      </c>
      <c r="BI69" s="3">
        <v>165869802.92985693</v>
      </c>
      <c r="BJ69" s="3">
        <v>73644970.816890687</v>
      </c>
      <c r="BK69" s="3">
        <v>92224832.112966284</v>
      </c>
      <c r="BL69" s="3">
        <v>2181300480</v>
      </c>
      <c r="BM69" s="5">
        <f t="shared" ref="BM69:BM132" si="127">IFERROR(BB69/BL69,"")</f>
        <v>5.9852745248629366E-2</v>
      </c>
      <c r="BN69" s="5">
        <f t="shared" ref="BN69:BN132" si="128">IFERROR(BF69/BL69,"")</f>
        <v>0.1358944481000664</v>
      </c>
      <c r="BO69" s="5">
        <f t="shared" ref="BO69:BO132" si="129">IFERROR(BI69/BL69,"")</f>
        <v>7.6041702851437007E-2</v>
      </c>
      <c r="BP69" s="5">
        <f t="shared" ref="BP69:BP132" si="130">IFERROR(BI69/BB69,"")</f>
        <v>1.270479783935698</v>
      </c>
      <c r="BQ69" s="8">
        <v>14836330.644660167</v>
      </c>
      <c r="BR69" s="8">
        <v>58808640.172230519</v>
      </c>
      <c r="BS69" s="8">
        <v>21484367.125823554</v>
      </c>
      <c r="BT69" s="8">
        <v>70740464.987142727</v>
      </c>
      <c r="BU69" s="12">
        <v>0.28800000000000014</v>
      </c>
      <c r="BV69" s="3">
        <v>119902904.44180183</v>
      </c>
      <c r="BW69" s="5">
        <f t="shared" si="112"/>
        <v>0.40449438202247218</v>
      </c>
    </row>
    <row r="70" spans="1:75" x14ac:dyDescent="0.25">
      <c r="A70" s="2" t="s">
        <v>67</v>
      </c>
      <c r="B70" s="2" t="s">
        <v>67</v>
      </c>
      <c r="C70" s="2" t="s">
        <v>171</v>
      </c>
      <c r="D70" s="2" t="s">
        <v>172</v>
      </c>
      <c r="E70" s="3">
        <v>114721</v>
      </c>
      <c r="F70" s="7">
        <v>0.1914345318443981</v>
      </c>
      <c r="G70" s="7">
        <v>0.11375628911522886</v>
      </c>
      <c r="H70" s="3">
        <f t="shared" si="113"/>
        <v>92759.439072278808</v>
      </c>
      <c r="I70" s="3">
        <f t="shared" si="114"/>
        <v>101670.76475641184</v>
      </c>
      <c r="J70" s="3">
        <f t="shared" si="115"/>
        <v>21961.560927721195</v>
      </c>
      <c r="K70" s="3">
        <f t="shared" si="116"/>
        <v>13050.235243588171</v>
      </c>
      <c r="M70" s="5">
        <v>0.12657906260332927</v>
      </c>
      <c r="N70" s="5">
        <v>0.24606375359537955</v>
      </c>
      <c r="O70" s="5">
        <v>0.62735718380129124</v>
      </c>
      <c r="P70" s="3"/>
      <c r="Q70" s="3">
        <f t="shared" si="105"/>
        <v>14521.276640916536</v>
      </c>
      <c r="R70" s="3">
        <f t="shared" si="106"/>
        <v>28228.679876215538</v>
      </c>
      <c r="S70" s="3">
        <f t="shared" si="107"/>
        <v>71971.043482867928</v>
      </c>
      <c r="T70" s="3">
        <v>12506</v>
      </c>
      <c r="U70" s="7">
        <v>0.2145276292335116</v>
      </c>
      <c r="V70" s="7">
        <v>0.16265597147950089</v>
      </c>
      <c r="W70" s="8">
        <f t="shared" si="117"/>
        <v>9823.1174688057035</v>
      </c>
      <c r="X70" s="8">
        <f t="shared" si="118"/>
        <v>10471.824420677363</v>
      </c>
      <c r="Y70" s="8">
        <f t="shared" si="119"/>
        <v>2682.882531194296</v>
      </c>
      <c r="Z70" s="8">
        <f t="shared" si="120"/>
        <v>2034.1755793226382</v>
      </c>
      <c r="AA70" s="5"/>
      <c r="AB70" s="5">
        <v>0.11425205564781585</v>
      </c>
      <c r="AC70" s="5">
        <v>0.13678720998931312</v>
      </c>
      <c r="AD70" s="5">
        <v>0.74896073436287103</v>
      </c>
      <c r="AF70" s="3">
        <f t="shared" si="108"/>
        <v>1428.836207931585</v>
      </c>
      <c r="AG70" s="3">
        <f t="shared" si="109"/>
        <v>1710.6608481263499</v>
      </c>
      <c r="AH70" s="3">
        <f t="shared" si="110"/>
        <v>9366.502943942065</v>
      </c>
      <c r="AJ70" s="5">
        <v>0.12998909421582269</v>
      </c>
      <c r="AK70" s="5">
        <v>0.17216611595363351</v>
      </c>
      <c r="AL70" s="5">
        <v>0.69784478983054388</v>
      </c>
      <c r="AM70" s="3"/>
      <c r="AN70" s="3">
        <f t="shared" si="121"/>
        <v>13334.613607118994</v>
      </c>
      <c r="AO70" s="3">
        <f t="shared" si="122"/>
        <v>17661.240324272523</v>
      </c>
      <c r="AP70" s="3">
        <f t="shared" si="123"/>
        <v>71586.702609693006</v>
      </c>
      <c r="AR70" s="5">
        <v>8.2674521816970062E-2</v>
      </c>
      <c r="AS70" s="5">
        <v>0.21292910597132933</v>
      </c>
      <c r="AT70" s="5">
        <v>0.70439637221170048</v>
      </c>
      <c r="AU70" s="3"/>
      <c r="AV70" s="3">
        <f t="shared" si="124"/>
        <v>2037.4675784111939</v>
      </c>
      <c r="AW70" s="3">
        <f t="shared" si="125"/>
        <v>5247.5193128678511</v>
      </c>
      <c r="AX70" s="3">
        <f t="shared" si="126"/>
        <v>17359.456567636444</v>
      </c>
      <c r="AY70" s="3">
        <f t="shared" si="111"/>
        <v>127227</v>
      </c>
      <c r="AZ70" s="3" t="s">
        <v>420</v>
      </c>
      <c r="BA70" s="3" t="s">
        <v>420</v>
      </c>
      <c r="BB70" s="3">
        <v>5739945537.1938791</v>
      </c>
      <c r="BC70" s="3">
        <v>2522165696.6097379</v>
      </c>
      <c r="BD70" s="3">
        <v>3217779840.5841413</v>
      </c>
      <c r="BE70" s="2" t="s">
        <v>164</v>
      </c>
      <c r="BF70" s="3">
        <v>31380271400.015617</v>
      </c>
      <c r="BG70" s="3">
        <v>2564929038.2840347</v>
      </c>
      <c r="BH70" s="3">
        <v>28815342361.73156</v>
      </c>
      <c r="BI70" s="3">
        <v>25640325862.821732</v>
      </c>
      <c r="BJ70" s="3">
        <v>42763341.674296856</v>
      </c>
      <c r="BK70" s="3">
        <v>25597562521.147419</v>
      </c>
      <c r="BL70" s="3">
        <v>41243983872</v>
      </c>
      <c r="BM70" s="5">
        <f t="shared" si="127"/>
        <v>0.13917049223488454</v>
      </c>
      <c r="BN70" s="5">
        <f t="shared" si="128"/>
        <v>0.76084481793523517</v>
      </c>
      <c r="BO70" s="5">
        <f t="shared" si="129"/>
        <v>0.62167432570035053</v>
      </c>
      <c r="BP70" s="5">
        <f t="shared" si="130"/>
        <v>4.4669981094205067</v>
      </c>
      <c r="BQ70" s="8">
        <v>7311422.820635356</v>
      </c>
      <c r="BR70" s="8">
        <v>35451918.8536615</v>
      </c>
      <c r="BS70" s="8">
        <v>1048924700.0640922</v>
      </c>
      <c r="BT70" s="8">
        <v>24548637821.083328</v>
      </c>
      <c r="BU70" s="12">
        <v>0.29699999999999988</v>
      </c>
      <c r="BV70" s="3">
        <v>13257383507.545708</v>
      </c>
      <c r="BW70" s="5">
        <f t="shared" si="112"/>
        <v>0.42247510668563276</v>
      </c>
    </row>
    <row r="71" spans="1:75" x14ac:dyDescent="0.25">
      <c r="A71" s="2" t="s">
        <v>178</v>
      </c>
      <c r="B71" s="2" t="s">
        <v>43</v>
      </c>
      <c r="C71" s="2" t="s">
        <v>171</v>
      </c>
      <c r="D71" s="2" t="s">
        <v>166</v>
      </c>
      <c r="E71" s="3">
        <v>71797</v>
      </c>
      <c r="F71" s="7">
        <v>0.27480457005411907</v>
      </c>
      <c r="G71" s="7">
        <v>0.26638604930847865</v>
      </c>
      <c r="H71" s="3">
        <f t="shared" si="113"/>
        <v>52066.856283824411</v>
      </c>
      <c r="I71" s="3">
        <f t="shared" si="114"/>
        <v>52671.280817799161</v>
      </c>
      <c r="J71" s="3">
        <f t="shared" si="115"/>
        <v>19730.143716175586</v>
      </c>
      <c r="K71" s="3">
        <f t="shared" si="116"/>
        <v>19125.719182200843</v>
      </c>
      <c r="M71" s="5">
        <v>0.20794020794020793</v>
      </c>
      <c r="N71" s="5">
        <v>0.16944416944416943</v>
      </c>
      <c r="O71" s="5">
        <v>0.62261562261562264</v>
      </c>
      <c r="P71" s="3"/>
      <c r="Q71" s="3">
        <f t="shared" si="105"/>
        <v>14929.483109483108</v>
      </c>
      <c r="R71" s="3">
        <f t="shared" si="106"/>
        <v>12165.583033583032</v>
      </c>
      <c r="S71" s="3">
        <f t="shared" si="107"/>
        <v>44701.933856933858</v>
      </c>
      <c r="T71" s="3">
        <v>3343</v>
      </c>
      <c r="U71" s="7">
        <v>0.21238300935925125</v>
      </c>
      <c r="V71" s="7">
        <v>0.1238300935925126</v>
      </c>
      <c r="W71" s="8">
        <f t="shared" si="117"/>
        <v>2633.0035997120231</v>
      </c>
      <c r="X71" s="8">
        <f t="shared" si="118"/>
        <v>2929.0359971202301</v>
      </c>
      <c r="Y71" s="8">
        <f t="shared" si="119"/>
        <v>709.99640028797694</v>
      </c>
      <c r="Z71" s="8">
        <f t="shared" si="120"/>
        <v>413.96400287976962</v>
      </c>
      <c r="AA71" s="5"/>
      <c r="AB71" s="5">
        <v>4.5292028921810119E-2</v>
      </c>
      <c r="AC71" s="5">
        <v>7.3842810738765405E-2</v>
      </c>
      <c r="AD71" s="5">
        <v>0.88086516033942441</v>
      </c>
      <c r="AF71" s="3">
        <f t="shared" si="108"/>
        <v>151.41125268561123</v>
      </c>
      <c r="AG71" s="3">
        <f t="shared" si="109"/>
        <v>246.85651629969274</v>
      </c>
      <c r="AH71" s="3">
        <f t="shared" si="110"/>
        <v>2944.732231014696</v>
      </c>
      <c r="AJ71" s="5">
        <v>0.11436203751867086</v>
      </c>
      <c r="AK71" s="5">
        <v>7.2492351124195581E-2</v>
      </c>
      <c r="AL71" s="5">
        <v>0.81314561135713359</v>
      </c>
      <c r="AM71" s="3"/>
      <c r="AN71" s="3">
        <f t="shared" si="121"/>
        <v>6255.587428267032</v>
      </c>
      <c r="AO71" s="3">
        <f t="shared" si="122"/>
        <v>3965.3214491216231</v>
      </c>
      <c r="AP71" s="3">
        <f t="shared" si="123"/>
        <v>44478.951006147778</v>
      </c>
      <c r="AR71" s="5">
        <v>0.11436203751867086</v>
      </c>
      <c r="AS71" s="5">
        <v>7.2492351124195581E-2</v>
      </c>
      <c r="AT71" s="5">
        <v>0.81314561135713359</v>
      </c>
      <c r="AU71" s="3"/>
      <c r="AV71" s="3">
        <f t="shared" si="124"/>
        <v>2337.5760708858952</v>
      </c>
      <c r="AW71" s="3">
        <f t="shared" si="125"/>
        <v>1481.7538143504323</v>
      </c>
      <c r="AX71" s="3">
        <f t="shared" si="126"/>
        <v>16620.810231227235</v>
      </c>
      <c r="AY71" s="3">
        <f t="shared" si="111"/>
        <v>75140</v>
      </c>
      <c r="AZ71" s="3" t="s">
        <v>420</v>
      </c>
      <c r="BA71" s="3" t="s">
        <v>420</v>
      </c>
      <c r="BB71" s="3">
        <v>1926626388.1809363</v>
      </c>
      <c r="BC71" s="3">
        <v>763496635.84725249</v>
      </c>
      <c r="BD71" s="3">
        <v>1163129752.333684</v>
      </c>
      <c r="BE71" s="2" t="s">
        <v>163</v>
      </c>
      <c r="BF71" s="3">
        <v>1950888962.3302739</v>
      </c>
      <c r="BG71" s="3">
        <v>800910698.65335035</v>
      </c>
      <c r="BH71" s="3">
        <v>1149978263.6769238</v>
      </c>
      <c r="BI71" s="3">
        <v>24262574.149337053</v>
      </c>
      <c r="BJ71" s="3">
        <v>37414062.806097865</v>
      </c>
      <c r="BK71" s="3">
        <v>-13151488.656760216</v>
      </c>
      <c r="BL71" s="3">
        <v>10086021120</v>
      </c>
      <c r="BM71" s="5">
        <f t="shared" si="127"/>
        <v>0.19101946796051686</v>
      </c>
      <c r="BN71" s="5">
        <f t="shared" si="128"/>
        <v>0.19342503244037168</v>
      </c>
      <c r="BO71" s="5">
        <f t="shared" si="129"/>
        <v>2.4055644798547729E-3</v>
      </c>
      <c r="BP71" s="5">
        <f t="shared" si="130"/>
        <v>1.259329483815752E-2</v>
      </c>
      <c r="BQ71" s="8">
        <v>19289458.523924898</v>
      </c>
      <c r="BR71" s="8">
        <v>18124604.282172967</v>
      </c>
      <c r="BS71" s="8">
        <v>-2369886.4402203122</v>
      </c>
      <c r="BT71" s="8">
        <v>-10781602.216539904</v>
      </c>
      <c r="BU71" s="12">
        <v>0.34900000000000014</v>
      </c>
      <c r="BV71" s="3">
        <v>1045868276.2722981</v>
      </c>
      <c r="BW71" s="5">
        <f t="shared" si="112"/>
        <v>0.53609831029185906</v>
      </c>
    </row>
    <row r="72" spans="1:75" x14ac:dyDescent="0.25">
      <c r="A72" s="2" t="s">
        <v>68</v>
      </c>
      <c r="B72" s="2" t="s">
        <v>68</v>
      </c>
      <c r="C72" s="2" t="s">
        <v>197</v>
      </c>
      <c r="D72" s="2" t="s">
        <v>196</v>
      </c>
      <c r="E72" s="3">
        <v>203581</v>
      </c>
      <c r="F72" s="7">
        <v>0.47329059829059827</v>
      </c>
      <c r="G72" s="7">
        <v>0.46688034188034189</v>
      </c>
      <c r="H72" s="3">
        <f t="shared" si="113"/>
        <v>107228.02670940172</v>
      </c>
      <c r="I72" s="3">
        <f t="shared" si="114"/>
        <v>108533.03311965812</v>
      </c>
      <c r="J72" s="3">
        <f t="shared" si="115"/>
        <v>96352.973290598282</v>
      </c>
      <c r="K72" s="3">
        <f t="shared" si="116"/>
        <v>95047.966880341875</v>
      </c>
      <c r="M72" s="5">
        <v>0.27796781042673335</v>
      </c>
      <c r="N72" s="5">
        <v>0.1771801282083921</v>
      </c>
      <c r="O72" s="5">
        <v>0.54485206136487452</v>
      </c>
      <c r="P72" s="3"/>
      <c r="Q72" s="3">
        <f t="shared" si="105"/>
        <v>56588.964814484803</v>
      </c>
      <c r="R72" s="3">
        <f t="shared" si="106"/>
        <v>36070.507680792674</v>
      </c>
      <c r="S72" s="3">
        <f t="shared" si="107"/>
        <v>110921.52750472252</v>
      </c>
      <c r="T72" s="3">
        <v>7337</v>
      </c>
      <c r="U72" s="7">
        <v>0.28902953586497893</v>
      </c>
      <c r="V72" s="7">
        <v>0.27918424753867793</v>
      </c>
      <c r="W72" s="8">
        <f t="shared" si="117"/>
        <v>5216.3902953586494</v>
      </c>
      <c r="X72" s="8">
        <f t="shared" si="118"/>
        <v>5288.6251758087201</v>
      </c>
      <c r="Y72" s="8">
        <f t="shared" si="119"/>
        <v>2120.6097046413502</v>
      </c>
      <c r="Z72" s="8">
        <f t="shared" si="120"/>
        <v>2048.3748241912799</v>
      </c>
      <c r="AA72" s="5"/>
      <c r="AB72" s="5">
        <v>0.10602434480371725</v>
      </c>
      <c r="AC72" s="5">
        <v>0.29739015540825564</v>
      </c>
      <c r="AD72" s="5">
        <v>0.596585499788027</v>
      </c>
      <c r="AF72" s="3">
        <f t="shared" si="108"/>
        <v>777.90061782487351</v>
      </c>
      <c r="AG72" s="3">
        <f t="shared" si="109"/>
        <v>2181.9515702303715</v>
      </c>
      <c r="AH72" s="3">
        <f t="shared" si="110"/>
        <v>4377.1478119447538</v>
      </c>
      <c r="AJ72" s="5">
        <v>0.17431373992341151</v>
      </c>
      <c r="AK72" s="5">
        <v>0.24059110430417069</v>
      </c>
      <c r="AL72" s="5">
        <v>0.58509515577241777</v>
      </c>
      <c r="AM72" s="3"/>
      <c r="AN72" s="3">
        <f t="shared" si="121"/>
        <v>19600.60686160743</v>
      </c>
      <c r="AO72" s="3">
        <f t="shared" si="122"/>
        <v>27053.126460013966</v>
      </c>
      <c r="AP72" s="3">
        <f t="shared" si="123"/>
        <v>65790.683683138966</v>
      </c>
      <c r="AR72" s="5">
        <v>0.20435256845091268</v>
      </c>
      <c r="AS72" s="5">
        <v>0.24444029045387272</v>
      </c>
      <c r="AT72" s="5">
        <v>0.55120714109521463</v>
      </c>
      <c r="AU72" s="3"/>
      <c r="AV72" s="3">
        <f t="shared" si="124"/>
        <v>20123.329609641336</v>
      </c>
      <c r="AW72" s="3">
        <f t="shared" si="125"/>
        <v>24070.911229389916</v>
      </c>
      <c r="AX72" s="3">
        <f t="shared" si="126"/>
        <v>54279.342156208382</v>
      </c>
      <c r="AY72" s="3">
        <f t="shared" si="111"/>
        <v>210918</v>
      </c>
      <c r="AZ72" s="3" t="s">
        <v>420</v>
      </c>
      <c r="BA72" s="3" t="s">
        <v>420</v>
      </c>
      <c r="BB72" s="3">
        <v>305447031.06329656</v>
      </c>
      <c r="BC72" s="3">
        <v>3152422.5528656668</v>
      </c>
      <c r="BD72" s="3">
        <v>302294608.51043087</v>
      </c>
      <c r="BE72" s="2" t="s">
        <v>163</v>
      </c>
      <c r="BF72" s="3">
        <v>2983617855.3591447</v>
      </c>
      <c r="BG72" s="3">
        <v>162093888.17685398</v>
      </c>
      <c r="BH72" s="3">
        <v>2821523967.1822891</v>
      </c>
      <c r="BI72" s="3">
        <v>2678170824.295846</v>
      </c>
      <c r="BJ72" s="3">
        <v>158941465.62398833</v>
      </c>
      <c r="BK72" s="3">
        <v>2519229358.6718583</v>
      </c>
      <c r="BL72" s="3">
        <v>9980522496</v>
      </c>
      <c r="BM72" s="5">
        <f t="shared" si="127"/>
        <v>3.0604312668571592E-2</v>
      </c>
      <c r="BN72" s="5">
        <f t="shared" si="128"/>
        <v>0.29894405393654699</v>
      </c>
      <c r="BO72" s="5">
        <f t="shared" si="129"/>
        <v>0.26833974126797522</v>
      </c>
      <c r="BP72" s="5">
        <f t="shared" si="130"/>
        <v>8.7680368506867552</v>
      </c>
      <c r="BQ72" s="8">
        <v>90368499.312851563</v>
      </c>
      <c r="BR72" s="8">
        <v>68572966.311136767</v>
      </c>
      <c r="BS72" s="8">
        <v>1132867330.6760893</v>
      </c>
      <c r="BT72" s="8">
        <v>1386362027.995769</v>
      </c>
      <c r="BU72" s="12">
        <v>0.38499999999999984</v>
      </c>
      <c r="BV72" s="3">
        <v>1867793291.5662925</v>
      </c>
      <c r="BW72" s="5">
        <f t="shared" si="112"/>
        <v>0.62601626016260115</v>
      </c>
    </row>
    <row r="73" spans="1:75" x14ac:dyDescent="0.25">
      <c r="A73" s="2" t="s">
        <v>69</v>
      </c>
      <c r="B73" s="2" t="s">
        <v>69</v>
      </c>
      <c r="C73" s="2" t="s">
        <v>197</v>
      </c>
      <c r="D73" s="2" t="s">
        <v>196</v>
      </c>
      <c r="E73" s="3">
        <v>15769.23076923077</v>
      </c>
      <c r="F73" s="7">
        <v>0.18341463414634146</v>
      </c>
      <c r="G73" s="7">
        <v>0.16097560975609757</v>
      </c>
      <c r="H73" s="3">
        <f t="shared" si="113"/>
        <v>12876.923076923078</v>
      </c>
      <c r="I73" s="3">
        <f t="shared" si="114"/>
        <v>13230.76923076923</v>
      </c>
      <c r="J73" s="3">
        <f t="shared" si="115"/>
        <v>2892.3076923076924</v>
      </c>
      <c r="K73" s="3">
        <f t="shared" si="116"/>
        <v>2538.4615384615386</v>
      </c>
      <c r="M73" s="5">
        <v>0.35160649285255779</v>
      </c>
      <c r="N73" s="5">
        <v>0.30935990129265117</v>
      </c>
      <c r="O73" s="5">
        <v>0.33903360585479103</v>
      </c>
      <c r="P73" s="3"/>
      <c r="Q73" s="3">
        <f t="shared" si="105"/>
        <v>5544.5639257518733</v>
      </c>
      <c r="R73" s="3">
        <f t="shared" si="106"/>
        <v>4878.3676742302687</v>
      </c>
      <c r="S73" s="3">
        <f t="shared" si="107"/>
        <v>5346.2991692486275</v>
      </c>
      <c r="T73" s="3">
        <v>5328.4457478005861</v>
      </c>
      <c r="U73" s="7">
        <v>0.15079801871216292</v>
      </c>
      <c r="V73" s="7">
        <v>0.12830396475770925</v>
      </c>
      <c r="W73" s="8">
        <f t="shared" si="117"/>
        <v>4524.926686217008</v>
      </c>
      <c r="X73" s="8">
        <f t="shared" si="118"/>
        <v>4644.7850323614139</v>
      </c>
      <c r="Y73" s="8">
        <f t="shared" si="119"/>
        <v>803.5190615835777</v>
      </c>
      <c r="Z73" s="8">
        <f t="shared" si="120"/>
        <v>683.66071543917212</v>
      </c>
      <c r="AA73" s="5"/>
      <c r="AB73" s="5">
        <v>0.35605867726960011</v>
      </c>
      <c r="AC73" s="5">
        <v>0.30181389251528956</v>
      </c>
      <c r="AD73" s="5">
        <v>0.34212743021511022</v>
      </c>
      <c r="AF73" s="3">
        <f t="shared" si="108"/>
        <v>1897.2393448647019</v>
      </c>
      <c r="AG73" s="3">
        <f t="shared" si="109"/>
        <v>1608.1989522002377</v>
      </c>
      <c r="AH73" s="3">
        <f t="shared" si="110"/>
        <v>1823.0074507356458</v>
      </c>
      <c r="AJ73" s="5">
        <v>0.38000384478413934</v>
      </c>
      <c r="AK73" s="5">
        <v>0.30366419894650831</v>
      </c>
      <c r="AL73" s="5">
        <v>0.31633195626935234</v>
      </c>
      <c r="AM73" s="3"/>
      <c r="AN73" s="3">
        <f t="shared" si="121"/>
        <v>6612.7698163491968</v>
      </c>
      <c r="AO73" s="3">
        <f t="shared" si="122"/>
        <v>5284.3187685114199</v>
      </c>
      <c r="AP73" s="3">
        <f t="shared" si="123"/>
        <v>5504.7611782794693</v>
      </c>
      <c r="AR73" s="5">
        <v>0.23042921667376071</v>
      </c>
      <c r="AS73" s="5">
        <v>0.30729708382329618</v>
      </c>
      <c r="AT73" s="5">
        <v>0.46227369950294317</v>
      </c>
      <c r="AU73" s="3"/>
      <c r="AV73" s="3">
        <f t="shared" si="124"/>
        <v>851.62646386109316</v>
      </c>
      <c r="AW73" s="3">
        <f t="shared" si="125"/>
        <v>1135.7167837869063</v>
      </c>
      <c r="AX73" s="3">
        <f t="shared" si="126"/>
        <v>1708.483506243271</v>
      </c>
      <c r="AY73" s="3">
        <f t="shared" si="111"/>
        <v>21097.676517031356</v>
      </c>
      <c r="AZ73" s="3" t="s">
        <v>133</v>
      </c>
      <c r="BA73" s="3" t="s">
        <v>133</v>
      </c>
      <c r="BB73" s="3">
        <v>9422753.5236425772</v>
      </c>
      <c r="BC73" s="3">
        <v>284632.94651600084</v>
      </c>
      <c r="BD73" s="3">
        <v>9138120.5771265756</v>
      </c>
      <c r="BE73" s="2" t="s">
        <v>164</v>
      </c>
      <c r="BF73" s="3">
        <v>486465668.04409355</v>
      </c>
      <c r="BG73" s="3">
        <v>19718845.575365558</v>
      </c>
      <c r="BH73" s="3">
        <v>466746822.46872801</v>
      </c>
      <c r="BI73" s="3">
        <v>477042914.52045065</v>
      </c>
      <c r="BJ73" s="3">
        <v>19434212.628849559</v>
      </c>
      <c r="BK73" s="3">
        <v>457608701.89160144</v>
      </c>
      <c r="BL73" s="3">
        <v>6565382144</v>
      </c>
      <c r="BM73" s="5">
        <f t="shared" si="127"/>
        <v>1.4352178314942237E-3</v>
      </c>
      <c r="BN73" s="5">
        <f t="shared" si="128"/>
        <v>7.409556022396456E-2</v>
      </c>
      <c r="BO73" s="5">
        <f t="shared" si="129"/>
        <v>7.2660342392470281E-2</v>
      </c>
      <c r="BP73" s="5">
        <f t="shared" si="130"/>
        <v>50.626699862572551</v>
      </c>
      <c r="BQ73" s="8">
        <v>1310367.8139300467</v>
      </c>
      <c r="BR73" s="8">
        <v>18123844.814919513</v>
      </c>
      <c r="BS73" s="8">
        <v>123232174.98444761</v>
      </c>
      <c r="BT73" s="8">
        <v>334376526.90715384</v>
      </c>
      <c r="BU73" s="12">
        <v>0.39400000000000007</v>
      </c>
      <c r="BV73" s="3">
        <v>316282959.09137452</v>
      </c>
      <c r="BW73" s="5">
        <f t="shared" si="112"/>
        <v>0.65016501650165048</v>
      </c>
    </row>
    <row r="74" spans="1:75" x14ac:dyDescent="0.25">
      <c r="A74" s="2" t="s">
        <v>70</v>
      </c>
      <c r="B74" s="2" t="s">
        <v>70</v>
      </c>
      <c r="C74" s="2" t="s">
        <v>161</v>
      </c>
      <c r="D74" s="2" t="s">
        <v>166</v>
      </c>
      <c r="E74" s="3">
        <v>496458</v>
      </c>
      <c r="F74" s="7">
        <v>0.22978027964408934</v>
      </c>
      <c r="G74" s="7">
        <v>0.22761939349918286</v>
      </c>
      <c r="H74" s="3">
        <f t="shared" si="113"/>
        <v>382381.74192845472</v>
      </c>
      <c r="I74" s="3">
        <f t="shared" si="114"/>
        <v>383454.53114218271</v>
      </c>
      <c r="J74" s="3">
        <f t="shared" si="115"/>
        <v>114076.25807154531</v>
      </c>
      <c r="K74" s="3">
        <f t="shared" si="116"/>
        <v>113003.46885781732</v>
      </c>
      <c r="M74" s="5">
        <v>0.146126922252722</v>
      </c>
      <c r="N74" s="5">
        <v>0.22986417951569946</v>
      </c>
      <c r="O74" s="5">
        <v>0.62400889823157846</v>
      </c>
      <c r="P74" s="3"/>
      <c r="Q74" s="3">
        <f t="shared" si="105"/>
        <v>72545.879567741853</v>
      </c>
      <c r="R74" s="3">
        <f t="shared" si="106"/>
        <v>114117.91083400512</v>
      </c>
      <c r="S74" s="3">
        <f t="shared" si="107"/>
        <v>309794.20959825296</v>
      </c>
      <c r="T74" s="3">
        <v>148678</v>
      </c>
      <c r="U74" s="7">
        <v>0.14516773458425203</v>
      </c>
      <c r="V74" s="7">
        <v>0.1321159566124569</v>
      </c>
      <c r="W74" s="8">
        <f t="shared" si="117"/>
        <v>127094.75155748258</v>
      </c>
      <c r="X74" s="8">
        <f t="shared" si="118"/>
        <v>129035.26380277313</v>
      </c>
      <c r="Y74" s="8">
        <f t="shared" si="119"/>
        <v>21583.248442517423</v>
      </c>
      <c r="Z74" s="8">
        <f t="shared" si="120"/>
        <v>19642.736197226866</v>
      </c>
      <c r="AA74" s="5"/>
      <c r="AB74" s="5">
        <v>6.9783409016771172E-2</v>
      </c>
      <c r="AC74" s="5">
        <v>0.33042474201181593</v>
      </c>
      <c r="AD74" s="5">
        <v>0.59979184897141291</v>
      </c>
      <c r="AF74" s="3">
        <f t="shared" si="108"/>
        <v>10375.257685795505</v>
      </c>
      <c r="AG74" s="3">
        <f t="shared" si="109"/>
        <v>49126.889792832771</v>
      </c>
      <c r="AH74" s="3">
        <f t="shared" si="110"/>
        <v>89175.852521371722</v>
      </c>
      <c r="AJ74" s="5">
        <v>0.11105561564375127</v>
      </c>
      <c r="AK74" s="5">
        <v>0.25736156942712601</v>
      </c>
      <c r="AL74" s="5">
        <v>0.63158281492912272</v>
      </c>
      <c r="AM74" s="3"/>
      <c r="AN74" s="3">
        <f t="shared" si="121"/>
        <v>56580.225640100398</v>
      </c>
      <c r="AO74" s="3">
        <f t="shared" si="122"/>
        <v>131119.66994976977</v>
      </c>
      <c r="AP74" s="3">
        <f t="shared" si="123"/>
        <v>321776.59789606713</v>
      </c>
      <c r="AR74" s="5">
        <v>8.1840569046132419E-2</v>
      </c>
      <c r="AS74" s="5">
        <v>0.42065608285866768</v>
      </c>
      <c r="AT74" s="5">
        <v>0.49750334809519992</v>
      </c>
      <c r="AU74" s="3"/>
      <c r="AV74" s="3">
        <f t="shared" si="124"/>
        <v>11102.451209628402</v>
      </c>
      <c r="AW74" s="3">
        <f t="shared" si="125"/>
        <v>57065.996612745541</v>
      </c>
      <c r="AX74" s="3">
        <f t="shared" si="126"/>
        <v>67491.058691688784</v>
      </c>
      <c r="AY74" s="3">
        <f t="shared" si="111"/>
        <v>645136</v>
      </c>
      <c r="AZ74" s="3" t="s">
        <v>420</v>
      </c>
      <c r="BA74" s="3" t="s">
        <v>420</v>
      </c>
      <c r="BB74" s="3">
        <v>69935901865.385727</v>
      </c>
      <c r="BC74" s="3">
        <v>132778481.05589838</v>
      </c>
      <c r="BD74" s="3">
        <v>69803123384.329834</v>
      </c>
      <c r="BE74" s="2" t="s">
        <v>163</v>
      </c>
      <c r="BF74" s="3">
        <v>91390116799.401138</v>
      </c>
      <c r="BG74" s="3">
        <v>6708957147.9287481</v>
      </c>
      <c r="BH74" s="3">
        <v>84681159651.472397</v>
      </c>
      <c r="BI74" s="3">
        <v>21454214934.015385</v>
      </c>
      <c r="BJ74" s="3">
        <v>6576178666.8728495</v>
      </c>
      <c r="BK74" s="3">
        <v>14878036267.142563</v>
      </c>
      <c r="BL74" s="3">
        <v>296217640960</v>
      </c>
      <c r="BM74" s="5">
        <f t="shared" si="127"/>
        <v>0.23609634334651117</v>
      </c>
      <c r="BN74" s="5">
        <f t="shared" si="128"/>
        <v>0.30852354540134252</v>
      </c>
      <c r="BO74" s="5">
        <f t="shared" si="129"/>
        <v>7.2427202054831274E-2</v>
      </c>
      <c r="BP74" s="5">
        <f t="shared" si="130"/>
        <v>0.30676968998427967</v>
      </c>
      <c r="BQ74" s="8">
        <v>1841024885.3011374</v>
      </c>
      <c r="BR74" s="8">
        <v>4735153781.5717115</v>
      </c>
      <c r="BS74" s="8">
        <v>3072709688.0674453</v>
      </c>
      <c r="BT74" s="8">
        <v>11805326579.075117</v>
      </c>
      <c r="BU74" s="12">
        <v>0.29600000000000021</v>
      </c>
      <c r="BV74" s="3">
        <v>38425390017.930069</v>
      </c>
      <c r="BW74" s="5">
        <f t="shared" si="112"/>
        <v>0.42045454545454597</v>
      </c>
    </row>
    <row r="75" spans="1:75" x14ac:dyDescent="0.25">
      <c r="A75" s="2" t="s">
        <v>71</v>
      </c>
      <c r="B75" s="2" t="s">
        <v>71</v>
      </c>
      <c r="C75" s="2" t="s">
        <v>197</v>
      </c>
      <c r="D75" s="2" t="s">
        <v>196</v>
      </c>
      <c r="E75" s="3">
        <v>3476.9230769230767</v>
      </c>
      <c r="F75" s="7">
        <v>0.10176991150442478</v>
      </c>
      <c r="G75" s="7">
        <v>0.10176991150442478</v>
      </c>
      <c r="H75" s="3">
        <f t="shared" si="113"/>
        <v>3123.0769230769229</v>
      </c>
      <c r="I75" s="3">
        <f t="shared" si="114"/>
        <v>3123.0769230769229</v>
      </c>
      <c r="J75" s="3">
        <f t="shared" si="115"/>
        <v>353.84615384615387</v>
      </c>
      <c r="K75" s="3">
        <f t="shared" si="116"/>
        <v>353.84615384615387</v>
      </c>
      <c r="M75" s="5">
        <v>0.27408028565245618</v>
      </c>
      <c r="N75" s="5">
        <v>0.33288790305128763</v>
      </c>
      <c r="O75" s="5">
        <v>0.39303181129625619</v>
      </c>
      <c r="P75" s="3"/>
      <c r="Q75" s="3">
        <f t="shared" si="105"/>
        <v>952.95607011469372</v>
      </c>
      <c r="R75" s="3">
        <f t="shared" si="106"/>
        <v>1157.4256321475539</v>
      </c>
      <c r="S75" s="3">
        <f t="shared" si="107"/>
        <v>1366.5413746608292</v>
      </c>
      <c r="T75" s="3">
        <v>1105.5718475073313</v>
      </c>
      <c r="U75" s="7">
        <v>8.7533156498673742E-2</v>
      </c>
      <c r="V75" s="7">
        <v>8.7533156498673742E-2</v>
      </c>
      <c r="W75" s="8">
        <f t="shared" si="117"/>
        <v>1008.7976539589442</v>
      </c>
      <c r="X75" s="8">
        <f t="shared" si="118"/>
        <v>1008.7976539589442</v>
      </c>
      <c r="Y75" s="8">
        <f t="shared" si="119"/>
        <v>96.774193548387089</v>
      </c>
      <c r="Z75" s="8">
        <f t="shared" si="120"/>
        <v>96.774193548387089</v>
      </c>
      <c r="AA75" s="5"/>
      <c r="AB75" s="5">
        <v>0.13057421318451409</v>
      </c>
      <c r="AC75" s="5">
        <v>0.38776903669833335</v>
      </c>
      <c r="AD75" s="5">
        <v>0.48165675011715259</v>
      </c>
      <c r="AF75" s="3">
        <f t="shared" si="108"/>
        <v>144.35917410721939</v>
      </c>
      <c r="AG75" s="3">
        <f t="shared" si="109"/>
        <v>428.70653030871455</v>
      </c>
      <c r="AH75" s="3">
        <f t="shared" si="110"/>
        <v>532.50614309139735</v>
      </c>
      <c r="AJ75" s="5">
        <v>0.16704510830882469</v>
      </c>
      <c r="AK75" s="5">
        <v>0.37526549065488951</v>
      </c>
      <c r="AL75" s="5">
        <v>0.45768940103628586</v>
      </c>
      <c r="AM75" s="3"/>
      <c r="AN75" s="3">
        <f t="shared" si="121"/>
        <v>690.2094362394356</v>
      </c>
      <c r="AO75" s="3">
        <f t="shared" si="122"/>
        <v>1550.5499404758289</v>
      </c>
      <c r="AP75" s="3">
        <f t="shared" si="123"/>
        <v>1891.115200320603</v>
      </c>
      <c r="AR75" s="5">
        <v>0.42663297530201694</v>
      </c>
      <c r="AS75" s="5">
        <v>0.2575543315651827</v>
      </c>
      <c r="AT75" s="5">
        <v>0.3158126931328003</v>
      </c>
      <c r="AU75" s="3"/>
      <c r="AV75" s="3">
        <f t="shared" si="124"/>
        <v>192.24949954056149</v>
      </c>
      <c r="AW75" s="3">
        <f t="shared" si="125"/>
        <v>116.05922236287141</v>
      </c>
      <c r="AX75" s="3">
        <f t="shared" si="126"/>
        <v>142.31162549110803</v>
      </c>
      <c r="AY75" s="3">
        <f t="shared" si="111"/>
        <v>4582.494924430408</v>
      </c>
      <c r="AZ75" s="3" t="s">
        <v>133</v>
      </c>
      <c r="BA75" s="3" t="s">
        <v>133</v>
      </c>
      <c r="BB75" s="3">
        <v>860934578.13535273</v>
      </c>
      <c r="BC75" s="3">
        <v>1530288.4876704093</v>
      </c>
      <c r="BD75" s="3">
        <v>859404289.64768231</v>
      </c>
      <c r="BE75" s="2" t="s">
        <v>164</v>
      </c>
      <c r="BF75" s="3">
        <v>1232478505.8338389</v>
      </c>
      <c r="BG75" s="3">
        <v>38905763.676270232</v>
      </c>
      <c r="BH75" s="3">
        <v>1193572742.1575685</v>
      </c>
      <c r="BI75" s="3">
        <v>371543927.69848633</v>
      </c>
      <c r="BJ75" s="3">
        <v>37375475.188599825</v>
      </c>
      <c r="BK75" s="3">
        <v>334168452.50988615</v>
      </c>
      <c r="BL75" s="3">
        <v>13100263424</v>
      </c>
      <c r="BM75" s="5">
        <f t="shared" si="127"/>
        <v>6.5718875282927497E-2</v>
      </c>
      <c r="BN75" s="5">
        <f t="shared" si="128"/>
        <v>9.4080436854110008E-2</v>
      </c>
      <c r="BO75" s="5">
        <f t="shared" si="129"/>
        <v>2.8361561571182518E-2</v>
      </c>
      <c r="BP75" s="5">
        <f t="shared" si="130"/>
        <v>0.43155883981706405</v>
      </c>
      <c r="BQ75" s="8">
        <v>4611961.646022737</v>
      </c>
      <c r="BR75" s="8">
        <v>32763513.542577088</v>
      </c>
      <c r="BS75" s="8">
        <v>1900559.3824434786</v>
      </c>
      <c r="BT75" s="8">
        <v>332267893.12744266</v>
      </c>
      <c r="BU75" s="12">
        <v>0.39899999999999997</v>
      </c>
      <c r="BV75" s="3">
        <v>818234482.24243212</v>
      </c>
      <c r="BW75" s="5">
        <f t="shared" si="112"/>
        <v>0.66389351081530779</v>
      </c>
    </row>
    <row r="76" spans="1:75" x14ac:dyDescent="0.25">
      <c r="A76" s="2" t="s">
        <v>72</v>
      </c>
      <c r="B76" s="2" t="s">
        <v>72</v>
      </c>
      <c r="C76" s="2" t="s">
        <v>197</v>
      </c>
      <c r="D76" s="2" t="s">
        <v>162</v>
      </c>
      <c r="E76" s="3">
        <v>1692.3076923076922</v>
      </c>
      <c r="F76" s="7">
        <v>0</v>
      </c>
      <c r="G76" s="7">
        <v>0</v>
      </c>
      <c r="H76" s="3">
        <f t="shared" si="113"/>
        <v>1692.3076923076922</v>
      </c>
      <c r="I76" s="3">
        <f t="shared" si="114"/>
        <v>1692.3076923076922</v>
      </c>
      <c r="J76" s="3">
        <f t="shared" si="115"/>
        <v>0</v>
      </c>
      <c r="K76" s="3">
        <f t="shared" si="116"/>
        <v>0</v>
      </c>
      <c r="M76" s="5">
        <v>0.34563893101558618</v>
      </c>
      <c r="N76" s="5">
        <v>0.24644011707681787</v>
      </c>
      <c r="O76" s="5">
        <v>0.40792095190759597</v>
      </c>
      <c r="P76" s="3"/>
      <c r="Q76" s="3">
        <f t="shared" si="105"/>
        <v>584.92742171868429</v>
      </c>
      <c r="R76" s="3">
        <f t="shared" si="106"/>
        <v>417.05250582230713</v>
      </c>
      <c r="S76" s="3">
        <f t="shared" si="107"/>
        <v>690.32776476670085</v>
      </c>
      <c r="T76" s="3">
        <v>612.90322580645159</v>
      </c>
      <c r="U76" s="7">
        <v>6.2200956937799042E-2</v>
      </c>
      <c r="V76" s="7">
        <v>5.2631578947368418E-2</v>
      </c>
      <c r="W76" s="8">
        <f t="shared" si="117"/>
        <v>574.78005865102637</v>
      </c>
      <c r="X76" s="8">
        <f t="shared" si="118"/>
        <v>580.64516129032256</v>
      </c>
      <c r="Y76" s="8">
        <f t="shared" si="119"/>
        <v>38.123167155425215</v>
      </c>
      <c r="Z76" s="8">
        <f t="shared" si="120"/>
        <v>32.258064516129032</v>
      </c>
      <c r="AA76" s="5"/>
      <c r="AB76" s="5">
        <v>0.1974341600786105</v>
      </c>
      <c r="AC76" s="5">
        <v>0.21876047353069658</v>
      </c>
      <c r="AD76" s="5">
        <v>0.58380536639069291</v>
      </c>
      <c r="AF76" s="3">
        <f t="shared" si="108"/>
        <v>121.00803359656773</v>
      </c>
      <c r="AG76" s="3">
        <f t="shared" si="109"/>
        <v>134.07899990591079</v>
      </c>
      <c r="AH76" s="3">
        <f t="shared" si="110"/>
        <v>357.81619230397308</v>
      </c>
      <c r="AJ76" s="5">
        <v>0.24673079686316374</v>
      </c>
      <c r="AK76" s="5">
        <v>0.23432393728120574</v>
      </c>
      <c r="AL76" s="5">
        <v>0.5189452658556305</v>
      </c>
      <c r="AM76" s="3"/>
      <c r="AN76" s="3">
        <f t="shared" si="121"/>
        <v>559.3603673527623</v>
      </c>
      <c r="AO76" s="3">
        <f t="shared" si="122"/>
        <v>531.23292796664055</v>
      </c>
      <c r="AP76" s="3">
        <f t="shared" si="123"/>
        <v>1176.4944556393157</v>
      </c>
      <c r="AR76" s="5">
        <v>0.34407074257251452</v>
      </c>
      <c r="AS76" s="5">
        <v>0.16619051592152406</v>
      </c>
      <c r="AT76" s="5">
        <v>0.48973874150596147</v>
      </c>
      <c r="AU76" s="3"/>
      <c r="AV76" s="3">
        <f t="shared" si="124"/>
        <v>13.11706643238325</v>
      </c>
      <c r="AW76" s="3">
        <f t="shared" si="125"/>
        <v>6.3357088181226171</v>
      </c>
      <c r="AX76" s="3">
        <f t="shared" si="126"/>
        <v>18.670391904919349</v>
      </c>
      <c r="AY76" s="3">
        <f t="shared" si="111"/>
        <v>2305.2109181141436</v>
      </c>
      <c r="AZ76" s="3" t="s">
        <v>133</v>
      </c>
      <c r="BA76" s="3" t="s">
        <v>133</v>
      </c>
      <c r="BB76" s="3">
        <v>611111327.40283966</v>
      </c>
      <c r="BC76" s="3">
        <v>16225905.312554007</v>
      </c>
      <c r="BD76" s="3">
        <v>594885422.09028566</v>
      </c>
      <c r="BE76" s="2" t="s">
        <v>164</v>
      </c>
      <c r="BF76" s="3">
        <v>335651538.41321272</v>
      </c>
      <c r="BG76" s="3">
        <v>17063517.30991013</v>
      </c>
      <c r="BH76" s="3">
        <v>318588021.1033026</v>
      </c>
      <c r="BI76" s="3">
        <v>-275459788.98962694</v>
      </c>
      <c r="BJ76" s="3">
        <v>837611.99735612236</v>
      </c>
      <c r="BK76" s="3">
        <v>-276297400.98698306</v>
      </c>
      <c r="BL76" s="3">
        <v>5442297344</v>
      </c>
      <c r="BM76" s="5">
        <f t="shared" si="127"/>
        <v>0.11228922066828542</v>
      </c>
      <c r="BN76" s="5">
        <f t="shared" si="128"/>
        <v>6.1674604895166255E-2</v>
      </c>
      <c r="BO76" s="5">
        <f t="shared" si="129"/>
        <v>-5.0614615773119168E-2</v>
      </c>
      <c r="BP76" s="5">
        <f t="shared" si="130"/>
        <v>-0.45075222244742663</v>
      </c>
      <c r="BQ76" s="8">
        <v>0</v>
      </c>
      <c r="BR76" s="8">
        <v>0</v>
      </c>
      <c r="BS76" s="8">
        <v>-10678100.581712343</v>
      </c>
      <c r="BT76" s="8">
        <v>-265619300.40527073</v>
      </c>
      <c r="BU76" s="12">
        <v>0.35100000000000003</v>
      </c>
      <c r="BV76" s="3">
        <v>181531109.37293941</v>
      </c>
      <c r="BW76" s="5">
        <f t="shared" si="112"/>
        <v>0.54083204930662565</v>
      </c>
    </row>
    <row r="77" spans="1:75" x14ac:dyDescent="0.25">
      <c r="A77" s="2" t="s">
        <v>73</v>
      </c>
      <c r="B77" s="2" t="s">
        <v>73</v>
      </c>
      <c r="C77" s="2" t="s">
        <v>197</v>
      </c>
      <c r="D77" s="2" t="s">
        <v>166</v>
      </c>
      <c r="E77" s="3">
        <v>33138.461538461539</v>
      </c>
      <c r="F77" s="7">
        <v>2.6926648096564532E-2</v>
      </c>
      <c r="G77" s="7">
        <v>2.6926648096564532E-2</v>
      </c>
      <c r="H77" s="3">
        <f t="shared" si="113"/>
        <v>32246.153846153848</v>
      </c>
      <c r="I77" s="3">
        <f t="shared" si="114"/>
        <v>32246.153846153848</v>
      </c>
      <c r="J77" s="3">
        <f t="shared" si="115"/>
        <v>892.30769230769238</v>
      </c>
      <c r="K77" s="3">
        <f t="shared" si="116"/>
        <v>892.30769230769238</v>
      </c>
      <c r="M77" s="5">
        <v>0.13572326645555033</v>
      </c>
      <c r="N77" s="5">
        <v>8.2398730243344528E-2</v>
      </c>
      <c r="O77" s="5">
        <v>0.78187800330110513</v>
      </c>
      <c r="P77" s="3"/>
      <c r="Q77" s="3">
        <f t="shared" si="105"/>
        <v>4497.660245311622</v>
      </c>
      <c r="R77" s="3">
        <f t="shared" si="106"/>
        <v>2730.5671529871402</v>
      </c>
      <c r="S77" s="3">
        <f t="shared" si="107"/>
        <v>25910.234140162778</v>
      </c>
      <c r="T77" s="3">
        <v>6973.6070381231666</v>
      </c>
      <c r="U77" s="7">
        <v>3.7831021437578813E-2</v>
      </c>
      <c r="V77" s="7">
        <v>3.7831021437578813E-2</v>
      </c>
      <c r="W77" s="8">
        <f t="shared" si="117"/>
        <v>6709.788360766679</v>
      </c>
      <c r="X77" s="8">
        <f t="shared" si="118"/>
        <v>6709.788360766679</v>
      </c>
      <c r="Y77" s="8">
        <f t="shared" si="119"/>
        <v>263.81867735648802</v>
      </c>
      <c r="Z77" s="8">
        <f t="shared" si="120"/>
        <v>263.81867735648802</v>
      </c>
      <c r="AA77" s="5"/>
      <c r="AB77" s="5">
        <v>2.4090217289093056E-2</v>
      </c>
      <c r="AC77" s="5">
        <v>0.120874821653914</v>
      </c>
      <c r="AD77" s="5">
        <v>0.85503496105699295</v>
      </c>
      <c r="AF77" s="3">
        <f t="shared" si="108"/>
        <v>167.99570883713574</v>
      </c>
      <c r="AG77" s="3">
        <f t="shared" si="109"/>
        <v>842.93350701761722</v>
      </c>
      <c r="AH77" s="3">
        <f t="shared" si="110"/>
        <v>5962.6778222684134</v>
      </c>
      <c r="AJ77" s="5">
        <v>2.3725446678101274E-3</v>
      </c>
      <c r="AK77" s="5">
        <v>0.15524705592692925</v>
      </c>
      <c r="AL77" s="5">
        <v>0.84238039940526066</v>
      </c>
      <c r="AM77" s="3"/>
      <c r="AN77" s="3">
        <f t="shared" si="121"/>
        <v>92.424712962548782</v>
      </c>
      <c r="AO77" s="3">
        <f t="shared" si="122"/>
        <v>6047.7953384840148</v>
      </c>
      <c r="AP77" s="3">
        <f t="shared" si="123"/>
        <v>32815.722155473966</v>
      </c>
      <c r="AR77" s="5">
        <v>8.308638232166439E-2</v>
      </c>
      <c r="AS77" s="5">
        <v>5.7131913225900013E-2</v>
      </c>
      <c r="AT77" s="5">
        <v>0.85978170445243562</v>
      </c>
      <c r="AU77" s="3"/>
      <c r="AV77" s="3">
        <f t="shared" si="124"/>
        <v>96.058357562075983</v>
      </c>
      <c r="AW77" s="3">
        <f t="shared" si="125"/>
        <v>66.051711429828757</v>
      </c>
      <c r="AX77" s="3">
        <f t="shared" si="126"/>
        <v>994.01630067227563</v>
      </c>
      <c r="AY77" s="3">
        <f t="shared" si="111"/>
        <v>40112.068576584708</v>
      </c>
      <c r="AZ77" s="3" t="s">
        <v>133</v>
      </c>
      <c r="BA77" s="3" t="s">
        <v>133</v>
      </c>
      <c r="BB77" s="3">
        <v>2435207831.2899623</v>
      </c>
      <c r="BC77" s="3">
        <v>124871377.77863795</v>
      </c>
      <c r="BD77" s="3">
        <v>2310336453.5113244</v>
      </c>
      <c r="BE77" s="2" t="s">
        <v>164</v>
      </c>
      <c r="BF77" s="3">
        <v>2863789497.1310573</v>
      </c>
      <c r="BG77" s="3">
        <v>378209884.35761505</v>
      </c>
      <c r="BH77" s="3">
        <v>2485579612.7734432</v>
      </c>
      <c r="BI77" s="3">
        <v>428581665.84109497</v>
      </c>
      <c r="BJ77" s="3">
        <v>253338506.57897711</v>
      </c>
      <c r="BK77" s="3">
        <v>175243159.26211882</v>
      </c>
      <c r="BL77" s="3">
        <v>11510951936</v>
      </c>
      <c r="BM77" s="5">
        <f t="shared" si="127"/>
        <v>0.2115557292593635</v>
      </c>
      <c r="BN77" s="5">
        <f t="shared" si="128"/>
        <v>0.24878824210660463</v>
      </c>
      <c r="BO77" s="5">
        <f t="shared" si="129"/>
        <v>3.7232512847241113E-2</v>
      </c>
      <c r="BP77" s="5">
        <f t="shared" si="130"/>
        <v>0.17599387630667626</v>
      </c>
      <c r="BQ77" s="8">
        <v>5752756.225209292</v>
      </c>
      <c r="BR77" s="8">
        <v>247585750.35376781</v>
      </c>
      <c r="BS77" s="8">
        <v>2141587.2692281799</v>
      </c>
      <c r="BT77" s="8">
        <v>173101571.99289063</v>
      </c>
      <c r="BU77" s="12">
        <v>0.21900000000000003</v>
      </c>
      <c r="BV77" s="3">
        <v>803034442.85749257</v>
      </c>
      <c r="BW77" s="5">
        <f t="shared" si="112"/>
        <v>0.28040973111395656</v>
      </c>
    </row>
    <row r="78" spans="1:75" x14ac:dyDescent="0.25">
      <c r="A78" s="2" t="s">
        <v>74</v>
      </c>
      <c r="B78" s="2" t="s">
        <v>74</v>
      </c>
      <c r="C78" s="2" t="s">
        <v>180</v>
      </c>
      <c r="D78" s="2" t="s">
        <v>166</v>
      </c>
      <c r="E78" s="8">
        <v>3952422</v>
      </c>
      <c r="F78" s="7">
        <v>0.29857749311089593</v>
      </c>
      <c r="G78" s="7">
        <v>0.29857749311089593</v>
      </c>
      <c r="H78" s="8">
        <f t="shared" si="113"/>
        <v>2772317.7475236463</v>
      </c>
      <c r="I78" s="8">
        <f t="shared" si="114"/>
        <v>2772317.7475236463</v>
      </c>
      <c r="J78" s="8">
        <f t="shared" si="115"/>
        <v>1180104.2524763534</v>
      </c>
      <c r="K78" s="8">
        <f t="shared" si="116"/>
        <v>1180104.2524763534</v>
      </c>
      <c r="M78" s="5">
        <v>0.24769080173697527</v>
      </c>
      <c r="N78" s="5">
        <v>0.11066552812171322</v>
      </c>
      <c r="O78" s="5">
        <v>0.64164367014131152</v>
      </c>
      <c r="P78" s="3"/>
      <c r="Q78" s="3">
        <f t="shared" si="105"/>
        <v>978978.57398285926</v>
      </c>
      <c r="R78" s="3">
        <f t="shared" si="106"/>
        <v>437396.867989878</v>
      </c>
      <c r="S78" s="3">
        <f t="shared" si="107"/>
        <v>2536046.5580272628</v>
      </c>
      <c r="T78" s="3">
        <v>96121</v>
      </c>
      <c r="U78" s="7">
        <v>8.2549145193871021E-2</v>
      </c>
      <c r="V78" s="7">
        <v>8.2549145193871021E-2</v>
      </c>
      <c r="W78" s="8">
        <f t="shared" si="117"/>
        <v>88186.293614819922</v>
      </c>
      <c r="X78" s="8">
        <f t="shared" si="118"/>
        <v>88186.293614819922</v>
      </c>
      <c r="Y78" s="8">
        <f t="shared" si="119"/>
        <v>7934.7063851800767</v>
      </c>
      <c r="Z78" s="8">
        <f t="shared" si="120"/>
        <v>7934.7063851800767</v>
      </c>
      <c r="AA78" s="5"/>
      <c r="AB78" s="5">
        <v>5.2985185192650955E-2</v>
      </c>
      <c r="AC78" s="5">
        <v>0.1804183300862845</v>
      </c>
      <c r="AD78" s="5">
        <v>0.76659648472106456</v>
      </c>
      <c r="AF78" s="3">
        <f t="shared" si="108"/>
        <v>5092.9889859028026</v>
      </c>
      <c r="AG78" s="3">
        <f t="shared" si="109"/>
        <v>17341.990306223754</v>
      </c>
      <c r="AH78" s="3">
        <f t="shared" si="110"/>
        <v>73686.020707873453</v>
      </c>
      <c r="AJ78" s="5">
        <v>0.12225935146117045</v>
      </c>
      <c r="AK78" s="5">
        <v>0.15717765559650856</v>
      </c>
      <c r="AL78" s="5">
        <v>0.72056299294232096</v>
      </c>
      <c r="AM78" s="3"/>
      <c r="AN78" s="3">
        <f t="shared" si="121"/>
        <v>349723.36892164615</v>
      </c>
      <c r="AO78" s="3">
        <f t="shared" si="122"/>
        <v>449607.31901048287</v>
      </c>
      <c r="AP78" s="3">
        <f t="shared" si="123"/>
        <v>2061173.3532063374</v>
      </c>
      <c r="AR78" s="5">
        <v>0.24136825302530318</v>
      </c>
      <c r="AS78" s="5">
        <v>0.10652514835513598</v>
      </c>
      <c r="AT78" s="5">
        <v>0.65210659861956088</v>
      </c>
      <c r="AU78" s="3"/>
      <c r="AV78" s="3">
        <f t="shared" si="124"/>
        <v>286754.88802640839</v>
      </c>
      <c r="AW78" s="3">
        <f t="shared" si="125"/>
        <v>126556.02634440614</v>
      </c>
      <c r="AX78" s="3">
        <f t="shared" si="126"/>
        <v>774728.0444907191</v>
      </c>
      <c r="AY78" s="3">
        <f t="shared" si="111"/>
        <v>4048543</v>
      </c>
      <c r="AZ78" s="3" t="s">
        <v>367</v>
      </c>
      <c r="BA78" s="3" t="s">
        <v>367</v>
      </c>
      <c r="BB78" s="3">
        <v>27045681152</v>
      </c>
      <c r="BC78" s="3">
        <v>5479994293.4266968</v>
      </c>
      <c r="BD78" s="3">
        <v>21565686858.573303</v>
      </c>
      <c r="BE78" s="2" t="s">
        <v>174</v>
      </c>
      <c r="BF78" s="3">
        <v>190963217770.83987</v>
      </c>
      <c r="BG78" s="3">
        <v>5824208696.4936438</v>
      </c>
      <c r="BH78" s="3">
        <v>185139009074.34622</v>
      </c>
      <c r="BI78" s="3">
        <v>163917536618.83987</v>
      </c>
      <c r="BJ78" s="3">
        <v>344214403.06694698</v>
      </c>
      <c r="BK78" s="3">
        <v>163573322215.77292</v>
      </c>
      <c r="BL78" s="3">
        <v>1144331304960</v>
      </c>
      <c r="BM78" s="5">
        <f t="shared" si="127"/>
        <v>2.3634485078554569E-2</v>
      </c>
      <c r="BN78" s="5">
        <f t="shared" si="128"/>
        <v>0.16687756154456945</v>
      </c>
      <c r="BO78" s="5">
        <f t="shared" si="129"/>
        <v>0.14324307646601489</v>
      </c>
      <c r="BP78" s="5">
        <f t="shared" si="130"/>
        <v>6.0607656985085159</v>
      </c>
      <c r="BQ78" s="8">
        <v>75045847.126425251</v>
      </c>
      <c r="BR78" s="8">
        <v>269168555.94052172</v>
      </c>
      <c r="BS78" s="8">
        <v>2709485853.9336305</v>
      </c>
      <c r="BT78" s="8">
        <v>160863836361.83929</v>
      </c>
      <c r="BU78" s="12">
        <v>0.2880000000000002</v>
      </c>
      <c r="BV78" s="3">
        <v>77243548761.238678</v>
      </c>
      <c r="BW78" s="5">
        <f t="shared" si="112"/>
        <v>0.40449438202247229</v>
      </c>
    </row>
    <row r="79" spans="1:75" x14ac:dyDescent="0.25">
      <c r="A79" s="2" t="s">
        <v>165</v>
      </c>
      <c r="B79" s="2" t="s">
        <v>75</v>
      </c>
      <c r="C79" s="2" t="s">
        <v>161</v>
      </c>
      <c r="D79" s="2" t="s">
        <v>162</v>
      </c>
      <c r="E79" s="3">
        <v>615.38461538461536</v>
      </c>
      <c r="F79" s="7">
        <v>0.47499999999999998</v>
      </c>
      <c r="G79" s="7">
        <v>0.47499999999999998</v>
      </c>
      <c r="H79" s="3">
        <f t="shared" si="113"/>
        <v>323.07692307692309</v>
      </c>
      <c r="I79" s="3">
        <f t="shared" si="114"/>
        <v>323.07692307692309</v>
      </c>
      <c r="J79" s="3">
        <f t="shared" si="115"/>
        <v>292.30769230769226</v>
      </c>
      <c r="K79" s="3">
        <f t="shared" si="116"/>
        <v>292.30769230769226</v>
      </c>
      <c r="M79" s="5">
        <v>0.42715500000000001</v>
      </c>
      <c r="N79" s="5">
        <v>9.7127000000000005E-2</v>
      </c>
      <c r="O79" s="5">
        <v>0.47571799999999997</v>
      </c>
      <c r="P79" s="3"/>
      <c r="Q79" s="3">
        <f t="shared" si="105"/>
        <v>262.86461538461538</v>
      </c>
      <c r="R79" s="3">
        <f t="shared" si="106"/>
        <v>59.770461538461539</v>
      </c>
      <c r="S79" s="3">
        <f t="shared" si="107"/>
        <v>292.74953846153841</v>
      </c>
      <c r="T79" s="3">
        <v>523.77836180123722</v>
      </c>
      <c r="U79" s="7">
        <v>0.61290322580645162</v>
      </c>
      <c r="V79" s="7">
        <v>0.61290322580645162</v>
      </c>
      <c r="W79" s="8">
        <f t="shared" si="117"/>
        <v>202.7529142456402</v>
      </c>
      <c r="X79" s="8">
        <f t="shared" si="118"/>
        <v>202.7529142456402</v>
      </c>
      <c r="Y79" s="8">
        <f t="shared" si="119"/>
        <v>321.025447555597</v>
      </c>
      <c r="Z79" s="8">
        <f t="shared" si="120"/>
        <v>321.025447555597</v>
      </c>
      <c r="AA79" s="5"/>
      <c r="AB79" s="5">
        <v>0.30462289518001884</v>
      </c>
      <c r="AC79" s="5">
        <v>0.11722626289198869</v>
      </c>
      <c r="AD79" s="5">
        <v>0.57815084192799249</v>
      </c>
      <c r="AF79" s="3">
        <f t="shared" si="108"/>
        <v>159.55488100454028</v>
      </c>
      <c r="AG79" s="3">
        <f t="shared" si="109"/>
        <v>61.400579937647002</v>
      </c>
      <c r="AH79" s="3">
        <f t="shared" si="110"/>
        <v>302.82290085904998</v>
      </c>
      <c r="AJ79" s="5">
        <v>0.41884966547586316</v>
      </c>
      <c r="AK79" s="5">
        <v>8.5516256528155213E-2</v>
      </c>
      <c r="AL79" s="5">
        <v>0.49563407799598164</v>
      </c>
      <c r="AM79" s="3"/>
      <c r="AN79" s="3">
        <f t="shared" si="121"/>
        <v>220.24365145978319</v>
      </c>
      <c r="AO79" s="3">
        <f t="shared" si="122"/>
        <v>44.966999258634452</v>
      </c>
      <c r="AP79" s="3">
        <f t="shared" si="123"/>
        <v>260.61918660414568</v>
      </c>
      <c r="AR79" s="5">
        <v>0.2981160594775229</v>
      </c>
      <c r="AS79" s="5">
        <v>0.13160325157538563</v>
      </c>
      <c r="AT79" s="5">
        <v>0.5702806889470915</v>
      </c>
      <c r="AU79" s="3"/>
      <c r="AV79" s="3">
        <f t="shared" si="124"/>
        <v>182.84445880302022</v>
      </c>
      <c r="AW79" s="3">
        <f t="shared" si="125"/>
        <v>80.716635504949636</v>
      </c>
      <c r="AX79" s="3">
        <f t="shared" si="126"/>
        <v>349.77204555531944</v>
      </c>
      <c r="AY79" s="3">
        <f t="shared" si="111"/>
        <v>1139.1629771858525</v>
      </c>
      <c r="AZ79" s="3" t="s">
        <v>139</v>
      </c>
      <c r="BA79" s="3" t="s">
        <v>133</v>
      </c>
      <c r="BB79" s="3">
        <v>33000000</v>
      </c>
      <c r="BC79" s="3">
        <v>1297241.7064011097</v>
      </c>
      <c r="BD79" s="3">
        <v>31702758.29359889</v>
      </c>
      <c r="BE79" s="2" t="s">
        <v>163</v>
      </c>
      <c r="BF79" s="3">
        <v>110922441.16796087</v>
      </c>
      <c r="BG79" s="3">
        <v>11299716.795602409</v>
      </c>
      <c r="BH79" s="3">
        <v>99622724.372358412</v>
      </c>
      <c r="BI79" s="3">
        <v>77922441.167960852</v>
      </c>
      <c r="BJ79" s="3">
        <v>10002475.089201299</v>
      </c>
      <c r="BK79" s="3">
        <v>67919966.078759521</v>
      </c>
      <c r="BL79" s="3">
        <v>318071968</v>
      </c>
      <c r="BM79" s="5">
        <f t="shared" si="127"/>
        <v>0.10375010475616638</v>
      </c>
      <c r="BN79" s="5">
        <f t="shared" si="128"/>
        <v>0.3487337845753225</v>
      </c>
      <c r="BO79" s="5">
        <f t="shared" si="129"/>
        <v>0.24498367981915606</v>
      </c>
      <c r="BP79" s="5">
        <f t="shared" si="130"/>
        <v>2.3612860959988136</v>
      </c>
      <c r="BQ79" s="8">
        <v>2280708.6004721294</v>
      </c>
      <c r="BR79" s="8">
        <v>7721766.4887291705</v>
      </c>
      <c r="BS79" s="8">
        <v>47523130.514733925</v>
      </c>
      <c r="BT79" s="8">
        <v>20396835.564025592</v>
      </c>
      <c r="BU79" s="12">
        <v>0</v>
      </c>
      <c r="BV79" s="3">
        <v>0</v>
      </c>
      <c r="BW79" s="5" t="str">
        <f t="shared" si="112"/>
        <v/>
      </c>
    </row>
    <row r="80" spans="1:75" x14ac:dyDescent="0.25">
      <c r="A80" s="2" t="s">
        <v>76</v>
      </c>
      <c r="B80" s="2" t="s">
        <v>76</v>
      </c>
      <c r="C80" s="2" t="s">
        <v>171</v>
      </c>
      <c r="D80" s="2" t="s">
        <v>162</v>
      </c>
      <c r="E80" s="3">
        <v>38336</v>
      </c>
      <c r="F80" s="7">
        <v>0.32841516153650469</v>
      </c>
      <c r="G80" s="7">
        <v>0.29094608341810785</v>
      </c>
      <c r="H80" s="3">
        <f t="shared" si="113"/>
        <v>25745.876367336554</v>
      </c>
      <c r="I80" s="3">
        <f t="shared" si="114"/>
        <v>27182.290946083416</v>
      </c>
      <c r="J80" s="3">
        <f t="shared" si="115"/>
        <v>12590.123632663444</v>
      </c>
      <c r="K80" s="3">
        <f t="shared" si="116"/>
        <v>11153.709053916582</v>
      </c>
      <c r="M80" s="5">
        <v>0.15054522516534563</v>
      </c>
      <c r="N80" s="5">
        <v>0.20542653298604313</v>
      </c>
      <c r="O80" s="5">
        <v>0.64402824184861129</v>
      </c>
      <c r="P80" s="3"/>
      <c r="Q80" s="3">
        <f t="shared" si="105"/>
        <v>5771.3017519386904</v>
      </c>
      <c r="R80" s="3">
        <f t="shared" si="106"/>
        <v>7875.2315685529493</v>
      </c>
      <c r="S80" s="3">
        <f t="shared" si="107"/>
        <v>24689.466679508361</v>
      </c>
      <c r="T80" s="3">
        <v>11108</v>
      </c>
      <c r="U80" s="7">
        <v>0.35720448662640208</v>
      </c>
      <c r="V80" s="7">
        <v>0.2599223468507334</v>
      </c>
      <c r="W80" s="8">
        <f t="shared" si="117"/>
        <v>7140.1725625539248</v>
      </c>
      <c r="X80" s="8">
        <f t="shared" si="118"/>
        <v>8220.7825711820533</v>
      </c>
      <c r="Y80" s="8">
        <f t="shared" si="119"/>
        <v>3967.8274374460743</v>
      </c>
      <c r="Z80" s="8">
        <f t="shared" si="120"/>
        <v>2887.2174288179467</v>
      </c>
      <c r="AA80" s="5"/>
      <c r="AB80" s="5">
        <v>2.5731804525108839E-2</v>
      </c>
      <c r="AC80" s="5">
        <v>0.1139260530995156</v>
      </c>
      <c r="AD80" s="5">
        <v>0.86034214237537554</v>
      </c>
      <c r="AF80" s="3">
        <f t="shared" si="108"/>
        <v>285.82888466490897</v>
      </c>
      <c r="AG80" s="3">
        <f t="shared" si="109"/>
        <v>1265.4905978294194</v>
      </c>
      <c r="AH80" s="3">
        <f t="shared" si="110"/>
        <v>9556.6805175056707</v>
      </c>
      <c r="AJ80" s="5">
        <v>0.10886174208062806</v>
      </c>
      <c r="AK80" s="5">
        <v>0.19437414237361147</v>
      </c>
      <c r="AL80" s="5">
        <v>0.69676411554576045</v>
      </c>
      <c r="AM80" s="3"/>
      <c r="AN80" s="3">
        <f t="shared" si="121"/>
        <v>3580.0325766566516</v>
      </c>
      <c r="AO80" s="3">
        <f t="shared" si="122"/>
        <v>6392.1975568040853</v>
      </c>
      <c r="AP80" s="3">
        <f t="shared" si="123"/>
        <v>22913.818796429743</v>
      </c>
      <c r="AR80" s="5">
        <v>5.3436807564595561E-2</v>
      </c>
      <c r="AS80" s="5">
        <v>9.8126839880893171E-2</v>
      </c>
      <c r="AT80" s="5">
        <v>0.84843635255451133</v>
      </c>
      <c r="AU80" s="3"/>
      <c r="AV80" s="3">
        <f t="shared" si="124"/>
        <v>884.80404499743156</v>
      </c>
      <c r="AW80" s="3">
        <f t="shared" si="125"/>
        <v>1624.7794134123008</v>
      </c>
      <c r="AX80" s="3">
        <f t="shared" si="126"/>
        <v>14048.367611699789</v>
      </c>
      <c r="AY80" s="3">
        <f t="shared" si="111"/>
        <v>49444</v>
      </c>
      <c r="AZ80" s="3" t="s">
        <v>420</v>
      </c>
      <c r="BA80" s="3" t="s">
        <v>420</v>
      </c>
      <c r="BB80" s="3">
        <v>671503965.54609287</v>
      </c>
      <c r="BC80" s="3">
        <v>210310457.12528333</v>
      </c>
      <c r="BD80" s="3">
        <v>461193508.42080951</v>
      </c>
      <c r="BE80" s="2" t="s">
        <v>164</v>
      </c>
      <c r="BF80" s="3">
        <v>1565842374.5609205</v>
      </c>
      <c r="BG80" s="3">
        <v>255534858.57318106</v>
      </c>
      <c r="BH80" s="3">
        <v>1310307515.9877393</v>
      </c>
      <c r="BI80" s="3">
        <v>894338409.01482761</v>
      </c>
      <c r="BJ80" s="3">
        <v>45224401.447897732</v>
      </c>
      <c r="BK80" s="3">
        <v>849114007.56692982</v>
      </c>
      <c r="BL80" s="3">
        <v>6551161344</v>
      </c>
      <c r="BM80" s="5">
        <f t="shared" si="127"/>
        <v>0.10250151542384191</v>
      </c>
      <c r="BN80" s="5">
        <f t="shared" si="128"/>
        <v>0.23901752564757478</v>
      </c>
      <c r="BO80" s="5">
        <f t="shared" si="129"/>
        <v>0.13651601022373289</v>
      </c>
      <c r="BP80" s="5">
        <f t="shared" si="130"/>
        <v>1.331843823569258</v>
      </c>
      <c r="BQ80" s="8">
        <v>9893620.883991031</v>
      </c>
      <c r="BR80" s="8">
        <v>35330780.563906699</v>
      </c>
      <c r="BS80" s="8">
        <v>168677031.12555131</v>
      </c>
      <c r="BT80" s="8">
        <v>680436976.44137847</v>
      </c>
      <c r="BU80" s="12">
        <v>0.44299999999999978</v>
      </c>
      <c r="BV80" s="3">
        <v>1245364761.0960274</v>
      </c>
      <c r="BW80" s="5">
        <f t="shared" si="112"/>
        <v>0.79533213644524181</v>
      </c>
    </row>
    <row r="81" spans="1:75" x14ac:dyDescent="0.25">
      <c r="A81" s="2" t="s">
        <v>77</v>
      </c>
      <c r="B81" s="2" t="s">
        <v>77</v>
      </c>
      <c r="C81" s="2" t="s">
        <v>161</v>
      </c>
      <c r="D81" s="2" t="s">
        <v>162</v>
      </c>
      <c r="E81" s="3">
        <v>60317</v>
      </c>
      <c r="F81" s="7">
        <v>0.39100346020761245</v>
      </c>
      <c r="G81" s="7">
        <v>0.37942955920484012</v>
      </c>
      <c r="H81" s="3">
        <f t="shared" si="113"/>
        <v>36732.844290657442</v>
      </c>
      <c r="I81" s="3">
        <f t="shared" si="114"/>
        <v>37430.947277441657</v>
      </c>
      <c r="J81" s="3">
        <f t="shared" si="115"/>
        <v>23584.155709342562</v>
      </c>
      <c r="K81" s="3">
        <f t="shared" si="116"/>
        <v>22886.052722558343</v>
      </c>
      <c r="M81" s="5">
        <v>0.33946777176299403</v>
      </c>
      <c r="N81" s="5">
        <v>0.2144970177142326</v>
      </c>
      <c r="O81" s="5">
        <v>0.4460352105227734</v>
      </c>
      <c r="P81" s="3"/>
      <c r="Q81" s="3">
        <f t="shared" si="105"/>
        <v>20475.677589428509</v>
      </c>
      <c r="R81" s="3">
        <f t="shared" si="106"/>
        <v>12937.816617469367</v>
      </c>
      <c r="S81" s="3">
        <f t="shared" si="107"/>
        <v>26903.505793102122</v>
      </c>
      <c r="T81" s="3">
        <v>12156</v>
      </c>
      <c r="U81" s="7">
        <v>0.30266075388026609</v>
      </c>
      <c r="V81" s="7">
        <v>0.25443458980044348</v>
      </c>
      <c r="W81" s="8">
        <f t="shared" si="117"/>
        <v>8476.8558758314848</v>
      </c>
      <c r="X81" s="8">
        <f t="shared" si="118"/>
        <v>9063.0931263858092</v>
      </c>
      <c r="Y81" s="8">
        <f t="shared" si="119"/>
        <v>3679.1441241685147</v>
      </c>
      <c r="Z81" s="8">
        <f t="shared" si="120"/>
        <v>3092.9068736141908</v>
      </c>
      <c r="AA81" s="5"/>
      <c r="AB81" s="5">
        <v>0.28277316941516023</v>
      </c>
      <c r="AC81" s="5">
        <v>0.25292970686407351</v>
      </c>
      <c r="AD81" s="5">
        <v>0.46429712372076626</v>
      </c>
      <c r="AF81" s="3">
        <f t="shared" si="108"/>
        <v>3437.390647410688</v>
      </c>
      <c r="AG81" s="3">
        <f t="shared" si="109"/>
        <v>3074.6135166396775</v>
      </c>
      <c r="AH81" s="3">
        <f t="shared" si="110"/>
        <v>5643.995835949635</v>
      </c>
      <c r="AJ81" s="5">
        <v>0.2575320904191819</v>
      </c>
      <c r="AK81" s="5">
        <v>0.26479693052199355</v>
      </c>
      <c r="AL81" s="5">
        <v>0.47767097905882461</v>
      </c>
      <c r="AM81" s="3"/>
      <c r="AN81" s="3">
        <f t="shared" si="121"/>
        <v>11642.948591100328</v>
      </c>
      <c r="AO81" s="3">
        <f t="shared" si="122"/>
        <v>11971.389833905929</v>
      </c>
      <c r="AP81" s="3">
        <f t="shared" si="123"/>
        <v>21595.361741482669</v>
      </c>
      <c r="AR81" s="5">
        <v>0.39729457459976425</v>
      </c>
      <c r="AS81" s="5">
        <v>0.18759356429179</v>
      </c>
      <c r="AT81" s="5">
        <v>0.41511186110844572</v>
      </c>
      <c r="AU81" s="3"/>
      <c r="AV81" s="3">
        <f t="shared" si="124"/>
        <v>10831.561109540606</v>
      </c>
      <c r="AW81" s="3">
        <f t="shared" si="125"/>
        <v>5114.4195901241073</v>
      </c>
      <c r="AX81" s="3">
        <f t="shared" si="126"/>
        <v>11317.31913384636</v>
      </c>
      <c r="AY81" s="3">
        <f t="shared" si="111"/>
        <v>72473</v>
      </c>
      <c r="AZ81" s="3" t="s">
        <v>420</v>
      </c>
      <c r="BA81" s="3" t="s">
        <v>420</v>
      </c>
      <c r="BB81" s="3">
        <v>698933740.37874734</v>
      </c>
      <c r="BC81" s="3">
        <v>19984488.778586909</v>
      </c>
      <c r="BD81" s="3">
        <v>678949251.60016048</v>
      </c>
      <c r="BE81" s="2" t="s">
        <v>163</v>
      </c>
      <c r="BF81" s="3">
        <v>1992136047.8141356</v>
      </c>
      <c r="BG81" s="3">
        <v>72905465.890036345</v>
      </c>
      <c r="BH81" s="3">
        <v>1919230581.9240999</v>
      </c>
      <c r="BI81" s="3">
        <v>1293202307.4353898</v>
      </c>
      <c r="BJ81" s="3">
        <v>52920977.111449435</v>
      </c>
      <c r="BK81" s="3">
        <v>1240281330.3239393</v>
      </c>
      <c r="BL81" s="3">
        <v>11757940736</v>
      </c>
      <c r="BM81" s="5">
        <f t="shared" si="127"/>
        <v>5.9443550199124541E-2</v>
      </c>
      <c r="BN81" s="5">
        <f t="shared" si="128"/>
        <v>0.16942899207806789</v>
      </c>
      <c r="BO81" s="5">
        <f t="shared" si="129"/>
        <v>0.10998544187894346</v>
      </c>
      <c r="BP81" s="5">
        <f t="shared" si="130"/>
        <v>1.8502502207642921</v>
      </c>
      <c r="BQ81" s="8">
        <v>18679776.162592676</v>
      </c>
      <c r="BR81" s="8">
        <v>34241200.948856764</v>
      </c>
      <c r="BS81" s="8">
        <v>765404370.81921053</v>
      </c>
      <c r="BT81" s="8">
        <v>474876959.50472879</v>
      </c>
      <c r="BU81" s="12">
        <v>0.16400000000000001</v>
      </c>
      <c r="BV81" s="3">
        <v>390801808.42286873</v>
      </c>
      <c r="BW81" s="5">
        <f t="shared" si="112"/>
        <v>0.19617224880382778</v>
      </c>
    </row>
    <row r="82" spans="1:75" x14ac:dyDescent="0.25">
      <c r="A82" s="2" t="s">
        <v>78</v>
      </c>
      <c r="B82" s="2" t="s">
        <v>78</v>
      </c>
      <c r="C82" s="2" t="s">
        <v>171</v>
      </c>
      <c r="D82" s="2" t="s">
        <v>166</v>
      </c>
      <c r="E82" s="3">
        <v>17276.923076923078</v>
      </c>
      <c r="F82" s="7">
        <v>0.25111308993766696</v>
      </c>
      <c r="G82" s="7">
        <v>0.22617987533392697</v>
      </c>
      <c r="H82" s="3">
        <f t="shared" si="113"/>
        <v>12938.461538461539</v>
      </c>
      <c r="I82" s="3">
        <f t="shared" si="114"/>
        <v>13369.23076923077</v>
      </c>
      <c r="J82" s="3">
        <f t="shared" si="115"/>
        <v>4338.461538461539</v>
      </c>
      <c r="K82" s="3">
        <f t="shared" si="116"/>
        <v>3907.6923076923076</v>
      </c>
      <c r="M82" s="5">
        <v>0.16153352147328051</v>
      </c>
      <c r="N82" s="5">
        <v>0.38780911936032419</v>
      </c>
      <c r="O82" s="5">
        <v>0.45065735916639532</v>
      </c>
      <c r="P82" s="3"/>
      <c r="Q82" s="3">
        <f t="shared" si="105"/>
        <v>2790.8022248383695</v>
      </c>
      <c r="R82" s="3">
        <f t="shared" si="106"/>
        <v>6700.1483237176017</v>
      </c>
      <c r="S82" s="3">
        <f t="shared" si="107"/>
        <v>7785.9725283671078</v>
      </c>
      <c r="T82" s="3">
        <v>2592.3753665689146</v>
      </c>
      <c r="U82" s="7">
        <v>0.12895927601809956</v>
      </c>
      <c r="V82" s="7">
        <v>6.7873303167420809E-2</v>
      </c>
      <c r="W82" s="8">
        <f t="shared" si="117"/>
        <v>2258.0645161290322</v>
      </c>
      <c r="X82" s="8">
        <f t="shared" si="118"/>
        <v>2416.4222873900289</v>
      </c>
      <c r="Y82" s="8">
        <f t="shared" si="119"/>
        <v>334.3108504398827</v>
      </c>
      <c r="Z82" s="8">
        <f t="shared" si="120"/>
        <v>175.95307917888559</v>
      </c>
      <c r="AA82" s="5"/>
      <c r="AB82" s="5">
        <v>2.2150475103688914E-2</v>
      </c>
      <c r="AC82" s="5">
        <v>0.15772235510983346</v>
      </c>
      <c r="AD82" s="5">
        <v>0.82012716978647771</v>
      </c>
      <c r="AF82" s="3">
        <f t="shared" si="108"/>
        <v>57.422346016601168</v>
      </c>
      <c r="AG82" s="3">
        <f t="shared" si="109"/>
        <v>408.87554814396702</v>
      </c>
      <c r="AH82" s="3">
        <f t="shared" si="110"/>
        <v>2126.0774724083467</v>
      </c>
      <c r="AJ82" s="5">
        <v>0.13427086713724154</v>
      </c>
      <c r="AK82" s="5">
        <v>0.27381578638230514</v>
      </c>
      <c r="AL82" s="5">
        <v>0.59191334648045335</v>
      </c>
      <c r="AM82" s="3"/>
      <c r="AN82" s="3">
        <f t="shared" si="121"/>
        <v>2040.45073082356</v>
      </c>
      <c r="AO82" s="3">
        <f t="shared" si="122"/>
        <v>4161.048731916906</v>
      </c>
      <c r="AP82" s="3">
        <f t="shared" si="123"/>
        <v>8995.0265918501063</v>
      </c>
      <c r="AR82" s="5">
        <v>0</v>
      </c>
      <c r="AS82" s="5">
        <v>0.42163893484544274</v>
      </c>
      <c r="AT82" s="5">
        <v>0.57836106515455721</v>
      </c>
      <c r="AU82" s="3"/>
      <c r="AV82" s="3">
        <f t="shared" si="124"/>
        <v>0</v>
      </c>
      <c r="AW82" s="3">
        <f t="shared" si="125"/>
        <v>1970.2227728315902</v>
      </c>
      <c r="AX82" s="3">
        <f t="shared" si="126"/>
        <v>2702.5496160698308</v>
      </c>
      <c r="AY82" s="3">
        <f t="shared" si="111"/>
        <v>19869.298443491993</v>
      </c>
      <c r="AZ82" s="3" t="s">
        <v>133</v>
      </c>
      <c r="BA82" s="3" t="s">
        <v>133</v>
      </c>
      <c r="BB82" s="3">
        <v>530128321.94903833</v>
      </c>
      <c r="BC82" s="3">
        <v>123671077.70827614</v>
      </c>
      <c r="BD82" s="3">
        <v>406457244.24076217</v>
      </c>
      <c r="BE82" s="2" t="s">
        <v>164</v>
      </c>
      <c r="BF82" s="3">
        <v>1161982683.1344705</v>
      </c>
      <c r="BG82" s="3">
        <v>233752533.7120297</v>
      </c>
      <c r="BH82" s="3">
        <v>928230149.42244017</v>
      </c>
      <c r="BI82" s="3">
        <v>631854361.18543196</v>
      </c>
      <c r="BJ82" s="3">
        <v>110081456.00375356</v>
      </c>
      <c r="BK82" s="3">
        <v>521772905.181678</v>
      </c>
      <c r="BL82" s="3">
        <v>3992640256</v>
      </c>
      <c r="BM82" s="5">
        <f t="shared" si="127"/>
        <v>0.13277638052974597</v>
      </c>
      <c r="BN82" s="5">
        <f t="shared" si="128"/>
        <v>0.29103114947265374</v>
      </c>
      <c r="BO82" s="5">
        <f t="shared" si="129"/>
        <v>0.15825476894290771</v>
      </c>
      <c r="BP82" s="5">
        <f t="shared" si="130"/>
        <v>1.1918894634083945</v>
      </c>
      <c r="BQ82" s="8">
        <v>7754707.9761612555</v>
      </c>
      <c r="BR82" s="8">
        <v>102326748.0275923</v>
      </c>
      <c r="BS82" s="8">
        <v>9184880.5424698554</v>
      </c>
      <c r="BT82" s="8">
        <v>512588024.63920814</v>
      </c>
      <c r="BU82" s="12">
        <v>0</v>
      </c>
      <c r="BV82" s="3">
        <v>0</v>
      </c>
      <c r="BW82" s="5" t="str">
        <f t="shared" si="112"/>
        <v/>
      </c>
    </row>
    <row r="83" spans="1:75" x14ac:dyDescent="0.25">
      <c r="A83" s="2" t="s">
        <v>79</v>
      </c>
      <c r="B83" s="2" t="s">
        <v>79</v>
      </c>
      <c r="C83" s="2" t="s">
        <v>190</v>
      </c>
      <c r="D83" s="2" t="s">
        <v>162</v>
      </c>
      <c r="E83" s="8">
        <f>5.5*1000000*0.25</f>
        <v>1375000</v>
      </c>
      <c r="F83" s="7">
        <v>0.10765702637278635</v>
      </c>
      <c r="G83" s="7">
        <v>0.10064976430118486</v>
      </c>
      <c r="H83" s="3">
        <f t="shared" si="113"/>
        <v>1226971.5887374189</v>
      </c>
      <c r="I83" s="3">
        <f t="shared" si="114"/>
        <v>1236606.5740858708</v>
      </c>
      <c r="J83" s="3">
        <f t="shared" si="115"/>
        <v>148028.41126258121</v>
      </c>
      <c r="K83" s="3">
        <f t="shared" si="116"/>
        <v>138393.42591412918</v>
      </c>
      <c r="M83" s="5">
        <v>0.10068556786958706</v>
      </c>
      <c r="N83" s="5">
        <v>7.4097518269958224E-2</v>
      </c>
      <c r="O83" s="5">
        <v>0.8252169138604547</v>
      </c>
      <c r="P83" s="3"/>
      <c r="Q83" s="3">
        <f t="shared" si="105"/>
        <v>138442.65582068221</v>
      </c>
      <c r="R83" s="3">
        <f t="shared" si="106"/>
        <v>101884.08762119256</v>
      </c>
      <c r="S83" s="3">
        <f t="shared" si="107"/>
        <v>1134673.2565581251</v>
      </c>
      <c r="T83" s="8">
        <v>35000</v>
      </c>
      <c r="U83" s="7">
        <v>4.8870619498422189E-2</v>
      </c>
      <c r="V83" s="7">
        <v>3.3632286995515695E-2</v>
      </c>
      <c r="W83" s="8">
        <f t="shared" si="117"/>
        <v>33289.528317555225</v>
      </c>
      <c r="X83" s="8">
        <f t="shared" si="118"/>
        <v>33822.869955156952</v>
      </c>
      <c r="Y83" s="8">
        <f t="shared" si="119"/>
        <v>1710.4716824447767</v>
      </c>
      <c r="Z83" s="8">
        <f t="shared" si="120"/>
        <v>1177.1300448430493</v>
      </c>
      <c r="AA83" s="5"/>
      <c r="AB83" s="5">
        <v>5.0378202888094782E-2</v>
      </c>
      <c r="AC83" s="5">
        <v>0.10234336738975502</v>
      </c>
      <c r="AD83" s="5">
        <v>0.84727842972215017</v>
      </c>
      <c r="AF83" s="3">
        <f t="shared" si="108"/>
        <v>1763.2371010833174</v>
      </c>
      <c r="AG83" s="3">
        <f t="shared" si="109"/>
        <v>3582.0178586414258</v>
      </c>
      <c r="AH83" s="3">
        <f t="shared" si="110"/>
        <v>29654.745040275255</v>
      </c>
      <c r="AJ83" s="5">
        <v>4.8107716403023033E-2</v>
      </c>
      <c r="AK83" s="5">
        <v>0.1017744918744256</v>
      </c>
      <c r="AL83" s="5">
        <v>0.85011779172255142</v>
      </c>
      <c r="AM83" s="3"/>
      <c r="AN83" s="3">
        <f t="shared" si="121"/>
        <v>60628.284413037713</v>
      </c>
      <c r="AO83" s="3">
        <f t="shared" si="122"/>
        <v>128262.434817366</v>
      </c>
      <c r="AP83" s="3">
        <f t="shared" si="123"/>
        <v>1071370.3978245705</v>
      </c>
      <c r="AR83" s="5">
        <v>0.28262786433837273</v>
      </c>
      <c r="AS83" s="5">
        <v>0</v>
      </c>
      <c r="AT83" s="5">
        <v>0.71737213566162727</v>
      </c>
      <c r="AU83" s="3"/>
      <c r="AV83" s="3">
        <f t="shared" si="124"/>
        <v>42320.380695166277</v>
      </c>
      <c r="AW83" s="3">
        <f t="shared" si="125"/>
        <v>0</v>
      </c>
      <c r="AX83" s="3">
        <f t="shared" si="126"/>
        <v>107418.50224985971</v>
      </c>
      <c r="AY83" s="3">
        <f t="shared" si="111"/>
        <v>1410000</v>
      </c>
      <c r="AZ83" s="29" t="s">
        <v>435</v>
      </c>
      <c r="BA83" s="29" t="s">
        <v>435</v>
      </c>
      <c r="BB83" s="3">
        <v>7305641192.7520838</v>
      </c>
      <c r="BC83" s="3">
        <v>499056732.30966473</v>
      </c>
      <c r="BD83" s="3">
        <v>6806584460.4424191</v>
      </c>
      <c r="BE83" s="2" t="s">
        <v>164</v>
      </c>
      <c r="BF83" s="3">
        <v>43979421160.619255</v>
      </c>
      <c r="BG83" s="3">
        <v>14637360044.205717</v>
      </c>
      <c r="BH83" s="3">
        <v>29342061116.413517</v>
      </c>
      <c r="BI83" s="3">
        <v>36673779967.867157</v>
      </c>
      <c r="BJ83" s="3">
        <v>14138303311.896053</v>
      </c>
      <c r="BK83" s="3">
        <v>22535476655.9711</v>
      </c>
      <c r="BL83" s="3">
        <v>100359544832</v>
      </c>
      <c r="BM83" s="5">
        <f t="shared" si="127"/>
        <v>7.2794682408948652E-2</v>
      </c>
      <c r="BN83" s="5">
        <f t="shared" si="128"/>
        <v>0.43821861920796856</v>
      </c>
      <c r="BO83" s="5">
        <f t="shared" si="129"/>
        <v>0.36542393679901974</v>
      </c>
      <c r="BP83" s="5">
        <f t="shared" si="130"/>
        <v>5.0199262460701135</v>
      </c>
      <c r="BQ83" s="8">
        <v>12671612907.326973</v>
      </c>
      <c r="BR83" s="8">
        <v>1466690404.5690813</v>
      </c>
      <c r="BS83" s="8">
        <v>324523975.6454618</v>
      </c>
      <c r="BT83" s="8">
        <v>22210952680.325638</v>
      </c>
      <c r="BU83" s="12">
        <v>0.33100000000000018</v>
      </c>
      <c r="BV83" s="3">
        <v>21759623922.518665</v>
      </c>
      <c r="BW83" s="5">
        <f t="shared" si="112"/>
        <v>0.49476831091180912</v>
      </c>
    </row>
    <row r="84" spans="1:75" x14ac:dyDescent="0.25">
      <c r="A84" s="2" t="s">
        <v>80</v>
      </c>
      <c r="B84" s="2" t="s">
        <v>80</v>
      </c>
      <c r="C84" s="2" t="s">
        <v>197</v>
      </c>
      <c r="D84" s="2" t="s">
        <v>196</v>
      </c>
      <c r="E84" s="3">
        <v>23074</v>
      </c>
      <c r="F84" s="7">
        <v>0.1822125813449024</v>
      </c>
      <c r="G84" s="7">
        <v>0.1822125813449024</v>
      </c>
      <c r="H84" s="3">
        <f t="shared" si="113"/>
        <v>18869.626898047722</v>
      </c>
      <c r="I84" s="3">
        <f t="shared" si="114"/>
        <v>18869.626898047722</v>
      </c>
      <c r="J84" s="3">
        <f t="shared" si="115"/>
        <v>4204.3731019522775</v>
      </c>
      <c r="K84" s="3">
        <f t="shared" si="116"/>
        <v>4204.3731019522775</v>
      </c>
      <c r="M84" s="5">
        <v>0.19993661623265405</v>
      </c>
      <c r="N84" s="5">
        <v>0.49671864372981428</v>
      </c>
      <c r="O84" s="5">
        <v>0.30334474003753176</v>
      </c>
      <c r="P84" s="3"/>
      <c r="Q84" s="3">
        <f t="shared" si="105"/>
        <v>4613.3374829522591</v>
      </c>
      <c r="R84" s="3">
        <f t="shared" si="106"/>
        <v>11461.285985421735</v>
      </c>
      <c r="S84" s="3">
        <f t="shared" si="107"/>
        <v>6999.3765316260078</v>
      </c>
      <c r="T84" s="3">
        <v>5400</v>
      </c>
      <c r="U84" s="7">
        <v>0.26339969372128635</v>
      </c>
      <c r="V84" s="7">
        <v>0.26339969372128635</v>
      </c>
      <c r="W84" s="8">
        <f t="shared" si="117"/>
        <v>3977.6416539050538</v>
      </c>
      <c r="X84" s="8">
        <f t="shared" si="118"/>
        <v>3977.6416539050538</v>
      </c>
      <c r="Y84" s="8">
        <f t="shared" si="119"/>
        <v>1422.3583460949462</v>
      </c>
      <c r="Z84" s="8">
        <f t="shared" si="120"/>
        <v>1422.3583460949462</v>
      </c>
      <c r="AA84" s="5"/>
      <c r="AB84" s="5">
        <v>0.17914447491391441</v>
      </c>
      <c r="AC84" s="5">
        <v>0.31584887356343921</v>
      </c>
      <c r="AD84" s="5">
        <v>0.50500665152264645</v>
      </c>
      <c r="AF84" s="3">
        <f t="shared" si="108"/>
        <v>967.38016453513785</v>
      </c>
      <c r="AG84" s="3">
        <f t="shared" si="109"/>
        <v>1705.5839172425717</v>
      </c>
      <c r="AH84" s="3">
        <f t="shared" si="110"/>
        <v>2727.035918222291</v>
      </c>
      <c r="AJ84" s="5">
        <v>0.18570153914789203</v>
      </c>
      <c r="AK84" s="5">
        <v>0.37120789649788083</v>
      </c>
      <c r="AL84" s="5">
        <v>0.44309056435422706</v>
      </c>
      <c r="AM84" s="3"/>
      <c r="AN84" s="3">
        <f t="shared" si="121"/>
        <v>4242.7729354228613</v>
      </c>
      <c r="AO84" s="3">
        <f t="shared" si="122"/>
        <v>8481.0864998925736</v>
      </c>
      <c r="AP84" s="3">
        <f t="shared" si="123"/>
        <v>10123.40911663734</v>
      </c>
      <c r="AR84" s="5">
        <v>0.18698252069917204</v>
      </c>
      <c r="AS84" s="5">
        <v>0.39788408463661451</v>
      </c>
      <c r="AT84" s="5">
        <v>0.41513339466421345</v>
      </c>
      <c r="AU84" s="3"/>
      <c r="AV84" s="3">
        <f t="shared" si="124"/>
        <v>1052.1004294531722</v>
      </c>
      <c r="AW84" s="3">
        <f t="shared" si="125"/>
        <v>2238.786891702322</v>
      </c>
      <c r="AX84" s="3">
        <f t="shared" si="126"/>
        <v>2335.844126891729</v>
      </c>
      <c r="AY84" s="3">
        <f t="shared" si="111"/>
        <v>28474</v>
      </c>
      <c r="AZ84" s="3" t="s">
        <v>420</v>
      </c>
      <c r="BA84" s="3" t="s">
        <v>420</v>
      </c>
      <c r="BB84" s="3">
        <v>205296600.92320636</v>
      </c>
      <c r="BC84" s="3">
        <v>20408.79296826569</v>
      </c>
      <c r="BD84" s="3">
        <v>205276192.13023809</v>
      </c>
      <c r="BE84" s="2" t="s">
        <v>164</v>
      </c>
      <c r="BF84" s="3">
        <v>1550364741.5694315</v>
      </c>
      <c r="BG84" s="3">
        <v>86556160.349425912</v>
      </c>
      <c r="BH84" s="3">
        <v>1463808581.2200053</v>
      </c>
      <c r="BI84" s="3">
        <v>1345068140.6462252</v>
      </c>
      <c r="BJ84" s="3">
        <v>86535751.556457654</v>
      </c>
      <c r="BK84" s="3">
        <v>1258532389.0897672</v>
      </c>
      <c r="BL84" s="3">
        <v>14688606208</v>
      </c>
      <c r="BM84" s="5">
        <f t="shared" si="127"/>
        <v>1.3976588249155571E-2</v>
      </c>
      <c r="BN84" s="5">
        <f t="shared" si="128"/>
        <v>0.10554879881830048</v>
      </c>
      <c r="BO84" s="5">
        <f t="shared" si="129"/>
        <v>9.1572210569144913E-2</v>
      </c>
      <c r="BP84" s="5">
        <f t="shared" si="130"/>
        <v>6.55182859627259</v>
      </c>
      <c r="BQ84" s="8">
        <v>46124444.529673435</v>
      </c>
      <c r="BR84" s="8">
        <v>40411307.026784219</v>
      </c>
      <c r="BS84" s="8">
        <v>165623926.61334985</v>
      </c>
      <c r="BT84" s="8">
        <v>1092908462.4764173</v>
      </c>
      <c r="BU84" s="12">
        <v>0.38600000000000007</v>
      </c>
      <c r="BV84" s="3">
        <v>974659267.50130427</v>
      </c>
      <c r="BW84" s="5">
        <f t="shared" si="112"/>
        <v>0.62866449511400679</v>
      </c>
    </row>
    <row r="85" spans="1:75" x14ac:dyDescent="0.25">
      <c r="A85" s="2" t="s">
        <v>81</v>
      </c>
      <c r="B85" s="2" t="s">
        <v>81</v>
      </c>
      <c r="C85" s="2" t="s">
        <v>161</v>
      </c>
      <c r="D85" s="2" t="s">
        <v>162</v>
      </c>
      <c r="E85" s="3">
        <v>110753.84615384616</v>
      </c>
      <c r="F85" s="7">
        <v>0.26073065703569942</v>
      </c>
      <c r="G85" s="7">
        <v>0.26073065703569942</v>
      </c>
      <c r="H85" s="3">
        <f t="shared" si="113"/>
        <v>81876.923076923078</v>
      </c>
      <c r="I85" s="3">
        <f t="shared" si="114"/>
        <v>81876.923076923078</v>
      </c>
      <c r="J85" s="3">
        <f t="shared" si="115"/>
        <v>28876.923076923078</v>
      </c>
      <c r="K85" s="3">
        <f t="shared" si="116"/>
        <v>28876.923076923078</v>
      </c>
      <c r="M85" s="5">
        <v>0.35727468520604838</v>
      </c>
      <c r="N85" s="5">
        <v>3.4588015522238592E-2</v>
      </c>
      <c r="O85" s="5">
        <v>0.60813729927171301</v>
      </c>
      <c r="P85" s="3"/>
      <c r="Q85" s="3">
        <f t="shared" si="105"/>
        <v>39569.545519974497</v>
      </c>
      <c r="R85" s="3">
        <f t="shared" si="106"/>
        <v>3830.7557499168561</v>
      </c>
      <c r="S85" s="3">
        <f t="shared" si="107"/>
        <v>67353.544883954804</v>
      </c>
      <c r="T85" s="3">
        <v>17340.175953079179</v>
      </c>
      <c r="U85" s="7">
        <v>0.271774057162185</v>
      </c>
      <c r="V85" s="7">
        <v>0.271774057162185</v>
      </c>
      <c r="W85" s="8">
        <f t="shared" si="117"/>
        <v>12627.565982404692</v>
      </c>
      <c r="X85" s="8">
        <f t="shared" si="118"/>
        <v>12627.565982404692</v>
      </c>
      <c r="Y85" s="8">
        <f t="shared" si="119"/>
        <v>4712.6099706744862</v>
      </c>
      <c r="Z85" s="8">
        <f t="shared" si="120"/>
        <v>4712.6099706744862</v>
      </c>
      <c r="AA85" s="5"/>
      <c r="AB85" s="5">
        <v>0.25708821403810767</v>
      </c>
      <c r="AC85" s="5">
        <v>0.15085406914210811</v>
      </c>
      <c r="AD85" s="5">
        <v>0.59205771681978425</v>
      </c>
      <c r="AF85" s="3">
        <f t="shared" si="108"/>
        <v>4457.9548668836678</v>
      </c>
      <c r="AG85" s="3">
        <f t="shared" si="109"/>
        <v>2615.8361021621267</v>
      </c>
      <c r="AH85" s="3">
        <f t="shared" si="110"/>
        <v>10266.384984033384</v>
      </c>
      <c r="AJ85" s="5">
        <v>0.27458283507636033</v>
      </c>
      <c r="AK85" s="5">
        <v>9.860475660058117E-2</v>
      </c>
      <c r="AL85" s="5">
        <v>0.62681240832305851</v>
      </c>
      <c r="AM85" s="3"/>
      <c r="AN85" s="3">
        <f t="shared" si="121"/>
        <v>25949.310533353095</v>
      </c>
      <c r="AO85" s="3">
        <f t="shared" si="122"/>
        <v>9318.5921413573014</v>
      </c>
      <c r="AP85" s="3">
        <f t="shared" si="123"/>
        <v>59236.586384617374</v>
      </c>
      <c r="AR85" s="5">
        <v>0.42704590224063838</v>
      </c>
      <c r="AS85" s="5">
        <v>4.4411796855387375E-2</v>
      </c>
      <c r="AT85" s="5">
        <v>0.52854230090397425</v>
      </c>
      <c r="AU85" s="3"/>
      <c r="AV85" s="3">
        <f t="shared" si="124"/>
        <v>14344.272446153042</v>
      </c>
      <c r="AW85" s="3">
        <f t="shared" si="125"/>
        <v>1491.7715181772239</v>
      </c>
      <c r="AX85" s="3">
        <f t="shared" si="126"/>
        <v>17753.489083267297</v>
      </c>
      <c r="AY85" s="3">
        <f t="shared" si="111"/>
        <v>128094.02210692533</v>
      </c>
      <c r="AZ85" s="3" t="s">
        <v>133</v>
      </c>
      <c r="BA85" s="3" t="s">
        <v>133</v>
      </c>
      <c r="BB85" s="3">
        <v>2740317090.0028601</v>
      </c>
      <c r="BC85" s="3">
        <v>540025026.63387883</v>
      </c>
      <c r="BD85" s="3">
        <v>2200292063.3689814</v>
      </c>
      <c r="BE85" s="2" t="s">
        <v>163</v>
      </c>
      <c r="BF85" s="3">
        <v>16578917945.222042</v>
      </c>
      <c r="BG85" s="3">
        <v>4801290854.8160257</v>
      </c>
      <c r="BH85" s="3">
        <v>11777627090.406006</v>
      </c>
      <c r="BI85" s="3">
        <v>13838600855.219175</v>
      </c>
      <c r="BJ85" s="3">
        <v>4261265828.182147</v>
      </c>
      <c r="BK85" s="3">
        <v>9577335027.0370255</v>
      </c>
      <c r="BL85" s="3">
        <v>64865513472</v>
      </c>
      <c r="BM85" s="5">
        <f t="shared" si="127"/>
        <v>4.2246132703254585E-2</v>
      </c>
      <c r="BN85" s="5">
        <f t="shared" si="128"/>
        <v>0.25558909592812423</v>
      </c>
      <c r="BO85" s="5">
        <f t="shared" si="129"/>
        <v>0.21334296322486954</v>
      </c>
      <c r="BP85" s="5">
        <f t="shared" si="130"/>
        <v>5.0499998360425993</v>
      </c>
      <c r="BQ85" s="8">
        <v>1023747171.9019194</v>
      </c>
      <c r="BR85" s="8">
        <v>3237518656.2802277</v>
      </c>
      <c r="BS85" s="8">
        <v>1949218898.8487289</v>
      </c>
      <c r="BT85" s="8">
        <v>7628116128.1882963</v>
      </c>
      <c r="BU85" s="12">
        <v>0.47799999999999981</v>
      </c>
      <c r="BV85" s="3">
        <v>15181461260.184156</v>
      </c>
      <c r="BW85" s="5">
        <f t="shared" si="112"/>
        <v>0.91570881226053569</v>
      </c>
    </row>
    <row r="86" spans="1:75" x14ac:dyDescent="0.25">
      <c r="A86" s="2" t="s">
        <v>82</v>
      </c>
      <c r="B86" s="2" t="s">
        <v>82</v>
      </c>
      <c r="C86" s="2" t="s">
        <v>197</v>
      </c>
      <c r="D86" s="2" t="s">
        <v>166</v>
      </c>
      <c r="E86" s="3">
        <v>61892.307692307688</v>
      </c>
      <c r="F86" s="7">
        <v>0.32363907531692765</v>
      </c>
      <c r="G86" s="7">
        <v>0.28734775043499877</v>
      </c>
      <c r="H86" s="3">
        <f t="shared" si="113"/>
        <v>41861.538461538461</v>
      </c>
      <c r="I86" s="3">
        <f t="shared" si="114"/>
        <v>44107.692307692298</v>
      </c>
      <c r="J86" s="3">
        <f t="shared" si="115"/>
        <v>20030.769230769227</v>
      </c>
      <c r="K86" s="3">
        <f t="shared" si="116"/>
        <v>17784.615384615383</v>
      </c>
      <c r="M86" s="5">
        <v>0.30013564487692879</v>
      </c>
      <c r="N86" s="5">
        <v>0.12462244939796908</v>
      </c>
      <c r="O86" s="5">
        <v>0.57524190572510214</v>
      </c>
      <c r="P86" s="3"/>
      <c r="Q86" s="3">
        <f t="shared" si="105"/>
        <v>18576.087682152069</v>
      </c>
      <c r="R86" s="3">
        <f t="shared" si="106"/>
        <v>7713.1709835081474</v>
      </c>
      <c r="S86" s="3">
        <f t="shared" si="107"/>
        <v>35603.049026647474</v>
      </c>
      <c r="T86" s="3">
        <v>9369.5014662756585</v>
      </c>
      <c r="U86" s="7">
        <v>0.27739511584220411</v>
      </c>
      <c r="V86" s="7">
        <v>0.20219092331768387</v>
      </c>
      <c r="W86" s="8">
        <f t="shared" si="117"/>
        <v>6770.4475216544206</v>
      </c>
      <c r="X86" s="8">
        <f t="shared" si="118"/>
        <v>7475.0733137829902</v>
      </c>
      <c r="Y86" s="8">
        <f t="shared" si="119"/>
        <v>2599.0539446212374</v>
      </c>
      <c r="Z86" s="8">
        <f t="shared" si="120"/>
        <v>1894.4281524926682</v>
      </c>
      <c r="AA86" s="5"/>
      <c r="AB86" s="5">
        <v>0.12011970129773979</v>
      </c>
      <c r="AC86" s="5">
        <v>2.6826038820274151E-2</v>
      </c>
      <c r="AD86" s="5">
        <v>0.85305425988198613</v>
      </c>
      <c r="AF86" s="3">
        <f t="shared" si="108"/>
        <v>1125.461717437767</v>
      </c>
      <c r="AG86" s="3">
        <f t="shared" si="109"/>
        <v>251.34661006092639</v>
      </c>
      <c r="AH86" s="3">
        <f t="shared" si="110"/>
        <v>7992.6931387769655</v>
      </c>
      <c r="AJ86" s="5">
        <v>0.19779214441445331</v>
      </c>
      <c r="AK86" s="5">
        <v>8.4463329319035121E-2</v>
      </c>
      <c r="AL86" s="5">
        <v>0.71774452626651164</v>
      </c>
      <c r="AM86" s="3"/>
      <c r="AN86" s="3">
        <f t="shared" si="121"/>
        <v>9619.0247947493554</v>
      </c>
      <c r="AO86" s="3">
        <f t="shared" si="122"/>
        <v>4107.6194475371203</v>
      </c>
      <c r="AP86" s="3">
        <f t="shared" si="123"/>
        <v>34905.341740906413</v>
      </c>
      <c r="AR86" s="5">
        <v>0.29693902087980234</v>
      </c>
      <c r="AS86" s="5">
        <v>6.2887206928371367E-2</v>
      </c>
      <c r="AT86" s="5">
        <v>0.64017377219182625</v>
      </c>
      <c r="AU86" s="3"/>
      <c r="AV86" s="3">
        <f t="shared" si="124"/>
        <v>6719.677536383504</v>
      </c>
      <c r="AW86" s="3">
        <f t="shared" si="125"/>
        <v>1423.1263727832343</v>
      </c>
      <c r="AX86" s="3">
        <f t="shared" si="126"/>
        <v>14487.019266223726</v>
      </c>
      <c r="AY86" s="3">
        <f t="shared" si="111"/>
        <v>71261.809158583346</v>
      </c>
      <c r="AZ86" s="3" t="s">
        <v>133</v>
      </c>
      <c r="BA86" s="3" t="s">
        <v>133</v>
      </c>
      <c r="BB86" s="3">
        <v>139597171.62833834</v>
      </c>
      <c r="BC86" s="3">
        <v>4681352.1387372613</v>
      </c>
      <c r="BD86" s="3">
        <v>134915819.48960108</v>
      </c>
      <c r="BE86" s="2" t="s">
        <v>163</v>
      </c>
      <c r="BF86" s="3">
        <v>1928209050.4731271</v>
      </c>
      <c r="BG86" s="3">
        <v>131973588.28318597</v>
      </c>
      <c r="BH86" s="3">
        <v>1796235462.1899409</v>
      </c>
      <c r="BI86" s="3">
        <v>1788611878.8447878</v>
      </c>
      <c r="BJ86" s="3">
        <v>127292236.14444871</v>
      </c>
      <c r="BK86" s="3">
        <v>1661319642.7003398</v>
      </c>
      <c r="BL86" s="3">
        <v>11546088448</v>
      </c>
      <c r="BM86" s="5">
        <f t="shared" si="127"/>
        <v>1.2090429781223372E-2</v>
      </c>
      <c r="BN86" s="5">
        <f t="shared" si="128"/>
        <v>0.16700106353395633</v>
      </c>
      <c r="BO86" s="5">
        <f t="shared" si="129"/>
        <v>0.15491063375273287</v>
      </c>
      <c r="BP86" s="5">
        <f t="shared" si="130"/>
        <v>12.812665600466207</v>
      </c>
      <c r="BQ86" s="8">
        <v>56824906.538943663</v>
      </c>
      <c r="BR86" s="8">
        <v>70467329.605505049</v>
      </c>
      <c r="BS86" s="8">
        <v>138511756.89559403</v>
      </c>
      <c r="BT86" s="8">
        <v>1522807885.8047457</v>
      </c>
      <c r="BU86" s="12">
        <v>0.28500000000000009</v>
      </c>
      <c r="BV86" s="3">
        <v>768586824.31446373</v>
      </c>
      <c r="BW86" s="5">
        <f t="shared" si="112"/>
        <v>0.39860139860139887</v>
      </c>
    </row>
    <row r="87" spans="1:75" x14ac:dyDescent="0.25">
      <c r="A87" s="2" t="s">
        <v>83</v>
      </c>
      <c r="B87" s="2" t="s">
        <v>83</v>
      </c>
      <c r="C87" s="2" t="s">
        <v>194</v>
      </c>
      <c r="D87" s="2" t="s">
        <v>196</v>
      </c>
      <c r="E87" s="3">
        <v>96123.076923076922</v>
      </c>
      <c r="F87" s="7">
        <v>0.16725352112676056</v>
      </c>
      <c r="G87" s="7">
        <v>0.14962393983037287</v>
      </c>
      <c r="H87" s="3">
        <f t="shared" si="113"/>
        <v>80046.153846153844</v>
      </c>
      <c r="I87" s="3">
        <f t="shared" si="114"/>
        <v>81740.763445228149</v>
      </c>
      <c r="J87" s="3">
        <f t="shared" si="115"/>
        <v>16076.923076923076</v>
      </c>
      <c r="K87" s="3">
        <f t="shared" si="116"/>
        <v>14382.313477848764</v>
      </c>
      <c r="M87" s="5">
        <v>0.33195001218424247</v>
      </c>
      <c r="N87" s="5">
        <v>0.18869678806634502</v>
      </c>
      <c r="O87" s="5">
        <v>0.47935319974941248</v>
      </c>
      <c r="P87" s="3"/>
      <c r="Q87" s="3">
        <f t="shared" si="105"/>
        <v>31908.056555802261</v>
      </c>
      <c r="R87" s="3">
        <f t="shared" si="106"/>
        <v>18138.115874438827</v>
      </c>
      <c r="S87" s="3">
        <f t="shared" si="107"/>
        <v>46076.904492835834</v>
      </c>
      <c r="T87" s="3">
        <v>3288</v>
      </c>
      <c r="U87" s="7">
        <v>0.2055164954029205</v>
      </c>
      <c r="V87" s="7">
        <v>0.12253178252637273</v>
      </c>
      <c r="W87" s="8">
        <f t="shared" si="117"/>
        <v>2612.2617631151975</v>
      </c>
      <c r="X87" s="8">
        <f t="shared" si="118"/>
        <v>2885.1154990532864</v>
      </c>
      <c r="Y87" s="8">
        <f t="shared" si="119"/>
        <v>675.73823688480263</v>
      </c>
      <c r="Z87" s="8">
        <f t="shared" si="120"/>
        <v>402.88450094671356</v>
      </c>
      <c r="AA87" s="5"/>
      <c r="AB87" s="5">
        <v>0.43576117429069344</v>
      </c>
      <c r="AC87" s="5">
        <v>0.1771458288847407</v>
      </c>
      <c r="AD87" s="5">
        <v>0.38709299682456583</v>
      </c>
      <c r="AF87" s="3">
        <f t="shared" si="108"/>
        <v>1432.7827410678001</v>
      </c>
      <c r="AG87" s="3">
        <f t="shared" si="109"/>
        <v>582.45548537302739</v>
      </c>
      <c r="AH87" s="3">
        <f t="shared" si="110"/>
        <v>1272.7617735591725</v>
      </c>
      <c r="AJ87" s="5">
        <v>0.33422228761945783</v>
      </c>
      <c r="AK87" s="5">
        <v>0.19457417551039116</v>
      </c>
      <c r="AL87" s="5">
        <v>0.47120353687015093</v>
      </c>
      <c r="AM87" s="3"/>
      <c r="AN87" s="3">
        <f t="shared" si="121"/>
        <v>27626.284755929799</v>
      </c>
      <c r="AO87" s="3">
        <f t="shared" si="122"/>
        <v>16083.193066168771</v>
      </c>
      <c r="AP87" s="3">
        <f t="shared" si="123"/>
        <v>38948.937787170464</v>
      </c>
      <c r="AR87" s="5">
        <v>0.51573312722303555</v>
      </c>
      <c r="AS87" s="5">
        <v>0.14155740035978759</v>
      </c>
      <c r="AT87" s="5">
        <v>0.34270947241717692</v>
      </c>
      <c r="AU87" s="3"/>
      <c r="AV87" s="3">
        <f t="shared" si="124"/>
        <v>8639.9024086785048</v>
      </c>
      <c r="AW87" s="3">
        <f t="shared" si="125"/>
        <v>2371.4631846906273</v>
      </c>
      <c r="AX87" s="3">
        <f t="shared" si="126"/>
        <v>5741.2957204387485</v>
      </c>
      <c r="AY87" s="3">
        <f t="shared" si="111"/>
        <v>99411.076923076922</v>
      </c>
      <c r="AZ87" s="3" t="s">
        <v>420</v>
      </c>
      <c r="BA87" s="3" t="s">
        <v>133</v>
      </c>
      <c r="BB87" s="3">
        <v>730830640.64522731</v>
      </c>
      <c r="BC87" s="3">
        <v>134973233.0969592</v>
      </c>
      <c r="BD87" s="3">
        <v>595857407.54826808</v>
      </c>
      <c r="BE87" s="2" t="s">
        <v>164</v>
      </c>
      <c r="BF87" s="3">
        <v>4332106804.0393076</v>
      </c>
      <c r="BG87" s="3">
        <v>878898102.95908654</v>
      </c>
      <c r="BH87" s="3">
        <v>3453208701.0802226</v>
      </c>
      <c r="BI87" s="3">
        <v>3601276163.394083</v>
      </c>
      <c r="BJ87" s="3">
        <v>743924869.8621273</v>
      </c>
      <c r="BK87" s="3">
        <v>2857351293.5319548</v>
      </c>
      <c r="BL87" s="3">
        <v>20880545792</v>
      </c>
      <c r="BM87" s="5">
        <f t="shared" si="127"/>
        <v>3.5000552568181992E-2</v>
      </c>
      <c r="BN87" s="5">
        <f t="shared" si="128"/>
        <v>0.20747095632428705</v>
      </c>
      <c r="BO87" s="5">
        <f t="shared" si="129"/>
        <v>0.17247040375610517</v>
      </c>
      <c r="BP87" s="5">
        <f t="shared" si="130"/>
        <v>4.9276480255598338</v>
      </c>
      <c r="BQ87" s="8">
        <v>65599166.129378647</v>
      </c>
      <c r="BR87" s="8">
        <v>678325703.73274863</v>
      </c>
      <c r="BS87" s="8">
        <v>256040743.38814375</v>
      </c>
      <c r="BT87" s="8">
        <v>2601310550.1438112</v>
      </c>
      <c r="BU87" s="12">
        <v>0.3600000000000001</v>
      </c>
      <c r="BV87" s="3">
        <v>2436810077.2721114</v>
      </c>
      <c r="BW87" s="5">
        <f t="shared" si="112"/>
        <v>0.56250000000000022</v>
      </c>
    </row>
    <row r="88" spans="1:75" x14ac:dyDescent="0.25">
      <c r="A88" s="2" t="s">
        <v>84</v>
      </c>
      <c r="B88" s="2" t="s">
        <v>84</v>
      </c>
      <c r="C88" s="2" t="s">
        <v>180</v>
      </c>
      <c r="D88" s="2" t="s">
        <v>162</v>
      </c>
      <c r="E88" s="3">
        <v>153379</v>
      </c>
      <c r="F88" s="7">
        <v>0.58650306748466252</v>
      </c>
      <c r="G88" s="7">
        <v>0.58650306748466252</v>
      </c>
      <c r="H88" s="3">
        <f t="shared" si="113"/>
        <v>63421.746012269949</v>
      </c>
      <c r="I88" s="3">
        <f t="shared" si="114"/>
        <v>63421.746012269949</v>
      </c>
      <c r="J88" s="3">
        <f t="shared" si="115"/>
        <v>89957.253987730059</v>
      </c>
      <c r="K88" s="3">
        <f t="shared" si="116"/>
        <v>89957.253987730059</v>
      </c>
      <c r="M88" s="5">
        <v>0.27427637291578816</v>
      </c>
      <c r="N88" s="5">
        <v>6.4865995787401445E-2</v>
      </c>
      <c r="O88" s="5">
        <v>0.66085763129681041</v>
      </c>
      <c r="P88" s="3"/>
      <c r="Q88" s="3">
        <f t="shared" si="105"/>
        <v>42068.235801450675</v>
      </c>
      <c r="R88" s="3">
        <f t="shared" si="106"/>
        <v>9949.0815678758463</v>
      </c>
      <c r="S88" s="3">
        <f t="shared" si="107"/>
        <v>101361.68263067349</v>
      </c>
      <c r="T88" s="3">
        <v>20363</v>
      </c>
      <c r="U88" s="7">
        <v>0.34101825168107591</v>
      </c>
      <c r="V88" s="7">
        <v>0.34101825168107591</v>
      </c>
      <c r="W88" s="8">
        <f t="shared" si="117"/>
        <v>13418.845341018252</v>
      </c>
      <c r="X88" s="8">
        <f t="shared" si="118"/>
        <v>13418.845341018252</v>
      </c>
      <c r="Y88" s="8">
        <f t="shared" si="119"/>
        <v>6944.154658981749</v>
      </c>
      <c r="Z88" s="8">
        <f t="shared" si="120"/>
        <v>6944.154658981749</v>
      </c>
      <c r="AA88" s="5"/>
      <c r="AB88" s="5">
        <v>7.550404367793738E-2</v>
      </c>
      <c r="AC88" s="5">
        <v>9.6092865743075323E-2</v>
      </c>
      <c r="AD88" s="5">
        <v>0.82840309057898731</v>
      </c>
      <c r="AF88" s="3">
        <f t="shared" si="108"/>
        <v>1537.4888414138388</v>
      </c>
      <c r="AG88" s="3">
        <f t="shared" si="109"/>
        <v>1956.7390251262427</v>
      </c>
      <c r="AH88" s="3">
        <f t="shared" si="110"/>
        <v>16868.772133459919</v>
      </c>
      <c r="AJ88" s="5">
        <v>0.10707589784891137</v>
      </c>
      <c r="AK88" s="5">
        <v>9.761951984431913E-2</v>
      </c>
      <c r="AL88" s="5">
        <v>0.79530458230676948</v>
      </c>
      <c r="AM88" s="3"/>
      <c r="AN88" s="3">
        <f t="shared" si="121"/>
        <v>8227.7753103946288</v>
      </c>
      <c r="AO88" s="3">
        <f t="shared" si="122"/>
        <v>7501.1416324615338</v>
      </c>
      <c r="AP88" s="3">
        <f t="shared" si="123"/>
        <v>61111.674410432031</v>
      </c>
      <c r="AR88" s="5">
        <v>0.23962718670621078</v>
      </c>
      <c r="AS88" s="5">
        <v>6.0766654924284645E-2</v>
      </c>
      <c r="AT88" s="5">
        <v>0.69960615836950457</v>
      </c>
      <c r="AU88" s="3"/>
      <c r="AV88" s="3">
        <f t="shared" si="124"/>
        <v>23220.211941880436</v>
      </c>
      <c r="AW88" s="3">
        <f t="shared" si="125"/>
        <v>5888.3744609118285</v>
      </c>
      <c r="AX88" s="3">
        <f t="shared" si="126"/>
        <v>67792.822243919538</v>
      </c>
      <c r="AY88" s="3">
        <f t="shared" si="111"/>
        <v>173742</v>
      </c>
      <c r="AZ88" s="3" t="s">
        <v>420</v>
      </c>
      <c r="BA88" s="3" t="s">
        <v>420</v>
      </c>
      <c r="BB88" s="3">
        <v>242772450.43992051</v>
      </c>
      <c r="BC88" s="3">
        <v>5199073.5084370794</v>
      </c>
      <c r="BD88" s="3">
        <v>237573376.93148345</v>
      </c>
      <c r="BE88" s="2" t="s">
        <v>164</v>
      </c>
      <c r="BF88" s="3">
        <v>3354415602.5541062</v>
      </c>
      <c r="BG88" s="3">
        <v>596534569.26904273</v>
      </c>
      <c r="BH88" s="3">
        <v>2757881033.2850623</v>
      </c>
      <c r="BI88" s="3">
        <v>3111643152.1141834</v>
      </c>
      <c r="BJ88" s="3">
        <v>591335495.76060569</v>
      </c>
      <c r="BK88" s="3">
        <v>2520307656.353579</v>
      </c>
      <c r="BL88" s="3">
        <v>12692561920</v>
      </c>
      <c r="BM88" s="5">
        <f t="shared" si="127"/>
        <v>1.9127143280457639E-2</v>
      </c>
      <c r="BN88" s="5">
        <f t="shared" si="128"/>
        <v>0.26428199631379906</v>
      </c>
      <c r="BO88" s="5">
        <f t="shared" si="129"/>
        <v>0.24515485303334122</v>
      </c>
      <c r="BP88" s="5">
        <f t="shared" si="130"/>
        <v>12.817118031620435</v>
      </c>
      <c r="BQ88" s="8">
        <v>93177503.314186886</v>
      </c>
      <c r="BR88" s="8">
        <v>498157992.44641882</v>
      </c>
      <c r="BS88" s="8">
        <v>305026326.90592813</v>
      </c>
      <c r="BT88" s="8">
        <v>2215281329.4476509</v>
      </c>
      <c r="BU88" s="12">
        <v>0.43099999999999994</v>
      </c>
      <c r="BV88" s="3">
        <v>2540866651.4952888</v>
      </c>
      <c r="BW88" s="5">
        <f t="shared" si="112"/>
        <v>0.75746924428822471</v>
      </c>
    </row>
    <row r="89" spans="1:75" x14ac:dyDescent="0.25">
      <c r="A89" s="2" t="s">
        <v>85</v>
      </c>
      <c r="B89" s="2" t="s">
        <v>85</v>
      </c>
      <c r="C89" s="2" t="s">
        <v>197</v>
      </c>
      <c r="D89" s="2" t="s">
        <v>196</v>
      </c>
      <c r="E89" s="3">
        <v>6538.4615384615381</v>
      </c>
      <c r="F89" s="7">
        <v>0.13849765258215962</v>
      </c>
      <c r="G89" s="7">
        <v>0.13849765258215962</v>
      </c>
      <c r="H89" s="3">
        <f t="shared" si="113"/>
        <v>5632.8999638858795</v>
      </c>
      <c r="I89" s="3">
        <f t="shared" si="114"/>
        <v>5632.8999638858795</v>
      </c>
      <c r="J89" s="3">
        <f t="shared" si="115"/>
        <v>905.56157457565905</v>
      </c>
      <c r="K89" s="3">
        <f t="shared" si="116"/>
        <v>905.56157457565905</v>
      </c>
      <c r="M89" s="5">
        <v>0.53788034285197006</v>
      </c>
      <c r="N89" s="5">
        <v>0.30019441470857267</v>
      </c>
      <c r="O89" s="5">
        <v>0.16192524243945722</v>
      </c>
      <c r="P89" s="3"/>
      <c r="Q89" s="3">
        <f t="shared" si="105"/>
        <v>3516.9099340321118</v>
      </c>
      <c r="R89" s="3">
        <f t="shared" si="106"/>
        <v>1962.8096346329751</v>
      </c>
      <c r="S89" s="3">
        <f t="shared" si="107"/>
        <v>1058.741969796451</v>
      </c>
      <c r="T89" s="3">
        <v>1545.4545454545453</v>
      </c>
      <c r="U89" s="7">
        <v>0.12713472485768501</v>
      </c>
      <c r="V89" s="7">
        <v>0.12713472485768501</v>
      </c>
      <c r="W89" s="8">
        <f t="shared" si="117"/>
        <v>1348.973607038123</v>
      </c>
      <c r="X89" s="8">
        <f t="shared" si="118"/>
        <v>1348.973607038123</v>
      </c>
      <c r="Y89" s="8">
        <f t="shared" si="119"/>
        <v>196.48093841642228</v>
      </c>
      <c r="Z89" s="8">
        <f t="shared" si="120"/>
        <v>196.48093841642228</v>
      </c>
      <c r="AA89" s="5"/>
      <c r="AB89" s="5">
        <v>0.26606011340308194</v>
      </c>
      <c r="AC89" s="5">
        <v>0.2139966507638488</v>
      </c>
      <c r="AD89" s="5">
        <v>0.51994323583306923</v>
      </c>
      <c r="AF89" s="3">
        <f t="shared" si="108"/>
        <v>411.18381162294475</v>
      </c>
      <c r="AG89" s="3">
        <f t="shared" si="109"/>
        <v>330.72209663503901</v>
      </c>
      <c r="AH89" s="3">
        <f t="shared" si="110"/>
        <v>803.54863719656146</v>
      </c>
      <c r="AJ89" s="5">
        <v>0.38571121239799838</v>
      </c>
      <c r="AK89" s="5">
        <v>0.27982994850854304</v>
      </c>
      <c r="AL89" s="5">
        <v>0.33445883909345864</v>
      </c>
      <c r="AM89" s="3"/>
      <c r="AN89" s="3">
        <f t="shared" si="121"/>
        <v>2692.9869198506394</v>
      </c>
      <c r="AO89" s="3">
        <f t="shared" si="122"/>
        <v>1953.7373218448213</v>
      </c>
      <c r="AP89" s="3">
        <f t="shared" si="123"/>
        <v>2335.1493292285427</v>
      </c>
      <c r="AR89" s="5">
        <v>0.83751227734251221</v>
      </c>
      <c r="AS89" s="5">
        <v>2.2840043937169749E-2</v>
      </c>
      <c r="AT89" s="5">
        <v>0.13964767872031802</v>
      </c>
      <c r="AU89" s="3"/>
      <c r="AV89" s="3">
        <f t="shared" si="124"/>
        <v>922.97413478426313</v>
      </c>
      <c r="AW89" s="3">
        <f t="shared" si="125"/>
        <v>25.170699417368102</v>
      </c>
      <c r="AX89" s="3">
        <f t="shared" si="126"/>
        <v>153.89767879045007</v>
      </c>
      <c r="AY89" s="3">
        <f t="shared" si="111"/>
        <v>8083.9160839160832</v>
      </c>
      <c r="AZ89" s="3" t="s">
        <v>133</v>
      </c>
      <c r="BA89" s="3" t="s">
        <v>133</v>
      </c>
      <c r="BB89" s="3">
        <v>329239323.39372134</v>
      </c>
      <c r="BC89" s="3">
        <v>17354054.015216742</v>
      </c>
      <c r="BD89" s="3">
        <v>311885269.37850457</v>
      </c>
      <c r="BE89" s="2" t="s">
        <v>164</v>
      </c>
      <c r="BF89" s="3">
        <v>3452676761.7111306</v>
      </c>
      <c r="BG89" s="3">
        <v>364858139.82524639</v>
      </c>
      <c r="BH89" s="3">
        <v>3087818621.8858819</v>
      </c>
      <c r="BI89" s="3">
        <v>3123437438.3174081</v>
      </c>
      <c r="BJ89" s="3">
        <v>347504085.81002963</v>
      </c>
      <c r="BK89" s="3">
        <v>2775933352.5073771</v>
      </c>
      <c r="BL89" s="3">
        <v>7142951424</v>
      </c>
      <c r="BM89" s="5">
        <f t="shared" si="127"/>
        <v>4.6092896878381646E-2</v>
      </c>
      <c r="BN89" s="5">
        <f t="shared" si="128"/>
        <v>0.48336836648647641</v>
      </c>
      <c r="BO89" s="5">
        <f t="shared" si="129"/>
        <v>0.4372754696080946</v>
      </c>
      <c r="BP89" s="5">
        <f t="shared" si="130"/>
        <v>9.486829841957368</v>
      </c>
      <c r="BQ89" s="8">
        <v>17986343.885452922</v>
      </c>
      <c r="BR89" s="8">
        <v>329517741.9245767</v>
      </c>
      <c r="BS89" s="8">
        <v>123038379.43349575</v>
      </c>
      <c r="BT89" s="8">
        <v>2652894973.0738816</v>
      </c>
      <c r="BU89" s="12">
        <v>0.3859999999999999</v>
      </c>
      <c r="BV89" s="3">
        <v>2170575293.1929903</v>
      </c>
      <c r="BW89" s="5">
        <f t="shared" si="112"/>
        <v>0.62866449511400635</v>
      </c>
    </row>
    <row r="90" spans="1:75" x14ac:dyDescent="0.25">
      <c r="A90" s="2" t="s">
        <v>86</v>
      </c>
      <c r="B90" s="2" t="s">
        <v>86</v>
      </c>
      <c r="C90" s="2" t="s">
        <v>197</v>
      </c>
      <c r="D90" s="2" t="s">
        <v>162</v>
      </c>
      <c r="E90" s="3">
        <v>36921740</v>
      </c>
      <c r="F90" s="7">
        <v>0.14271141487299807</v>
      </c>
      <c r="G90" s="7">
        <v>0.14230337651739264</v>
      </c>
      <c r="H90" s="3">
        <f t="shared" si="113"/>
        <v>31652586.245027032</v>
      </c>
      <c r="I90" s="3">
        <f t="shared" si="114"/>
        <v>31667651.731102724</v>
      </c>
      <c r="J90" s="3">
        <f t="shared" si="115"/>
        <v>5269153.7549729683</v>
      </c>
      <c r="K90" s="3">
        <f t="shared" si="116"/>
        <v>5254088.2688972764</v>
      </c>
      <c r="M90" s="5">
        <v>9.084831310866967E-2</v>
      </c>
      <c r="N90" s="5">
        <v>0.42258085506246024</v>
      </c>
      <c r="O90" s="5">
        <v>0.48657083182887012</v>
      </c>
      <c r="P90" s="3"/>
      <c r="Q90" s="3">
        <f t="shared" si="105"/>
        <v>3354277.7960368935</v>
      </c>
      <c r="R90" s="3">
        <f t="shared" si="106"/>
        <v>15602420.45959384</v>
      </c>
      <c r="S90" s="3">
        <f t="shared" si="107"/>
        <v>17965041.744369268</v>
      </c>
      <c r="T90" s="3">
        <v>72838</v>
      </c>
      <c r="U90" s="7">
        <v>0.13029226987161976</v>
      </c>
      <c r="V90" s="7">
        <v>0.12545520757465403</v>
      </c>
      <c r="W90" s="8">
        <f t="shared" si="117"/>
        <v>63347.771647090958</v>
      </c>
      <c r="X90" s="8">
        <f t="shared" si="118"/>
        <v>63700.093590677352</v>
      </c>
      <c r="Y90" s="8">
        <f t="shared" si="119"/>
        <v>9490.22835290904</v>
      </c>
      <c r="Z90" s="8">
        <f t="shared" si="120"/>
        <v>9137.9064093226498</v>
      </c>
      <c r="AA90" s="5"/>
      <c r="AB90" s="5">
        <v>0.14318484953138585</v>
      </c>
      <c r="AC90" s="5">
        <v>0.35408355265508334</v>
      </c>
      <c r="AD90" s="5">
        <v>0.50273159781353094</v>
      </c>
      <c r="AF90" s="3">
        <f t="shared" si="108"/>
        <v>10429.298070167082</v>
      </c>
      <c r="AG90" s="3">
        <f t="shared" si="109"/>
        <v>25790.73780829096</v>
      </c>
      <c r="AH90" s="3">
        <f t="shared" si="110"/>
        <v>36617.964121541969</v>
      </c>
      <c r="AJ90" s="5">
        <v>0.11653763735299343</v>
      </c>
      <c r="AK90" s="5">
        <v>0.38553132144915858</v>
      </c>
      <c r="AL90" s="5">
        <v>0.49793104119784803</v>
      </c>
      <c r="AM90" s="3"/>
      <c r="AN90" s="3">
        <f t="shared" si="121"/>
        <v>3696100.0167466369</v>
      </c>
      <c r="AO90" s="3">
        <f t="shared" si="122"/>
        <v>12227485.952442694</v>
      </c>
      <c r="AP90" s="3">
        <f t="shared" si="123"/>
        <v>15792348.047484793</v>
      </c>
      <c r="AR90" s="5">
        <v>0.12104842189166913</v>
      </c>
      <c r="AS90" s="5">
        <v>0.40305426103241349</v>
      </c>
      <c r="AT90" s="5">
        <v>0.47589731707591737</v>
      </c>
      <c r="AU90" s="3"/>
      <c r="AV90" s="3">
        <f t="shared" si="124"/>
        <v>638971.52390955167</v>
      </c>
      <c r="AW90" s="3">
        <f t="shared" si="125"/>
        <v>2127579.949952607</v>
      </c>
      <c r="AX90" s="3">
        <f t="shared" si="126"/>
        <v>2512092.5094637186</v>
      </c>
      <c r="AY90" s="3">
        <f t="shared" si="111"/>
        <v>36994578</v>
      </c>
      <c r="AZ90" s="3" t="s">
        <v>137</v>
      </c>
      <c r="BA90" s="3" t="s">
        <v>137</v>
      </c>
      <c r="BB90" s="3">
        <v>101349729.37671761</v>
      </c>
      <c r="BC90" s="3">
        <v>2267271.5435846224</v>
      </c>
      <c r="BD90" s="3">
        <v>99082457.833132997</v>
      </c>
      <c r="BE90" s="2" t="s">
        <v>163</v>
      </c>
      <c r="BF90" s="3">
        <v>158233321475.00302</v>
      </c>
      <c r="BG90" s="3">
        <v>65968749907.125038</v>
      </c>
      <c r="BH90" s="3">
        <v>92264571567.877975</v>
      </c>
      <c r="BI90" s="3">
        <v>158131971745.6264</v>
      </c>
      <c r="BJ90" s="3">
        <v>65966482635.581451</v>
      </c>
      <c r="BK90" s="3">
        <v>92165489110.044846</v>
      </c>
      <c r="BL90" s="3">
        <v>481066156032</v>
      </c>
      <c r="BM90" s="5">
        <f t="shared" si="127"/>
        <v>2.1067732183175226E-4</v>
      </c>
      <c r="BN90" s="5">
        <f t="shared" si="128"/>
        <v>0.32892216484353454</v>
      </c>
      <c r="BO90" s="5">
        <f t="shared" si="129"/>
        <v>0.32871148752170304</v>
      </c>
      <c r="BP90" s="5">
        <f t="shared" si="130"/>
        <v>1560.2604241581032</v>
      </c>
      <c r="BQ90" s="8">
        <v>3617377443.1636491</v>
      </c>
      <c r="BR90" s="8">
        <v>62349105192.417801</v>
      </c>
      <c r="BS90" s="8">
        <v>18169142709.515823</v>
      </c>
      <c r="BT90" s="8">
        <v>73996346400.529022</v>
      </c>
      <c r="BU90" s="12">
        <v>0.5299999999999998</v>
      </c>
      <c r="BV90" s="3">
        <v>178433319961.17349</v>
      </c>
      <c r="BW90" s="5">
        <f t="shared" si="112"/>
        <v>1.1276595744680844</v>
      </c>
    </row>
    <row r="91" spans="1:75" x14ac:dyDescent="0.25">
      <c r="A91" s="2" t="s">
        <v>87</v>
      </c>
      <c r="B91" s="2" t="s">
        <v>87</v>
      </c>
      <c r="C91" s="2" t="s">
        <v>194</v>
      </c>
      <c r="D91" s="2" t="s">
        <v>162</v>
      </c>
      <c r="E91" s="3">
        <v>2930352</v>
      </c>
      <c r="F91" s="7">
        <v>7.5355157504632495E-2</v>
      </c>
      <c r="G91" s="7">
        <v>7.1318308119790064E-2</v>
      </c>
      <c r="H91" s="3">
        <f t="shared" si="113"/>
        <v>2709534.863495985</v>
      </c>
      <c r="I91" s="3">
        <f t="shared" si="114"/>
        <v>2721364.2531645568</v>
      </c>
      <c r="J91" s="3">
        <f t="shared" si="115"/>
        <v>220817.13650401484</v>
      </c>
      <c r="K91" s="3">
        <f t="shared" si="116"/>
        <v>208987.74683544305</v>
      </c>
      <c r="M91" s="5">
        <v>0.44651881619335171</v>
      </c>
      <c r="N91" s="5">
        <v>8.1380439181808067E-2</v>
      </c>
      <c r="O91" s="5">
        <v>0.47210074462484014</v>
      </c>
      <c r="P91" s="3"/>
      <c r="Q91" s="3">
        <f t="shared" si="105"/>
        <v>1308457.3060698207</v>
      </c>
      <c r="R91" s="3">
        <f t="shared" si="106"/>
        <v>238473.33271728962</v>
      </c>
      <c r="S91" s="3">
        <f t="shared" si="107"/>
        <v>1383421.3612128897</v>
      </c>
      <c r="T91" s="3">
        <v>27777</v>
      </c>
      <c r="U91" s="7">
        <v>6.908163265306122E-2</v>
      </c>
      <c r="V91" s="7">
        <v>4.7964077967139501E-2</v>
      </c>
      <c r="W91" s="8">
        <f t="shared" si="117"/>
        <v>25858.119489795918</v>
      </c>
      <c r="X91" s="8">
        <f t="shared" si="118"/>
        <v>26444.701806306766</v>
      </c>
      <c r="Y91" s="8">
        <f t="shared" si="119"/>
        <v>1918.8805102040815</v>
      </c>
      <c r="Z91" s="8">
        <f t="shared" si="120"/>
        <v>1332.298193693234</v>
      </c>
      <c r="AA91" s="5"/>
      <c r="AB91" s="5">
        <v>0.25839041313492017</v>
      </c>
      <c r="AC91" s="5">
        <v>9.7506385736615367E-2</v>
      </c>
      <c r="AD91" s="5">
        <v>0.64410320112846453</v>
      </c>
      <c r="AF91" s="3">
        <f t="shared" si="108"/>
        <v>7177.3105056486775</v>
      </c>
      <c r="AG91" s="3">
        <f t="shared" si="109"/>
        <v>2708.4348766059652</v>
      </c>
      <c r="AH91" s="3">
        <f t="shared" si="110"/>
        <v>17891.254617745359</v>
      </c>
      <c r="AJ91" s="5">
        <v>0.32393061038103771</v>
      </c>
      <c r="AK91" s="5">
        <v>9.5687776017694681E-2</v>
      </c>
      <c r="AL91" s="5">
        <v>0.58038161360126761</v>
      </c>
      <c r="AM91" s="3"/>
      <c r="AN91" s="3">
        <f t="shared" si="121"/>
        <v>886077.51861059153</v>
      </c>
      <c r="AO91" s="3">
        <f t="shared" si="122"/>
        <v>261743.67107631714</v>
      </c>
      <c r="AP91" s="3">
        <f t="shared" si="123"/>
        <v>1587571.7932988724</v>
      </c>
      <c r="AR91" s="5">
        <v>5.9664350316368929E-2</v>
      </c>
      <c r="AS91" s="5">
        <v>7.2835659979571504E-2</v>
      </c>
      <c r="AT91" s="5">
        <v>0.8674999897040595</v>
      </c>
      <c r="AU91" s="3"/>
      <c r="AV91" s="3">
        <f t="shared" si="124"/>
        <v>13289.399747209069</v>
      </c>
      <c r="AW91" s="3">
        <f t="shared" si="125"/>
        <v>16223.124800451704</v>
      </c>
      <c r="AX91" s="3">
        <f t="shared" si="126"/>
        <v>193223.49246655815</v>
      </c>
      <c r="AY91" s="3">
        <f t="shared" si="111"/>
        <v>2958129</v>
      </c>
      <c r="AZ91" s="3" t="s">
        <v>420</v>
      </c>
      <c r="BA91" s="3" t="s">
        <v>420</v>
      </c>
      <c r="BB91" s="3">
        <v>2843781068.0843983</v>
      </c>
      <c r="BC91" s="3">
        <v>6199552.1732609319</v>
      </c>
      <c r="BD91" s="3">
        <v>2837581515.9111371</v>
      </c>
      <c r="BE91" s="2" t="s">
        <v>163</v>
      </c>
      <c r="BF91" s="3">
        <v>45013389492.519035</v>
      </c>
      <c r="BG91" s="3">
        <v>28508633086.211437</v>
      </c>
      <c r="BH91" s="3">
        <v>16504756406.307592</v>
      </c>
      <c r="BI91" s="3">
        <v>42169608424.434608</v>
      </c>
      <c r="BJ91" s="3">
        <v>28502433534.038177</v>
      </c>
      <c r="BK91" s="3">
        <v>13667174890.396456</v>
      </c>
      <c r="BL91" s="3">
        <v>269971505152</v>
      </c>
      <c r="BM91" s="5">
        <f t="shared" si="127"/>
        <v>1.0533634156994775E-2</v>
      </c>
      <c r="BN91" s="5">
        <f t="shared" si="128"/>
        <v>0.1667338538827477</v>
      </c>
      <c r="BO91" s="5">
        <f t="shared" si="129"/>
        <v>0.15620021972575282</v>
      </c>
      <c r="BP91" s="5">
        <f t="shared" si="130"/>
        <v>14.828711287835008</v>
      </c>
      <c r="BQ91" s="8">
        <v>3383600867.1457591</v>
      </c>
      <c r="BR91" s="8">
        <v>25118832666.892418</v>
      </c>
      <c r="BS91" s="8">
        <v>179049067.86341354</v>
      </c>
      <c r="BT91" s="8">
        <v>13488125822.533043</v>
      </c>
      <c r="BU91" s="12">
        <v>0.33600000000000008</v>
      </c>
      <c r="BV91" s="3">
        <v>22777859743.202412</v>
      </c>
      <c r="BW91" s="5">
        <f t="shared" si="112"/>
        <v>0.50602409638554235</v>
      </c>
    </row>
    <row r="92" spans="1:75" x14ac:dyDescent="0.25">
      <c r="A92" s="2" t="s">
        <v>88</v>
      </c>
      <c r="B92" s="2" t="s">
        <v>88</v>
      </c>
      <c r="C92" s="2" t="s">
        <v>180</v>
      </c>
      <c r="D92" s="2" t="s">
        <v>166</v>
      </c>
      <c r="E92" s="3">
        <v>21876.923076923074</v>
      </c>
      <c r="F92" s="7">
        <v>0.12447257383966245</v>
      </c>
      <c r="G92" s="7">
        <v>0.12447257383966245</v>
      </c>
      <c r="H92" s="3">
        <f t="shared" si="113"/>
        <v>19153.846153846152</v>
      </c>
      <c r="I92" s="3">
        <f t="shared" si="114"/>
        <v>19153.846153846152</v>
      </c>
      <c r="J92" s="3">
        <f t="shared" si="115"/>
        <v>2723.0769230769229</v>
      </c>
      <c r="K92" s="3">
        <f t="shared" si="116"/>
        <v>2723.0769230769229</v>
      </c>
      <c r="M92" s="5">
        <v>2.6500137634507641E-2</v>
      </c>
      <c r="N92" s="5">
        <v>1.356144726609722E-2</v>
      </c>
      <c r="O92" s="5">
        <v>0.95993841509939515</v>
      </c>
      <c r="P92" s="3"/>
      <c r="Q92" s="3">
        <f t="shared" si="105"/>
        <v>579.74147255799789</v>
      </c>
      <c r="R92" s="3">
        <f t="shared" si="106"/>
        <v>296.68273865215758</v>
      </c>
      <c r="S92" s="3">
        <f t="shared" si="107"/>
        <v>21000.498865712918</v>
      </c>
      <c r="T92" s="3">
        <v>13005.865102639294</v>
      </c>
      <c r="U92" s="7">
        <v>0.1104847801578354</v>
      </c>
      <c r="V92" s="7">
        <v>0.1104847801578354</v>
      </c>
      <c r="W92" s="8">
        <f t="shared" si="117"/>
        <v>11568.914956011729</v>
      </c>
      <c r="X92" s="8">
        <f t="shared" si="118"/>
        <v>11568.914956011729</v>
      </c>
      <c r="Y92" s="8">
        <f t="shared" si="119"/>
        <v>1436.9501466275658</v>
      </c>
      <c r="Z92" s="8">
        <f t="shared" si="120"/>
        <v>1436.9501466275658</v>
      </c>
      <c r="AA92" s="5"/>
      <c r="AB92" s="5">
        <v>0.26156907131048557</v>
      </c>
      <c r="AC92" s="5">
        <v>5.3588695842041234E-2</v>
      </c>
      <c r="AD92" s="5">
        <v>0.68484223284747325</v>
      </c>
      <c r="AF92" s="3">
        <f t="shared" si="108"/>
        <v>3401.9320564868135</v>
      </c>
      <c r="AG92" s="3">
        <f t="shared" si="109"/>
        <v>696.96734914795559</v>
      </c>
      <c r="AH92" s="3">
        <f t="shared" si="110"/>
        <v>8906.9656970045271</v>
      </c>
      <c r="AJ92" s="5">
        <v>0.19686554477655221</v>
      </c>
      <c r="AK92" s="5">
        <v>4.7496758131272535E-2</v>
      </c>
      <c r="AL92" s="5">
        <v>0.75563769709217532</v>
      </c>
      <c r="AM92" s="3"/>
      <c r="AN92" s="3">
        <f t="shared" si="121"/>
        <v>6048.2531029320435</v>
      </c>
      <c r="AO92" s="3">
        <f t="shared" si="122"/>
        <v>1459.2315535597859</v>
      </c>
      <c r="AP92" s="3">
        <f t="shared" si="123"/>
        <v>23215.276453366056</v>
      </c>
      <c r="AR92" s="5">
        <v>0.18458787971911586</v>
      </c>
      <c r="AS92" s="5">
        <v>0</v>
      </c>
      <c r="AT92" s="5">
        <v>0.81541212028088417</v>
      </c>
      <c r="AU92" s="3"/>
      <c r="AV92" s="3">
        <f t="shared" si="124"/>
        <v>767.89057637087819</v>
      </c>
      <c r="AW92" s="3">
        <f t="shared" si="125"/>
        <v>0</v>
      </c>
      <c r="AX92" s="3">
        <f t="shared" si="126"/>
        <v>3392.1364933336108</v>
      </c>
      <c r="AY92" s="3">
        <f t="shared" si="111"/>
        <v>34882.788179562369</v>
      </c>
      <c r="AZ92" s="3" t="s">
        <v>133</v>
      </c>
      <c r="BA92" s="3" t="s">
        <v>133</v>
      </c>
      <c r="BB92" s="3">
        <v>6053916661.7376976</v>
      </c>
      <c r="BC92" s="3">
        <v>3428618.4654265875</v>
      </c>
      <c r="BD92" s="3">
        <v>6050488043.2722712</v>
      </c>
      <c r="BE92" s="2" t="s">
        <v>164</v>
      </c>
      <c r="BF92" s="3">
        <v>27323303341.166996</v>
      </c>
      <c r="BG92" s="3">
        <v>2196516794.6921263</v>
      </c>
      <c r="BH92" s="3">
        <v>25126786546.474873</v>
      </c>
      <c r="BI92" s="3">
        <v>21269386679.429317</v>
      </c>
      <c r="BJ92" s="3">
        <v>2193088176.2266998</v>
      </c>
      <c r="BK92" s="3">
        <v>19076298503.202602</v>
      </c>
      <c r="BL92" s="3">
        <v>52132290560</v>
      </c>
      <c r="BM92" s="5">
        <f t="shared" si="127"/>
        <v>0.11612604389155191</v>
      </c>
      <c r="BN92" s="5">
        <f t="shared" si="128"/>
        <v>0.52411476740543583</v>
      </c>
      <c r="BO92" s="5">
        <f t="shared" si="129"/>
        <v>0.40798872351388427</v>
      </c>
      <c r="BP92" s="5">
        <f t="shared" si="130"/>
        <v>3.5133266392412179</v>
      </c>
      <c r="BQ92" s="8">
        <v>24511647.433112361</v>
      </c>
      <c r="BR92" s="8">
        <v>2168576528.7935877</v>
      </c>
      <c r="BS92" s="8">
        <v>806826103.36120951</v>
      </c>
      <c r="BT92" s="8">
        <v>18269472399.841393</v>
      </c>
      <c r="BU92" s="12">
        <v>0.59999999999999976</v>
      </c>
      <c r="BV92" s="3">
        <v>40984955011.75045</v>
      </c>
      <c r="BW92" s="5">
        <f t="shared" si="112"/>
        <v>1.4999999999999984</v>
      </c>
    </row>
    <row r="93" spans="1:75" x14ac:dyDescent="0.25">
      <c r="A93" s="2" t="s">
        <v>169</v>
      </c>
      <c r="B93" s="2" t="s">
        <v>89</v>
      </c>
      <c r="C93" s="2" t="s">
        <v>161</v>
      </c>
      <c r="D93" s="2" t="s">
        <v>162</v>
      </c>
      <c r="E93" s="3">
        <v>246.15384615384613</v>
      </c>
      <c r="F93" s="7">
        <v>0.4375</v>
      </c>
      <c r="G93" s="7">
        <v>0.4375</v>
      </c>
      <c r="H93" s="3">
        <f t="shared" si="113"/>
        <v>138.46153846153845</v>
      </c>
      <c r="I93" s="3">
        <f t="shared" si="114"/>
        <v>138.46153846153845</v>
      </c>
      <c r="J93" s="3">
        <f t="shared" si="115"/>
        <v>107.69230769230768</v>
      </c>
      <c r="K93" s="3">
        <f t="shared" si="116"/>
        <v>107.69230769230768</v>
      </c>
      <c r="M93" s="5">
        <v>0</v>
      </c>
      <c r="N93" s="5">
        <v>0.271227</v>
      </c>
      <c r="O93" s="5">
        <v>0.728773</v>
      </c>
      <c r="P93" s="3"/>
      <c r="Q93" s="3">
        <f t="shared" si="105"/>
        <v>0</v>
      </c>
      <c r="R93" s="3">
        <f t="shared" si="106"/>
        <v>66.763569230769221</v>
      </c>
      <c r="S93" s="3">
        <f t="shared" si="107"/>
        <v>179.3902769230769</v>
      </c>
      <c r="T93" s="3">
        <v>33521.81515527919</v>
      </c>
      <c r="U93" s="7">
        <v>0.3202247191011236</v>
      </c>
      <c r="V93" s="7">
        <v>9.5505617977528087E-2</v>
      </c>
      <c r="W93" s="8">
        <f t="shared" si="117"/>
        <v>22787.301313420125</v>
      </c>
      <c r="X93" s="8">
        <f t="shared" si="118"/>
        <v>30320.293483145782</v>
      </c>
      <c r="Y93" s="8">
        <f t="shared" si="119"/>
        <v>10734.513841859067</v>
      </c>
      <c r="Z93" s="8">
        <f t="shared" si="120"/>
        <v>3201.5216721334054</v>
      </c>
      <c r="AA93" s="5"/>
      <c r="AB93" s="5">
        <v>0.16505800000000001</v>
      </c>
      <c r="AC93" s="5">
        <v>0.15323700000000001</v>
      </c>
      <c r="AD93" s="5">
        <v>0.68170500000000001</v>
      </c>
      <c r="AF93" s="3">
        <f t="shared" si="108"/>
        <v>5533.0437659000727</v>
      </c>
      <c r="AG93" s="3">
        <f t="shared" si="109"/>
        <v>5136.7823889495176</v>
      </c>
      <c r="AH93" s="3">
        <f t="shared" si="110"/>
        <v>22851.989000429599</v>
      </c>
      <c r="AJ93" s="5">
        <v>6.2371131880845122E-2</v>
      </c>
      <c r="AK93" s="5">
        <v>5.9001355867955595E-2</v>
      </c>
      <c r="AL93" s="5">
        <v>0.87862751225119939</v>
      </c>
      <c r="AM93" s="3"/>
      <c r="AN93" s="3">
        <f t="shared" si="121"/>
        <v>1429.9057783036912</v>
      </c>
      <c r="AO93" s="3">
        <f t="shared" si="122"/>
        <v>1352.6510925682267</v>
      </c>
      <c r="AP93" s="3">
        <f t="shared" si="123"/>
        <v>20143.205981009749</v>
      </c>
      <c r="AR93" s="5">
        <v>6.2371131880845122E-2</v>
      </c>
      <c r="AS93" s="5">
        <v>5.9001355867955595E-2</v>
      </c>
      <c r="AT93" s="5">
        <v>0.87862751225119939</v>
      </c>
      <c r="AU93" s="3"/>
      <c r="AV93" s="3">
        <f t="shared" si="124"/>
        <v>676.24066963297878</v>
      </c>
      <c r="AW93" s="3">
        <f t="shared" si="125"/>
        <v>639.70486342341724</v>
      </c>
      <c r="AX93" s="3">
        <f t="shared" si="126"/>
        <v>9526.2606164949812</v>
      </c>
      <c r="AY93" s="3">
        <f t="shared" si="111"/>
        <v>33767.969001433034</v>
      </c>
      <c r="AZ93" s="3" t="s">
        <v>139</v>
      </c>
      <c r="BA93" s="3" t="s">
        <v>133</v>
      </c>
      <c r="BB93" s="3">
        <v>0</v>
      </c>
      <c r="BC93" s="3">
        <v>0</v>
      </c>
      <c r="BD93" s="3">
        <v>0</v>
      </c>
      <c r="BE93" s="2" t="s">
        <v>170</v>
      </c>
      <c r="BF93" s="3">
        <v>310893598.72907442</v>
      </c>
      <c r="BG93" s="3">
        <v>25186241.717884053</v>
      </c>
      <c r="BH93" s="3">
        <v>285707357.01119035</v>
      </c>
      <c r="BI93" s="3">
        <v>0</v>
      </c>
      <c r="BJ93" s="3">
        <v>0</v>
      </c>
      <c r="BK93" s="3">
        <v>0</v>
      </c>
      <c r="BM93" s="5" t="str">
        <f t="shared" si="127"/>
        <v/>
      </c>
      <c r="BN93" s="5" t="str">
        <f t="shared" si="128"/>
        <v/>
      </c>
      <c r="BO93" s="5" t="str">
        <f t="shared" si="129"/>
        <v/>
      </c>
      <c r="BP93" s="5" t="str">
        <f t="shared" si="130"/>
        <v/>
      </c>
      <c r="BQ93" s="3">
        <v>0</v>
      </c>
      <c r="BR93" s="3">
        <v>0</v>
      </c>
      <c r="BS93" s="3">
        <v>0</v>
      </c>
      <c r="BT93" s="3">
        <v>0</v>
      </c>
      <c r="BU93" s="12">
        <v>0.3650000000000001</v>
      </c>
      <c r="BV93" s="3">
        <v>178702619.741909</v>
      </c>
      <c r="BW93" s="5">
        <f t="shared" si="112"/>
        <v>0.57480314960629952</v>
      </c>
    </row>
    <row r="94" spans="1:75" x14ac:dyDescent="0.25">
      <c r="A94" s="2" t="s">
        <v>90</v>
      </c>
      <c r="B94" s="2" t="s">
        <v>90</v>
      </c>
      <c r="C94" s="2" t="s">
        <v>180</v>
      </c>
      <c r="D94" s="2" t="s">
        <v>166</v>
      </c>
      <c r="E94" s="3">
        <v>10061.538461538461</v>
      </c>
      <c r="F94" s="7">
        <v>0.3058103975535168</v>
      </c>
      <c r="G94" s="7">
        <v>0.3058103975535168</v>
      </c>
      <c r="H94" s="3">
        <f t="shared" si="113"/>
        <v>6984.6153846153848</v>
      </c>
      <c r="I94" s="3">
        <f t="shared" si="114"/>
        <v>6984.6153846153848</v>
      </c>
      <c r="J94" s="3">
        <f t="shared" si="115"/>
        <v>3076.9230769230767</v>
      </c>
      <c r="K94" s="3">
        <f t="shared" si="116"/>
        <v>3076.9230769230767</v>
      </c>
      <c r="M94" s="5">
        <v>0.10496</v>
      </c>
      <c r="N94" s="5">
        <v>0.26414199999999999</v>
      </c>
      <c r="O94" s="5">
        <v>0.63089799999999996</v>
      </c>
      <c r="P94" s="3"/>
      <c r="Q94" s="3">
        <f t="shared" si="105"/>
        <v>1056.0590769230769</v>
      </c>
      <c r="R94" s="3">
        <f t="shared" si="106"/>
        <v>2657.6748923076921</v>
      </c>
      <c r="S94" s="3">
        <f t="shared" si="107"/>
        <v>6347.8044923076914</v>
      </c>
      <c r="T94" s="3">
        <v>4554.2521994134895</v>
      </c>
      <c r="U94" s="7">
        <v>0.18866709594333547</v>
      </c>
      <c r="V94" s="7">
        <v>0.18866709594333547</v>
      </c>
      <c r="W94" s="8">
        <f t="shared" si="117"/>
        <v>3695.0146627565982</v>
      </c>
      <c r="X94" s="8">
        <f t="shared" si="118"/>
        <v>3695.0146627565982</v>
      </c>
      <c r="Y94" s="8">
        <f t="shared" si="119"/>
        <v>859.23753665689139</v>
      </c>
      <c r="Z94" s="8">
        <f t="shared" si="120"/>
        <v>859.23753665689139</v>
      </c>
      <c r="AA94" s="5"/>
      <c r="AB94" s="5">
        <v>0.10006313238646088</v>
      </c>
      <c r="AC94" s="5">
        <v>9.9819443641593911E-2</v>
      </c>
      <c r="AD94" s="5">
        <v>0.80011742397194519</v>
      </c>
      <c r="AF94" s="3">
        <f t="shared" si="108"/>
        <v>455.71274075124262</v>
      </c>
      <c r="AG94" s="3">
        <f t="shared" si="109"/>
        <v>454.60292074895995</v>
      </c>
      <c r="AH94" s="3">
        <f t="shared" si="110"/>
        <v>3643.9365379132869</v>
      </c>
      <c r="AJ94" s="5">
        <v>0.12574276219236516</v>
      </c>
      <c r="AK94" s="5">
        <v>0.1928689839743471</v>
      </c>
      <c r="AL94" s="5">
        <v>0.68138825383328772</v>
      </c>
      <c r="AM94" s="3"/>
      <c r="AN94" s="3">
        <f t="shared" si="121"/>
        <v>1342.8861813491326</v>
      </c>
      <c r="AO94" s="3">
        <f t="shared" si="122"/>
        <v>2059.7693964585424</v>
      </c>
      <c r="AP94" s="3">
        <f t="shared" si="123"/>
        <v>7276.9744695643067</v>
      </c>
      <c r="AR94" s="5">
        <v>1.0682041057749378E-2</v>
      </c>
      <c r="AS94" s="5">
        <v>3.9738987317725391E-2</v>
      </c>
      <c r="AT94" s="5">
        <v>0.9495789716245252</v>
      </c>
      <c r="AU94" s="3"/>
      <c r="AV94" s="3">
        <f t="shared" si="124"/>
        <v>42.046229284157199</v>
      </c>
      <c r="AW94" s="3">
        <f t="shared" si="125"/>
        <v>156.41903670358454</v>
      </c>
      <c r="AX94" s="3">
        <f t="shared" si="126"/>
        <v>3737.695347592226</v>
      </c>
      <c r="AY94" s="3">
        <f t="shared" si="111"/>
        <v>14615.79066095195</v>
      </c>
      <c r="AZ94" s="3" t="s">
        <v>133</v>
      </c>
      <c r="BA94" s="3" t="s">
        <v>133</v>
      </c>
      <c r="BB94" s="3">
        <v>2507273200.9961796</v>
      </c>
      <c r="BC94" s="3">
        <v>24449510.237494595</v>
      </c>
      <c r="BD94" s="3">
        <v>2482823690.7586851</v>
      </c>
      <c r="BE94" s="2" t="s">
        <v>164</v>
      </c>
      <c r="BF94" s="3">
        <v>6478224994.9367409</v>
      </c>
      <c r="BG94" s="3">
        <v>137100868.06830347</v>
      </c>
      <c r="BH94" s="3">
        <v>6341124126.8684397</v>
      </c>
      <c r="BI94" s="3">
        <v>3970951793.9405661</v>
      </c>
      <c r="BJ94" s="3">
        <v>112651357.83080888</v>
      </c>
      <c r="BK94" s="3">
        <v>3858300436.1097546</v>
      </c>
      <c r="BL94" s="3">
        <v>27622778880</v>
      </c>
      <c r="BM94" s="5">
        <f t="shared" si="127"/>
        <v>9.0768318853377425E-2</v>
      </c>
      <c r="BN94" s="5">
        <f t="shared" si="128"/>
        <v>0.23452473855290626</v>
      </c>
      <c r="BO94" s="5">
        <f t="shared" si="129"/>
        <v>0.14375641969952901</v>
      </c>
      <c r="BP94" s="5">
        <f t="shared" si="130"/>
        <v>1.58377307760592</v>
      </c>
      <c r="BQ94" s="8">
        <v>18876443.582089119</v>
      </c>
      <c r="BR94" s="8">
        <v>93774914.248719752</v>
      </c>
      <c r="BS94" s="8">
        <v>330410268.33878064</v>
      </c>
      <c r="BT94" s="8">
        <v>3527890167.7709742</v>
      </c>
      <c r="BU94" s="12">
        <v>0.374</v>
      </c>
      <c r="BV94" s="3">
        <v>3870377233.3967109</v>
      </c>
      <c r="BW94" s="5">
        <f t="shared" si="112"/>
        <v>0.597444089456869</v>
      </c>
    </row>
    <row r="95" spans="1:75" x14ac:dyDescent="0.25">
      <c r="A95" s="2" t="s">
        <v>91</v>
      </c>
      <c r="B95" s="2" t="s">
        <v>91</v>
      </c>
      <c r="C95" s="2" t="s">
        <v>180</v>
      </c>
      <c r="D95" s="2" t="s">
        <v>166</v>
      </c>
      <c r="E95" s="3">
        <v>1177901</v>
      </c>
      <c r="F95" s="7">
        <v>0.1704777839747165</v>
      </c>
      <c r="G95" s="7">
        <v>0.1704777839747165</v>
      </c>
      <c r="H95" s="3">
        <f t="shared" si="113"/>
        <v>977095.04777839745</v>
      </c>
      <c r="I95" s="3">
        <f t="shared" si="114"/>
        <v>977095.04777839745</v>
      </c>
      <c r="J95" s="3">
        <f t="shared" si="115"/>
        <v>200805.95222160252</v>
      </c>
      <c r="K95" s="3">
        <f t="shared" si="116"/>
        <v>200805.95222160252</v>
      </c>
      <c r="M95" s="5">
        <v>0.25323600000000002</v>
      </c>
      <c r="N95" s="5">
        <v>0.19869899999999999</v>
      </c>
      <c r="O95" s="5">
        <v>0.54806500000000002</v>
      </c>
      <c r="P95" s="3"/>
      <c r="Q95" s="3">
        <f t="shared" si="105"/>
        <v>298286.93763600005</v>
      </c>
      <c r="R95" s="3">
        <f t="shared" si="106"/>
        <v>234047.75079899997</v>
      </c>
      <c r="S95" s="3">
        <f t="shared" si="107"/>
        <v>645566.31156499998</v>
      </c>
      <c r="T95" s="3">
        <v>20062</v>
      </c>
      <c r="U95" s="7">
        <v>0.12963691178398218</v>
      </c>
      <c r="V95" s="7">
        <v>0.12963691178398218</v>
      </c>
      <c r="W95" s="8">
        <f t="shared" si="117"/>
        <v>17461.224275789751</v>
      </c>
      <c r="X95" s="8">
        <f t="shared" si="118"/>
        <v>17461.224275789751</v>
      </c>
      <c r="Y95" s="8">
        <f t="shared" si="119"/>
        <v>2600.7757242102502</v>
      </c>
      <c r="Z95" s="8">
        <f t="shared" si="120"/>
        <v>2600.7757242102502</v>
      </c>
      <c r="AA95" s="5"/>
      <c r="AB95" s="5">
        <v>4.2226747860229452E-2</v>
      </c>
      <c r="AC95" s="5">
        <v>0.34513526846220854</v>
      </c>
      <c r="AD95" s="5">
        <v>0.61263798367756206</v>
      </c>
      <c r="AF95" s="3">
        <f t="shared" si="108"/>
        <v>847.15301557192322</v>
      </c>
      <c r="AG95" s="3">
        <f t="shared" si="109"/>
        <v>6924.1037558888274</v>
      </c>
      <c r="AH95" s="3">
        <f t="shared" si="110"/>
        <v>12290.74322853925</v>
      </c>
      <c r="AJ95" s="5">
        <v>0.19481530461996893</v>
      </c>
      <c r="AK95" s="5">
        <v>0.30395873195866208</v>
      </c>
      <c r="AL95" s="5">
        <v>0.50122596342136894</v>
      </c>
      <c r="AM95" s="3"/>
      <c r="AN95" s="3">
        <f t="shared" si="121"/>
        <v>193754.78310193718</v>
      </c>
      <c r="AO95" s="3">
        <f t="shared" si="122"/>
        <v>302304.06331512489</v>
      </c>
      <c r="AP95" s="3">
        <f t="shared" si="123"/>
        <v>498497.4256371251</v>
      </c>
      <c r="AR95" s="5">
        <v>4.647451009100087E-2</v>
      </c>
      <c r="AS95" s="5">
        <v>5.8614204495012076E-2</v>
      </c>
      <c r="AT95" s="5">
        <v>0.89491128541398712</v>
      </c>
      <c r="AU95" s="3"/>
      <c r="AV95" s="3">
        <f t="shared" si="124"/>
        <v>9453.2280304951437</v>
      </c>
      <c r="AW95" s="3">
        <f t="shared" si="125"/>
        <v>11922.523547477158</v>
      </c>
      <c r="AX95" s="3">
        <f t="shared" si="126"/>
        <v>182030.97636784049</v>
      </c>
      <c r="AY95" s="3">
        <f t="shared" si="111"/>
        <v>1197963</v>
      </c>
      <c r="AZ95" s="3" t="s">
        <v>420</v>
      </c>
      <c r="BA95" s="3" t="s">
        <v>420</v>
      </c>
      <c r="BB95" s="3">
        <v>22501282120.626266</v>
      </c>
      <c r="BC95" s="3">
        <v>899671794.3285799</v>
      </c>
      <c r="BD95" s="3">
        <v>21601610326.297688</v>
      </c>
      <c r="BE95" s="2" t="s">
        <v>163</v>
      </c>
      <c r="BF95" s="3">
        <v>32680712918.314583</v>
      </c>
      <c r="BG95" s="3">
        <v>1760011553.0648611</v>
      </c>
      <c r="BH95" s="3">
        <v>30920701365.249748</v>
      </c>
      <c r="BI95" s="3">
        <v>10179430797.688345</v>
      </c>
      <c r="BJ95" s="3">
        <v>860339758.73628116</v>
      </c>
      <c r="BK95" s="3">
        <v>9319091038.9520607</v>
      </c>
      <c r="BL95" s="3">
        <v>192083722240</v>
      </c>
      <c r="BM95" s="5">
        <f t="shared" si="127"/>
        <v>0.11714309707363919</v>
      </c>
      <c r="BN95" s="5">
        <f t="shared" si="128"/>
        <v>0.17013785726976643</v>
      </c>
      <c r="BO95" s="5">
        <f t="shared" si="129"/>
        <v>5.2994760196127408E-2</v>
      </c>
      <c r="BP95" s="5">
        <f t="shared" si="130"/>
        <v>0.45239336776979294</v>
      </c>
      <c r="BQ95" s="8">
        <v>137147876.15421724</v>
      </c>
      <c r="BR95" s="8">
        <v>723191882.58206391</v>
      </c>
      <c r="BS95" s="8">
        <v>454323828.12014562</v>
      </c>
      <c r="BT95" s="8">
        <v>8864767210.8319149</v>
      </c>
      <c r="BU95" s="12">
        <v>0.53700000000000037</v>
      </c>
      <c r="BV95" s="3">
        <v>37903980209.794716</v>
      </c>
      <c r="BW95" s="5">
        <f t="shared" si="112"/>
        <v>1.1598272138228956</v>
      </c>
    </row>
    <row r="96" spans="1:75" x14ac:dyDescent="0.25">
      <c r="A96" s="2" t="s">
        <v>92</v>
      </c>
      <c r="B96" s="2" t="s">
        <v>92</v>
      </c>
      <c r="C96" s="2" t="s">
        <v>161</v>
      </c>
      <c r="D96" s="2" t="s">
        <v>162</v>
      </c>
      <c r="E96" s="3">
        <v>743250</v>
      </c>
      <c r="F96" s="7">
        <v>0.29091665799604621</v>
      </c>
      <c r="G96" s="7">
        <v>0.28370786516853935</v>
      </c>
      <c r="H96" s="3">
        <f t="shared" si="113"/>
        <v>527026.19394443859</v>
      </c>
      <c r="I96" s="3">
        <f t="shared" si="114"/>
        <v>532384.12921348307</v>
      </c>
      <c r="J96" s="3">
        <f t="shared" si="115"/>
        <v>216223.80605556135</v>
      </c>
      <c r="K96" s="3">
        <f t="shared" si="116"/>
        <v>210865.87078651687</v>
      </c>
      <c r="M96" s="5">
        <v>6.6584056653483811E-2</v>
      </c>
      <c r="N96" s="5">
        <v>5.8303753930248586E-2</v>
      </c>
      <c r="O96" s="5">
        <v>0.87511218941626756</v>
      </c>
      <c r="P96" s="3"/>
      <c r="Q96" s="3">
        <f t="shared" si="105"/>
        <v>49488.600107701845</v>
      </c>
      <c r="R96" s="3">
        <f t="shared" si="106"/>
        <v>43334.265108657259</v>
      </c>
      <c r="S96" s="3">
        <f t="shared" si="107"/>
        <v>650427.13478364085</v>
      </c>
      <c r="T96" s="3">
        <v>73509</v>
      </c>
      <c r="U96" s="7">
        <v>0.3723936613844871</v>
      </c>
      <c r="V96" s="7">
        <v>0.35610032169665196</v>
      </c>
      <c r="W96" s="8">
        <f t="shared" si="117"/>
        <v>46134.714345287735</v>
      </c>
      <c r="X96" s="8">
        <f t="shared" si="118"/>
        <v>47332.421452400813</v>
      </c>
      <c r="Y96" s="8">
        <f t="shared" si="119"/>
        <v>27374.285654712261</v>
      </c>
      <c r="Z96" s="8">
        <f t="shared" si="120"/>
        <v>26176.578547599187</v>
      </c>
      <c r="AA96" s="5"/>
      <c r="AB96" s="5">
        <v>7.7362467117771033E-2</v>
      </c>
      <c r="AC96" s="5">
        <v>0.11608327950141989</v>
      </c>
      <c r="AD96" s="5">
        <v>0.80655425338080911</v>
      </c>
      <c r="AF96" s="3">
        <f t="shared" si="108"/>
        <v>5686.8375953602308</v>
      </c>
      <c r="AG96" s="3">
        <f t="shared" si="109"/>
        <v>8533.1657928698751</v>
      </c>
      <c r="AH96" s="3">
        <f t="shared" si="110"/>
        <v>59288.996611769893</v>
      </c>
      <c r="AJ96" s="5">
        <v>0.10422344510090678</v>
      </c>
      <c r="AK96" s="5">
        <v>7.9196279627207433E-2</v>
      </c>
      <c r="AL96" s="5">
        <v>0.81658027527188581</v>
      </c>
      <c r="AM96" s="3"/>
      <c r="AN96" s="3">
        <f t="shared" si="121"/>
        <v>59736.804459120161</v>
      </c>
      <c r="AO96" s="3">
        <f t="shared" si="122"/>
        <v>45392.211564297366</v>
      </c>
      <c r="AP96" s="3">
        <f t="shared" si="123"/>
        <v>468031.89226630883</v>
      </c>
      <c r="AR96" s="5">
        <v>3.5745979405390114E-2</v>
      </c>
      <c r="AS96" s="5">
        <v>0.1412010817127933</v>
      </c>
      <c r="AT96" s="5">
        <v>0.82305293888181663</v>
      </c>
      <c r="AU96" s="3"/>
      <c r="AV96" s="3">
        <f t="shared" si="124"/>
        <v>8707.6523694677726</v>
      </c>
      <c r="AW96" s="3">
        <f t="shared" si="125"/>
        <v>34396.314052662863</v>
      </c>
      <c r="AX96" s="3">
        <f t="shared" si="126"/>
        <v>200494.125288143</v>
      </c>
      <c r="AY96" s="3">
        <f t="shared" si="111"/>
        <v>816759</v>
      </c>
      <c r="AZ96" s="3" t="s">
        <v>420</v>
      </c>
      <c r="BA96" s="3" t="s">
        <v>420</v>
      </c>
      <c r="BB96" s="3">
        <v>15248794854.986881</v>
      </c>
      <c r="BC96" s="3">
        <v>147318283.84318981</v>
      </c>
      <c r="BD96" s="3">
        <v>15101476571.143692</v>
      </c>
      <c r="BE96" s="2" t="s">
        <v>164</v>
      </c>
      <c r="BF96" s="3">
        <v>237042214072.86945</v>
      </c>
      <c r="BG96" s="3">
        <v>49657329115.946907</v>
      </c>
      <c r="BH96" s="3">
        <v>187384884956.92273</v>
      </c>
      <c r="BI96" s="3">
        <v>221793419217.88275</v>
      </c>
      <c r="BJ96" s="3">
        <v>49510010832.103714</v>
      </c>
      <c r="BK96" s="3">
        <v>172283408385.77905</v>
      </c>
      <c r="BL96" s="3">
        <v>291965337600</v>
      </c>
      <c r="BM96" s="5">
        <f t="shared" si="127"/>
        <v>5.2228100021510501E-2</v>
      </c>
      <c r="BN96" s="5">
        <f t="shared" si="128"/>
        <v>0.81188478064345893</v>
      </c>
      <c r="BO96" s="5">
        <f t="shared" si="129"/>
        <v>0.75965668062194913</v>
      </c>
      <c r="BP96" s="5">
        <f t="shared" si="130"/>
        <v>14.544980198572786</v>
      </c>
      <c r="BQ96" s="8">
        <v>189557764.79176793</v>
      </c>
      <c r="BR96" s="8">
        <v>49320453067.311943</v>
      </c>
      <c r="BS96" s="8">
        <v>75646897225.496002</v>
      </c>
      <c r="BT96" s="8">
        <v>96636511160.283051</v>
      </c>
      <c r="BU96" s="12">
        <v>0.38299999999999973</v>
      </c>
      <c r="BV96" s="3">
        <v>147142897876.67569</v>
      </c>
      <c r="BW96" s="5">
        <f t="shared" si="112"/>
        <v>0.62074554294975626</v>
      </c>
    </row>
    <row r="97" spans="1:75" x14ac:dyDescent="0.25">
      <c r="A97" s="2" t="s">
        <v>93</v>
      </c>
      <c r="B97" s="2" t="s">
        <v>93</v>
      </c>
      <c r="C97" s="2" t="s">
        <v>171</v>
      </c>
      <c r="D97" s="2" t="s">
        <v>172</v>
      </c>
      <c r="E97" s="3">
        <v>1452022</v>
      </c>
      <c r="F97" s="7">
        <v>0.3703269975677867</v>
      </c>
      <c r="G97" s="7">
        <v>0.26987344052605505</v>
      </c>
      <c r="H97" s="3">
        <f t="shared" si="113"/>
        <v>914299.05233762716</v>
      </c>
      <c r="I97" s="3">
        <f t="shared" si="114"/>
        <v>1060159.8271404766</v>
      </c>
      <c r="J97" s="3">
        <f t="shared" si="115"/>
        <v>537722.94766237272</v>
      </c>
      <c r="K97" s="3">
        <f t="shared" si="116"/>
        <v>391862.1728595235</v>
      </c>
      <c r="M97" s="5">
        <v>9.6576033928105653E-2</v>
      </c>
      <c r="N97" s="5">
        <v>9.3745471583279394E-2</v>
      </c>
      <c r="O97" s="5">
        <v>0.80967849448861495</v>
      </c>
      <c r="P97" s="3"/>
      <c r="Q97" s="3">
        <f t="shared" si="105"/>
        <v>140230.52593635581</v>
      </c>
      <c r="R97" s="3">
        <f t="shared" si="106"/>
        <v>136120.48713929651</v>
      </c>
      <c r="S97" s="3">
        <f t="shared" si="107"/>
        <v>1175670.9869243477</v>
      </c>
      <c r="T97" s="3">
        <v>68382</v>
      </c>
      <c r="U97" s="7">
        <v>0.2377041044220557</v>
      </c>
      <c r="V97" s="7">
        <v>0.13973398183532681</v>
      </c>
      <c r="W97" s="8">
        <f t="shared" si="117"/>
        <v>52127.317931410988</v>
      </c>
      <c r="X97" s="8">
        <f t="shared" si="118"/>
        <v>58826.710854136683</v>
      </c>
      <c r="Y97" s="8">
        <f t="shared" si="119"/>
        <v>16254.682068589012</v>
      </c>
      <c r="Z97" s="8">
        <f t="shared" si="120"/>
        <v>9555.2891458633185</v>
      </c>
      <c r="AA97" s="5"/>
      <c r="AB97" s="5">
        <v>3.8614925338826975E-2</v>
      </c>
      <c r="AC97" s="5">
        <v>0.10651105192234203</v>
      </c>
      <c r="AD97" s="5">
        <v>0.85487402273883106</v>
      </c>
      <c r="AF97" s="3">
        <f t="shared" si="108"/>
        <v>2640.565824519666</v>
      </c>
      <c r="AG97" s="3">
        <f t="shared" si="109"/>
        <v>7283.4387525535931</v>
      </c>
      <c r="AH97" s="3">
        <f t="shared" si="110"/>
        <v>58457.995422926746</v>
      </c>
      <c r="AJ97" s="5">
        <v>4.7063244543618099E-2</v>
      </c>
      <c r="AK97" s="5">
        <v>0.10856172810797185</v>
      </c>
      <c r="AL97" s="5">
        <v>0.84437502734841008</v>
      </c>
      <c r="AM97" s="3"/>
      <c r="AN97" s="3">
        <f t="shared" si="121"/>
        <v>45483.160597372953</v>
      </c>
      <c r="AO97" s="3">
        <f t="shared" si="122"/>
        <v>104916.91684552145</v>
      </c>
      <c r="AP97" s="3">
        <f t="shared" si="123"/>
        <v>816026.29282614379</v>
      </c>
      <c r="AR97" s="5">
        <v>9.6366703278666491E-2</v>
      </c>
      <c r="AS97" s="5">
        <v>8.4846594519102078E-2</v>
      </c>
      <c r="AT97" s="5">
        <v>0.81878670220223138</v>
      </c>
      <c r="AU97" s="3"/>
      <c r="AV97" s="3">
        <f t="shared" si="124"/>
        <v>53384.997867302562</v>
      </c>
      <c r="AW97" s="3">
        <f t="shared" si="125"/>
        <v>47003.115322436177</v>
      </c>
      <c r="AX97" s="3">
        <f t="shared" si="126"/>
        <v>453589.51654122298</v>
      </c>
      <c r="AY97" s="3">
        <f t="shared" si="111"/>
        <v>1520404</v>
      </c>
      <c r="AZ97" s="3" t="s">
        <v>420</v>
      </c>
      <c r="BA97" s="3" t="s">
        <v>420</v>
      </c>
      <c r="BB97" s="3">
        <v>55072943815.639412</v>
      </c>
      <c r="BC97" s="3">
        <v>23598088231.413746</v>
      </c>
      <c r="BD97" s="3">
        <v>31474855584.225666</v>
      </c>
      <c r="BE97" s="2" t="s">
        <v>164</v>
      </c>
      <c r="BF97" s="3">
        <v>162924826902.37759</v>
      </c>
      <c r="BG97" s="3">
        <v>57578228405.524292</v>
      </c>
      <c r="BH97" s="3">
        <v>105346598496.85335</v>
      </c>
      <c r="BI97" s="3">
        <v>107851883086.73827</v>
      </c>
      <c r="BJ97" s="3">
        <v>33980140174.110546</v>
      </c>
      <c r="BK97" s="3">
        <v>73871742912.627686</v>
      </c>
      <c r="BL97" s="3">
        <v>474783383552</v>
      </c>
      <c r="BM97" s="5">
        <f t="shared" si="127"/>
        <v>0.11599593777613243</v>
      </c>
      <c r="BN97" s="5">
        <f t="shared" si="128"/>
        <v>0.34315612666030354</v>
      </c>
      <c r="BO97" s="5">
        <f t="shared" si="129"/>
        <v>0.2271601888841713</v>
      </c>
      <c r="BP97" s="5">
        <f t="shared" si="130"/>
        <v>1.9583460700372237</v>
      </c>
      <c r="BQ97" s="8">
        <v>12262007222.84251</v>
      </c>
      <c r="BR97" s="8">
        <v>21718132951.268036</v>
      </c>
      <c r="BS97" s="8">
        <v>19746269847.050755</v>
      </c>
      <c r="BT97" s="8">
        <v>54125473065.576927</v>
      </c>
      <c r="BU97" s="12">
        <v>0.2599999999999999</v>
      </c>
      <c r="BV97" s="3">
        <v>57243858100.835342</v>
      </c>
      <c r="BW97" s="5">
        <f t="shared" si="112"/>
        <v>0.3513513513513512</v>
      </c>
    </row>
    <row r="98" spans="1:75" x14ac:dyDescent="0.25">
      <c r="A98" s="2" t="s">
        <v>94</v>
      </c>
      <c r="B98" s="2" t="s">
        <v>94</v>
      </c>
      <c r="C98" s="2" t="s">
        <v>171</v>
      </c>
      <c r="D98" s="2" t="s">
        <v>166</v>
      </c>
      <c r="E98" s="3">
        <v>356008</v>
      </c>
      <c r="F98" s="7">
        <v>0.35250753531612011</v>
      </c>
      <c r="G98" s="7">
        <v>0.16239968042996694</v>
      </c>
      <c r="H98" s="3">
        <f t="shared" si="113"/>
        <v>230512.4973671787</v>
      </c>
      <c r="I98" s="3">
        <f t="shared" si="114"/>
        <v>298192.41456948832</v>
      </c>
      <c r="J98" s="3">
        <f t="shared" si="115"/>
        <v>125495.50263282128</v>
      </c>
      <c r="K98" s="3">
        <f t="shared" si="116"/>
        <v>57815.585430511674</v>
      </c>
      <c r="M98" s="5">
        <v>0.24128426318207341</v>
      </c>
      <c r="N98" s="5">
        <v>0.16989944362207135</v>
      </c>
      <c r="O98" s="5">
        <v>0.58881629319585527</v>
      </c>
      <c r="P98" s="3"/>
      <c r="Q98" s="3">
        <f t="shared" si="105"/>
        <v>85899.127966923596</v>
      </c>
      <c r="R98" s="3">
        <f t="shared" si="106"/>
        <v>60485.561125006374</v>
      </c>
      <c r="S98" s="3">
        <f t="shared" si="107"/>
        <v>209623.31090807004</v>
      </c>
      <c r="T98" s="3">
        <v>51402</v>
      </c>
      <c r="U98" s="7">
        <v>0.23770185173639255</v>
      </c>
      <c r="V98" s="7">
        <v>0.1369162666001621</v>
      </c>
      <c r="W98" s="8">
        <f t="shared" si="117"/>
        <v>39183.649417045948</v>
      </c>
      <c r="X98" s="8">
        <f t="shared" si="118"/>
        <v>44364.230064218471</v>
      </c>
      <c r="Y98" s="8">
        <f t="shared" si="119"/>
        <v>12218.35058295405</v>
      </c>
      <c r="Z98" s="8">
        <f t="shared" si="120"/>
        <v>7037.7699357815318</v>
      </c>
      <c r="AA98" s="5"/>
      <c r="AB98" s="5">
        <v>0.15941626329480721</v>
      </c>
      <c r="AC98" s="5">
        <v>0.18889019230135995</v>
      </c>
      <c r="AD98" s="5">
        <v>0.65169354440383287</v>
      </c>
      <c r="AF98" s="3">
        <f t="shared" si="108"/>
        <v>8194.3147658796806</v>
      </c>
      <c r="AG98" s="3">
        <f t="shared" si="109"/>
        <v>9709.3336646745047</v>
      </c>
      <c r="AH98" s="3">
        <f t="shared" si="110"/>
        <v>33498.351569445818</v>
      </c>
      <c r="AJ98" s="5">
        <v>0.17574866442999246</v>
      </c>
      <c r="AK98" s="5">
        <v>0.18641539500829654</v>
      </c>
      <c r="AL98" s="5">
        <v>0.637835940561711</v>
      </c>
      <c r="AM98" s="3"/>
      <c r="AN98" s="3">
        <f t="shared" si="121"/>
        <v>47398.73759924269</v>
      </c>
      <c r="AO98" s="3">
        <f t="shared" si="122"/>
        <v>50275.513734996763</v>
      </c>
      <c r="AP98" s="3">
        <f t="shared" si="123"/>
        <v>172021.8954499852</v>
      </c>
      <c r="AR98" s="5">
        <v>0.25363086232980336</v>
      </c>
      <c r="AS98" s="5">
        <v>0.16402536264127435</v>
      </c>
      <c r="AT98" s="5">
        <v>0.58234377502892232</v>
      </c>
      <c r="AU98" s="3"/>
      <c r="AV98" s="3">
        <f t="shared" si="124"/>
        <v>34928.483345877059</v>
      </c>
      <c r="AW98" s="3">
        <f t="shared" si="125"/>
        <v>22588.564714444776</v>
      </c>
      <c r="AX98" s="3">
        <f t="shared" si="126"/>
        <v>80196.805155453505</v>
      </c>
      <c r="AY98" s="3">
        <f t="shared" si="111"/>
        <v>407410</v>
      </c>
      <c r="AZ98" s="3" t="s">
        <v>420</v>
      </c>
      <c r="BA98" s="3" t="s">
        <v>420</v>
      </c>
      <c r="BB98" s="3">
        <v>18232839392.743027</v>
      </c>
      <c r="BC98" s="3">
        <v>2933545070.4332638</v>
      </c>
      <c r="BD98" s="3">
        <v>15299294322.309763</v>
      </c>
      <c r="BE98" s="2" t="s">
        <v>164</v>
      </c>
      <c r="BF98" s="3">
        <v>64104321001.622063</v>
      </c>
      <c r="BG98" s="3">
        <v>16103211999.354395</v>
      </c>
      <c r="BH98" s="3">
        <v>48001109002.26767</v>
      </c>
      <c r="BI98" s="3">
        <v>45871481608.879044</v>
      </c>
      <c r="BJ98" s="3">
        <v>13169666928.921131</v>
      </c>
      <c r="BK98" s="3">
        <v>32701814679.957909</v>
      </c>
      <c r="BL98" s="3">
        <v>177954488320</v>
      </c>
      <c r="BM98" s="5">
        <f t="shared" si="127"/>
        <v>0.10245787878053689</v>
      </c>
      <c r="BN98" s="5">
        <f t="shared" si="128"/>
        <v>0.36022873941987271</v>
      </c>
      <c r="BO98" s="5">
        <f t="shared" si="129"/>
        <v>0.25777086063933585</v>
      </c>
      <c r="BP98" s="5">
        <f t="shared" si="130"/>
        <v>2.5158715338180766</v>
      </c>
      <c r="BQ98" s="8">
        <v>3291902770.9495964</v>
      </c>
      <c r="BR98" s="8">
        <v>9877764157.9715347</v>
      </c>
      <c r="BS98" s="8">
        <v>2634578024.3355169</v>
      </c>
      <c r="BT98" s="8">
        <v>30067236655.622391</v>
      </c>
      <c r="BU98" s="12">
        <v>0.30199999999999982</v>
      </c>
      <c r="BV98" s="3">
        <v>27735680433.366543</v>
      </c>
      <c r="BW98" s="5">
        <f t="shared" si="112"/>
        <v>0.43266475644699104</v>
      </c>
    </row>
    <row r="99" spans="1:75" x14ac:dyDescent="0.25">
      <c r="A99" s="2" t="s">
        <v>179</v>
      </c>
      <c r="B99" s="2" t="s">
        <v>95</v>
      </c>
      <c r="C99" s="2" t="s">
        <v>171</v>
      </c>
      <c r="D99" s="2" t="s">
        <v>166</v>
      </c>
      <c r="E99" s="3">
        <v>1415186</v>
      </c>
      <c r="F99" s="7">
        <v>0.20275215369367997</v>
      </c>
      <c r="G99" s="7">
        <v>0.20275215369367997</v>
      </c>
      <c r="H99" s="3">
        <f t="shared" si="113"/>
        <v>1128253.990622856</v>
      </c>
      <c r="I99" s="3">
        <f t="shared" si="114"/>
        <v>1128253.990622856</v>
      </c>
      <c r="J99" s="3">
        <f t="shared" si="115"/>
        <v>286932.00937714416</v>
      </c>
      <c r="K99" s="3">
        <f t="shared" si="116"/>
        <v>286932.00937714416</v>
      </c>
      <c r="M99" s="5">
        <v>0.26146555599629778</v>
      </c>
      <c r="N99" s="5">
        <v>0.21929075763585879</v>
      </c>
      <c r="O99" s="5">
        <v>0.51924368636784346</v>
      </c>
      <c r="P99" s="3"/>
      <c r="Q99" s="3">
        <f t="shared" si="105"/>
        <v>370022.39432817668</v>
      </c>
      <c r="R99" s="3">
        <f t="shared" si="106"/>
        <v>310337.21013566043</v>
      </c>
      <c r="S99" s="3">
        <f t="shared" si="107"/>
        <v>734826.39553616289</v>
      </c>
      <c r="T99" s="3">
        <v>254253</v>
      </c>
      <c r="U99" s="7">
        <v>0.13387854532799723</v>
      </c>
      <c r="V99" s="7">
        <v>0.13387854532799723</v>
      </c>
      <c r="W99" s="8">
        <f t="shared" si="117"/>
        <v>220213.9782147207</v>
      </c>
      <c r="X99" s="8">
        <f t="shared" si="118"/>
        <v>220213.9782147207</v>
      </c>
      <c r="Y99" s="8">
        <f t="shared" si="119"/>
        <v>34039.021785279278</v>
      </c>
      <c r="Z99" s="8">
        <f t="shared" si="120"/>
        <v>34039.021785279278</v>
      </c>
      <c r="AA99" s="5"/>
      <c r="AB99" s="5">
        <v>0.29481722438249053</v>
      </c>
      <c r="AC99" s="5">
        <v>0.15044526672116393</v>
      </c>
      <c r="AD99" s="5">
        <v>0.55473750889634554</v>
      </c>
      <c r="AF99" s="3">
        <f t="shared" si="108"/>
        <v>74958.163750921361</v>
      </c>
      <c r="AG99" s="3">
        <f t="shared" si="109"/>
        <v>38251.160399656095</v>
      </c>
      <c r="AH99" s="3">
        <f t="shared" si="110"/>
        <v>141043.67584942255</v>
      </c>
      <c r="AJ99" s="5">
        <v>0.28578733401038825</v>
      </c>
      <c r="AK99" s="5">
        <v>0.1716080637778834</v>
      </c>
      <c r="AL99" s="5">
        <v>0.54260460221172824</v>
      </c>
      <c r="AM99" s="3"/>
      <c r="AN99" s="3">
        <f t="shared" si="121"/>
        <v>385375.06581249431</v>
      </c>
      <c r="AO99" s="3">
        <f t="shared" si="122"/>
        <v>231407.97719871174</v>
      </c>
      <c r="AP99" s="3">
        <f t="shared" si="123"/>
        <v>731684.92582637048</v>
      </c>
      <c r="AR99" s="5">
        <v>0.28578733401038825</v>
      </c>
      <c r="AS99" s="5">
        <v>0.1716080637778834</v>
      </c>
      <c r="AT99" s="5">
        <v>0.54260460221172824</v>
      </c>
      <c r="AU99" s="3"/>
      <c r="AV99" s="3">
        <f t="shared" si="124"/>
        <v>91729.455290474245</v>
      </c>
      <c r="AW99" s="3">
        <f t="shared" si="125"/>
        <v>55081.217186574162</v>
      </c>
      <c r="AX99" s="3">
        <f t="shared" si="126"/>
        <v>174160.35868537499</v>
      </c>
      <c r="AY99" s="3">
        <f t="shared" si="111"/>
        <v>1669439</v>
      </c>
      <c r="AZ99" s="3" t="s">
        <v>420</v>
      </c>
      <c r="BA99" s="3" t="s">
        <v>420</v>
      </c>
      <c r="BB99" s="3">
        <v>134058734021.58144</v>
      </c>
      <c r="BC99" s="3">
        <v>3996162541.690567</v>
      </c>
      <c r="BD99" s="3">
        <v>130062571479.89087</v>
      </c>
      <c r="BE99" s="2" t="s">
        <v>163</v>
      </c>
      <c r="BF99" s="3">
        <v>356079248647.94843</v>
      </c>
      <c r="BG99" s="3">
        <v>36966520223.535973</v>
      </c>
      <c r="BH99" s="3">
        <v>319112728424.41217</v>
      </c>
      <c r="BI99" s="3">
        <v>222020514626.3671</v>
      </c>
      <c r="BJ99" s="3">
        <v>32970357681.845406</v>
      </c>
      <c r="BK99" s="3">
        <v>189050156944.5213</v>
      </c>
      <c r="BL99" s="3">
        <v>1326015053824</v>
      </c>
      <c r="BM99" s="5">
        <f t="shared" si="127"/>
        <v>0.10109895331503141</v>
      </c>
      <c r="BN99" s="5">
        <f t="shared" si="128"/>
        <v>0.2685333380047813</v>
      </c>
      <c r="BO99" s="5">
        <f t="shared" si="129"/>
        <v>0.16743438468974994</v>
      </c>
      <c r="BP99" s="5">
        <f t="shared" si="130"/>
        <v>1.6561436018829265</v>
      </c>
      <c r="BQ99" s="8">
        <v>9715932941.9340744</v>
      </c>
      <c r="BR99" s="8">
        <v>23254424739.911331</v>
      </c>
      <c r="BS99" s="8">
        <v>13333835244.626789</v>
      </c>
      <c r="BT99" s="8">
        <v>175716321699.8945</v>
      </c>
      <c r="BU99" s="12">
        <v>0.40600000000000008</v>
      </c>
      <c r="BV99" s="3">
        <v>243380765910.88739</v>
      </c>
      <c r="BW99" s="5">
        <f t="shared" si="112"/>
        <v>0.68350168350168372</v>
      </c>
    </row>
    <row r="100" spans="1:75" x14ac:dyDescent="0.25">
      <c r="A100" s="2" t="s">
        <v>96</v>
      </c>
      <c r="B100" s="2" t="s">
        <v>96</v>
      </c>
      <c r="C100" s="2" t="s">
        <v>197</v>
      </c>
      <c r="D100" s="2" t="s">
        <v>196</v>
      </c>
      <c r="E100" s="3">
        <v>114329</v>
      </c>
      <c r="F100" s="7">
        <v>0.23826714801444043</v>
      </c>
      <c r="G100" s="7">
        <v>0.23826714801444043</v>
      </c>
      <c r="H100" s="3">
        <f t="shared" si="113"/>
        <v>87088.155234657039</v>
      </c>
      <c r="I100" s="3">
        <f t="shared" si="114"/>
        <v>87088.155234657039</v>
      </c>
      <c r="J100" s="3">
        <f t="shared" si="115"/>
        <v>27240.844765342961</v>
      </c>
      <c r="K100" s="3">
        <f t="shared" si="116"/>
        <v>27240.844765342961</v>
      </c>
      <c r="M100" s="5">
        <v>0.36803661563650536</v>
      </c>
      <c r="N100" s="5">
        <v>0.27556506017239646</v>
      </c>
      <c r="O100" s="5">
        <v>0.35639832419109824</v>
      </c>
      <c r="P100" s="3"/>
      <c r="Q100" s="3">
        <f t="shared" ref="Q100:Q135" si="131">$E100*M100</f>
        <v>42077.258229106024</v>
      </c>
      <c r="R100" s="3">
        <f t="shared" ref="R100:R135" si="132">$E100*N100</f>
        <v>31505.077764449914</v>
      </c>
      <c r="S100" s="3">
        <f t="shared" ref="S100:S135" si="133">$E100*O100</f>
        <v>40746.664006444073</v>
      </c>
      <c r="T100" s="3">
        <v>9061</v>
      </c>
      <c r="U100" s="7">
        <v>0.11475409836065574</v>
      </c>
      <c r="V100" s="7">
        <v>0.11475409836065574</v>
      </c>
      <c r="W100" s="8">
        <f t="shared" si="117"/>
        <v>8021.2131147540986</v>
      </c>
      <c r="X100" s="8">
        <f t="shared" si="118"/>
        <v>8021.2131147540986</v>
      </c>
      <c r="Y100" s="8">
        <f t="shared" si="119"/>
        <v>1039.7868852459017</v>
      </c>
      <c r="Z100" s="8">
        <f t="shared" si="120"/>
        <v>1039.7868852459017</v>
      </c>
      <c r="AA100" s="5"/>
      <c r="AB100" s="5">
        <v>0.21065018547105038</v>
      </c>
      <c r="AC100" s="5">
        <v>0.20119000990714928</v>
      </c>
      <c r="AD100" s="5">
        <v>0.58815980462180029</v>
      </c>
      <c r="AF100" s="3">
        <f t="shared" ref="AF100:AF135" si="134">$T100*AB100</f>
        <v>1908.7013305531875</v>
      </c>
      <c r="AG100" s="3">
        <f t="shared" ref="AG100:AG135" si="135">$T100*AC100</f>
        <v>1822.9826797686796</v>
      </c>
      <c r="AH100" s="3">
        <f t="shared" ref="AH100:AH135" si="136">$T100*AD100</f>
        <v>5329.3159896781326</v>
      </c>
      <c r="AJ100" s="5">
        <v>0.26744962260822158</v>
      </c>
      <c r="AK100" s="5">
        <v>0.25787674039839453</v>
      </c>
      <c r="AL100" s="5">
        <v>0.47467363699338377</v>
      </c>
      <c r="AM100" s="3"/>
      <c r="AN100" s="3">
        <f t="shared" si="121"/>
        <v>25436.964671556343</v>
      </c>
      <c r="AO100" s="3">
        <f t="shared" si="122"/>
        <v>24526.493891296377</v>
      </c>
      <c r="AP100" s="3">
        <f t="shared" si="123"/>
        <v>45145.909786558404</v>
      </c>
      <c r="AR100" s="5">
        <v>0.27306893486746303</v>
      </c>
      <c r="AS100" s="5">
        <v>0.11185207289616496</v>
      </c>
      <c r="AT100" s="5">
        <v>0.61507899223637197</v>
      </c>
      <c r="AU100" s="3"/>
      <c r="AV100" s="3">
        <f t="shared" si="124"/>
        <v>7722.5619622053646</v>
      </c>
      <c r="AW100" s="3">
        <f t="shared" si="125"/>
        <v>3163.2472729312558</v>
      </c>
      <c r="AX100" s="3">
        <f t="shared" si="126"/>
        <v>17394.822415452243</v>
      </c>
      <c r="AY100" s="3">
        <f t="shared" ref="AY100:AY135" si="137">E100+T100</f>
        <v>123390</v>
      </c>
      <c r="AZ100" s="3" t="s">
        <v>420</v>
      </c>
      <c r="BA100" s="3" t="s">
        <v>420</v>
      </c>
      <c r="BB100" s="3">
        <v>217157882.18800193</v>
      </c>
      <c r="BC100" s="3">
        <v>27457330.13034546</v>
      </c>
      <c r="BD100" s="3">
        <v>189700552.05765647</v>
      </c>
      <c r="BE100" s="2" t="s">
        <v>163</v>
      </c>
      <c r="BF100" s="3">
        <v>1490934318.7557991</v>
      </c>
      <c r="BG100" s="3">
        <v>70991140.551111594</v>
      </c>
      <c r="BH100" s="3">
        <v>1419943178.2046888</v>
      </c>
      <c r="BI100" s="3">
        <v>1273776436.5677984</v>
      </c>
      <c r="BJ100" s="3">
        <v>43533810.42076613</v>
      </c>
      <c r="BK100" s="3">
        <v>1230242626.1470323</v>
      </c>
      <c r="BL100" s="3">
        <v>8095980032</v>
      </c>
      <c r="BM100" s="5">
        <f t="shared" si="127"/>
        <v>2.6822927098346126E-2</v>
      </c>
      <c r="BN100" s="5">
        <f t="shared" si="128"/>
        <v>0.18415736116724146</v>
      </c>
      <c r="BO100" s="5">
        <f t="shared" si="129"/>
        <v>0.1573344340688955</v>
      </c>
      <c r="BP100" s="5">
        <f t="shared" si="130"/>
        <v>5.8656698238797578</v>
      </c>
      <c r="BQ100" s="8">
        <v>3709870.9560267879</v>
      </c>
      <c r="BR100" s="8">
        <v>39823939.464739345</v>
      </c>
      <c r="BS100" s="8">
        <v>74251275.612509996</v>
      </c>
      <c r="BT100" s="8">
        <v>1155991350.5345223</v>
      </c>
      <c r="BU100" s="12">
        <v>0.39100000000000001</v>
      </c>
      <c r="BV100" s="3">
        <v>957233692.33746719</v>
      </c>
      <c r="BW100" s="5">
        <f t="shared" ref="BW100:BW131" si="138">IFERROR(IF(BV100/BF100=0,"",BV100/BF100),"")</f>
        <v>0.64203612479474559</v>
      </c>
    </row>
    <row r="101" spans="1:75" x14ac:dyDescent="0.25">
      <c r="A101" s="2" t="s">
        <v>97</v>
      </c>
      <c r="B101" s="2" t="s">
        <v>97</v>
      </c>
      <c r="C101" s="2" t="s">
        <v>161</v>
      </c>
      <c r="D101" s="2" t="s">
        <v>162</v>
      </c>
      <c r="E101" s="3">
        <v>1446.1538461538462</v>
      </c>
      <c r="F101" s="7">
        <v>0.35106382978723405</v>
      </c>
      <c r="G101" s="7">
        <v>0.35106382978723405</v>
      </c>
      <c r="H101" s="3">
        <f t="shared" si="113"/>
        <v>938.46153846153845</v>
      </c>
      <c r="I101" s="3">
        <f t="shared" si="114"/>
        <v>938.46153846153845</v>
      </c>
      <c r="J101" s="3">
        <f t="shared" si="115"/>
        <v>507.69230769230774</v>
      </c>
      <c r="K101" s="3">
        <f t="shared" si="116"/>
        <v>507.69230769230774</v>
      </c>
      <c r="M101" s="5">
        <v>6.3755767227265961E-2</v>
      </c>
      <c r="N101" s="5">
        <v>0.24497523982194319</v>
      </c>
      <c r="O101" s="5">
        <v>0.69126899295079081</v>
      </c>
      <c r="P101" s="3"/>
      <c r="Q101" s="3">
        <f t="shared" si="131"/>
        <v>92.200647990200011</v>
      </c>
      <c r="R101" s="3">
        <f t="shared" si="132"/>
        <v>354.271885280964</v>
      </c>
      <c r="S101" s="3">
        <f t="shared" si="133"/>
        <v>999.68131288268216</v>
      </c>
      <c r="T101" s="3">
        <v>498.53372434017592</v>
      </c>
      <c r="U101" s="7">
        <v>0.37058823529411766</v>
      </c>
      <c r="V101" s="7">
        <v>0.37058823529411766</v>
      </c>
      <c r="W101" s="8">
        <f t="shared" si="117"/>
        <v>313.78299120234601</v>
      </c>
      <c r="X101" s="8">
        <f t="shared" si="118"/>
        <v>313.78299120234601</v>
      </c>
      <c r="Y101" s="8">
        <f t="shared" si="119"/>
        <v>184.75073313782991</v>
      </c>
      <c r="Z101" s="8">
        <f t="shared" si="120"/>
        <v>184.75073313782991</v>
      </c>
      <c r="AA101" s="5"/>
      <c r="AB101" s="5">
        <v>0</v>
      </c>
      <c r="AC101" s="5">
        <v>0.45857311502130321</v>
      </c>
      <c r="AD101" s="5">
        <v>0.54142688497869684</v>
      </c>
      <c r="AF101" s="3">
        <f t="shared" si="134"/>
        <v>0</v>
      </c>
      <c r="AG101" s="3">
        <f t="shared" si="135"/>
        <v>228.61416291384617</v>
      </c>
      <c r="AH101" s="3">
        <f t="shared" si="136"/>
        <v>269.91956142632978</v>
      </c>
      <c r="AJ101" s="5">
        <v>0</v>
      </c>
      <c r="AK101" s="5">
        <v>0.37981201737083248</v>
      </c>
      <c r="AL101" s="5">
        <v>0.62018798262916752</v>
      </c>
      <c r="AM101" s="3"/>
      <c r="AN101" s="3">
        <f t="shared" si="121"/>
        <v>0</v>
      </c>
      <c r="AO101" s="3">
        <f t="shared" si="122"/>
        <v>475.61752105322921</v>
      </c>
      <c r="AP101" s="3">
        <f t="shared" si="123"/>
        <v>776.62700861065514</v>
      </c>
      <c r="AR101" s="5">
        <v>7.224194679423987E-2</v>
      </c>
      <c r="AS101" s="5">
        <v>0.34982236650468362</v>
      </c>
      <c r="AT101" s="5">
        <v>0.57793568670107653</v>
      </c>
      <c r="AU101" s="3"/>
      <c r="AV101" s="3">
        <f t="shared" si="124"/>
        <v>50.023433313692472</v>
      </c>
      <c r="AW101" s="3">
        <f t="shared" si="125"/>
        <v>242.23206321289803</v>
      </c>
      <c r="AX101" s="3">
        <f t="shared" si="126"/>
        <v>400.18754430354716</v>
      </c>
      <c r="AY101" s="3">
        <f t="shared" si="137"/>
        <v>1944.6875704940221</v>
      </c>
      <c r="AZ101" s="3" t="s">
        <v>133</v>
      </c>
      <c r="BA101" s="3" t="s">
        <v>133</v>
      </c>
      <c r="BB101" s="3">
        <v>136455641.17103764</v>
      </c>
      <c r="BC101" s="3">
        <v>16482791.694704976</v>
      </c>
      <c r="BD101" s="3">
        <v>119972849.47633266</v>
      </c>
      <c r="BE101" s="2" t="s">
        <v>163</v>
      </c>
      <c r="BF101" s="3">
        <v>172123705.46003756</v>
      </c>
      <c r="BG101" s="3">
        <v>15181015.417960702</v>
      </c>
      <c r="BH101" s="3">
        <v>156942690.0420768</v>
      </c>
      <c r="BI101" s="3">
        <v>35668064.288999915</v>
      </c>
      <c r="BJ101" s="3">
        <v>-1301776.2767442744</v>
      </c>
      <c r="BK101" s="3">
        <v>36969840.565744132</v>
      </c>
      <c r="BL101" s="3">
        <v>761037888</v>
      </c>
      <c r="BM101" s="5">
        <f t="shared" si="127"/>
        <v>0.17930203387066801</v>
      </c>
      <c r="BN101" s="5">
        <f t="shared" si="128"/>
        <v>0.22616969296019801</v>
      </c>
      <c r="BO101" s="5">
        <f t="shared" si="129"/>
        <v>4.686765908953E-2</v>
      </c>
      <c r="BP101" s="5">
        <f t="shared" si="130"/>
        <v>0.2613894448254615</v>
      </c>
      <c r="BQ101" s="8">
        <v>-1250495.2385950233</v>
      </c>
      <c r="BR101" s="8">
        <v>-51281.038149251232</v>
      </c>
      <c r="BS101" s="8">
        <v>6691428.5485716332</v>
      </c>
      <c r="BT101" s="8">
        <v>30278412.0171725</v>
      </c>
      <c r="BU101" s="12">
        <v>0</v>
      </c>
      <c r="BV101" s="3">
        <v>0</v>
      </c>
      <c r="BW101" s="5" t="str">
        <f t="shared" si="138"/>
        <v/>
      </c>
    </row>
    <row r="102" spans="1:75" x14ac:dyDescent="0.25">
      <c r="A102" s="2" t="s">
        <v>98</v>
      </c>
      <c r="B102" s="2" t="s">
        <v>98</v>
      </c>
      <c r="C102" s="2" t="s">
        <v>197</v>
      </c>
      <c r="D102" s="2" t="s">
        <v>196</v>
      </c>
      <c r="E102" s="3">
        <v>17753.846153846152</v>
      </c>
      <c r="F102" s="7">
        <v>0.21856027753686036</v>
      </c>
      <c r="G102" s="7">
        <v>0.2168256721595837</v>
      </c>
      <c r="H102" s="3">
        <f t="shared" si="113"/>
        <v>13873.560611114817</v>
      </c>
      <c r="I102" s="3">
        <f t="shared" si="114"/>
        <v>13904.356528120621</v>
      </c>
      <c r="J102" s="3">
        <f t="shared" si="115"/>
        <v>3880.2855427313361</v>
      </c>
      <c r="K102" s="3">
        <f t="shared" si="116"/>
        <v>3849.4896257255318</v>
      </c>
      <c r="M102" s="5">
        <v>0.34788763972226583</v>
      </c>
      <c r="N102" s="5">
        <v>0.31405381791958287</v>
      </c>
      <c r="O102" s="5">
        <v>0.33805854235815125</v>
      </c>
      <c r="P102" s="3"/>
      <c r="Q102" s="3">
        <f t="shared" si="131"/>
        <v>6176.3436344537649</v>
      </c>
      <c r="R102" s="3">
        <f t="shared" si="132"/>
        <v>5575.6631673722859</v>
      </c>
      <c r="S102" s="3">
        <f t="shared" si="133"/>
        <v>6001.8393520200998</v>
      </c>
      <c r="T102" s="3">
        <v>4516.1290322580644</v>
      </c>
      <c r="U102" s="7">
        <v>0.11753246753246753</v>
      </c>
      <c r="V102" s="7">
        <v>8.5714285714285715E-2</v>
      </c>
      <c r="W102" s="8">
        <f t="shared" si="117"/>
        <v>3985.3372434017597</v>
      </c>
      <c r="X102" s="8">
        <f t="shared" si="118"/>
        <v>4129.0322580645161</v>
      </c>
      <c r="Y102" s="8">
        <f t="shared" si="119"/>
        <v>530.79178885630495</v>
      </c>
      <c r="Z102" s="8">
        <f t="shared" si="120"/>
        <v>387.09677419354836</v>
      </c>
      <c r="AA102" s="5"/>
      <c r="AB102" s="5">
        <v>0.25663045376580629</v>
      </c>
      <c r="AC102" s="5">
        <v>0.2631362847252342</v>
      </c>
      <c r="AD102" s="5">
        <v>0.48023326150895962</v>
      </c>
      <c r="AF102" s="3">
        <f t="shared" si="134"/>
        <v>1158.9762428133188</v>
      </c>
      <c r="AG102" s="3">
        <f t="shared" si="135"/>
        <v>1188.3574148881544</v>
      </c>
      <c r="AH102" s="3">
        <f t="shared" si="136"/>
        <v>2168.7953745565919</v>
      </c>
      <c r="AJ102" s="5">
        <v>0.33316074585372502</v>
      </c>
      <c r="AK102" s="5">
        <v>0.24461580949325118</v>
      </c>
      <c r="AL102" s="5">
        <v>0.42222344465302386</v>
      </c>
      <c r="AM102" s="3"/>
      <c r="AN102" s="3">
        <f t="shared" si="121"/>
        <v>5949.8837293362321</v>
      </c>
      <c r="AO102" s="3">
        <f t="shared" si="122"/>
        <v>4368.5687553398593</v>
      </c>
      <c r="AP102" s="3">
        <f t="shared" si="123"/>
        <v>7540.4453698404868</v>
      </c>
      <c r="AR102" s="5">
        <v>9.9364590660442412E-2</v>
      </c>
      <c r="AS102" s="5">
        <v>0.50116552106625756</v>
      </c>
      <c r="AT102" s="5">
        <v>0.39946988827329993</v>
      </c>
      <c r="AU102" s="3"/>
      <c r="AV102" s="3">
        <f t="shared" si="124"/>
        <v>438.30489342476255</v>
      </c>
      <c r="AW102" s="3">
        <f t="shared" si="125"/>
        <v>2210.6798693486771</v>
      </c>
      <c r="AX102" s="3">
        <f t="shared" si="126"/>
        <v>1762.0925688142011</v>
      </c>
      <c r="AY102" s="3">
        <f t="shared" si="137"/>
        <v>22269.975186104217</v>
      </c>
      <c r="AZ102" s="3" t="s">
        <v>133</v>
      </c>
      <c r="BA102" s="3" t="s">
        <v>133</v>
      </c>
      <c r="BB102" s="3">
        <v>493738437.14491862</v>
      </c>
      <c r="BC102" s="3">
        <v>70520020.562432989</v>
      </c>
      <c r="BD102" s="3">
        <v>423218416.58248562</v>
      </c>
      <c r="BE102" s="2" t="s">
        <v>164</v>
      </c>
      <c r="BF102" s="3">
        <v>1409186058.3032568</v>
      </c>
      <c r="BG102" s="3">
        <v>48348205.829409711</v>
      </c>
      <c r="BH102" s="3">
        <v>1360837852.4738467</v>
      </c>
      <c r="BI102" s="3">
        <v>915447621.15833807</v>
      </c>
      <c r="BJ102" s="3">
        <v>-22171814.733023278</v>
      </c>
      <c r="BK102" s="3">
        <v>937619435.891361</v>
      </c>
      <c r="BL102" s="3">
        <v>13779570688</v>
      </c>
      <c r="BM102" s="5">
        <f t="shared" si="127"/>
        <v>3.5831191575140503E-2</v>
      </c>
      <c r="BN102" s="5">
        <f t="shared" si="128"/>
        <v>0.10226632528765592</v>
      </c>
      <c r="BO102" s="5">
        <f t="shared" si="129"/>
        <v>6.6435133712515415E-2</v>
      </c>
      <c r="BP102" s="5">
        <f t="shared" si="130"/>
        <v>1.8541145519315572</v>
      </c>
      <c r="BQ102" s="8">
        <v>-6535870.6738390299</v>
      </c>
      <c r="BR102" s="8">
        <v>-15635944.059184249</v>
      </c>
      <c r="BS102" s="8">
        <v>16153600.919888983</v>
      </c>
      <c r="BT102" s="8">
        <v>921465834.97147202</v>
      </c>
      <c r="BU102" s="12">
        <v>0.41699999999999987</v>
      </c>
      <c r="BV102" s="3">
        <v>1007942686.6422945</v>
      </c>
      <c r="BW102" s="5">
        <f t="shared" si="138"/>
        <v>0.71526586620926202</v>
      </c>
    </row>
    <row r="103" spans="1:75" x14ac:dyDescent="0.25">
      <c r="A103" s="2" t="s">
        <v>99</v>
      </c>
      <c r="B103" s="2" t="s">
        <v>99</v>
      </c>
      <c r="C103" s="2" t="s">
        <v>171</v>
      </c>
      <c r="D103" s="2" t="s">
        <v>166</v>
      </c>
      <c r="E103" s="3">
        <v>72995</v>
      </c>
      <c r="F103" s="7">
        <v>0.18705139247774907</v>
      </c>
      <c r="G103" s="7">
        <v>0.13436692506459949</v>
      </c>
      <c r="H103" s="3">
        <f t="shared" si="113"/>
        <v>59341.183606086706</v>
      </c>
      <c r="I103" s="3">
        <f t="shared" si="114"/>
        <v>63186.88630490956</v>
      </c>
      <c r="J103" s="3">
        <f t="shared" si="115"/>
        <v>13653.816393913294</v>
      </c>
      <c r="K103" s="3">
        <f t="shared" si="116"/>
        <v>9808.1136950904402</v>
      </c>
      <c r="M103" s="5">
        <v>0.16219175172239117</v>
      </c>
      <c r="N103" s="5">
        <v>0.29134811195695909</v>
      </c>
      <c r="O103" s="5">
        <v>0.54646013632064971</v>
      </c>
      <c r="P103" s="3"/>
      <c r="Q103" s="3">
        <f t="shared" si="131"/>
        <v>11839.186916975943</v>
      </c>
      <c r="R103" s="3">
        <f t="shared" si="132"/>
        <v>21266.955432298229</v>
      </c>
      <c r="S103" s="3">
        <f t="shared" si="133"/>
        <v>39888.857650725826</v>
      </c>
      <c r="T103" s="3">
        <v>11087</v>
      </c>
      <c r="U103" s="7">
        <v>0.22859242925395076</v>
      </c>
      <c r="V103" s="7">
        <v>0.12409653313732696</v>
      </c>
      <c r="W103" s="8">
        <f t="shared" si="117"/>
        <v>8552.595736861449</v>
      </c>
      <c r="X103" s="8">
        <f t="shared" si="118"/>
        <v>9711.1417371064563</v>
      </c>
      <c r="Y103" s="8">
        <f t="shared" si="119"/>
        <v>2534.4042631385523</v>
      </c>
      <c r="Z103" s="8">
        <f t="shared" si="120"/>
        <v>1375.858262893544</v>
      </c>
      <c r="AA103" s="5"/>
      <c r="AB103" s="5">
        <v>0.16874751172779301</v>
      </c>
      <c r="AC103" s="5">
        <v>0.24960450953916671</v>
      </c>
      <c r="AD103" s="5">
        <v>0.58164797873304019</v>
      </c>
      <c r="AF103" s="3">
        <f t="shared" si="134"/>
        <v>1870.903662526041</v>
      </c>
      <c r="AG103" s="3">
        <f t="shared" si="135"/>
        <v>2767.3651972607413</v>
      </c>
      <c r="AH103" s="3">
        <f t="shared" si="136"/>
        <v>6448.7311402132163</v>
      </c>
      <c r="AJ103" s="5">
        <v>0.18843052693194934</v>
      </c>
      <c r="AK103" s="5">
        <v>0.22056608776179126</v>
      </c>
      <c r="AL103" s="5">
        <v>0.5910033853062594</v>
      </c>
      <c r="AM103" s="3"/>
      <c r="AN103" s="3">
        <f t="shared" si="121"/>
        <v>12793.260616993217</v>
      </c>
      <c r="AO103" s="3">
        <f t="shared" si="122"/>
        <v>14975.065293036394</v>
      </c>
      <c r="AP103" s="3">
        <f t="shared" si="123"/>
        <v>40125.453432918541</v>
      </c>
      <c r="AR103" s="5">
        <v>8.9237104037243886E-2</v>
      </c>
      <c r="AS103" s="5">
        <v>0.43496941236132475</v>
      </c>
      <c r="AT103" s="5">
        <v>0.47579348360143131</v>
      </c>
      <c r="AU103" s="3"/>
      <c r="AV103" s="3">
        <f t="shared" si="124"/>
        <v>1444.5899309511963</v>
      </c>
      <c r="AW103" s="3">
        <f t="shared" si="125"/>
        <v>7041.3808263732999</v>
      </c>
      <c r="AX103" s="3">
        <f t="shared" si="126"/>
        <v>7702.2498997273497</v>
      </c>
      <c r="AY103" s="3">
        <f t="shared" si="137"/>
        <v>84082</v>
      </c>
      <c r="AZ103" s="3" t="s">
        <v>420</v>
      </c>
      <c r="BA103" s="3" t="s">
        <v>420</v>
      </c>
      <c r="BB103" s="3">
        <v>5136836096</v>
      </c>
      <c r="BC103" s="3">
        <v>255526385.84926414</v>
      </c>
      <c r="BD103" s="3">
        <v>4881309710.1507359</v>
      </c>
      <c r="BE103" s="2" t="s">
        <v>174</v>
      </c>
      <c r="BF103" s="3">
        <v>15226409500.923927</v>
      </c>
      <c r="BG103" s="3">
        <v>2756482114.1024704</v>
      </c>
      <c r="BH103" s="3">
        <v>12469927386.821449</v>
      </c>
      <c r="BI103" s="3">
        <v>10089573404.923922</v>
      </c>
      <c r="BJ103" s="3">
        <v>2500955728.2532063</v>
      </c>
      <c r="BK103" s="3">
        <v>7588617676.6707134</v>
      </c>
      <c r="BL103" s="3">
        <v>36513026048</v>
      </c>
      <c r="BM103" s="5">
        <f t="shared" si="127"/>
        <v>0.14068502811153255</v>
      </c>
      <c r="BN103" s="5">
        <f t="shared" si="128"/>
        <v>0.41701308132903858</v>
      </c>
      <c r="BO103" s="5">
        <f t="shared" si="129"/>
        <v>0.27632805321750586</v>
      </c>
      <c r="BP103" s="5">
        <f t="shared" si="130"/>
        <v>1.9641610548525319</v>
      </c>
      <c r="BQ103" s="8">
        <v>379883941.254013</v>
      </c>
      <c r="BR103" s="8">
        <v>2121071786.9991932</v>
      </c>
      <c r="BS103" s="8">
        <v>2295841653.0275593</v>
      </c>
      <c r="BT103" s="8">
        <v>5292776023.6431541</v>
      </c>
      <c r="BU103" s="12">
        <v>0</v>
      </c>
      <c r="BV103" s="3">
        <v>0</v>
      </c>
      <c r="BW103" s="5" t="str">
        <f t="shared" si="138"/>
        <v/>
      </c>
    </row>
    <row r="104" spans="1:75" x14ac:dyDescent="0.25">
      <c r="A104" s="2" t="s">
        <v>177</v>
      </c>
      <c r="B104" s="2" t="s">
        <v>100</v>
      </c>
      <c r="C104" s="2" t="s">
        <v>171</v>
      </c>
      <c r="D104" s="2" t="s">
        <v>172</v>
      </c>
      <c r="E104" s="3">
        <v>422806</v>
      </c>
      <c r="F104" s="7">
        <v>0.29624060150375942</v>
      </c>
      <c r="G104" s="7">
        <v>0.15494546822113575</v>
      </c>
      <c r="H104" s="3">
        <f t="shared" si="113"/>
        <v>297553.69624060148</v>
      </c>
      <c r="I104" s="3">
        <f t="shared" si="114"/>
        <v>357294.12636329449</v>
      </c>
      <c r="J104" s="3">
        <f t="shared" si="115"/>
        <v>125252.30375939851</v>
      </c>
      <c r="K104" s="3">
        <f t="shared" si="116"/>
        <v>65511.873636705524</v>
      </c>
      <c r="M104" s="5">
        <v>1.5016528642673187E-2</v>
      </c>
      <c r="N104" s="5">
        <v>7.9485843189019953E-2</v>
      </c>
      <c r="O104" s="5">
        <v>0.90549762816830681</v>
      </c>
      <c r="P104" s="3"/>
      <c r="Q104" s="3">
        <f t="shared" si="131"/>
        <v>6349.0784092940794</v>
      </c>
      <c r="R104" s="3">
        <f t="shared" si="132"/>
        <v>33607.091415376774</v>
      </c>
      <c r="S104" s="3">
        <f t="shared" si="133"/>
        <v>382849.83017532912</v>
      </c>
      <c r="T104" s="3">
        <v>23603</v>
      </c>
      <c r="U104" s="7">
        <v>0.14797620774698969</v>
      </c>
      <c r="V104" s="7">
        <v>7.9054250072526838E-2</v>
      </c>
      <c r="W104" s="8">
        <f t="shared" si="117"/>
        <v>20110.317568547802</v>
      </c>
      <c r="X104" s="8">
        <f t="shared" si="118"/>
        <v>21737.082535538149</v>
      </c>
      <c r="Y104" s="8">
        <f t="shared" si="119"/>
        <v>3492.6824314521978</v>
      </c>
      <c r="Z104" s="8">
        <f t="shared" si="120"/>
        <v>1865.9174644618511</v>
      </c>
      <c r="AA104" s="5"/>
      <c r="AB104" s="5">
        <v>7.4151612162236827E-2</v>
      </c>
      <c r="AC104" s="5">
        <v>0.144668626441845</v>
      </c>
      <c r="AD104" s="5">
        <v>0.78117976139591816</v>
      </c>
      <c r="AF104" s="3">
        <f t="shared" si="134"/>
        <v>1750.2005018652758</v>
      </c>
      <c r="AG104" s="3">
        <f t="shared" si="135"/>
        <v>3414.6135899068677</v>
      </c>
      <c r="AH104" s="3">
        <f t="shared" si="136"/>
        <v>18438.185908227857</v>
      </c>
      <c r="AJ104" s="5">
        <v>6.8995067308372224E-2</v>
      </c>
      <c r="AK104" s="5">
        <v>0.12991303941978938</v>
      </c>
      <c r="AL104" s="5">
        <v>0.80109189327183838</v>
      </c>
      <c r="AM104" s="3"/>
      <c r="AN104" s="3">
        <f t="shared" si="121"/>
        <v>21917.250014209938</v>
      </c>
      <c r="AO104" s="3">
        <f t="shared" si="122"/>
        <v>41268.697548236523</v>
      </c>
      <c r="AP104" s="3">
        <f t="shared" si="123"/>
        <v>254478.0662467028</v>
      </c>
      <c r="AR104" s="5">
        <v>6.8995067308372224E-2</v>
      </c>
      <c r="AS104" s="5">
        <v>0.12991303941978938</v>
      </c>
      <c r="AT104" s="5">
        <v>0.80109189327183838</v>
      </c>
      <c r="AU104" s="3"/>
      <c r="AV104" s="3">
        <f t="shared" si="124"/>
        <v>8882.7689878531964</v>
      </c>
      <c r="AW104" s="3">
        <f t="shared" si="125"/>
        <v>16725.652466112228</v>
      </c>
      <c r="AX104" s="3">
        <f t="shared" si="126"/>
        <v>103136.56473688528</v>
      </c>
      <c r="AY104" s="3">
        <f t="shared" si="137"/>
        <v>446409</v>
      </c>
      <c r="AZ104" s="3" t="s">
        <v>420</v>
      </c>
      <c r="BA104" s="3" t="s">
        <v>420</v>
      </c>
      <c r="BB104" s="3">
        <v>8822770352.3923073</v>
      </c>
      <c r="BC104" s="3">
        <v>394413795.50544065</v>
      </c>
      <c r="BD104" s="3">
        <v>8428356556.8868666</v>
      </c>
      <c r="BE104" s="2" t="s">
        <v>163</v>
      </c>
      <c r="BF104" s="3">
        <v>27087762897.059574</v>
      </c>
      <c r="BG104" s="3">
        <v>916568067.18414843</v>
      </c>
      <c r="BH104" s="3">
        <v>26171194829.875427</v>
      </c>
      <c r="BI104" s="3">
        <v>18264992544.667263</v>
      </c>
      <c r="BJ104" s="3">
        <v>522154271.67870778</v>
      </c>
      <c r="BK104" s="3">
        <v>17742838272.98856</v>
      </c>
      <c r="BL104" s="3">
        <v>86581788672</v>
      </c>
      <c r="BM104" s="5">
        <f t="shared" si="127"/>
        <v>0.10190099428201736</v>
      </c>
      <c r="BN104" s="5">
        <f t="shared" si="128"/>
        <v>0.31285751094467262</v>
      </c>
      <c r="BO104" s="5">
        <f t="shared" si="129"/>
        <v>0.21095651666265525</v>
      </c>
      <c r="BP104" s="5">
        <f t="shared" si="130"/>
        <v>2.0702105818400547</v>
      </c>
      <c r="BQ104" s="8">
        <v>164018583.49462369</v>
      </c>
      <c r="BR104" s="8">
        <v>358135688.18408412</v>
      </c>
      <c r="BS104" s="8">
        <v>546822460.43574405</v>
      </c>
      <c r="BT104" s="8">
        <v>17196015812.552814</v>
      </c>
      <c r="BU104" s="12">
        <v>0.16800000000000004</v>
      </c>
      <c r="BV104" s="3">
        <v>5469644431.1370316</v>
      </c>
      <c r="BW104" s="5">
        <f t="shared" si="138"/>
        <v>0.20192307692307701</v>
      </c>
    </row>
    <row r="105" spans="1:75" x14ac:dyDescent="0.25">
      <c r="A105" s="2" t="s">
        <v>101</v>
      </c>
      <c r="B105" s="2" t="s">
        <v>101</v>
      </c>
      <c r="C105" s="2" t="s">
        <v>171</v>
      </c>
      <c r="D105" s="2" t="s">
        <v>172</v>
      </c>
      <c r="E105" s="3">
        <v>74502</v>
      </c>
      <c r="F105" s="7">
        <v>0.2658196921573418</v>
      </c>
      <c r="G105" s="7">
        <v>0.17126801856828733</v>
      </c>
      <c r="H105" s="3">
        <f t="shared" si="113"/>
        <v>54697.901294893723</v>
      </c>
      <c r="I105" s="3">
        <f t="shared" si="114"/>
        <v>61742.190080625456</v>
      </c>
      <c r="J105" s="3">
        <f t="shared" si="115"/>
        <v>19804.09870510628</v>
      </c>
      <c r="K105" s="3">
        <f t="shared" si="116"/>
        <v>12759.809919374542</v>
      </c>
      <c r="M105" s="5">
        <v>0.12905629122059198</v>
      </c>
      <c r="N105" s="5">
        <v>5.2917529014980716E-2</v>
      </c>
      <c r="O105" s="5">
        <v>0.81802617976442737</v>
      </c>
      <c r="P105" s="3"/>
      <c r="Q105" s="3">
        <f t="shared" si="131"/>
        <v>9614.9518085165437</v>
      </c>
      <c r="R105" s="3">
        <f t="shared" si="132"/>
        <v>3942.4617466740933</v>
      </c>
      <c r="S105" s="3">
        <f t="shared" si="133"/>
        <v>60944.586444809371</v>
      </c>
      <c r="T105" s="3">
        <v>62958</v>
      </c>
      <c r="U105" s="7">
        <v>0.19886243943543291</v>
      </c>
      <c r="V105" s="7">
        <v>0.1390644753476612</v>
      </c>
      <c r="W105" s="8">
        <f t="shared" si="117"/>
        <v>50438.018538024015</v>
      </c>
      <c r="X105" s="8">
        <f t="shared" si="118"/>
        <v>54202.778761061949</v>
      </c>
      <c r="Y105" s="8">
        <f t="shared" si="119"/>
        <v>12519.981461975985</v>
      </c>
      <c r="Z105" s="8">
        <f t="shared" si="120"/>
        <v>8755.2212389380529</v>
      </c>
      <c r="AA105" s="5"/>
      <c r="AB105" s="5">
        <v>2.3537827364564088E-2</v>
      </c>
      <c r="AC105" s="5">
        <v>5.4813526351271374E-2</v>
      </c>
      <c r="AD105" s="5">
        <v>0.92164864628416454</v>
      </c>
      <c r="AF105" s="3">
        <f t="shared" si="134"/>
        <v>1481.8945352182259</v>
      </c>
      <c r="AG105" s="3">
        <f t="shared" si="135"/>
        <v>3450.9499920233434</v>
      </c>
      <c r="AH105" s="3">
        <f t="shared" si="136"/>
        <v>58025.15547275843</v>
      </c>
      <c r="AJ105" s="5">
        <v>9.5835646329158627E-2</v>
      </c>
      <c r="AK105" s="5">
        <v>5.3720484971787483E-2</v>
      </c>
      <c r="AL105" s="5">
        <v>0.85044386869905397</v>
      </c>
      <c r="AM105" s="3"/>
      <c r="AN105" s="3">
        <f t="shared" si="121"/>
        <v>10075.768829598279</v>
      </c>
      <c r="AO105" s="3">
        <f t="shared" si="122"/>
        <v>5647.9526013793111</v>
      </c>
      <c r="AP105" s="3">
        <f t="shared" si="123"/>
        <v>89412.198401940157</v>
      </c>
      <c r="AR105" s="5">
        <v>1.6304585480275347E-2</v>
      </c>
      <c r="AS105" s="5">
        <v>5.432103429351709E-2</v>
      </c>
      <c r="AT105" s="5">
        <v>0.92937438022620766</v>
      </c>
      <c r="AU105" s="3"/>
      <c r="AV105" s="3">
        <f t="shared" si="124"/>
        <v>527.03072815546579</v>
      </c>
      <c r="AW105" s="3">
        <f t="shared" si="125"/>
        <v>1755.8774672624713</v>
      </c>
      <c r="AX105" s="3">
        <f t="shared" si="126"/>
        <v>30041.171971664331</v>
      </c>
      <c r="AY105" s="3">
        <f t="shared" si="137"/>
        <v>137460</v>
      </c>
      <c r="AZ105" s="3" t="s">
        <v>420</v>
      </c>
      <c r="BA105" s="3" t="s">
        <v>420</v>
      </c>
      <c r="BB105" s="3">
        <v>7225596416</v>
      </c>
      <c r="BC105" s="3">
        <v>551138062.18932724</v>
      </c>
      <c r="BD105" s="3">
        <v>6674458353.8106728</v>
      </c>
      <c r="BE105" s="2" t="s">
        <v>174</v>
      </c>
      <c r="BF105" s="3">
        <v>15206021890.369505</v>
      </c>
      <c r="BG105" s="3">
        <v>3737042551.4692912</v>
      </c>
      <c r="BH105" s="3">
        <v>11468979338.900206</v>
      </c>
      <c r="BI105" s="3">
        <v>7980425474.369504</v>
      </c>
      <c r="BJ105" s="3">
        <v>3185904489.279964</v>
      </c>
      <c r="BK105" s="3">
        <v>4794520985.0895329</v>
      </c>
      <c r="BL105" s="3">
        <v>42746982400</v>
      </c>
      <c r="BM105" s="5">
        <f t="shared" si="127"/>
        <v>0.16903173067018645</v>
      </c>
      <c r="BN105" s="5">
        <f t="shared" si="128"/>
        <v>0.35572152785150757</v>
      </c>
      <c r="BO105" s="5">
        <f t="shared" si="129"/>
        <v>0.18668979718132114</v>
      </c>
      <c r="BP105" s="5">
        <f t="shared" si="130"/>
        <v>1.1044659865998119</v>
      </c>
      <c r="BQ105" s="8">
        <v>1183798086.3416855</v>
      </c>
      <c r="BR105" s="8">
        <v>2002106402.9382784</v>
      </c>
      <c r="BS105" s="8">
        <v>530438780.77004915</v>
      </c>
      <c r="BT105" s="8">
        <v>4264082204.3194838</v>
      </c>
      <c r="BU105" s="12">
        <v>0.24699999999999991</v>
      </c>
      <c r="BV105" s="3">
        <v>4987898282.7639656</v>
      </c>
      <c r="BW105" s="5">
        <f t="shared" si="138"/>
        <v>0.32802124833997331</v>
      </c>
    </row>
    <row r="106" spans="1:75" x14ac:dyDescent="0.25">
      <c r="A106" s="2" t="s">
        <v>167</v>
      </c>
      <c r="B106" s="2" t="s">
        <v>102</v>
      </c>
      <c r="C106" s="2" t="s">
        <v>161</v>
      </c>
      <c r="D106" s="2" t="s">
        <v>162</v>
      </c>
      <c r="E106" s="3">
        <v>430.76923076923077</v>
      </c>
      <c r="F106" s="7">
        <v>0.4642857142857143</v>
      </c>
      <c r="G106" s="7">
        <v>0.35714285714285715</v>
      </c>
      <c r="H106" s="3">
        <f t="shared" si="113"/>
        <v>230.76923076923077</v>
      </c>
      <c r="I106" s="3">
        <f t="shared" si="114"/>
        <v>276.92307692307691</v>
      </c>
      <c r="J106" s="3">
        <f t="shared" si="115"/>
        <v>200</v>
      </c>
      <c r="K106" s="3">
        <f t="shared" si="116"/>
        <v>153.84615384615384</v>
      </c>
      <c r="M106" s="5">
        <v>0</v>
      </c>
      <c r="N106" s="5">
        <v>0.11213215715016372</v>
      </c>
      <c r="O106" s="5">
        <v>0.88786784284983633</v>
      </c>
      <c r="P106" s="3"/>
      <c r="Q106" s="3">
        <f t="shared" si="131"/>
        <v>0</v>
      </c>
      <c r="R106" s="3">
        <f t="shared" si="132"/>
        <v>48.303083080070529</v>
      </c>
      <c r="S106" s="3">
        <f t="shared" si="133"/>
        <v>382.46614768916027</v>
      </c>
      <c r="T106" s="3">
        <v>2618.8918090061866</v>
      </c>
      <c r="U106" s="7">
        <v>0.22033898305084745</v>
      </c>
      <c r="V106" s="7">
        <v>0.17613636363636365</v>
      </c>
      <c r="W106" s="8">
        <f t="shared" si="117"/>
        <v>2041.8478510895693</v>
      </c>
      <c r="X106" s="8">
        <f t="shared" si="118"/>
        <v>2157.6097290107787</v>
      </c>
      <c r="Y106" s="8">
        <f t="shared" si="119"/>
        <v>577.04395791661739</v>
      </c>
      <c r="Z106" s="8">
        <f t="shared" si="120"/>
        <v>461.28207999540791</v>
      </c>
      <c r="AA106" s="5"/>
      <c r="AB106" s="5">
        <v>6.4812522232541844E-2</v>
      </c>
      <c r="AC106" s="5">
        <v>0.10508788679216723</v>
      </c>
      <c r="AD106" s="5">
        <v>0.83009959097529096</v>
      </c>
      <c r="AF106" s="3">
        <f t="shared" si="134"/>
        <v>169.7369835958352</v>
      </c>
      <c r="AG106" s="3">
        <f t="shared" si="135"/>
        <v>275.21380594577619</v>
      </c>
      <c r="AH106" s="3">
        <f t="shared" si="136"/>
        <v>2173.9410194645752</v>
      </c>
      <c r="AJ106" s="5">
        <v>5.428729550908467E-2</v>
      </c>
      <c r="AK106" s="5">
        <v>9.4603884604397503E-2</v>
      </c>
      <c r="AL106" s="5">
        <v>0.85110881988651776</v>
      </c>
      <c r="AM106" s="3"/>
      <c r="AN106" s="3">
        <f t="shared" si="121"/>
        <v>123.37423510186235</v>
      </c>
      <c r="AO106" s="3">
        <f t="shared" si="122"/>
        <v>214.99840416215253</v>
      </c>
      <c r="AP106" s="3">
        <f t="shared" si="123"/>
        <v>1934.2444425947851</v>
      </c>
      <c r="AR106" s="5">
        <v>5.428729550908467E-2</v>
      </c>
      <c r="AS106" s="5">
        <v>9.4603884604397503E-2</v>
      </c>
      <c r="AT106" s="5">
        <v>0.85110881988651776</v>
      </c>
      <c r="AU106" s="3"/>
      <c r="AV106" s="3">
        <f t="shared" si="124"/>
        <v>42.183614966968157</v>
      </c>
      <c r="AW106" s="3">
        <f t="shared" si="125"/>
        <v>73.511376927287984</v>
      </c>
      <c r="AX106" s="3">
        <f t="shared" si="126"/>
        <v>661.3489660223612</v>
      </c>
      <c r="AY106" s="3">
        <f t="shared" si="137"/>
        <v>3049.6610397754175</v>
      </c>
      <c r="AZ106" s="3" t="s">
        <v>139</v>
      </c>
      <c r="BA106" s="3" t="s">
        <v>133</v>
      </c>
      <c r="BB106" s="3">
        <v>43213645.335457958</v>
      </c>
      <c r="BC106" s="3">
        <v>763913.67893272871</v>
      </c>
      <c r="BD106" s="3">
        <v>42449731.656525232</v>
      </c>
      <c r="BE106" s="2" t="s">
        <v>164</v>
      </c>
      <c r="BF106" s="3">
        <v>217052732.02872747</v>
      </c>
      <c r="BG106" s="3">
        <v>6747463.4337700019</v>
      </c>
      <c r="BH106" s="3">
        <v>210305268.59495738</v>
      </c>
      <c r="BI106" s="3">
        <v>173839086.69326937</v>
      </c>
      <c r="BJ106" s="3">
        <v>5983549.7548372727</v>
      </c>
      <c r="BK106" s="3">
        <v>167855536.93843216</v>
      </c>
      <c r="BL106" s="3">
        <v>1156834688</v>
      </c>
      <c r="BM106" s="5">
        <f t="shared" si="127"/>
        <v>3.735507396494836E-2</v>
      </c>
      <c r="BN106" s="5">
        <f t="shared" si="128"/>
        <v>0.18762640356504201</v>
      </c>
      <c r="BO106" s="5">
        <f t="shared" si="129"/>
        <v>0.15027132960009354</v>
      </c>
      <c r="BP106" s="5">
        <f t="shared" si="130"/>
        <v>4.02278227962013</v>
      </c>
      <c r="BQ106" s="8">
        <v>1461325.1890903059</v>
      </c>
      <c r="BR106" s="8">
        <v>4522224.5657469667</v>
      </c>
      <c r="BS106" s="8">
        <v>28339536.770153537</v>
      </c>
      <c r="BT106" s="8">
        <v>139516000.1682786</v>
      </c>
      <c r="BU106" s="12">
        <v>0.32700000000000001</v>
      </c>
      <c r="BV106" s="3">
        <v>105462471.58008008</v>
      </c>
      <c r="BW106" s="5">
        <f t="shared" si="138"/>
        <v>0.48588410104011892</v>
      </c>
    </row>
    <row r="107" spans="1:75" x14ac:dyDescent="0.25">
      <c r="A107" s="2" t="s">
        <v>200</v>
      </c>
      <c r="B107" s="2" t="s">
        <v>103</v>
      </c>
      <c r="C107" s="2" t="s">
        <v>197</v>
      </c>
      <c r="D107" s="2" t="s">
        <v>166</v>
      </c>
      <c r="E107" s="8">
        <v>562953</v>
      </c>
      <c r="F107" s="7">
        <v>0.23714806997460022</v>
      </c>
      <c r="G107" s="7">
        <v>0.23714806997460022</v>
      </c>
      <c r="H107" s="8">
        <f t="shared" si="113"/>
        <v>429449.78256358887</v>
      </c>
      <c r="I107" s="8">
        <f t="shared" si="114"/>
        <v>429449.78256358887</v>
      </c>
      <c r="J107" s="8">
        <f t="shared" si="115"/>
        <v>133503.21743641113</v>
      </c>
      <c r="K107" s="8">
        <f t="shared" si="116"/>
        <v>133503.21743641113</v>
      </c>
      <c r="M107" s="5">
        <v>6.5515096780957877E-2</v>
      </c>
      <c r="N107" s="5">
        <v>0.16512692447916044</v>
      </c>
      <c r="O107" s="5">
        <v>0.76935797873988165</v>
      </c>
      <c r="P107" s="3"/>
      <c r="Q107" s="3">
        <f t="shared" si="131"/>
        <v>36881.920278130579</v>
      </c>
      <c r="R107" s="3">
        <f t="shared" si="132"/>
        <v>92958.69751631681</v>
      </c>
      <c r="S107" s="3">
        <f t="shared" si="133"/>
        <v>433112.3822055526</v>
      </c>
      <c r="T107" s="8">
        <v>104479</v>
      </c>
      <c r="U107" s="7">
        <v>0.22475971223021582</v>
      </c>
      <c r="V107" s="7">
        <v>0.22475971223021582</v>
      </c>
      <c r="W107" s="8">
        <f t="shared" si="117"/>
        <v>80996.330025899282</v>
      </c>
      <c r="X107" s="8">
        <f t="shared" si="118"/>
        <v>80996.330025899282</v>
      </c>
      <c r="Y107" s="8">
        <f t="shared" si="119"/>
        <v>23482.669974100718</v>
      </c>
      <c r="Z107" s="8">
        <f t="shared" si="120"/>
        <v>23482.669974100718</v>
      </c>
      <c r="AA107" s="5"/>
      <c r="AB107" s="5">
        <v>2.0396510866068523E-3</v>
      </c>
      <c r="AC107" s="5">
        <v>0.15690660217035043</v>
      </c>
      <c r="AD107" s="5">
        <v>0.84105374674304267</v>
      </c>
      <c r="AF107" s="3">
        <f t="shared" si="134"/>
        <v>213.10070587759733</v>
      </c>
      <c r="AG107" s="3">
        <f t="shared" si="135"/>
        <v>16393.444888156042</v>
      </c>
      <c r="AH107" s="3">
        <f t="shared" si="136"/>
        <v>87872.45440596636</v>
      </c>
      <c r="AJ107" s="5">
        <v>1.0174594058919283E-2</v>
      </c>
      <c r="AK107" s="5">
        <v>0.15886506181638391</v>
      </c>
      <c r="AL107" s="5">
        <v>0.83096034412469677</v>
      </c>
      <c r="AM107" s="3"/>
      <c r="AN107" s="3">
        <f t="shared" si="121"/>
        <v>5193.5819845514498</v>
      </c>
      <c r="AO107" s="3">
        <f t="shared" si="122"/>
        <v>81092.053230461897</v>
      </c>
      <c r="AP107" s="3">
        <f t="shared" si="123"/>
        <v>424160.47737447481</v>
      </c>
      <c r="AR107" s="5">
        <v>1.0174594058919283E-2</v>
      </c>
      <c r="AS107" s="5">
        <v>0.15886506181638391</v>
      </c>
      <c r="AT107" s="5">
        <v>0.83096034412469677</v>
      </c>
      <c r="AU107" s="3"/>
      <c r="AV107" s="3">
        <f t="shared" si="124"/>
        <v>1597.2676773811652</v>
      </c>
      <c r="AW107" s="3">
        <f t="shared" si="125"/>
        <v>24939.572707770847</v>
      </c>
      <c r="AX107" s="3">
        <f t="shared" si="126"/>
        <v>130449.04702535982</v>
      </c>
      <c r="AY107" s="3">
        <f t="shared" si="137"/>
        <v>667432</v>
      </c>
      <c r="AZ107" s="3" t="s">
        <v>374</v>
      </c>
      <c r="BA107" s="3" t="s">
        <v>374</v>
      </c>
      <c r="BB107" s="3">
        <v>41462741608.459221</v>
      </c>
      <c r="BC107" s="3">
        <v>440642728.78396255</v>
      </c>
      <c r="BD107" s="3">
        <v>41022098879.675255</v>
      </c>
      <c r="BE107" s="2" t="s">
        <v>164</v>
      </c>
      <c r="BF107" s="3">
        <v>71805299708.765793</v>
      </c>
      <c r="BG107" s="3">
        <v>7923346115.6588955</v>
      </c>
      <c r="BH107" s="3">
        <v>63881953593.106926</v>
      </c>
      <c r="BI107" s="3">
        <v>30342558100.306572</v>
      </c>
      <c r="BJ107" s="3">
        <v>7482703386.8749332</v>
      </c>
      <c r="BK107" s="3">
        <v>22859854713.431671</v>
      </c>
      <c r="BL107" s="3">
        <v>312797560832</v>
      </c>
      <c r="BM107" s="5">
        <f t="shared" si="127"/>
        <v>0.13255455540693423</v>
      </c>
      <c r="BN107" s="5">
        <f t="shared" si="128"/>
        <v>0.22955837480884833</v>
      </c>
      <c r="BO107" s="5">
        <f t="shared" si="129"/>
        <v>9.7003819401914118E-2</v>
      </c>
      <c r="BP107" s="5">
        <f t="shared" si="130"/>
        <v>0.73180298560180324</v>
      </c>
      <c r="BQ107" s="8">
        <v>1381081747.4479513</v>
      </c>
      <c r="BR107" s="8">
        <v>6101621639.4269819</v>
      </c>
      <c r="BS107" s="8">
        <v>4253314373.9287896</v>
      </c>
      <c r="BT107" s="8">
        <v>18606540339.502884</v>
      </c>
      <c r="BU107" s="12">
        <v>0.25199999999999989</v>
      </c>
      <c r="BV107" s="3">
        <v>24191090276.215199</v>
      </c>
      <c r="BW107" s="5">
        <f t="shared" si="138"/>
        <v>0.33689839572192493</v>
      </c>
    </row>
    <row r="108" spans="1:75" x14ac:dyDescent="0.25">
      <c r="A108" s="2" t="s">
        <v>205</v>
      </c>
      <c r="B108" s="2" t="s">
        <v>104</v>
      </c>
      <c r="C108" s="2" t="s">
        <v>197</v>
      </c>
      <c r="D108" s="2" t="s">
        <v>196</v>
      </c>
      <c r="E108" s="3">
        <v>6587</v>
      </c>
      <c r="F108" s="7">
        <v>0.1140625</v>
      </c>
      <c r="G108" s="7">
        <v>9.6875000000000003E-2</v>
      </c>
      <c r="H108" s="3">
        <f t="shared" si="113"/>
        <v>5835.6703125000004</v>
      </c>
      <c r="I108" s="3">
        <f t="shared" si="114"/>
        <v>5948.8843749999996</v>
      </c>
      <c r="J108" s="3">
        <f t="shared" si="115"/>
        <v>751.32968749999998</v>
      </c>
      <c r="K108" s="3">
        <f t="shared" si="116"/>
        <v>638.11562500000002</v>
      </c>
      <c r="M108" s="5">
        <v>0.41204786122479381</v>
      </c>
      <c r="N108" s="5">
        <v>0.17686328142780883</v>
      </c>
      <c r="O108" s="5">
        <v>0.41108885734739731</v>
      </c>
      <c r="P108" s="3"/>
      <c r="Q108" s="3">
        <f t="shared" si="131"/>
        <v>2714.1592618877166</v>
      </c>
      <c r="R108" s="3">
        <f t="shared" si="132"/>
        <v>1164.9984347649768</v>
      </c>
      <c r="S108" s="3">
        <f t="shared" si="133"/>
        <v>2707.8423033473059</v>
      </c>
      <c r="T108" s="3">
        <v>726</v>
      </c>
      <c r="U108" s="7">
        <v>7.7067669172932327E-2</v>
      </c>
      <c r="V108" s="7">
        <v>6.7669172932330823E-2</v>
      </c>
      <c r="W108" s="8">
        <f t="shared" si="117"/>
        <v>670.04887218045121</v>
      </c>
      <c r="X108" s="8">
        <f t="shared" si="118"/>
        <v>676.87218045112775</v>
      </c>
      <c r="Y108" s="8">
        <f t="shared" si="119"/>
        <v>55.951127819548866</v>
      </c>
      <c r="Z108" s="8">
        <f t="shared" si="120"/>
        <v>49.127819548872175</v>
      </c>
      <c r="AA108" s="5"/>
      <c r="AB108" s="5">
        <v>0.40226776228590805</v>
      </c>
      <c r="AC108" s="5">
        <v>0.13596263622210689</v>
      </c>
      <c r="AD108" s="5">
        <v>0.46176960149198504</v>
      </c>
      <c r="AF108" s="3">
        <f t="shared" si="134"/>
        <v>292.04639541956925</v>
      </c>
      <c r="AG108" s="3">
        <f t="shared" si="135"/>
        <v>98.708873897249603</v>
      </c>
      <c r="AH108" s="3">
        <f t="shared" si="136"/>
        <v>335.24473068318116</v>
      </c>
      <c r="AJ108" s="5">
        <v>0.41198205064218862</v>
      </c>
      <c r="AK108" s="5">
        <v>0.15292637530934142</v>
      </c>
      <c r="AL108" s="5">
        <v>0.43509157404846993</v>
      </c>
      <c r="AM108" s="3"/>
      <c r="AN108" s="3">
        <f t="shared" si="121"/>
        <v>2680.2395306068797</v>
      </c>
      <c r="AO108" s="3">
        <f t="shared" si="122"/>
        <v>994.89605369362539</v>
      </c>
      <c r="AP108" s="3">
        <f t="shared" si="123"/>
        <v>2830.5836003799463</v>
      </c>
      <c r="AR108" s="5">
        <v>0.41198205064218862</v>
      </c>
      <c r="AS108" s="5">
        <v>0.15292637530934142</v>
      </c>
      <c r="AT108" s="5">
        <v>0.43509157404846993</v>
      </c>
      <c r="AU108" s="3"/>
      <c r="AV108" s="3">
        <f t="shared" si="124"/>
        <v>332.58520573944571</v>
      </c>
      <c r="AW108" s="3">
        <f t="shared" si="125"/>
        <v>123.45452894358847</v>
      </c>
      <c r="AX108" s="3">
        <f t="shared" si="126"/>
        <v>351.24108063651465</v>
      </c>
      <c r="AY108" s="3">
        <f t="shared" si="137"/>
        <v>7313</v>
      </c>
      <c r="AZ108" s="3" t="s">
        <v>420</v>
      </c>
      <c r="BA108" s="3" t="s">
        <v>420</v>
      </c>
      <c r="BB108" s="3">
        <v>139925153.33147418</v>
      </c>
      <c r="BC108" s="3">
        <v>1891108.8088873406</v>
      </c>
      <c r="BD108" s="3">
        <v>138034044.52258685</v>
      </c>
      <c r="BE108" s="2" t="s">
        <v>163</v>
      </c>
      <c r="BF108" s="3">
        <v>431280039.45134223</v>
      </c>
      <c r="BG108" s="3">
        <v>83855475.026008859</v>
      </c>
      <c r="BH108" s="3">
        <v>347424564.42533326</v>
      </c>
      <c r="BI108" s="3">
        <v>291354886.11986822</v>
      </c>
      <c r="BJ108" s="3">
        <v>81964366.217121512</v>
      </c>
      <c r="BK108" s="3">
        <v>209390519.90274641</v>
      </c>
      <c r="BL108" s="3">
        <v>9015221248</v>
      </c>
      <c r="BM108" s="5">
        <f t="shared" si="127"/>
        <v>1.5520989389197316E-2</v>
      </c>
      <c r="BN108" s="5">
        <f t="shared" si="128"/>
        <v>4.7839096522120345E-2</v>
      </c>
      <c r="BO108" s="5">
        <f t="shared" si="129"/>
        <v>3.2318107132923046E-2</v>
      </c>
      <c r="BP108" s="5">
        <f t="shared" si="130"/>
        <v>2.0822195236739618</v>
      </c>
      <c r="BQ108" s="8">
        <v>6002625.3616699381</v>
      </c>
      <c r="BR108" s="8">
        <v>75961740.855451569</v>
      </c>
      <c r="BS108" s="8">
        <v>8782038.0758619178</v>
      </c>
      <c r="BT108" s="8">
        <v>200608481.82688448</v>
      </c>
      <c r="BU108" s="12">
        <v>0</v>
      </c>
      <c r="BV108" s="3">
        <v>0</v>
      </c>
      <c r="BW108" s="5" t="str">
        <f t="shared" si="138"/>
        <v/>
      </c>
    </row>
    <row r="109" spans="1:75" x14ac:dyDescent="0.25">
      <c r="A109" s="2" t="s">
        <v>195</v>
      </c>
      <c r="B109" s="2" t="s">
        <v>105</v>
      </c>
      <c r="C109" s="2" t="s">
        <v>194</v>
      </c>
      <c r="D109" s="2" t="s">
        <v>162</v>
      </c>
      <c r="E109" s="3">
        <v>854205</v>
      </c>
      <c r="F109" s="7">
        <v>0.11806417301896827</v>
      </c>
      <c r="G109" s="7">
        <v>0.11806417301896827</v>
      </c>
      <c r="H109" s="3">
        <f t="shared" si="113"/>
        <v>753353.99308633222</v>
      </c>
      <c r="I109" s="3">
        <f t="shared" si="114"/>
        <v>753353.99308633222</v>
      </c>
      <c r="J109" s="3">
        <f t="shared" si="115"/>
        <v>100851.00691366779</v>
      </c>
      <c r="K109" s="3">
        <f t="shared" si="116"/>
        <v>100851.00691366779</v>
      </c>
      <c r="M109" s="5">
        <v>0.30912212511773751</v>
      </c>
      <c r="N109" s="5">
        <v>0.39344875314734512</v>
      </c>
      <c r="O109" s="5">
        <v>0.29742912173491742</v>
      </c>
      <c r="P109" s="3"/>
      <c r="Q109" s="3">
        <f t="shared" si="131"/>
        <v>264053.66488619696</v>
      </c>
      <c r="R109" s="3">
        <f t="shared" si="132"/>
        <v>336085.89218222792</v>
      </c>
      <c r="S109" s="3">
        <f t="shared" si="133"/>
        <v>254065.44293157515</v>
      </c>
      <c r="T109" s="3">
        <v>81531</v>
      </c>
      <c r="U109" s="7">
        <v>0.14017273576097106</v>
      </c>
      <c r="V109" s="7">
        <v>0.14017273576097106</v>
      </c>
      <c r="W109" s="8">
        <f t="shared" si="117"/>
        <v>70102.576680672268</v>
      </c>
      <c r="X109" s="8">
        <f t="shared" si="118"/>
        <v>70102.576680672268</v>
      </c>
      <c r="Y109" s="8">
        <f t="shared" si="119"/>
        <v>11428.42331932773</v>
      </c>
      <c r="Z109" s="8">
        <f t="shared" si="120"/>
        <v>11428.42331932773</v>
      </c>
      <c r="AA109" s="5"/>
      <c r="AB109" s="5">
        <v>0.34509472622216558</v>
      </c>
      <c r="AC109" s="5">
        <v>0.30642587000180355</v>
      </c>
      <c r="AD109" s="5">
        <v>0.34847940377603093</v>
      </c>
      <c r="AF109" s="3">
        <f t="shared" si="134"/>
        <v>28135.918123619384</v>
      </c>
      <c r="AG109" s="3">
        <f t="shared" si="135"/>
        <v>24983.207607117045</v>
      </c>
      <c r="AH109" s="3">
        <f t="shared" si="136"/>
        <v>28411.874269263579</v>
      </c>
      <c r="AJ109" s="5">
        <v>0.31913165716351755</v>
      </c>
      <c r="AK109" s="5">
        <v>0.37794345063904433</v>
      </c>
      <c r="AL109" s="5">
        <v>0.30292489219743807</v>
      </c>
      <c r="AM109" s="3"/>
      <c r="AN109" s="3">
        <f t="shared" si="121"/>
        <v>262791.05971192982</v>
      </c>
      <c r="AO109" s="3">
        <f t="shared" si="122"/>
        <v>311220.0174291326</v>
      </c>
      <c r="AP109" s="3">
        <f t="shared" si="123"/>
        <v>249445.49262594196</v>
      </c>
      <c r="AR109" s="5">
        <v>0.31913165716351755</v>
      </c>
      <c r="AS109" s="5">
        <v>0.37794345063904433</v>
      </c>
      <c r="AT109" s="5">
        <v>0.30292489219743807</v>
      </c>
      <c r="AU109" s="3"/>
      <c r="AV109" s="3">
        <f t="shared" si="124"/>
        <v>35831.920635631417</v>
      </c>
      <c r="AW109" s="3">
        <f t="shared" si="125"/>
        <v>42435.275298044166</v>
      </c>
      <c r="AX109" s="3">
        <f t="shared" si="126"/>
        <v>34012.234299319935</v>
      </c>
      <c r="AY109" s="3">
        <f t="shared" si="137"/>
        <v>935736</v>
      </c>
      <c r="AZ109" s="3" t="s">
        <v>138</v>
      </c>
      <c r="BA109" s="3" t="s">
        <v>138</v>
      </c>
      <c r="BB109" s="3">
        <v>2282135556.962122</v>
      </c>
      <c r="BC109" s="3">
        <v>226868093.11920223</v>
      </c>
      <c r="BD109" s="3">
        <v>2055267463.8429198</v>
      </c>
      <c r="BE109" s="2" t="s">
        <v>164</v>
      </c>
      <c r="BF109" s="3">
        <v>19401391725.814636</v>
      </c>
      <c r="BG109" s="3">
        <v>3624139526.7295518</v>
      </c>
      <c r="BH109" s="3">
        <v>15777252199.085079</v>
      </c>
      <c r="BI109" s="3">
        <v>17119256168.85252</v>
      </c>
      <c r="BJ109" s="3">
        <v>3397271433.6103497</v>
      </c>
      <c r="BK109" s="3">
        <v>13721984735.242159</v>
      </c>
      <c r="BL109" s="3">
        <v>82316173312</v>
      </c>
      <c r="BM109" s="5">
        <f t="shared" si="127"/>
        <v>2.7724023908548646E-2</v>
      </c>
      <c r="BN109" s="5">
        <f t="shared" si="128"/>
        <v>0.23569355747719523</v>
      </c>
      <c r="BO109" s="5">
        <f t="shared" si="129"/>
        <v>0.20796953356864667</v>
      </c>
      <c r="BP109" s="5">
        <f t="shared" si="130"/>
        <v>7.5014195000935517</v>
      </c>
      <c r="BQ109" s="8">
        <v>279093964.3183189</v>
      </c>
      <c r="BR109" s="8">
        <v>3118177469.2920308</v>
      </c>
      <c r="BS109" s="8">
        <v>416209835.1498819</v>
      </c>
      <c r="BT109" s="8">
        <v>13305774900.092278</v>
      </c>
      <c r="BU109" s="12">
        <v>0.4220000000000001</v>
      </c>
      <c r="BV109" s="3">
        <v>14165029945.144949</v>
      </c>
      <c r="BW109" s="5">
        <f t="shared" si="138"/>
        <v>0.73010380622837401</v>
      </c>
    </row>
    <row r="110" spans="1:75" x14ac:dyDescent="0.25">
      <c r="A110" s="2" t="s">
        <v>181</v>
      </c>
      <c r="B110" s="2" t="s">
        <v>106</v>
      </c>
      <c r="C110" s="2" t="s">
        <v>180</v>
      </c>
      <c r="D110" s="2" t="s">
        <v>172</v>
      </c>
      <c r="E110" s="3">
        <v>2184.6153846153848</v>
      </c>
      <c r="F110" s="7">
        <v>0.28873239436619719</v>
      </c>
      <c r="G110" s="7">
        <v>0.28873239436619719</v>
      </c>
      <c r="H110" s="3">
        <f t="shared" si="113"/>
        <v>1553.8461538461538</v>
      </c>
      <c r="I110" s="3">
        <f t="shared" si="114"/>
        <v>1553.8461538461538</v>
      </c>
      <c r="J110" s="3">
        <f t="shared" si="115"/>
        <v>630.76923076923083</v>
      </c>
      <c r="K110" s="3">
        <f t="shared" si="116"/>
        <v>630.76923076923083</v>
      </c>
      <c r="M110" s="5">
        <v>0</v>
      </c>
      <c r="N110" s="5">
        <v>0.34812433793958247</v>
      </c>
      <c r="O110" s="5">
        <v>0.65187566206041747</v>
      </c>
      <c r="P110" s="3"/>
      <c r="Q110" s="3">
        <f t="shared" si="131"/>
        <v>0</v>
      </c>
      <c r="R110" s="3">
        <f t="shared" si="132"/>
        <v>760.51778442185719</v>
      </c>
      <c r="S110" s="3">
        <f t="shared" si="133"/>
        <v>1424.0976001935276</v>
      </c>
      <c r="T110" s="3">
        <v>553</v>
      </c>
      <c r="U110" s="7">
        <v>0.26595744680851063</v>
      </c>
      <c r="V110" s="7">
        <v>0.26595744680851063</v>
      </c>
      <c r="W110" s="8">
        <f t="shared" si="117"/>
        <v>405.92553191489361</v>
      </c>
      <c r="X110" s="8">
        <f t="shared" si="118"/>
        <v>405.92553191489361</v>
      </c>
      <c r="Y110" s="8">
        <f t="shared" si="119"/>
        <v>147.07446808510639</v>
      </c>
      <c r="Z110" s="8">
        <f t="shared" si="120"/>
        <v>147.07446808510639</v>
      </c>
      <c r="AA110" s="5"/>
      <c r="AB110" s="5">
        <v>0</v>
      </c>
      <c r="AC110" s="5">
        <v>0.39000606557961964</v>
      </c>
      <c r="AD110" s="5">
        <v>0.6099939344203803</v>
      </c>
      <c r="AF110" s="3">
        <f t="shared" si="134"/>
        <v>0</v>
      </c>
      <c r="AG110" s="3">
        <f t="shared" si="135"/>
        <v>215.67335426552967</v>
      </c>
      <c r="AH110" s="3">
        <f t="shared" si="136"/>
        <v>337.32664573447033</v>
      </c>
      <c r="AJ110" s="5">
        <v>0</v>
      </c>
      <c r="AK110" s="5">
        <v>0.36535178286294395</v>
      </c>
      <c r="AL110" s="5">
        <v>0.63464821713705599</v>
      </c>
      <c r="AM110" s="3"/>
      <c r="AN110" s="3">
        <f t="shared" si="121"/>
        <v>0</v>
      </c>
      <c r="AO110" s="3">
        <f t="shared" si="122"/>
        <v>716.00607939711585</v>
      </c>
      <c r="AP110" s="3">
        <f t="shared" si="123"/>
        <v>1243.7656063639315</v>
      </c>
      <c r="AR110" s="5">
        <v>0</v>
      </c>
      <c r="AS110" s="5">
        <v>0.36535178286294395</v>
      </c>
      <c r="AT110" s="5">
        <v>0.63464821713705599</v>
      </c>
      <c r="AU110" s="3"/>
      <c r="AV110" s="3">
        <f t="shared" si="124"/>
        <v>0</v>
      </c>
      <c r="AW110" s="3">
        <f t="shared" si="125"/>
        <v>284.18658216513893</v>
      </c>
      <c r="AX110" s="3">
        <f t="shared" si="126"/>
        <v>493.65711668919818</v>
      </c>
      <c r="AY110" s="3">
        <f t="shared" si="137"/>
        <v>2737.6153846153848</v>
      </c>
      <c r="AZ110" s="3" t="s">
        <v>133</v>
      </c>
      <c r="BA110" s="3" t="s">
        <v>133</v>
      </c>
      <c r="BB110" s="3">
        <v>136508645.26911512</v>
      </c>
      <c r="BC110" s="3">
        <v>9404253.1875301804</v>
      </c>
      <c r="BD110" s="3">
        <v>127104392.08158495</v>
      </c>
      <c r="BE110" s="2" t="s">
        <v>164</v>
      </c>
      <c r="BF110" s="3">
        <v>232904619.19253671</v>
      </c>
      <c r="BG110" s="3">
        <v>27173139.457682848</v>
      </c>
      <c r="BH110" s="3">
        <v>205731479.73485386</v>
      </c>
      <c r="BI110" s="3">
        <v>96395973.923421577</v>
      </c>
      <c r="BJ110" s="3">
        <v>17768886.270152666</v>
      </c>
      <c r="BK110" s="3">
        <v>78627087.653268918</v>
      </c>
      <c r="BL110" s="3">
        <v>921888832</v>
      </c>
      <c r="BM110" s="5">
        <f t="shared" si="127"/>
        <v>0.14807495278250113</v>
      </c>
      <c r="BN110" s="5">
        <f t="shared" si="128"/>
        <v>0.25263850814556427</v>
      </c>
      <c r="BO110" s="5">
        <f t="shared" si="129"/>
        <v>0.1045635553630631</v>
      </c>
      <c r="BP110" s="5">
        <f t="shared" si="130"/>
        <v>0.70615288675222843</v>
      </c>
      <c r="BQ110" s="8">
        <v>4385703.5847751824</v>
      </c>
      <c r="BR110" s="8">
        <v>13383182.685377482</v>
      </c>
      <c r="BS110" s="8">
        <v>26412107.134062923</v>
      </c>
      <c r="BT110" s="8">
        <v>52214980.519205995</v>
      </c>
      <c r="BU110" s="12">
        <v>0</v>
      </c>
      <c r="BV110" s="3">
        <v>0</v>
      </c>
      <c r="BW110" s="5" t="str">
        <f t="shared" si="138"/>
        <v/>
      </c>
    </row>
    <row r="111" spans="1:75" x14ac:dyDescent="0.25">
      <c r="A111" s="2" t="s">
        <v>185</v>
      </c>
      <c r="B111" s="2" t="s">
        <v>107</v>
      </c>
      <c r="C111" s="2" t="s">
        <v>180</v>
      </c>
      <c r="D111" s="2" t="s">
        <v>166</v>
      </c>
      <c r="E111" s="3">
        <v>3661.5384615384614</v>
      </c>
      <c r="F111" s="7">
        <v>0.26890756302521007</v>
      </c>
      <c r="G111" s="7">
        <v>0.26890756302521007</v>
      </c>
      <c r="H111" s="3">
        <f t="shared" si="113"/>
        <v>2676.9230769230771</v>
      </c>
      <c r="I111" s="3">
        <f t="shared" si="114"/>
        <v>2676.9230769230771</v>
      </c>
      <c r="J111" s="3">
        <f t="shared" si="115"/>
        <v>984.61538461538453</v>
      </c>
      <c r="K111" s="3">
        <f t="shared" si="116"/>
        <v>984.61538461538453</v>
      </c>
      <c r="M111" s="5">
        <v>6.1605E-2</v>
      </c>
      <c r="N111" s="5">
        <v>0.35816599999999998</v>
      </c>
      <c r="O111" s="5">
        <v>0.58022899999999999</v>
      </c>
      <c r="P111" s="3"/>
      <c r="Q111" s="3">
        <f t="shared" si="131"/>
        <v>225.56907692307692</v>
      </c>
      <c r="R111" s="3">
        <f t="shared" si="132"/>
        <v>1311.4385846153846</v>
      </c>
      <c r="S111" s="3">
        <f t="shared" si="133"/>
        <v>2124.5308</v>
      </c>
      <c r="T111" s="3">
        <v>1208.1349747323102</v>
      </c>
      <c r="U111" s="7">
        <v>0.28134556574923547</v>
      </c>
      <c r="V111" s="7">
        <v>0.28134556574923547</v>
      </c>
      <c r="W111" s="8">
        <f t="shared" si="117"/>
        <v>868.23155676481019</v>
      </c>
      <c r="X111" s="8">
        <f t="shared" si="118"/>
        <v>868.23155676481019</v>
      </c>
      <c r="Y111" s="8">
        <f t="shared" si="119"/>
        <v>339.9034179675001</v>
      </c>
      <c r="Z111" s="8">
        <f t="shared" si="120"/>
        <v>339.9034179675001</v>
      </c>
      <c r="AA111" s="5"/>
      <c r="AB111" s="5">
        <v>2.9200885538876925E-2</v>
      </c>
      <c r="AC111" s="5">
        <v>0.27499819195782843</v>
      </c>
      <c r="AD111" s="5">
        <v>0.69580092250329473</v>
      </c>
      <c r="AF111" s="3">
        <f t="shared" si="134"/>
        <v>35.278611112672152</v>
      </c>
      <c r="AG111" s="3">
        <f t="shared" si="135"/>
        <v>332.23493369240202</v>
      </c>
      <c r="AH111" s="3">
        <f t="shared" si="136"/>
        <v>840.62142992723614</v>
      </c>
      <c r="AJ111" s="5">
        <v>5.4893711547221606E-2</v>
      </c>
      <c r="AK111" s="5">
        <v>0.31122561688029976</v>
      </c>
      <c r="AL111" s="5">
        <v>0.63388067157247863</v>
      </c>
      <c r="AM111" s="3"/>
      <c r="AN111" s="3">
        <f t="shared" si="121"/>
        <v>194.60669585195896</v>
      </c>
      <c r="AO111" s="3">
        <f t="shared" si="122"/>
        <v>1103.342937805566</v>
      </c>
      <c r="AP111" s="3">
        <f t="shared" si="123"/>
        <v>2247.2050000303625</v>
      </c>
      <c r="AR111" s="5">
        <v>5.4893711547221606E-2</v>
      </c>
      <c r="AS111" s="5">
        <v>0.31122561688029976</v>
      </c>
      <c r="AT111" s="5">
        <v>0.63388067157247863</v>
      </c>
      <c r="AU111" s="3"/>
      <c r="AV111" s="3">
        <f t="shared" si="124"/>
        <v>72.707753087856233</v>
      </c>
      <c r="AW111" s="3">
        <f t="shared" si="125"/>
        <v>412.22418140341426</v>
      </c>
      <c r="AX111" s="3">
        <f t="shared" si="126"/>
        <v>839.58686809161418</v>
      </c>
      <c r="AY111" s="3">
        <f t="shared" si="137"/>
        <v>4869.6734362707721</v>
      </c>
      <c r="AZ111" s="3" t="s">
        <v>139</v>
      </c>
      <c r="BA111" s="3" t="s">
        <v>133</v>
      </c>
      <c r="BB111" s="3">
        <v>154355714.48814681</v>
      </c>
      <c r="BC111" s="3">
        <v>10151610.813160414</v>
      </c>
      <c r="BD111" s="3">
        <v>144204103.67498639</v>
      </c>
      <c r="BE111" s="2" t="s">
        <v>164</v>
      </c>
      <c r="BF111" s="3">
        <v>345868450.85323042</v>
      </c>
      <c r="BG111" s="3">
        <v>73096638.130584836</v>
      </c>
      <c r="BH111" s="3">
        <v>272771812.72264564</v>
      </c>
      <c r="BI111" s="3">
        <v>191512736.36508358</v>
      </c>
      <c r="BJ111" s="3">
        <v>62945027.317424424</v>
      </c>
      <c r="BK111" s="3">
        <v>128567709.04765925</v>
      </c>
      <c r="BL111" s="3">
        <v>1436390272</v>
      </c>
      <c r="BM111" s="5">
        <f t="shared" si="127"/>
        <v>0.10746084646843584</v>
      </c>
      <c r="BN111" s="5">
        <f t="shared" si="128"/>
        <v>0.24079002593887688</v>
      </c>
      <c r="BO111" s="5">
        <f t="shared" si="129"/>
        <v>0.13332917947044101</v>
      </c>
      <c r="BP111" s="5">
        <f t="shared" si="130"/>
        <v>1.2407233318193096</v>
      </c>
      <c r="BQ111" s="8">
        <v>20008108.286049832</v>
      </c>
      <c r="BR111" s="8">
        <v>42936919.031374589</v>
      </c>
      <c r="BS111" s="8">
        <v>26934480.983624976</v>
      </c>
      <c r="BT111" s="8">
        <v>101633228.06403427</v>
      </c>
      <c r="BU111" s="12">
        <v>0</v>
      </c>
      <c r="BV111" s="3">
        <v>0</v>
      </c>
      <c r="BW111" s="5" t="str">
        <f t="shared" si="138"/>
        <v/>
      </c>
    </row>
    <row r="112" spans="1:75" x14ac:dyDescent="0.25">
      <c r="A112" s="2" t="s">
        <v>187</v>
      </c>
      <c r="B112" s="2" t="s">
        <v>108</v>
      </c>
      <c r="C112" s="2" t="s">
        <v>180</v>
      </c>
      <c r="D112" s="2" t="s">
        <v>166</v>
      </c>
      <c r="E112" s="3">
        <v>4215.3846153846152</v>
      </c>
      <c r="F112" s="7">
        <v>0.68498168498168499</v>
      </c>
      <c r="G112" s="7">
        <v>0.68498168498168499</v>
      </c>
      <c r="H112" s="3">
        <f t="shared" si="113"/>
        <v>1327.9233586925893</v>
      </c>
      <c r="I112" s="3">
        <f t="shared" si="114"/>
        <v>1327.9233586925893</v>
      </c>
      <c r="J112" s="3">
        <f t="shared" si="115"/>
        <v>2887.4612566920259</v>
      </c>
      <c r="K112" s="3">
        <f t="shared" si="116"/>
        <v>2887.4612566920259</v>
      </c>
      <c r="M112" s="5">
        <v>0.2215671887255522</v>
      </c>
      <c r="N112" s="5">
        <v>0.22499873491384761</v>
      </c>
      <c r="O112" s="5">
        <v>0.55343407636060016</v>
      </c>
      <c r="P112" s="3"/>
      <c r="Q112" s="3">
        <f t="shared" si="131"/>
        <v>933.99091862771229</v>
      </c>
      <c r="R112" s="3">
        <f t="shared" si="132"/>
        <v>948.45620563683451</v>
      </c>
      <c r="S112" s="3">
        <f t="shared" si="133"/>
        <v>2332.9374911200684</v>
      </c>
      <c r="T112" s="3">
        <v>604.06748736615509</v>
      </c>
      <c r="U112" s="7">
        <v>0.36538461538461536</v>
      </c>
      <c r="V112" s="7">
        <v>0.36538461538461536</v>
      </c>
      <c r="W112" s="8">
        <f t="shared" si="117"/>
        <v>383.3505208285215</v>
      </c>
      <c r="X112" s="8">
        <f t="shared" si="118"/>
        <v>383.3505208285215</v>
      </c>
      <c r="Y112" s="8">
        <f t="shared" si="119"/>
        <v>220.71696653763357</v>
      </c>
      <c r="Z112" s="8">
        <f t="shared" si="120"/>
        <v>220.71696653763357</v>
      </c>
      <c r="AA112" s="5"/>
      <c r="AB112" s="5">
        <v>1.2018341683198278E-2</v>
      </c>
      <c r="AC112" s="5">
        <v>0.13525310177868935</v>
      </c>
      <c r="AD112" s="5">
        <v>0.8527285565381123</v>
      </c>
      <c r="AF112" s="3">
        <f t="shared" si="134"/>
        <v>7.2598894628775108</v>
      </c>
      <c r="AG112" s="3">
        <f t="shared" si="135"/>
        <v>81.70200134993172</v>
      </c>
      <c r="AH112" s="3">
        <f t="shared" si="136"/>
        <v>515.10559655334578</v>
      </c>
      <c r="AJ112" s="5">
        <v>3.687889293480609E-2</v>
      </c>
      <c r="AK112" s="5">
        <v>0.18351401891842975</v>
      </c>
      <c r="AL112" s="5">
        <v>0.77960708814676416</v>
      </c>
      <c r="AM112" s="3"/>
      <c r="AN112" s="3">
        <f t="shared" si="121"/>
        <v>63.1098861849893</v>
      </c>
      <c r="AO112" s="3">
        <f t="shared" si="122"/>
        <v>314.04274710105182</v>
      </c>
      <c r="AP112" s="3">
        <f t="shared" si="123"/>
        <v>1334.1212462350697</v>
      </c>
      <c r="AR112" s="5">
        <v>3.687889293480609E-2</v>
      </c>
      <c r="AS112" s="5">
        <v>0.18351401891842975</v>
      </c>
      <c r="AT112" s="5">
        <v>0.77960708814676416</v>
      </c>
      <c r="AU112" s="3"/>
      <c r="AV112" s="3">
        <f t="shared" si="124"/>
        <v>114.62617191678244</v>
      </c>
      <c r="AW112" s="3">
        <f t="shared" si="125"/>
        <v>570.39427725961912</v>
      </c>
      <c r="AX112" s="3">
        <f t="shared" si="126"/>
        <v>2423.157774053258</v>
      </c>
      <c r="AY112" s="3">
        <f t="shared" si="137"/>
        <v>4819.4521027507708</v>
      </c>
      <c r="AZ112" s="3" t="s">
        <v>139</v>
      </c>
      <c r="BA112" s="3" t="s">
        <v>133</v>
      </c>
      <c r="BB112" s="3">
        <v>27165450.137079947</v>
      </c>
      <c r="BC112" s="3">
        <v>6405873.3735252656</v>
      </c>
      <c r="BD112" s="3">
        <v>20759576.763554681</v>
      </c>
      <c r="BE112" s="2" t="s">
        <v>164</v>
      </c>
      <c r="BF112" s="3">
        <v>258364097.08885679</v>
      </c>
      <c r="BG112" s="3">
        <v>65404460.155624278</v>
      </c>
      <c r="BH112" s="3">
        <v>192959636.93323261</v>
      </c>
      <c r="BI112" s="3">
        <v>231198646.95177692</v>
      </c>
      <c r="BJ112" s="3">
        <v>58998586.782099009</v>
      </c>
      <c r="BK112" s="3">
        <v>172200060.16967791</v>
      </c>
      <c r="BL112" s="3">
        <v>751373248</v>
      </c>
      <c r="BM112" s="5">
        <f t="shared" si="127"/>
        <v>3.6154401569910496E-2</v>
      </c>
      <c r="BN112" s="5">
        <f t="shared" si="128"/>
        <v>0.34385586361581078</v>
      </c>
      <c r="BO112" s="5">
        <f t="shared" si="129"/>
        <v>0.30770146204590043</v>
      </c>
      <c r="BP112" s="5">
        <f t="shared" si="130"/>
        <v>8.5107607562224175</v>
      </c>
      <c r="BQ112" s="8">
        <v>39608648.622352108</v>
      </c>
      <c r="BR112" s="8">
        <v>19389938.1597469</v>
      </c>
      <c r="BS112" s="8">
        <v>54006655.782489792</v>
      </c>
      <c r="BT112" s="8">
        <v>118193404.38718812</v>
      </c>
      <c r="BU112" s="12">
        <v>0</v>
      </c>
      <c r="BV112" s="3">
        <v>0</v>
      </c>
      <c r="BW112" s="5" t="str">
        <f t="shared" si="138"/>
        <v/>
      </c>
    </row>
    <row r="113" spans="1:75" x14ac:dyDescent="0.25">
      <c r="A113" s="2" t="s">
        <v>109</v>
      </c>
      <c r="B113" s="2" t="s">
        <v>109</v>
      </c>
      <c r="C113" s="2" t="s">
        <v>197</v>
      </c>
      <c r="D113" s="2" t="s">
        <v>162</v>
      </c>
      <c r="E113" s="3">
        <v>8553.8461538461543</v>
      </c>
      <c r="F113" s="7">
        <v>7.2072072072072073E-3</v>
      </c>
      <c r="G113" s="7">
        <v>7.2072072072072073E-3</v>
      </c>
      <c r="H113" s="3">
        <f t="shared" si="113"/>
        <v>8492.196812196813</v>
      </c>
      <c r="I113" s="3">
        <f t="shared" si="114"/>
        <v>8492.196812196813</v>
      </c>
      <c r="J113" s="3">
        <f t="shared" si="115"/>
        <v>61.64934164934165</v>
      </c>
      <c r="K113" s="3">
        <f t="shared" si="116"/>
        <v>61.64934164934165</v>
      </c>
      <c r="M113" s="5">
        <v>4.5656857049923776E-2</v>
      </c>
      <c r="N113" s="5">
        <v>0.25345141314389574</v>
      </c>
      <c r="O113" s="5">
        <v>0.70089172980618053</v>
      </c>
      <c r="P113" s="3"/>
      <c r="Q113" s="3">
        <f t="shared" si="131"/>
        <v>390.54173107319417</v>
      </c>
      <c r="R113" s="3">
        <f t="shared" si="132"/>
        <v>2167.9843955077854</v>
      </c>
      <c r="S113" s="3">
        <f t="shared" si="133"/>
        <v>5995.3200272651757</v>
      </c>
      <c r="T113" s="3">
        <v>4533.7243401759524</v>
      </c>
      <c r="U113" s="7">
        <v>4.4602456367162251E-2</v>
      </c>
      <c r="V113" s="7">
        <v>3.6869340232858989E-2</v>
      </c>
      <c r="W113" s="8">
        <f t="shared" si="117"/>
        <v>4331.5090981125131</v>
      </c>
      <c r="X113" s="8">
        <f t="shared" si="118"/>
        <v>4366.5689149560112</v>
      </c>
      <c r="Y113" s="8">
        <f t="shared" si="119"/>
        <v>202.21524206343938</v>
      </c>
      <c r="Z113" s="8">
        <f t="shared" si="120"/>
        <v>167.15542521994132</v>
      </c>
      <c r="AA113" s="5"/>
      <c r="AB113" s="5">
        <v>7.0958614030058056E-2</v>
      </c>
      <c r="AC113" s="5">
        <v>0.32148930290613614</v>
      </c>
      <c r="AD113" s="5">
        <v>0.60755208306380581</v>
      </c>
      <c r="AF113" s="3">
        <f t="shared" si="134"/>
        <v>321.70679557322507</v>
      </c>
      <c r="AG113" s="3">
        <f t="shared" si="135"/>
        <v>1457.543877691749</v>
      </c>
      <c r="AH113" s="3">
        <f t="shared" si="136"/>
        <v>2754.4736669109784</v>
      </c>
      <c r="AJ113" s="5">
        <v>6.2473336752710183E-2</v>
      </c>
      <c r="AK113" s="5">
        <v>0.30638128141866527</v>
      </c>
      <c r="AL113" s="5">
        <v>0.63114538182862456</v>
      </c>
      <c r="AM113" s="3"/>
      <c r="AN113" s="3">
        <f t="shared" si="121"/>
        <v>801.13969775247449</v>
      </c>
      <c r="AO113" s="3">
        <f t="shared" si="122"/>
        <v>3928.943449336683</v>
      </c>
      <c r="AP113" s="3">
        <f t="shared" si="123"/>
        <v>8093.6227632201699</v>
      </c>
      <c r="AR113" s="5">
        <v>0.11263225455431054</v>
      </c>
      <c r="AS113" s="5">
        <v>0.22805169545081422</v>
      </c>
      <c r="AT113" s="5">
        <v>0.65931604999487525</v>
      </c>
      <c r="AU113" s="3"/>
      <c r="AV113" s="3">
        <f t="shared" si="124"/>
        <v>29.719662960605138</v>
      </c>
      <c r="AW113" s="3">
        <f t="shared" si="125"/>
        <v>60.174765685123013</v>
      </c>
      <c r="AX113" s="3">
        <f t="shared" si="126"/>
        <v>173.9701550670529</v>
      </c>
      <c r="AY113" s="3">
        <f t="shared" si="137"/>
        <v>13087.570494022108</v>
      </c>
      <c r="AZ113" s="3" t="s">
        <v>133</v>
      </c>
      <c r="BA113" s="3" t="s">
        <v>133</v>
      </c>
      <c r="BB113" s="3">
        <v>1087084349.5912549</v>
      </c>
      <c r="BC113" s="3">
        <v>0</v>
      </c>
      <c r="BD113" s="3">
        <v>1087084349.5912549</v>
      </c>
      <c r="BE113" s="2" t="s">
        <v>163</v>
      </c>
      <c r="BF113" s="3">
        <v>22777770606.606888</v>
      </c>
      <c r="BG113" s="3">
        <v>445393875.90332234</v>
      </c>
      <c r="BH113" s="3">
        <v>22332376730.703556</v>
      </c>
      <c r="BI113" s="3">
        <v>21690686257.015629</v>
      </c>
      <c r="BJ113" s="3">
        <v>445393875.90332234</v>
      </c>
      <c r="BK113" s="3">
        <v>21245292381.112301</v>
      </c>
      <c r="BL113" s="3">
        <v>84066770944</v>
      </c>
      <c r="BM113" s="5">
        <f t="shared" si="127"/>
        <v>1.293120144123773E-2</v>
      </c>
      <c r="BN113" s="5">
        <f t="shared" si="128"/>
        <v>0.27094856089786068</v>
      </c>
      <c r="BO113" s="5">
        <f t="shared" si="129"/>
        <v>0.25801735945662291</v>
      </c>
      <c r="BP113" s="5">
        <f t="shared" si="130"/>
        <v>19.953084841274141</v>
      </c>
      <c r="BQ113" s="8">
        <v>0</v>
      </c>
      <c r="BR113" s="8">
        <v>445393875.90332234</v>
      </c>
      <c r="BS113" s="8">
        <v>1295363802.2017133</v>
      </c>
      <c r="BT113" s="8">
        <v>19949928578.910587</v>
      </c>
      <c r="BU113" s="12">
        <v>0.34100000000000003</v>
      </c>
      <c r="BV113" s="3">
        <v>11786372954.253336</v>
      </c>
      <c r="BW113" s="5">
        <f t="shared" si="138"/>
        <v>0.51745068285280726</v>
      </c>
    </row>
    <row r="114" spans="1:75" x14ac:dyDescent="0.25">
      <c r="A114" s="2" t="s">
        <v>110</v>
      </c>
      <c r="B114" s="2" t="s">
        <v>110</v>
      </c>
      <c r="C114" s="2" t="s">
        <v>180</v>
      </c>
      <c r="D114" s="2" t="s">
        <v>166</v>
      </c>
      <c r="E114" s="3">
        <v>1000</v>
      </c>
      <c r="F114" s="7">
        <v>0.16923076923076924</v>
      </c>
      <c r="G114" s="7">
        <v>0.16923076923076924</v>
      </c>
      <c r="H114" s="3">
        <f t="shared" si="113"/>
        <v>830.76923076923072</v>
      </c>
      <c r="I114" s="3">
        <f t="shared" si="114"/>
        <v>830.76923076923072</v>
      </c>
      <c r="J114" s="3">
        <f t="shared" si="115"/>
        <v>169.23076923076923</v>
      </c>
      <c r="K114" s="3">
        <f t="shared" si="116"/>
        <v>169.23076923076923</v>
      </c>
      <c r="M114" s="5">
        <v>0</v>
      </c>
      <c r="N114" s="5">
        <v>0.42126999999999998</v>
      </c>
      <c r="O114" s="5">
        <v>0.57872999999999997</v>
      </c>
      <c r="P114" s="3"/>
      <c r="Q114" s="3">
        <f t="shared" si="131"/>
        <v>0</v>
      </c>
      <c r="R114" s="3">
        <f t="shared" si="132"/>
        <v>421.27</v>
      </c>
      <c r="S114" s="3">
        <f t="shared" si="133"/>
        <v>578.73</v>
      </c>
      <c r="T114" s="3">
        <v>598.24046920821115</v>
      </c>
      <c r="U114" s="7">
        <v>8.8235294117647065E-2</v>
      </c>
      <c r="V114" s="7">
        <v>8.8235294117647065E-2</v>
      </c>
      <c r="W114" s="8">
        <f t="shared" si="117"/>
        <v>545.4545454545455</v>
      </c>
      <c r="X114" s="8">
        <f t="shared" si="118"/>
        <v>545.4545454545455</v>
      </c>
      <c r="Y114" s="8">
        <f t="shared" si="119"/>
        <v>52.785923753665692</v>
      </c>
      <c r="Z114" s="8">
        <f t="shared" si="120"/>
        <v>52.785923753665692</v>
      </c>
      <c r="AA114" s="5"/>
      <c r="AB114" s="5">
        <v>3.1851999999999998E-2</v>
      </c>
      <c r="AC114" s="5">
        <v>0.46940199999999999</v>
      </c>
      <c r="AD114" s="5">
        <v>0.49874600000000002</v>
      </c>
      <c r="AF114" s="3">
        <f t="shared" si="134"/>
        <v>19.05515542521994</v>
      </c>
      <c r="AG114" s="3">
        <f t="shared" si="135"/>
        <v>280.81527272727271</v>
      </c>
      <c r="AH114" s="3">
        <f t="shared" si="136"/>
        <v>298.3700410557185</v>
      </c>
      <c r="AJ114" s="5">
        <v>2.5644316542483371E-2</v>
      </c>
      <c r="AK114" s="5">
        <v>0.47345527457067166</v>
      </c>
      <c r="AL114" s="5">
        <v>0.50090040888684495</v>
      </c>
      <c r="AM114" s="3"/>
      <c r="AN114" s="3">
        <f t="shared" si="121"/>
        <v>35.292318150774321</v>
      </c>
      <c r="AO114" s="3">
        <f t="shared" si="122"/>
        <v>651.58040584271453</v>
      </c>
      <c r="AP114" s="3">
        <f t="shared" si="123"/>
        <v>689.35105223028734</v>
      </c>
      <c r="AR114" s="5">
        <v>0</v>
      </c>
      <c r="AS114" s="5">
        <v>0.29380947316559486</v>
      </c>
      <c r="AT114" s="5">
        <v>0.70619052683440509</v>
      </c>
      <c r="AU114" s="3"/>
      <c r="AV114" s="3">
        <f t="shared" si="124"/>
        <v>0</v>
      </c>
      <c r="AW114" s="3">
        <f t="shared" si="125"/>
        <v>65.230607599724436</v>
      </c>
      <c r="AX114" s="3">
        <f t="shared" si="126"/>
        <v>156.78608538471045</v>
      </c>
      <c r="AY114" s="3">
        <f t="shared" si="137"/>
        <v>1598.2404692082112</v>
      </c>
      <c r="AZ114" s="3" t="s">
        <v>133</v>
      </c>
      <c r="BA114" s="3" t="s">
        <v>133</v>
      </c>
      <c r="BB114" s="3">
        <v>256808342.78177252</v>
      </c>
      <c r="BC114" s="3">
        <v>15453461.576955305</v>
      </c>
      <c r="BD114" s="3">
        <v>241354881.20481721</v>
      </c>
      <c r="BE114" s="2" t="s">
        <v>164</v>
      </c>
      <c r="BF114" s="3">
        <v>1226331092.0861628</v>
      </c>
      <c r="BG114" s="3">
        <v>74303889.3833386</v>
      </c>
      <c r="BH114" s="3">
        <v>1152027202.7028241</v>
      </c>
      <c r="BI114" s="3">
        <v>969522749.30439031</v>
      </c>
      <c r="BJ114" s="3">
        <v>58850427.806383297</v>
      </c>
      <c r="BK114" s="3">
        <v>910672321.49800694</v>
      </c>
      <c r="BL114" s="3">
        <v>4877888512</v>
      </c>
      <c r="BM114" s="5">
        <f t="shared" si="127"/>
        <v>5.2647440004010594E-2</v>
      </c>
      <c r="BN114" s="5">
        <f t="shared" si="128"/>
        <v>0.25140613383624683</v>
      </c>
      <c r="BO114" s="5">
        <f t="shared" si="129"/>
        <v>0.19875869383223621</v>
      </c>
      <c r="BP114" s="5">
        <f t="shared" si="130"/>
        <v>3.7752774649079823</v>
      </c>
      <c r="BQ114" s="8">
        <v>8827031.342389049</v>
      </c>
      <c r="BR114" s="8">
        <v>50023396.46399425</v>
      </c>
      <c r="BS114" s="8">
        <v>48980487.060882136</v>
      </c>
      <c r="BT114" s="8">
        <v>861691834.43712485</v>
      </c>
      <c r="BU114" s="12">
        <v>0.35100000000000003</v>
      </c>
      <c r="BV114" s="3">
        <v>663239157.66139174</v>
      </c>
      <c r="BW114" s="5">
        <f t="shared" si="138"/>
        <v>0.54083204930662565</v>
      </c>
    </row>
    <row r="115" spans="1:75" x14ac:dyDescent="0.25">
      <c r="A115" s="2" t="s">
        <v>111</v>
      </c>
      <c r="B115" s="2" t="s">
        <v>111</v>
      </c>
      <c r="C115" s="2" t="s">
        <v>197</v>
      </c>
      <c r="D115" s="2" t="s">
        <v>162</v>
      </c>
      <c r="E115" s="3">
        <v>159615.38461538462</v>
      </c>
      <c r="F115" s="7">
        <v>0.23115577889447236</v>
      </c>
      <c r="G115" s="7">
        <v>0.23115577889447236</v>
      </c>
      <c r="H115" s="3">
        <f t="shared" si="113"/>
        <v>122719.36606107462</v>
      </c>
      <c r="I115" s="3">
        <f t="shared" si="114"/>
        <v>122719.36606107462</v>
      </c>
      <c r="J115" s="3">
        <f t="shared" si="115"/>
        <v>36896.018554310016</v>
      </c>
      <c r="K115" s="3">
        <f t="shared" si="116"/>
        <v>36896.018554310016</v>
      </c>
      <c r="M115" s="5">
        <v>0.31723661455110724</v>
      </c>
      <c r="N115" s="5">
        <v>0.24979721501330401</v>
      </c>
      <c r="O115" s="5">
        <v>0.43296617043558866</v>
      </c>
      <c r="P115" s="3"/>
      <c r="Q115" s="3">
        <f t="shared" si="131"/>
        <v>50635.844245657507</v>
      </c>
      <c r="R115" s="3">
        <f t="shared" si="132"/>
        <v>39871.478550200452</v>
      </c>
      <c r="S115" s="3">
        <f t="shared" si="133"/>
        <v>69108.061819526658</v>
      </c>
      <c r="T115" s="3">
        <v>3237.5366568914956</v>
      </c>
      <c r="U115" s="7">
        <v>0.22298456260720412</v>
      </c>
      <c r="V115" s="7">
        <v>0.20790378006872853</v>
      </c>
      <c r="W115" s="8">
        <f t="shared" si="117"/>
        <v>2515.6159615297556</v>
      </c>
      <c r="X115" s="8">
        <f t="shared" si="118"/>
        <v>2564.4405478126791</v>
      </c>
      <c r="Y115" s="8">
        <f t="shared" si="119"/>
        <v>721.92069536174006</v>
      </c>
      <c r="Z115" s="8">
        <f t="shared" si="120"/>
        <v>673.09610907881608</v>
      </c>
      <c r="AA115" s="5"/>
      <c r="AB115" s="5">
        <v>0.14722089642903632</v>
      </c>
      <c r="AC115" s="5">
        <v>0.30496632201715673</v>
      </c>
      <c r="AD115" s="5">
        <v>0.54781278155380697</v>
      </c>
      <c r="AF115" s="3">
        <f t="shared" si="134"/>
        <v>476.63304884943136</v>
      </c>
      <c r="AG115" s="3">
        <f t="shared" si="135"/>
        <v>987.33964664792086</v>
      </c>
      <c r="AH115" s="3">
        <f t="shared" si="136"/>
        <v>1773.5639613941435</v>
      </c>
      <c r="AJ115" s="5">
        <v>0.18699703731456999</v>
      </c>
      <c r="AK115" s="5">
        <v>0.2306706543053019</v>
      </c>
      <c r="AL115" s="5">
        <v>0.58233230838012817</v>
      </c>
      <c r="AM115" s="3"/>
      <c r="AN115" s="3">
        <f t="shared" si="121"/>
        <v>23418.570606370449</v>
      </c>
      <c r="AO115" s="3">
        <f t="shared" si="122"/>
        <v>28888.035245066869</v>
      </c>
      <c r="AP115" s="3">
        <f t="shared" si="123"/>
        <v>72928.376171167052</v>
      </c>
      <c r="AR115" s="5">
        <v>0.2373691844047324</v>
      </c>
      <c r="AS115" s="5">
        <v>0.55691394806588124</v>
      </c>
      <c r="AT115" s="5">
        <v>0.20571686752938639</v>
      </c>
      <c r="AU115" s="3"/>
      <c r="AV115" s="3">
        <f t="shared" si="124"/>
        <v>8929.3395586813549</v>
      </c>
      <c r="AW115" s="3">
        <f t="shared" si="125"/>
        <v>20949.955065637172</v>
      </c>
      <c r="AX115" s="3">
        <f t="shared" si="126"/>
        <v>7738.6446253532295</v>
      </c>
      <c r="AY115" s="3">
        <f t="shared" si="137"/>
        <v>162852.92127227611</v>
      </c>
      <c r="AZ115" s="3" t="s">
        <v>133</v>
      </c>
      <c r="BA115" s="3" t="s">
        <v>133</v>
      </c>
      <c r="BB115" s="3">
        <v>119893186.5101916</v>
      </c>
      <c r="BC115" s="3">
        <v>0</v>
      </c>
      <c r="BD115" s="3">
        <v>119893186.5101916</v>
      </c>
      <c r="BE115" s="2" t="s">
        <v>164</v>
      </c>
      <c r="BF115" s="3">
        <v>1942735049.755275</v>
      </c>
      <c r="BG115" s="3">
        <v>148021054.25808108</v>
      </c>
      <c r="BH115" s="3">
        <v>1794713995.4971936</v>
      </c>
      <c r="BI115" s="3">
        <v>1822841863.2450833</v>
      </c>
      <c r="BJ115" s="3">
        <v>148021054.25808108</v>
      </c>
      <c r="BK115" s="3">
        <v>1674820808.9870019</v>
      </c>
      <c r="BL115" s="3">
        <v>4060072448</v>
      </c>
      <c r="BM115" s="5">
        <f t="shared" si="127"/>
        <v>2.9529814565070443E-2</v>
      </c>
      <c r="BN115" s="5">
        <f t="shared" si="128"/>
        <v>0.47849763141844187</v>
      </c>
      <c r="BO115" s="5">
        <f t="shared" si="129"/>
        <v>0.44896781685337139</v>
      </c>
      <c r="BP115" s="5">
        <f t="shared" si="130"/>
        <v>15.203882024522981</v>
      </c>
      <c r="BQ115" s="8">
        <v>37329609.630468443</v>
      </c>
      <c r="BR115" s="8">
        <v>110691444.62761264</v>
      </c>
      <c r="BS115" s="8">
        <v>192290627.47570834</v>
      </c>
      <c r="BT115" s="8">
        <v>1482530181.5112936</v>
      </c>
      <c r="BU115" s="12">
        <v>0.38900000000000012</v>
      </c>
      <c r="BV115" s="3">
        <v>1236864049.6805277</v>
      </c>
      <c r="BW115" s="5">
        <f t="shared" si="138"/>
        <v>0.63666121112929663</v>
      </c>
    </row>
    <row r="116" spans="1:75" x14ac:dyDescent="0.25">
      <c r="A116" s="2" t="s">
        <v>112</v>
      </c>
      <c r="B116" s="2" t="s">
        <v>112</v>
      </c>
      <c r="C116" s="2" t="s">
        <v>171</v>
      </c>
      <c r="D116" s="2" t="s">
        <v>162</v>
      </c>
      <c r="E116" s="3">
        <v>147307</v>
      </c>
      <c r="F116" s="7">
        <v>0.17460317460317459</v>
      </c>
      <c r="G116" s="7">
        <v>0.14588859416445624</v>
      </c>
      <c r="H116" s="3">
        <f t="shared" si="113"/>
        <v>121586.73015873015</v>
      </c>
      <c r="I116" s="3">
        <f t="shared" si="114"/>
        <v>125816.58885941644</v>
      </c>
      <c r="J116" s="3">
        <f t="shared" si="115"/>
        <v>25720.269841269841</v>
      </c>
      <c r="K116" s="3">
        <f t="shared" si="116"/>
        <v>21490.411140583554</v>
      </c>
      <c r="M116" s="5">
        <v>0.20155201576594189</v>
      </c>
      <c r="N116" s="5">
        <v>9.4153239771465336E-2</v>
      </c>
      <c r="O116" s="5">
        <v>0.70429474446259277</v>
      </c>
      <c r="P116" s="3"/>
      <c r="Q116" s="3">
        <f t="shared" si="131"/>
        <v>29690.022786433601</v>
      </c>
      <c r="R116" s="3">
        <f t="shared" si="132"/>
        <v>13869.431291015244</v>
      </c>
      <c r="S116" s="3">
        <f t="shared" si="133"/>
        <v>103747.54592255116</v>
      </c>
      <c r="T116" s="3">
        <v>7984</v>
      </c>
      <c r="U116" s="7">
        <v>0.10817031070195628</v>
      </c>
      <c r="V116" s="7">
        <v>8.7456846950517836E-2</v>
      </c>
      <c r="W116" s="8">
        <f t="shared" si="117"/>
        <v>7120.368239355581</v>
      </c>
      <c r="X116" s="8">
        <f t="shared" si="118"/>
        <v>7285.744533947066</v>
      </c>
      <c r="Y116" s="8">
        <f t="shared" si="119"/>
        <v>863.63176064441893</v>
      </c>
      <c r="Z116" s="8">
        <f t="shared" si="120"/>
        <v>698.25546605293437</v>
      </c>
      <c r="AA116" s="5"/>
      <c r="AB116" s="5">
        <v>0.13076862966680894</v>
      </c>
      <c r="AC116" s="5">
        <v>0.16513846394287127</v>
      </c>
      <c r="AD116" s="5">
        <v>0.70409290639031985</v>
      </c>
      <c r="AF116" s="3">
        <f t="shared" si="134"/>
        <v>1044.0567392598025</v>
      </c>
      <c r="AG116" s="3">
        <f t="shared" si="135"/>
        <v>1318.4654961198842</v>
      </c>
      <c r="AH116" s="3">
        <f t="shared" si="136"/>
        <v>5621.4777646203138</v>
      </c>
      <c r="AJ116" s="5">
        <v>0.11317510382405246</v>
      </c>
      <c r="AK116" s="5">
        <v>0.16107264955278328</v>
      </c>
      <c r="AL116" s="5">
        <v>0.72575224662316429</v>
      </c>
      <c r="AM116" s="3"/>
      <c r="AN116" s="3">
        <f t="shared" si="121"/>
        <v>14566.43922409589</v>
      </c>
      <c r="AO116" s="3">
        <f t="shared" si="122"/>
        <v>20731.193355230454</v>
      </c>
      <c r="AP116" s="3">
        <f t="shared" si="123"/>
        <v>93409.465818759389</v>
      </c>
      <c r="AR116" s="5">
        <v>0.43272542489819821</v>
      </c>
      <c r="AS116" s="5">
        <v>9.5142276836199195E-3</v>
      </c>
      <c r="AT116" s="5">
        <v>0.55776034741818192</v>
      </c>
      <c r="AU116" s="3"/>
      <c r="AV116" s="3">
        <f t="shared" si="124"/>
        <v>11503.530116140239</v>
      </c>
      <c r="AW116" s="3">
        <f t="shared" si="125"/>
        <v>252.92529255956055</v>
      </c>
      <c r="AX116" s="3">
        <f t="shared" si="126"/>
        <v>14827.44619321446</v>
      </c>
      <c r="AY116" s="3">
        <f t="shared" si="137"/>
        <v>155291</v>
      </c>
      <c r="AZ116" s="3" t="s">
        <v>420</v>
      </c>
      <c r="BA116" s="3" t="s">
        <v>420</v>
      </c>
      <c r="BB116" s="3">
        <v>239528518.2113418</v>
      </c>
      <c r="BC116" s="3">
        <v>6347274.9946672153</v>
      </c>
      <c r="BD116" s="3">
        <v>233181243.2166746</v>
      </c>
      <c r="BE116" s="2" t="s">
        <v>164</v>
      </c>
      <c r="BF116" s="3">
        <v>1691294939.4463909</v>
      </c>
      <c r="BG116" s="3">
        <v>239343825.75452444</v>
      </c>
      <c r="BH116" s="3">
        <v>1451951113.6918676</v>
      </c>
      <c r="BI116" s="3">
        <v>1451766421.2350492</v>
      </c>
      <c r="BJ116" s="3">
        <v>232996550.75985724</v>
      </c>
      <c r="BK116" s="3">
        <v>1218769870.475193</v>
      </c>
      <c r="BL116" s="3">
        <v>7853450240</v>
      </c>
      <c r="BM116" s="5">
        <f t="shared" si="127"/>
        <v>3.049978173813982E-2</v>
      </c>
      <c r="BN116" s="5">
        <f t="shared" si="128"/>
        <v>0.2153569307451792</v>
      </c>
      <c r="BO116" s="5">
        <f t="shared" si="129"/>
        <v>0.1848571490070394</v>
      </c>
      <c r="BP116" s="5">
        <f t="shared" si="130"/>
        <v>6.0609335041855879</v>
      </c>
      <c r="BQ116" s="8">
        <v>20578806.118924335</v>
      </c>
      <c r="BR116" s="8">
        <v>212417744.64093289</v>
      </c>
      <c r="BS116" s="8">
        <v>54852964.128238596</v>
      </c>
      <c r="BT116" s="8">
        <v>1163916906.3469543</v>
      </c>
      <c r="BU116" s="12">
        <v>0.41000000000000009</v>
      </c>
      <c r="BV116" s="3">
        <v>1175306652.835628</v>
      </c>
      <c r="BW116" s="5">
        <f t="shared" si="138"/>
        <v>0.69491525423728839</v>
      </c>
    </row>
    <row r="117" spans="1:75" x14ac:dyDescent="0.25">
      <c r="A117" s="2" t="s">
        <v>113</v>
      </c>
      <c r="B117" s="2" t="s">
        <v>113</v>
      </c>
      <c r="C117" s="2" t="s">
        <v>197</v>
      </c>
      <c r="D117" s="2" t="s">
        <v>196</v>
      </c>
      <c r="E117" s="8">
        <v>2604657</v>
      </c>
      <c r="F117" s="7">
        <v>0.21195097037793667</v>
      </c>
      <c r="G117" s="7">
        <v>0.20275791624106232</v>
      </c>
      <c r="H117" s="8">
        <f t="shared" si="113"/>
        <v>2052597.4213483147</v>
      </c>
      <c r="I117" s="8">
        <f t="shared" si="114"/>
        <v>2076542.1741573033</v>
      </c>
      <c r="J117" s="8">
        <f t="shared" si="115"/>
        <v>552059.57865168538</v>
      </c>
      <c r="K117" s="8">
        <f t="shared" si="116"/>
        <v>528114.82584269671</v>
      </c>
      <c r="M117" s="5">
        <v>0.46559209361003767</v>
      </c>
      <c r="N117" s="5">
        <v>0.25263070377426011</v>
      </c>
      <c r="O117" s="5">
        <v>0.28177720261570216</v>
      </c>
      <c r="P117" s="3"/>
      <c r="Q117" s="3">
        <f t="shared" si="131"/>
        <v>1212707.7057660399</v>
      </c>
      <c r="R117" s="3">
        <f t="shared" si="132"/>
        <v>658016.33100055298</v>
      </c>
      <c r="S117" s="3">
        <f t="shared" si="133"/>
        <v>733932.96323340689</v>
      </c>
      <c r="T117" s="8">
        <v>558228</v>
      </c>
      <c r="U117" s="7">
        <v>0.17850553505535055</v>
      </c>
      <c r="V117" s="7">
        <v>0.17565698478561548</v>
      </c>
      <c r="W117" s="8">
        <f t="shared" si="117"/>
        <v>458581.21217712172</v>
      </c>
      <c r="X117" s="8">
        <f t="shared" si="118"/>
        <v>460171.35269709543</v>
      </c>
      <c r="Y117" s="8">
        <f t="shared" si="119"/>
        <v>99646.787822878221</v>
      </c>
      <c r="Z117" s="8">
        <f t="shared" si="120"/>
        <v>98056.647302904559</v>
      </c>
      <c r="AA117" s="5"/>
      <c r="AB117" s="5">
        <v>0.38618457827071867</v>
      </c>
      <c r="AC117" s="5">
        <v>0.313653614191992</v>
      </c>
      <c r="AD117" s="5">
        <v>0.30016180753728927</v>
      </c>
      <c r="AF117" s="3">
        <f t="shared" si="134"/>
        <v>215579.04475890673</v>
      </c>
      <c r="AG117" s="3">
        <f t="shared" si="135"/>
        <v>175090.22974316732</v>
      </c>
      <c r="AH117" s="3">
        <f t="shared" si="136"/>
        <v>167558.72549792592</v>
      </c>
      <c r="AJ117" s="5">
        <v>0.44739486658345307</v>
      </c>
      <c r="AK117" s="5">
        <v>0.25472925935151591</v>
      </c>
      <c r="AL117" s="5">
        <v>0.29787587406503097</v>
      </c>
      <c r="AM117" s="3"/>
      <c r="AN117" s="3">
        <f t="shared" si="121"/>
        <v>1123488.4297133305</v>
      </c>
      <c r="AO117" s="3">
        <f t="shared" si="122"/>
        <v>639670.67341728625</v>
      </c>
      <c r="AP117" s="3">
        <f t="shared" si="123"/>
        <v>748019.53039481945</v>
      </c>
      <c r="AR117" s="5">
        <v>0.3148139749968194</v>
      </c>
      <c r="AS117" s="5">
        <v>0.43061672685478253</v>
      </c>
      <c r="AT117" s="5">
        <v>0.25456929814839813</v>
      </c>
      <c r="AU117" s="3"/>
      <c r="AV117" s="3">
        <f t="shared" si="124"/>
        <v>205166.27176059128</v>
      </c>
      <c r="AW117" s="3">
        <f t="shared" si="125"/>
        <v>280635.66240169998</v>
      </c>
      <c r="AX117" s="3">
        <f t="shared" si="126"/>
        <v>165904.4323122724</v>
      </c>
      <c r="AY117" s="3">
        <f t="shared" si="137"/>
        <v>3162885</v>
      </c>
      <c r="AZ117" s="3" t="s">
        <v>371</v>
      </c>
      <c r="BA117" s="3" t="s">
        <v>372</v>
      </c>
      <c r="BB117" s="3">
        <v>1327618892.0584304</v>
      </c>
      <c r="BC117" s="3">
        <v>38008116.039298803</v>
      </c>
      <c r="BD117" s="3">
        <v>1289610776.0191317</v>
      </c>
      <c r="BE117" s="2" t="s">
        <v>164</v>
      </c>
      <c r="BF117" s="3">
        <v>7114846313.8582468</v>
      </c>
      <c r="BG117" s="3">
        <v>827882189.2594713</v>
      </c>
      <c r="BH117" s="3">
        <v>6286964124.5987816</v>
      </c>
      <c r="BI117" s="3">
        <v>5787227421.7998161</v>
      </c>
      <c r="BJ117" s="3">
        <v>789874073.22017252</v>
      </c>
      <c r="BK117" s="3">
        <v>4997353348.5796499</v>
      </c>
      <c r="BL117" s="3">
        <v>44895391744</v>
      </c>
      <c r="BM117" s="5">
        <f t="shared" si="127"/>
        <v>2.9571384511548643E-2</v>
      </c>
      <c r="BN117" s="5">
        <f t="shared" si="128"/>
        <v>0.1584760938144415</v>
      </c>
      <c r="BO117" s="5">
        <f t="shared" si="129"/>
        <v>0.12890470930289286</v>
      </c>
      <c r="BP117" s="5">
        <f t="shared" si="130"/>
        <v>4.3591029446913838</v>
      </c>
      <c r="BQ117" s="8">
        <v>164614885.56494853</v>
      </c>
      <c r="BR117" s="8">
        <v>625259187.65522397</v>
      </c>
      <c r="BS117" s="8">
        <v>1486857455.3091424</v>
      </c>
      <c r="BT117" s="8">
        <v>3510495893.2705078</v>
      </c>
      <c r="BU117" s="12">
        <v>0.53700000000000037</v>
      </c>
      <c r="BV117" s="3">
        <v>8251992376.9803114</v>
      </c>
      <c r="BW117" s="5">
        <f t="shared" si="138"/>
        <v>1.1598272138228958</v>
      </c>
    </row>
    <row r="118" spans="1:75" x14ac:dyDescent="0.25">
      <c r="A118" s="2" t="s">
        <v>114</v>
      </c>
      <c r="B118" s="2" t="s">
        <v>114</v>
      </c>
      <c r="C118" s="2" t="s">
        <v>161</v>
      </c>
      <c r="D118" s="2" t="s">
        <v>166</v>
      </c>
      <c r="E118" s="3">
        <v>225476.92307692306</v>
      </c>
      <c r="F118" s="7">
        <v>0.56720796943231444</v>
      </c>
      <c r="G118" s="7">
        <v>0.56720796943231444</v>
      </c>
      <c r="H118" s="3">
        <f t="shared" si="113"/>
        <v>97584.615384615376</v>
      </c>
      <c r="I118" s="3">
        <f t="shared" si="114"/>
        <v>97584.615384615376</v>
      </c>
      <c r="J118" s="3">
        <f t="shared" si="115"/>
        <v>127892.30769230769</v>
      </c>
      <c r="K118" s="3">
        <f t="shared" si="116"/>
        <v>127892.30769230769</v>
      </c>
      <c r="M118" s="5">
        <v>0.44941727523328573</v>
      </c>
      <c r="N118" s="5">
        <v>0.15143415527531701</v>
      </c>
      <c r="O118" s="5">
        <v>0.39914856949139721</v>
      </c>
      <c r="P118" s="3"/>
      <c r="Q118" s="3">
        <f t="shared" si="131"/>
        <v>101333.22439721593</v>
      </c>
      <c r="R118" s="3">
        <f t="shared" si="132"/>
        <v>34144.907380231474</v>
      </c>
      <c r="S118" s="3">
        <f t="shared" si="133"/>
        <v>89998.791299475648</v>
      </c>
      <c r="T118" s="3">
        <v>2646549</v>
      </c>
      <c r="U118" s="7">
        <v>0.57939557175109913</v>
      </c>
      <c r="V118" s="7">
        <v>0.57820731175981299</v>
      </c>
      <c r="W118" s="8">
        <f t="shared" si="117"/>
        <v>1113150.2289777005</v>
      </c>
      <c r="X118" s="8">
        <f t="shared" si="118"/>
        <v>1116295.0172693788</v>
      </c>
      <c r="Y118" s="8">
        <f t="shared" si="119"/>
        <v>1533398.7710222995</v>
      </c>
      <c r="Z118" s="8">
        <f t="shared" si="120"/>
        <v>1530253.9827306212</v>
      </c>
      <c r="AA118" s="5"/>
      <c r="AB118" s="5">
        <v>0.31208216691592849</v>
      </c>
      <c r="AC118" s="5">
        <v>0.23195088903375899</v>
      </c>
      <c r="AD118" s="5">
        <v>0.45596694405031257</v>
      </c>
      <c r="AF118" s="3">
        <f t="shared" si="134"/>
        <v>825940.74676918366</v>
      </c>
      <c r="AG118" s="3">
        <f t="shared" si="135"/>
        <v>613869.39342140581</v>
      </c>
      <c r="AH118" s="3">
        <f t="shared" si="136"/>
        <v>1206738.8598094108</v>
      </c>
      <c r="AJ118" s="5">
        <v>0.25766096020137585</v>
      </c>
      <c r="AK118" s="5">
        <v>0.35530988719155443</v>
      </c>
      <c r="AL118" s="5">
        <v>0.38702915260706966</v>
      </c>
      <c r="AM118" s="3"/>
      <c r="AN118" s="3">
        <f t="shared" si="121"/>
        <v>311959.10254765762</v>
      </c>
      <c r="AO118" s="3">
        <f t="shared" si="122"/>
        <v>430186.0609692586</v>
      </c>
      <c r="AP118" s="3">
        <f t="shared" si="123"/>
        <v>468589.68084539945</v>
      </c>
      <c r="AR118" s="5">
        <v>0.42053819410698146</v>
      </c>
      <c r="AS118" s="5">
        <v>0.12492750257136395</v>
      </c>
      <c r="AT118" s="5">
        <v>0.45453430332165456</v>
      </c>
      <c r="AU118" s="3"/>
      <c r="AV118" s="3">
        <f t="shared" si="124"/>
        <v>698636.35012868012</v>
      </c>
      <c r="AW118" s="3">
        <f t="shared" si="125"/>
        <v>207540.94550790309</v>
      </c>
      <c r="AX118" s="3">
        <f t="shared" si="126"/>
        <v>755113.78307802405</v>
      </c>
      <c r="AY118" s="3">
        <f t="shared" si="137"/>
        <v>2872025.923076923</v>
      </c>
      <c r="AZ118" s="3" t="s">
        <v>420</v>
      </c>
      <c r="BA118" s="3" t="s">
        <v>133</v>
      </c>
      <c r="BB118" s="3">
        <v>112777964028.209</v>
      </c>
      <c r="BC118" s="3">
        <v>1652542654.6856549</v>
      </c>
      <c r="BD118" s="3">
        <v>111125421373.52335</v>
      </c>
      <c r="BE118" s="2" t="s">
        <v>163</v>
      </c>
      <c r="BF118" s="3">
        <v>153521201625.10648</v>
      </c>
      <c r="BG118" s="3">
        <v>55545768920.286362</v>
      </c>
      <c r="BH118" s="3">
        <v>97975432704.820145</v>
      </c>
      <c r="BI118" s="3">
        <v>40743237596.897507</v>
      </c>
      <c r="BJ118" s="3">
        <v>53893226265.600708</v>
      </c>
      <c r="BK118" s="3">
        <v>-13149988668.703201</v>
      </c>
      <c r="BL118" s="3">
        <v>395281596416</v>
      </c>
      <c r="BM118" s="5">
        <f t="shared" si="127"/>
        <v>0.28531043451241239</v>
      </c>
      <c r="BN118" s="5">
        <f t="shared" si="128"/>
        <v>0.38838438980482809</v>
      </c>
      <c r="BO118" s="5">
        <f t="shared" si="129"/>
        <v>0.10307395529241574</v>
      </c>
      <c r="BP118" s="5">
        <f t="shared" si="130"/>
        <v>0.36126949043614986</v>
      </c>
      <c r="BQ118" s="8">
        <v>45126353237.676216</v>
      </c>
      <c r="BR118" s="8">
        <v>8766873027.9244919</v>
      </c>
      <c r="BS118" s="8">
        <v>-8020440632.0792856</v>
      </c>
      <c r="BT118" s="8">
        <v>-5129548036.6239157</v>
      </c>
      <c r="BU118" s="12">
        <v>0.48199999999999998</v>
      </c>
      <c r="BV118" s="3">
        <v>142851774485.13766</v>
      </c>
      <c r="BW118" s="5">
        <f t="shared" si="138"/>
        <v>0.93050193050193042</v>
      </c>
    </row>
    <row r="119" spans="1:75" x14ac:dyDescent="0.25">
      <c r="A119" s="2" t="s">
        <v>115</v>
      </c>
      <c r="B119" s="2" t="s">
        <v>115</v>
      </c>
      <c r="C119" s="2" t="s">
        <v>161</v>
      </c>
      <c r="D119" s="2" t="s">
        <v>162</v>
      </c>
      <c r="E119" s="3">
        <v>3008</v>
      </c>
      <c r="F119" s="7">
        <v>0.63793103448275867</v>
      </c>
      <c r="G119" s="7">
        <v>0.63793103448275867</v>
      </c>
      <c r="H119" s="3">
        <f t="shared" si="113"/>
        <v>1089.1034482758619</v>
      </c>
      <c r="I119" s="3">
        <f t="shared" si="114"/>
        <v>1089.1034482758619</v>
      </c>
      <c r="J119" s="3">
        <f t="shared" si="115"/>
        <v>1918.8965517241381</v>
      </c>
      <c r="K119" s="3">
        <f t="shared" si="116"/>
        <v>1918.8965517241381</v>
      </c>
      <c r="M119" s="5">
        <v>0.24495</v>
      </c>
      <c r="N119" s="5">
        <v>0.28121600000000002</v>
      </c>
      <c r="O119" s="5">
        <v>0.47383399999999998</v>
      </c>
      <c r="P119" s="3"/>
      <c r="Q119" s="3">
        <f t="shared" si="131"/>
        <v>736.80960000000005</v>
      </c>
      <c r="R119" s="3">
        <f t="shared" si="132"/>
        <v>845.89772800000003</v>
      </c>
      <c r="S119" s="3">
        <f t="shared" si="133"/>
        <v>1425.292672</v>
      </c>
      <c r="T119" s="3">
        <v>1130.1600000000001</v>
      </c>
      <c r="U119" s="7">
        <v>0.61594202898550721</v>
      </c>
      <c r="V119" s="7">
        <v>0.61594202898550721</v>
      </c>
      <c r="W119" s="8">
        <f t="shared" si="117"/>
        <v>434.04695652173922</v>
      </c>
      <c r="X119" s="8">
        <f t="shared" si="118"/>
        <v>434.04695652173922</v>
      </c>
      <c r="Y119" s="8">
        <f t="shared" si="119"/>
        <v>696.11304347826092</v>
      </c>
      <c r="Z119" s="8">
        <f t="shared" si="120"/>
        <v>696.11304347826092</v>
      </c>
      <c r="AA119" s="5"/>
      <c r="AB119" s="5">
        <v>0.13922749510614574</v>
      </c>
      <c r="AC119" s="5">
        <v>0.22206300387963904</v>
      </c>
      <c r="AD119" s="5">
        <v>0.6387095010142152</v>
      </c>
      <c r="AF119" s="3">
        <f t="shared" si="134"/>
        <v>157.34934586916168</v>
      </c>
      <c r="AG119" s="3">
        <f t="shared" si="135"/>
        <v>250.96672446461287</v>
      </c>
      <c r="AH119" s="3">
        <f t="shared" si="136"/>
        <v>721.84392966622545</v>
      </c>
      <c r="AJ119" s="5">
        <v>0.14911119068331335</v>
      </c>
      <c r="AK119" s="5">
        <v>0.30348426409187901</v>
      </c>
      <c r="AL119" s="5">
        <v>0.54740454522480764</v>
      </c>
      <c r="AM119" s="3"/>
      <c r="AN119" s="3">
        <f t="shared" si="121"/>
        <v>227.11877044914104</v>
      </c>
      <c r="AO119" s="3">
        <f t="shared" si="122"/>
        <v>462.2521797012476</v>
      </c>
      <c r="AP119" s="3">
        <f t="shared" si="123"/>
        <v>833.77945464721256</v>
      </c>
      <c r="AR119" s="5">
        <v>0.18459124277382222</v>
      </c>
      <c r="AS119" s="5">
        <v>0.20029482057812745</v>
      </c>
      <c r="AT119" s="5">
        <v>0.61511393664805025</v>
      </c>
      <c r="AU119" s="3"/>
      <c r="AV119" s="3">
        <f t="shared" si="124"/>
        <v>482.70787104388057</v>
      </c>
      <c r="AW119" s="3">
        <f t="shared" si="125"/>
        <v>523.77287768114616</v>
      </c>
      <c r="AX119" s="3">
        <f t="shared" si="126"/>
        <v>1608.5288464773719</v>
      </c>
      <c r="AY119" s="3">
        <f t="shared" si="137"/>
        <v>4138.16</v>
      </c>
      <c r="AZ119" s="3" t="s">
        <v>420</v>
      </c>
      <c r="BA119" s="3" t="s">
        <v>420</v>
      </c>
      <c r="BB119" s="3">
        <v>11699085.844737859</v>
      </c>
      <c r="BC119" s="3">
        <v>609404.51422833349</v>
      </c>
      <c r="BD119" s="3">
        <v>11089681.330509527</v>
      </c>
      <c r="BE119" s="2" t="s">
        <v>164</v>
      </c>
      <c r="BF119" s="3">
        <v>460807626.54691601</v>
      </c>
      <c r="BG119" s="3">
        <v>41546805.955360018</v>
      </c>
      <c r="BH119" s="3">
        <v>419260820.59155613</v>
      </c>
      <c r="BI119" s="3">
        <v>449108540.70217806</v>
      </c>
      <c r="BJ119" s="3">
        <v>40937401.441131681</v>
      </c>
      <c r="BK119" s="3">
        <v>408171139.26104659</v>
      </c>
      <c r="BL119" s="3">
        <v>1412377856</v>
      </c>
      <c r="BM119" s="5">
        <f t="shared" si="127"/>
        <v>8.2832549342503007E-3</v>
      </c>
      <c r="BN119" s="5">
        <f t="shared" si="128"/>
        <v>0.32626370102684193</v>
      </c>
      <c r="BO119" s="5">
        <f t="shared" si="129"/>
        <v>0.31798044609259157</v>
      </c>
      <c r="BP119" s="5">
        <f t="shared" si="130"/>
        <v>38.388344752952037</v>
      </c>
      <c r="BQ119" s="8">
        <v>26444781.644191872</v>
      </c>
      <c r="BR119" s="8">
        <v>14492619.796939811</v>
      </c>
      <c r="BS119" s="8">
        <v>302266750.46576768</v>
      </c>
      <c r="BT119" s="8">
        <v>105904388.79527892</v>
      </c>
      <c r="BU119" s="12">
        <v>0</v>
      </c>
      <c r="BV119" s="3">
        <v>0</v>
      </c>
      <c r="BW119" s="5" t="str">
        <f t="shared" si="138"/>
        <v/>
      </c>
    </row>
    <row r="120" spans="1:75" x14ac:dyDescent="0.25">
      <c r="A120" s="2" t="s">
        <v>116</v>
      </c>
      <c r="B120" s="2" t="s">
        <v>116</v>
      </c>
      <c r="C120" s="2" t="s">
        <v>197</v>
      </c>
      <c r="D120" s="2" t="s">
        <v>196</v>
      </c>
      <c r="E120" s="3">
        <v>13323.076923076922</v>
      </c>
      <c r="F120" s="7">
        <v>0.17499999999999999</v>
      </c>
      <c r="G120" s="7">
        <v>0.17499999999999999</v>
      </c>
      <c r="H120" s="3">
        <f t="shared" si="113"/>
        <v>10991.538461538459</v>
      </c>
      <c r="I120" s="3">
        <f t="shared" si="114"/>
        <v>10991.538461538459</v>
      </c>
      <c r="J120" s="3">
        <f t="shared" si="115"/>
        <v>2331.538461538461</v>
      </c>
      <c r="K120" s="3">
        <f t="shared" si="116"/>
        <v>2331.538461538461</v>
      </c>
      <c r="M120" s="5">
        <v>0.21806302195734817</v>
      </c>
      <c r="N120" s="5">
        <v>0.25234407774380357</v>
      </c>
      <c r="O120" s="5">
        <v>0.52959290029884831</v>
      </c>
      <c r="P120" s="3"/>
      <c r="Q120" s="3">
        <f t="shared" si="131"/>
        <v>2905.2704156163613</v>
      </c>
      <c r="R120" s="3">
        <f t="shared" si="132"/>
        <v>3361.9995588635979</v>
      </c>
      <c r="S120" s="3">
        <f t="shared" si="133"/>
        <v>7055.8069485969627</v>
      </c>
      <c r="T120" s="3">
        <v>1568.9149560117301</v>
      </c>
      <c r="U120" s="7">
        <v>0.14525139664804471</v>
      </c>
      <c r="V120" s="7">
        <v>0.11731843575418995</v>
      </c>
      <c r="W120" s="8">
        <f t="shared" si="117"/>
        <v>1341.0278674290207</v>
      </c>
      <c r="X120" s="8">
        <f t="shared" si="118"/>
        <v>1384.8523075410801</v>
      </c>
      <c r="Y120" s="8">
        <f t="shared" si="119"/>
        <v>227.88708858270942</v>
      </c>
      <c r="Z120" s="8">
        <f t="shared" si="120"/>
        <v>184.06264847064989</v>
      </c>
      <c r="AA120" s="5"/>
      <c r="AB120" s="5">
        <v>0.20055568376059651</v>
      </c>
      <c r="AC120" s="5">
        <v>0.26181057739239122</v>
      </c>
      <c r="AD120" s="5">
        <v>0.53763373884701238</v>
      </c>
      <c r="AF120" s="3">
        <f t="shared" si="134"/>
        <v>314.65481176515874</v>
      </c>
      <c r="AG120" s="3">
        <f t="shared" si="135"/>
        <v>410.75853051298913</v>
      </c>
      <c r="AH120" s="3">
        <f t="shared" si="136"/>
        <v>843.50161373358242</v>
      </c>
      <c r="AJ120" s="5">
        <v>0.20333539360341404</v>
      </c>
      <c r="AK120" s="5">
        <v>0.26239927300091204</v>
      </c>
      <c r="AL120" s="5">
        <v>0.53426533339567384</v>
      </c>
      <c r="AM120" s="3"/>
      <c r="AN120" s="3">
        <f t="shared" si="121"/>
        <v>2507.6472286408134</v>
      </c>
      <c r="AO120" s="3">
        <f t="shared" si="122"/>
        <v>3236.0564389565934</v>
      </c>
      <c r="AP120" s="3">
        <f t="shared" si="123"/>
        <v>6588.8626613700717</v>
      </c>
      <c r="AR120" s="5">
        <v>0.22797946877489311</v>
      </c>
      <c r="AS120" s="5">
        <v>0.2362429228515876</v>
      </c>
      <c r="AT120" s="5">
        <v>0.53577760837351929</v>
      </c>
      <c r="AU120" s="3"/>
      <c r="AV120" s="3">
        <f t="shared" si="124"/>
        <v>583.49647728551304</v>
      </c>
      <c r="AW120" s="3">
        <f t="shared" si="125"/>
        <v>604.64617278165781</v>
      </c>
      <c r="AX120" s="3">
        <f t="shared" si="126"/>
        <v>1371.2829000539996</v>
      </c>
      <c r="AY120" s="3">
        <f t="shared" si="137"/>
        <v>14891.991879088651</v>
      </c>
      <c r="AZ120" s="3" t="s">
        <v>133</v>
      </c>
      <c r="BA120" s="3" t="s">
        <v>133</v>
      </c>
      <c r="BB120" s="3">
        <v>232454156.9319953</v>
      </c>
      <c r="BC120" s="3">
        <v>3159490.3005260597</v>
      </c>
      <c r="BD120" s="3">
        <v>229294666.63146925</v>
      </c>
      <c r="BE120" s="2" t="s">
        <v>164</v>
      </c>
      <c r="BF120" s="3">
        <v>622409731.19969749</v>
      </c>
      <c r="BG120" s="3">
        <v>27181858.892644394</v>
      </c>
      <c r="BH120" s="3">
        <v>595227872.30705321</v>
      </c>
      <c r="BI120" s="3">
        <v>389955574.26770216</v>
      </c>
      <c r="BJ120" s="3">
        <v>24022368.592118334</v>
      </c>
      <c r="BK120" s="3">
        <v>365933205.67558396</v>
      </c>
      <c r="BL120" s="3">
        <v>4002723840</v>
      </c>
      <c r="BM120" s="5">
        <f t="shared" si="127"/>
        <v>5.807399316661209E-2</v>
      </c>
      <c r="BN120" s="5">
        <f t="shared" si="128"/>
        <v>0.15549654587204734</v>
      </c>
      <c r="BO120" s="5">
        <f t="shared" si="129"/>
        <v>9.7422552705435247E-2</v>
      </c>
      <c r="BP120" s="5">
        <f t="shared" si="130"/>
        <v>1.6775590482633702</v>
      </c>
      <c r="BQ120" s="8">
        <v>10760410.636117073</v>
      </c>
      <c r="BR120" s="8">
        <v>13261957.956001261</v>
      </c>
      <c r="BS120" s="8">
        <v>33926562.954022013</v>
      </c>
      <c r="BT120" s="8">
        <v>332006642.72156197</v>
      </c>
      <c r="BU120" s="12">
        <v>0.34600000000000003</v>
      </c>
      <c r="BV120" s="3">
        <v>329287105.49708772</v>
      </c>
      <c r="BW120" s="5">
        <f t="shared" si="138"/>
        <v>0.52905198776758422</v>
      </c>
    </row>
    <row r="121" spans="1:75" x14ac:dyDescent="0.25">
      <c r="A121" s="2" t="s">
        <v>117</v>
      </c>
      <c r="B121" s="2" t="s">
        <v>117</v>
      </c>
      <c r="C121" s="2" t="s">
        <v>161</v>
      </c>
      <c r="D121" s="2" t="s">
        <v>162</v>
      </c>
      <c r="E121" s="3">
        <v>8753.8461538461543</v>
      </c>
      <c r="F121" s="7">
        <v>0.6625659050966608</v>
      </c>
      <c r="G121" s="7">
        <v>0.6625659050966608</v>
      </c>
      <c r="H121" s="3">
        <f t="shared" si="113"/>
        <v>2953.8461538461543</v>
      </c>
      <c r="I121" s="3">
        <f t="shared" si="114"/>
        <v>2953.8461538461543</v>
      </c>
      <c r="J121" s="3">
        <f t="shared" si="115"/>
        <v>5800</v>
      </c>
      <c r="K121" s="3">
        <f t="shared" si="116"/>
        <v>5800</v>
      </c>
      <c r="M121" s="5">
        <v>0.41437597473527166</v>
      </c>
      <c r="N121" s="5">
        <v>0.35405049256793175</v>
      </c>
      <c r="O121" s="5">
        <v>0.23157353269679662</v>
      </c>
      <c r="P121" s="3"/>
      <c r="Q121" s="3">
        <f t="shared" si="131"/>
        <v>3627.3835326826088</v>
      </c>
      <c r="R121" s="3">
        <f t="shared" si="132"/>
        <v>3099.3035426331257</v>
      </c>
      <c r="S121" s="3">
        <f t="shared" si="133"/>
        <v>2027.1590785304197</v>
      </c>
      <c r="T121" s="3">
        <v>601.17302052785919</v>
      </c>
      <c r="U121" s="7">
        <v>0.13592233009708737</v>
      </c>
      <c r="V121" s="7">
        <v>0.13592233009708737</v>
      </c>
      <c r="W121" s="8">
        <f t="shared" si="117"/>
        <v>519.46018278620852</v>
      </c>
      <c r="X121" s="8">
        <f t="shared" si="118"/>
        <v>519.46018278620852</v>
      </c>
      <c r="Y121" s="8">
        <f t="shared" si="119"/>
        <v>81.712837741650759</v>
      </c>
      <c r="Z121" s="8">
        <f t="shared" si="120"/>
        <v>81.712837741650759</v>
      </c>
      <c r="AA121" s="5"/>
      <c r="AB121" s="5">
        <v>0.31658726857978248</v>
      </c>
      <c r="AC121" s="5">
        <v>0.11682546284043505</v>
      </c>
      <c r="AD121" s="5">
        <v>0.56658726857978248</v>
      </c>
      <c r="AF121" s="3">
        <f t="shared" si="134"/>
        <v>190.32372451277243</v>
      </c>
      <c r="AG121" s="3">
        <f t="shared" si="135"/>
        <v>70.232316370349508</v>
      </c>
      <c r="AH121" s="3">
        <f t="shared" si="136"/>
        <v>340.61697964473723</v>
      </c>
      <c r="AJ121" s="5">
        <v>0.48370903754232286</v>
      </c>
      <c r="AK121" s="5">
        <v>0.19328239626296476</v>
      </c>
      <c r="AL121" s="5">
        <v>0.32300856619471247</v>
      </c>
      <c r="AM121" s="3"/>
      <c r="AN121" s="3">
        <f t="shared" si="121"/>
        <v>1680.0696651820915</v>
      </c>
      <c r="AO121" s="3">
        <f t="shared" si="122"/>
        <v>671.32897169964281</v>
      </c>
      <c r="AP121" s="3">
        <f t="shared" si="123"/>
        <v>1121.9076997506288</v>
      </c>
      <c r="AR121" s="5">
        <v>0.31191376531530701</v>
      </c>
      <c r="AS121" s="5">
        <v>0.38954542708386297</v>
      </c>
      <c r="AT121" s="5">
        <v>0.29854080760083002</v>
      </c>
      <c r="AU121" s="3"/>
      <c r="AV121" s="3">
        <f t="shared" si="124"/>
        <v>1834.5871977233778</v>
      </c>
      <c r="AW121" s="3">
        <f t="shared" si="125"/>
        <v>2291.1943393627112</v>
      </c>
      <c r="AX121" s="3">
        <f t="shared" si="126"/>
        <v>1755.9313006555622</v>
      </c>
      <c r="AY121" s="3">
        <f t="shared" si="137"/>
        <v>9355.0191743740143</v>
      </c>
      <c r="AZ121" s="3" t="s">
        <v>133</v>
      </c>
      <c r="BA121" s="3" t="s">
        <v>133</v>
      </c>
      <c r="BB121" s="3">
        <v>76317957.457532048</v>
      </c>
      <c r="BC121" s="3">
        <v>34380442.375225283</v>
      </c>
      <c r="BD121" s="3">
        <v>41937515.082306765</v>
      </c>
      <c r="BE121" s="2" t="s">
        <v>163</v>
      </c>
      <c r="BF121" s="3">
        <v>241134110.57185507</v>
      </c>
      <c r="BG121" s="3">
        <v>126388454.35226822</v>
      </c>
      <c r="BH121" s="3">
        <v>114745656.21958682</v>
      </c>
      <c r="BI121" s="3">
        <v>164816153.11432308</v>
      </c>
      <c r="BJ121" s="3">
        <v>92008011.977042943</v>
      </c>
      <c r="BK121" s="3">
        <v>72808141.137280047</v>
      </c>
      <c r="BL121" s="3">
        <v>434386304</v>
      </c>
      <c r="BM121" s="5">
        <f t="shared" si="127"/>
        <v>0.17569144504503542</v>
      </c>
      <c r="BN121" s="5">
        <f t="shared" si="128"/>
        <v>0.55511444157285184</v>
      </c>
      <c r="BO121" s="5">
        <f t="shared" si="129"/>
        <v>0.37942299652781658</v>
      </c>
      <c r="BP121" s="5">
        <f t="shared" si="130"/>
        <v>2.1595985873447519</v>
      </c>
      <c r="BQ121" s="8">
        <v>50704086.77431865</v>
      </c>
      <c r="BR121" s="8">
        <v>41303925.202724293</v>
      </c>
      <c r="BS121" s="8">
        <v>8059429.7002827479</v>
      </c>
      <c r="BT121" s="8">
        <v>64748711.436997302</v>
      </c>
      <c r="BU121" s="12">
        <v>0</v>
      </c>
      <c r="BV121" s="3">
        <v>0</v>
      </c>
      <c r="BW121" s="5" t="str">
        <f t="shared" si="138"/>
        <v/>
      </c>
    </row>
    <row r="122" spans="1:75" x14ac:dyDescent="0.25">
      <c r="A122" s="2" t="s">
        <v>182</v>
      </c>
      <c r="B122" s="2" t="s">
        <v>118</v>
      </c>
      <c r="C122" s="2" t="s">
        <v>180</v>
      </c>
      <c r="D122" s="2" t="s">
        <v>172</v>
      </c>
      <c r="E122" s="3">
        <v>15814</v>
      </c>
      <c r="F122" s="7">
        <v>0.31750414135836552</v>
      </c>
      <c r="G122" s="7">
        <v>0.31750414135836552</v>
      </c>
      <c r="H122" s="3">
        <f t="shared" si="113"/>
        <v>10792.989508558809</v>
      </c>
      <c r="I122" s="3">
        <f t="shared" si="114"/>
        <v>10792.989508558809</v>
      </c>
      <c r="J122" s="3">
        <f t="shared" si="115"/>
        <v>5021.0104914411922</v>
      </c>
      <c r="K122" s="3">
        <f t="shared" si="116"/>
        <v>5021.0104914411922</v>
      </c>
      <c r="M122" s="5">
        <v>4.0516978881199976E-2</v>
      </c>
      <c r="N122" s="5">
        <v>0.60290253150300965</v>
      </c>
      <c r="O122" s="5">
        <v>0.35658048961579053</v>
      </c>
      <c r="P122" s="3"/>
      <c r="Q122" s="3">
        <f t="shared" si="131"/>
        <v>640.73550402729643</v>
      </c>
      <c r="R122" s="3">
        <f t="shared" si="132"/>
        <v>9534.3006331885954</v>
      </c>
      <c r="S122" s="3">
        <f t="shared" si="133"/>
        <v>5638.9638627841114</v>
      </c>
      <c r="T122" s="3">
        <v>3372</v>
      </c>
      <c r="U122" s="7">
        <v>0.20328697850821745</v>
      </c>
      <c r="V122" s="7">
        <v>0.20328697850821745</v>
      </c>
      <c r="W122" s="8">
        <f t="shared" si="117"/>
        <v>2686.5163084702908</v>
      </c>
      <c r="X122" s="8">
        <f t="shared" si="118"/>
        <v>2686.5163084702908</v>
      </c>
      <c r="Y122" s="8">
        <f t="shared" si="119"/>
        <v>685.48369152970918</v>
      </c>
      <c r="Z122" s="8">
        <f t="shared" si="120"/>
        <v>685.48369152970918</v>
      </c>
      <c r="AA122" s="5"/>
      <c r="AB122" s="5">
        <v>7.6834208171358637E-2</v>
      </c>
      <c r="AC122" s="5">
        <v>0.46188137439131904</v>
      </c>
      <c r="AD122" s="5">
        <v>0.46128441743732224</v>
      </c>
      <c r="AF122" s="3">
        <f t="shared" si="134"/>
        <v>259.08494995382131</v>
      </c>
      <c r="AG122" s="3">
        <f t="shared" si="135"/>
        <v>1557.4639944475277</v>
      </c>
      <c r="AH122" s="3">
        <f t="shared" si="136"/>
        <v>1555.4510555986506</v>
      </c>
      <c r="AJ122" s="5">
        <v>7.2880539461855118E-2</v>
      </c>
      <c r="AK122" s="5">
        <v>0.55928423654425496</v>
      </c>
      <c r="AL122" s="5">
        <v>0.36783522399389001</v>
      </c>
      <c r="AM122" s="3"/>
      <c r="AN122" s="3">
        <f t="shared" si="121"/>
        <v>982.39365562429487</v>
      </c>
      <c r="AO122" s="3">
        <f t="shared" si="122"/>
        <v>7538.8751198709633</v>
      </c>
      <c r="AP122" s="3">
        <f t="shared" si="123"/>
        <v>4958.2370415338419</v>
      </c>
      <c r="AR122" s="5">
        <v>7.2880539461855118E-2</v>
      </c>
      <c r="AS122" s="5">
        <v>0.55928423654425496</v>
      </c>
      <c r="AT122" s="5">
        <v>0.36783522399389001</v>
      </c>
      <c r="AU122" s="3"/>
      <c r="AV122" s="3">
        <f t="shared" si="124"/>
        <v>415.89237449085743</v>
      </c>
      <c r="AW122" s="3">
        <f t="shared" si="125"/>
        <v>3191.5522424671126</v>
      </c>
      <c r="AX122" s="3">
        <f t="shared" si="126"/>
        <v>2099.0495660129318</v>
      </c>
      <c r="AY122" s="3">
        <f t="shared" si="137"/>
        <v>19186</v>
      </c>
      <c r="AZ122" s="3" t="s">
        <v>420</v>
      </c>
      <c r="BA122" s="3" t="s">
        <v>420</v>
      </c>
      <c r="BB122" s="3">
        <v>1522268218.5113599</v>
      </c>
      <c r="BC122" s="3">
        <v>244349802.35654068</v>
      </c>
      <c r="BD122" s="3">
        <v>1277918416.1548193</v>
      </c>
      <c r="BE122" s="2" t="s">
        <v>164</v>
      </c>
      <c r="BF122" s="3">
        <v>6045165812.629262</v>
      </c>
      <c r="BG122" s="3">
        <v>563960212.47006905</v>
      </c>
      <c r="BH122" s="3">
        <v>5481205600.159194</v>
      </c>
      <c r="BI122" s="3">
        <v>4522897594.1179037</v>
      </c>
      <c r="BJ122" s="3">
        <v>319610410.11352837</v>
      </c>
      <c r="BK122" s="3">
        <v>4203287184.0043745</v>
      </c>
      <c r="BL122" s="3">
        <v>27805745152</v>
      </c>
      <c r="BM122" s="5">
        <f t="shared" si="127"/>
        <v>5.4746535659802913E-2</v>
      </c>
      <c r="BN122" s="5">
        <f t="shared" si="128"/>
        <v>0.21740707827045763</v>
      </c>
      <c r="BO122" s="5">
        <f t="shared" si="129"/>
        <v>0.1626605426106548</v>
      </c>
      <c r="BP122" s="5">
        <f t="shared" si="130"/>
        <v>2.9711568165962809</v>
      </c>
      <c r="BQ122" s="8">
        <v>100016567.60922939</v>
      </c>
      <c r="BR122" s="8">
        <v>219593842.50429899</v>
      </c>
      <c r="BS122" s="8">
        <v>936062158.92620087</v>
      </c>
      <c r="BT122" s="8">
        <v>3267225025.0781736</v>
      </c>
      <c r="BU122" s="12">
        <v>0.31500000000000017</v>
      </c>
      <c r="BV122" s="3">
        <v>2779893767.8514147</v>
      </c>
      <c r="BW122" s="5">
        <f t="shared" si="138"/>
        <v>0.45985401459854053</v>
      </c>
    </row>
    <row r="123" spans="1:75" x14ac:dyDescent="0.25">
      <c r="A123" s="2" t="s">
        <v>119</v>
      </c>
      <c r="B123" s="2" t="s">
        <v>119</v>
      </c>
      <c r="C123" s="2" t="s">
        <v>190</v>
      </c>
      <c r="D123" s="2" t="s">
        <v>162</v>
      </c>
      <c r="E123" s="3">
        <v>583849</v>
      </c>
      <c r="F123" s="7">
        <v>9.7248086074901721E-2</v>
      </c>
      <c r="G123" s="7">
        <v>8.028139871715291E-2</v>
      </c>
      <c r="H123" s="3">
        <f t="shared" si="113"/>
        <v>527070.8021932547</v>
      </c>
      <c r="I123" s="3">
        <f t="shared" si="114"/>
        <v>536976.78564038896</v>
      </c>
      <c r="J123" s="3">
        <f t="shared" si="115"/>
        <v>56778.197806745295</v>
      </c>
      <c r="K123" s="3">
        <f t="shared" si="116"/>
        <v>46872.214359611011</v>
      </c>
      <c r="M123" s="5">
        <v>0.11256102830746481</v>
      </c>
      <c r="N123" s="5">
        <v>0.30342161432023507</v>
      </c>
      <c r="O123" s="5">
        <v>0.58401735737230009</v>
      </c>
      <c r="P123" s="3"/>
      <c r="Q123" s="3">
        <f t="shared" si="131"/>
        <v>65718.643816285025</v>
      </c>
      <c r="R123" s="3">
        <f t="shared" si="132"/>
        <v>177152.40609925493</v>
      </c>
      <c r="S123" s="3">
        <f t="shared" si="133"/>
        <v>340977.95008446003</v>
      </c>
      <c r="T123" s="3">
        <v>17567</v>
      </c>
      <c r="U123" s="7">
        <v>0.10924135366307178</v>
      </c>
      <c r="V123" s="7">
        <v>9.046113796950539E-2</v>
      </c>
      <c r="W123" s="8">
        <f t="shared" si="117"/>
        <v>15647.957140200819</v>
      </c>
      <c r="X123" s="8">
        <f t="shared" si="118"/>
        <v>15977.869189289699</v>
      </c>
      <c r="Y123" s="8">
        <f t="shared" si="119"/>
        <v>1919.042859799182</v>
      </c>
      <c r="Z123" s="8">
        <f t="shared" si="120"/>
        <v>1589.1308107103011</v>
      </c>
      <c r="AA123" s="5"/>
      <c r="AB123" s="5">
        <v>5.2329051498050026E-2</v>
      </c>
      <c r="AC123" s="5">
        <v>0.1554317705975998</v>
      </c>
      <c r="AD123" s="5">
        <v>0.79223917790435017</v>
      </c>
      <c r="AF123" s="3">
        <f t="shared" si="134"/>
        <v>919.26444766624479</v>
      </c>
      <c r="AG123" s="3">
        <f t="shared" si="135"/>
        <v>2730.4699140880357</v>
      </c>
      <c r="AH123" s="3">
        <f t="shared" si="136"/>
        <v>13917.265638245719</v>
      </c>
      <c r="AJ123" s="5">
        <v>6.6195982058508449E-2</v>
      </c>
      <c r="AK123" s="5">
        <v>0.19778696874247342</v>
      </c>
      <c r="AL123" s="5">
        <v>0.73601704919901811</v>
      </c>
      <c r="AM123" s="3"/>
      <c r="AN123" s="3">
        <f t="shared" si="121"/>
        <v>35925.801255653379</v>
      </c>
      <c r="AO123" s="3">
        <f t="shared" si="122"/>
        <v>107342.69828824012</v>
      </c>
      <c r="AP123" s="3">
        <f t="shared" si="123"/>
        <v>399450.25978956197</v>
      </c>
      <c r="AR123" s="5">
        <v>0.11761325544134137</v>
      </c>
      <c r="AS123" s="5">
        <v>0.24589320058188249</v>
      </c>
      <c r="AT123" s="5">
        <v>0.63649354397677615</v>
      </c>
      <c r="AU123" s="3"/>
      <c r="AV123" s="3">
        <f t="shared" si="124"/>
        <v>6903.5735602161858</v>
      </c>
      <c r="AW123" s="3">
        <f t="shared" si="125"/>
        <v>14433.252372821651</v>
      </c>
      <c r="AX123" s="3">
        <f t="shared" si="126"/>
        <v>37360.414733506645</v>
      </c>
      <c r="AY123" s="3">
        <f t="shared" si="137"/>
        <v>601416</v>
      </c>
      <c r="AZ123" s="3" t="s">
        <v>420</v>
      </c>
      <c r="BA123" s="3" t="s">
        <v>420</v>
      </c>
      <c r="BB123" s="3">
        <v>6005002488.0033369</v>
      </c>
      <c r="BC123" s="3">
        <v>449918267.16551673</v>
      </c>
      <c r="BD123" s="3">
        <v>5555084220.8378201</v>
      </c>
      <c r="BE123" s="2" t="s">
        <v>164</v>
      </c>
      <c r="BF123" s="3">
        <v>12878529373.203817</v>
      </c>
      <c r="BG123" s="3">
        <v>2420573249.8294749</v>
      </c>
      <c r="BH123" s="3">
        <v>10457956123.374352</v>
      </c>
      <c r="BI123" s="3">
        <v>6873526885.2004795</v>
      </c>
      <c r="BJ123" s="3">
        <v>1970654982.6639581</v>
      </c>
      <c r="BK123" s="3">
        <v>4902871902.5365314</v>
      </c>
      <c r="BL123" s="3">
        <v>43015090176</v>
      </c>
      <c r="BM123" s="5">
        <f t="shared" si="127"/>
        <v>0.13960222943700326</v>
      </c>
      <c r="BN123" s="5">
        <f t="shared" si="128"/>
        <v>0.2993956148995664</v>
      </c>
      <c r="BO123" s="5">
        <f t="shared" si="129"/>
        <v>0.15979338546256311</v>
      </c>
      <c r="BP123" s="5">
        <f t="shared" si="130"/>
        <v>1.1446334783261558</v>
      </c>
      <c r="BQ123" s="8">
        <v>316580466.57446861</v>
      </c>
      <c r="BR123" s="8">
        <v>1654074516.0894895</v>
      </c>
      <c r="BS123" s="8">
        <v>278515929.13548046</v>
      </c>
      <c r="BT123" s="8">
        <v>4624355973.4010506</v>
      </c>
      <c r="BU123" s="12">
        <v>0.35399999999999993</v>
      </c>
      <c r="BV123" s="3">
        <v>7057274610.0838223</v>
      </c>
      <c r="BW123" s="5">
        <f t="shared" si="138"/>
        <v>0.54798761609907098</v>
      </c>
    </row>
    <row r="124" spans="1:75" x14ac:dyDescent="0.25">
      <c r="A124" s="2" t="s">
        <v>120</v>
      </c>
      <c r="B124" s="2" t="s">
        <v>120</v>
      </c>
      <c r="C124" s="2" t="s">
        <v>171</v>
      </c>
      <c r="D124" s="2" t="s">
        <v>166</v>
      </c>
      <c r="E124" s="3">
        <v>2522011</v>
      </c>
      <c r="F124" s="7">
        <v>9.3500416207338746E-2</v>
      </c>
      <c r="G124" s="7">
        <v>4.3937996355373571E-2</v>
      </c>
      <c r="H124" s="3">
        <f t="shared" si="113"/>
        <v>2286201.9218205134</v>
      </c>
      <c r="I124" s="3">
        <f t="shared" si="114"/>
        <v>2411198.8898737882</v>
      </c>
      <c r="J124" s="3">
        <f t="shared" si="115"/>
        <v>235809.07817948659</v>
      </c>
      <c r="K124" s="3">
        <f t="shared" si="116"/>
        <v>110812.11012621205</v>
      </c>
      <c r="M124" s="5">
        <v>3.5357400731216258E-2</v>
      </c>
      <c r="N124" s="5">
        <v>2.9490606379740904E-2</v>
      </c>
      <c r="O124" s="5">
        <v>0.93515199288904283</v>
      </c>
      <c r="P124" s="3"/>
      <c r="Q124" s="3">
        <f t="shared" si="131"/>
        <v>89171.753575535447</v>
      </c>
      <c r="R124" s="3">
        <f t="shared" si="132"/>
        <v>74375.633686376736</v>
      </c>
      <c r="S124" s="3">
        <f t="shared" si="133"/>
        <v>2358463.6127380878</v>
      </c>
      <c r="T124" s="3">
        <v>65308</v>
      </c>
      <c r="U124" s="7">
        <v>9.2001296143971678E-2</v>
      </c>
      <c r="V124" s="7">
        <v>4.7010730710270822E-2</v>
      </c>
      <c r="W124" s="8">
        <f t="shared" si="117"/>
        <v>59299.5793514295</v>
      </c>
      <c r="X124" s="8">
        <f t="shared" si="118"/>
        <v>62237.823198773629</v>
      </c>
      <c r="Y124" s="8">
        <f t="shared" si="119"/>
        <v>6008.4206485705026</v>
      </c>
      <c r="Z124" s="8">
        <f t="shared" si="120"/>
        <v>3070.1768012263669</v>
      </c>
      <c r="AA124" s="5"/>
      <c r="AB124" s="5">
        <v>2.8934526254241762E-2</v>
      </c>
      <c r="AC124" s="5">
        <v>5.2383020880061262E-2</v>
      </c>
      <c r="AD124" s="5">
        <v>0.91868245286569705</v>
      </c>
      <c r="AF124" s="3">
        <f t="shared" si="134"/>
        <v>1889.6560406120209</v>
      </c>
      <c r="AG124" s="3">
        <f t="shared" si="135"/>
        <v>3421.030327635041</v>
      </c>
      <c r="AH124" s="3">
        <f t="shared" si="136"/>
        <v>59997.313631752942</v>
      </c>
      <c r="AJ124" s="5">
        <v>3.2268313455298257E-2</v>
      </c>
      <c r="AK124" s="5">
        <v>4.1105407489124522E-2</v>
      </c>
      <c r="AL124" s="5">
        <v>0.92662627905557726</v>
      </c>
      <c r="AM124" s="3"/>
      <c r="AN124" s="3">
        <f t="shared" si="121"/>
        <v>75685.37764968886</v>
      </c>
      <c r="AO124" s="3">
        <f t="shared" si="122"/>
        <v>96412.794972025993</v>
      </c>
      <c r="AP124" s="3">
        <f t="shared" si="123"/>
        <v>2173403.3285502279</v>
      </c>
      <c r="AR124" s="5">
        <v>1.07468425174374E-2</v>
      </c>
      <c r="AS124" s="5">
        <v>0.10439746933975041</v>
      </c>
      <c r="AT124" s="5">
        <v>0.88485568814281212</v>
      </c>
      <c r="AU124" s="3"/>
      <c r="AV124" s="3">
        <f t="shared" si="124"/>
        <v>2598.7745778657322</v>
      </c>
      <c r="AW124" s="3">
        <f t="shared" si="125"/>
        <v>25245.13491971722</v>
      </c>
      <c r="AX124" s="3">
        <f t="shared" si="126"/>
        <v>213973.58933047412</v>
      </c>
      <c r="AY124" s="3">
        <f t="shared" si="137"/>
        <v>2587319</v>
      </c>
      <c r="AZ124" s="3" t="s">
        <v>420</v>
      </c>
      <c r="BA124" s="3" t="s">
        <v>420</v>
      </c>
      <c r="BB124" s="3">
        <v>152283092698.31238</v>
      </c>
      <c r="BC124" s="3">
        <v>55145366592.489845</v>
      </c>
      <c r="BD124" s="3">
        <v>97137726105.82254</v>
      </c>
      <c r="BE124" s="2" t="s">
        <v>163</v>
      </c>
      <c r="BF124" s="3">
        <v>232533079368.71097</v>
      </c>
      <c r="BG124" s="3">
        <v>72893767938.004105</v>
      </c>
      <c r="BH124" s="3">
        <v>159639311430.707</v>
      </c>
      <c r="BI124" s="3">
        <v>80249986670.398712</v>
      </c>
      <c r="BJ124" s="3">
        <v>17748401345.514259</v>
      </c>
      <c r="BK124" s="3">
        <v>62501585324.88446</v>
      </c>
      <c r="BL124" s="3">
        <v>718221082624</v>
      </c>
      <c r="BM124" s="5">
        <f t="shared" si="127"/>
        <v>0.21202815732162927</v>
      </c>
      <c r="BN124" s="5">
        <f t="shared" si="128"/>
        <v>0.32376253634766339</v>
      </c>
      <c r="BO124" s="5">
        <f t="shared" si="129"/>
        <v>0.11173437902603429</v>
      </c>
      <c r="BP124" s="5">
        <f t="shared" si="130"/>
        <v>0.5269789656123004</v>
      </c>
      <c r="BQ124" s="8">
        <v>1078587232.2495246</v>
      </c>
      <c r="BR124" s="8">
        <v>16669814113.264734</v>
      </c>
      <c r="BS124" s="8">
        <v>5054698013.3429375</v>
      </c>
      <c r="BT124" s="8">
        <v>57446887311.541519</v>
      </c>
      <c r="BU124" s="12">
        <v>0.2910000000000002</v>
      </c>
      <c r="BV124" s="3">
        <v>95440234268.399078</v>
      </c>
      <c r="BW124" s="5">
        <f t="shared" si="138"/>
        <v>0.41043723554301864</v>
      </c>
    </row>
    <row r="125" spans="1:75" x14ac:dyDescent="0.25">
      <c r="A125" s="2" t="s">
        <v>121</v>
      </c>
      <c r="B125" s="2" t="s">
        <v>121</v>
      </c>
      <c r="C125" s="2" t="s">
        <v>197</v>
      </c>
      <c r="D125" s="2" t="s">
        <v>196</v>
      </c>
      <c r="E125" s="3">
        <v>19270</v>
      </c>
      <c r="F125" s="7">
        <v>0.26032210834553443</v>
      </c>
      <c r="G125" s="7">
        <v>0.220497803806735</v>
      </c>
      <c r="H125" s="3">
        <f t="shared" si="113"/>
        <v>14253.59297218155</v>
      </c>
      <c r="I125" s="3">
        <f t="shared" si="114"/>
        <v>15021.007320644216</v>
      </c>
      <c r="J125" s="3">
        <f t="shared" si="115"/>
        <v>5016.4070278184481</v>
      </c>
      <c r="K125" s="3">
        <f t="shared" si="116"/>
        <v>4248.9926793557834</v>
      </c>
      <c r="M125" s="5">
        <v>0.41679570977235508</v>
      </c>
      <c r="N125" s="5">
        <v>0.24973809246658699</v>
      </c>
      <c r="O125" s="5">
        <v>0.33346619776105801</v>
      </c>
      <c r="P125" s="3"/>
      <c r="Q125" s="3">
        <f t="shared" si="131"/>
        <v>8031.6533273132827</v>
      </c>
      <c r="R125" s="3">
        <f t="shared" si="132"/>
        <v>4812.4530418311315</v>
      </c>
      <c r="S125" s="3">
        <f t="shared" si="133"/>
        <v>6425.8936308555876</v>
      </c>
      <c r="T125" s="3">
        <v>5863</v>
      </c>
      <c r="U125" s="7">
        <v>0.15437788018433179</v>
      </c>
      <c r="V125" s="7">
        <v>0.13536866359447006</v>
      </c>
      <c r="W125" s="8">
        <f t="shared" si="117"/>
        <v>4957.8824884792621</v>
      </c>
      <c r="X125" s="8">
        <f t="shared" si="118"/>
        <v>5069.3335253456216</v>
      </c>
      <c r="Y125" s="8">
        <f t="shared" si="119"/>
        <v>905.11751152073737</v>
      </c>
      <c r="Z125" s="8">
        <f t="shared" si="120"/>
        <v>793.66647465437791</v>
      </c>
      <c r="AA125" s="5"/>
      <c r="AB125" s="5">
        <v>0.2260391822523663</v>
      </c>
      <c r="AC125" s="5">
        <v>0.2206165852403911</v>
      </c>
      <c r="AD125" s="5">
        <v>0.55334423250724263</v>
      </c>
      <c r="AF125" s="3">
        <f t="shared" si="134"/>
        <v>1325.2677255456235</v>
      </c>
      <c r="AG125" s="3">
        <f t="shared" si="135"/>
        <v>1293.475039264413</v>
      </c>
      <c r="AH125" s="3">
        <f t="shared" si="136"/>
        <v>3244.2572351899635</v>
      </c>
      <c r="AJ125" s="5">
        <v>0.34443414021118424</v>
      </c>
      <c r="AK125" s="5">
        <v>0.21880517097877775</v>
      </c>
      <c r="AL125" s="5">
        <v>0.4367606888100381</v>
      </c>
      <c r="AM125" s="3"/>
      <c r="AN125" s="3">
        <f t="shared" si="121"/>
        <v>6617.0880324809714</v>
      </c>
      <c r="AO125" s="3">
        <f t="shared" si="122"/>
        <v>4203.570172924482</v>
      </c>
      <c r="AP125" s="3">
        <f t="shared" si="123"/>
        <v>8390.8172552553606</v>
      </c>
      <c r="AR125" s="5">
        <v>0.21276517368061365</v>
      </c>
      <c r="AS125" s="5">
        <v>0.31019248664461879</v>
      </c>
      <c r="AT125" s="5">
        <v>0.4770423396747675</v>
      </c>
      <c r="AU125" s="3"/>
      <c r="AV125" s="3">
        <f t="shared" si="124"/>
        <v>1259.8941970665176</v>
      </c>
      <c r="AW125" s="3">
        <f t="shared" si="125"/>
        <v>1836.8124215847527</v>
      </c>
      <c r="AX125" s="3">
        <f t="shared" si="126"/>
        <v>2824.8179206879149</v>
      </c>
      <c r="AY125" s="3">
        <f t="shared" si="137"/>
        <v>25133</v>
      </c>
      <c r="AZ125" s="3" t="s">
        <v>420</v>
      </c>
      <c r="BA125" s="3" t="s">
        <v>420</v>
      </c>
      <c r="BB125" s="3">
        <v>531364911.38737869</v>
      </c>
      <c r="BC125" s="3">
        <v>8433961.3339127693</v>
      </c>
      <c r="BD125" s="3">
        <v>522930950.0534659</v>
      </c>
      <c r="BE125" s="2" t="s">
        <v>164</v>
      </c>
      <c r="BF125" s="3">
        <v>5400379464.9742746</v>
      </c>
      <c r="BG125" s="3">
        <v>2502369234.9601674</v>
      </c>
      <c r="BH125" s="3">
        <v>2898010230.0141063</v>
      </c>
      <c r="BI125" s="3">
        <v>4869014553.5868979</v>
      </c>
      <c r="BJ125" s="3">
        <v>2493935273.6262546</v>
      </c>
      <c r="BK125" s="3">
        <v>2375079279.9606404</v>
      </c>
      <c r="BL125" s="3">
        <v>26369243136</v>
      </c>
      <c r="BM125" s="5">
        <f t="shared" si="127"/>
        <v>2.0150935263740847E-2</v>
      </c>
      <c r="BN125" s="5">
        <f t="shared" si="128"/>
        <v>0.20479842508644214</v>
      </c>
      <c r="BO125" s="5">
        <f t="shared" si="129"/>
        <v>0.18464748982270138</v>
      </c>
      <c r="BP125" s="5">
        <f t="shared" si="130"/>
        <v>9.1632218259840297</v>
      </c>
      <c r="BQ125" s="8">
        <v>9826898.6616177298</v>
      </c>
      <c r="BR125" s="8">
        <v>2484108374.9646368</v>
      </c>
      <c r="BS125" s="8">
        <v>103708569.48401934</v>
      </c>
      <c r="BT125" s="8">
        <v>2271370710.4766212</v>
      </c>
      <c r="BU125" s="12">
        <v>0.40299999999999997</v>
      </c>
      <c r="BV125" s="3">
        <v>3645482285.4013948</v>
      </c>
      <c r="BW125" s="5">
        <f t="shared" si="138"/>
        <v>0.67504187604690113</v>
      </c>
    </row>
    <row r="126" spans="1:75" x14ac:dyDescent="0.25">
      <c r="A126" s="2" t="s">
        <v>122</v>
      </c>
      <c r="B126" s="2" t="s">
        <v>122</v>
      </c>
      <c r="C126" s="2" t="s">
        <v>171</v>
      </c>
      <c r="D126" s="2" t="s">
        <v>162</v>
      </c>
      <c r="E126" s="3">
        <v>286461</v>
      </c>
      <c r="F126" s="7">
        <v>0.2368535419382877</v>
      </c>
      <c r="G126" s="7">
        <v>0.22685788787483702</v>
      </c>
      <c r="H126" s="3">
        <f t="shared" si="113"/>
        <v>218611.69752281619</v>
      </c>
      <c r="I126" s="3">
        <f t="shared" si="114"/>
        <v>221475.0625814863</v>
      </c>
      <c r="J126" s="3">
        <f t="shared" si="115"/>
        <v>67849.302477183839</v>
      </c>
      <c r="K126" s="3">
        <f t="shared" si="116"/>
        <v>64985.937418513684</v>
      </c>
      <c r="M126" s="5">
        <v>0.21995941822881251</v>
      </c>
      <c r="N126" s="5">
        <v>0.24201713843088324</v>
      </c>
      <c r="O126" s="5">
        <v>0.53802344334030427</v>
      </c>
      <c r="P126" s="3"/>
      <c r="Q126" s="3">
        <f t="shared" si="131"/>
        <v>63009.794905243863</v>
      </c>
      <c r="R126" s="3">
        <f t="shared" si="132"/>
        <v>69328.471492049241</v>
      </c>
      <c r="S126" s="3">
        <f t="shared" si="133"/>
        <v>154122.7336027069</v>
      </c>
      <c r="T126" s="3">
        <v>77776</v>
      </c>
      <c r="U126" s="7">
        <v>0.18671838814265865</v>
      </c>
      <c r="V126" s="7">
        <v>0.16830708661417323</v>
      </c>
      <c r="W126" s="8">
        <f t="shared" si="117"/>
        <v>63253.790643816581</v>
      </c>
      <c r="X126" s="8">
        <f t="shared" si="118"/>
        <v>64685.748031496063</v>
      </c>
      <c r="Y126" s="8">
        <f t="shared" si="119"/>
        <v>14522.209356183419</v>
      </c>
      <c r="Z126" s="8">
        <f t="shared" si="120"/>
        <v>13090.251968503937</v>
      </c>
      <c r="AA126" s="5"/>
      <c r="AB126" s="5">
        <v>0.37928031438598014</v>
      </c>
      <c r="AC126" s="5">
        <v>0.18887983038133002</v>
      </c>
      <c r="AD126" s="5">
        <v>0.43183985523268986</v>
      </c>
      <c r="AF126" s="3">
        <f t="shared" si="134"/>
        <v>29498.90573168399</v>
      </c>
      <c r="AG126" s="3">
        <f t="shared" si="135"/>
        <v>14690.317687738323</v>
      </c>
      <c r="AH126" s="3">
        <f t="shared" si="136"/>
        <v>33586.776580577687</v>
      </c>
      <c r="AJ126" s="5">
        <v>0.35717334335151996</v>
      </c>
      <c r="AK126" s="5">
        <v>0.2012266103488328</v>
      </c>
      <c r="AL126" s="5">
        <v>0.44160004629964716</v>
      </c>
      <c r="AM126" s="3"/>
      <c r="AN126" s="3">
        <f t="shared" si="121"/>
        <v>100674.83878388451</v>
      </c>
      <c r="AO126" s="3">
        <f t="shared" si="122"/>
        <v>56718.836758090554</v>
      </c>
      <c r="AP126" s="3">
        <f t="shared" si="123"/>
        <v>124471.81262465769</v>
      </c>
      <c r="AR126" s="5">
        <v>0.1635691460763965</v>
      </c>
      <c r="AS126" s="5">
        <v>0.23773771625075032</v>
      </c>
      <c r="AT126" s="5">
        <v>0.59869313767285304</v>
      </c>
      <c r="AU126" s="3"/>
      <c r="AV126" s="3">
        <f t="shared" si="124"/>
        <v>13473.437851605671</v>
      </c>
      <c r="AW126" s="3">
        <f t="shared" si="125"/>
        <v>19582.815107386388</v>
      </c>
      <c r="AX126" s="3">
        <f t="shared" si="126"/>
        <v>49315.258874375184</v>
      </c>
      <c r="AY126" s="3">
        <f t="shared" si="137"/>
        <v>364237</v>
      </c>
      <c r="AZ126" s="3" t="s">
        <v>420</v>
      </c>
      <c r="BA126" s="3" t="s">
        <v>420</v>
      </c>
      <c r="BB126" s="3">
        <v>6806902952.6471062</v>
      </c>
      <c r="BC126" s="3">
        <v>420441015.88284361</v>
      </c>
      <c r="BD126" s="3">
        <v>6386461936.7642622</v>
      </c>
      <c r="BE126" s="2" t="s">
        <v>164</v>
      </c>
      <c r="BF126" s="3">
        <v>39859058993.587166</v>
      </c>
      <c r="BG126" s="3">
        <v>4167319267.1222749</v>
      </c>
      <c r="BH126" s="3">
        <v>35691739726.46489</v>
      </c>
      <c r="BI126" s="3">
        <v>33052156040.940063</v>
      </c>
      <c r="BJ126" s="3">
        <v>3746878251.2394314</v>
      </c>
      <c r="BK126" s="3">
        <v>29305277789.700626</v>
      </c>
      <c r="BL126" s="3">
        <v>90615021568</v>
      </c>
      <c r="BM126" s="5">
        <f t="shared" si="127"/>
        <v>7.5118924377665347E-2</v>
      </c>
      <c r="BN126" s="5">
        <f t="shared" si="128"/>
        <v>0.43987253221228706</v>
      </c>
      <c r="BO126" s="5">
        <f t="shared" si="129"/>
        <v>0.36475360783462174</v>
      </c>
      <c r="BP126" s="5">
        <f t="shared" si="130"/>
        <v>4.8556819850188342</v>
      </c>
      <c r="BQ126" s="8">
        <v>868243268.45641589</v>
      </c>
      <c r="BR126" s="8">
        <v>2878634982.7830153</v>
      </c>
      <c r="BS126" s="8">
        <v>3034539302.2988811</v>
      </c>
      <c r="BT126" s="8">
        <v>26270738487.401745</v>
      </c>
      <c r="BU126" s="12">
        <v>0.46799999999999997</v>
      </c>
      <c r="BV126" s="3">
        <v>35063984227.441338</v>
      </c>
      <c r="BW126" s="5">
        <f t="shared" si="138"/>
        <v>0.87969924812030065</v>
      </c>
    </row>
    <row r="127" spans="1:75" x14ac:dyDescent="0.25">
      <c r="A127" s="2" t="s">
        <v>123</v>
      </c>
      <c r="B127" s="2" t="s">
        <v>123</v>
      </c>
      <c r="C127" s="2" t="s">
        <v>180</v>
      </c>
      <c r="D127" s="2" t="s">
        <v>172</v>
      </c>
      <c r="E127" s="3">
        <v>125973</v>
      </c>
      <c r="F127" s="7">
        <v>0.14684860298895386</v>
      </c>
      <c r="G127" s="7">
        <v>0.14684860298895386</v>
      </c>
      <c r="H127" s="3">
        <f t="shared" si="113"/>
        <v>107474.04093567251</v>
      </c>
      <c r="I127" s="3">
        <f t="shared" si="114"/>
        <v>107474.04093567251</v>
      </c>
      <c r="J127" s="3">
        <f t="shared" si="115"/>
        <v>18498.959064327486</v>
      </c>
      <c r="K127" s="3">
        <f t="shared" si="116"/>
        <v>18498.959064327486</v>
      </c>
      <c r="M127" s="5">
        <v>0.1669462663848463</v>
      </c>
      <c r="N127" s="5">
        <v>7.445831339797436E-2</v>
      </c>
      <c r="O127" s="5">
        <v>0.75859542021717929</v>
      </c>
      <c r="P127" s="3"/>
      <c r="Q127" s="3">
        <f t="shared" si="131"/>
        <v>21030.722015298245</v>
      </c>
      <c r="R127" s="3">
        <f t="shared" si="132"/>
        <v>9379.7371136830243</v>
      </c>
      <c r="S127" s="3">
        <f t="shared" si="133"/>
        <v>95562.540871018733</v>
      </c>
      <c r="T127" s="3">
        <v>24192</v>
      </c>
      <c r="U127" s="7">
        <v>9.5456865747830522E-2</v>
      </c>
      <c r="V127" s="7">
        <v>9.5456865747830522E-2</v>
      </c>
      <c r="W127" s="8">
        <f t="shared" si="117"/>
        <v>21882.707503828486</v>
      </c>
      <c r="X127" s="8">
        <f t="shared" si="118"/>
        <v>21882.707503828486</v>
      </c>
      <c r="Y127" s="8">
        <f t="shared" si="119"/>
        <v>2309.2924961715162</v>
      </c>
      <c r="Z127" s="8">
        <f t="shared" si="120"/>
        <v>2309.2924961715162</v>
      </c>
      <c r="AA127" s="5"/>
      <c r="AB127" s="5">
        <v>8.2181810789107204E-2</v>
      </c>
      <c r="AC127" s="5">
        <v>0.23494109395488783</v>
      </c>
      <c r="AD127" s="5">
        <v>0.68287709525600493</v>
      </c>
      <c r="AF127" s="3">
        <f t="shared" si="134"/>
        <v>1988.1423666100816</v>
      </c>
      <c r="AG127" s="3">
        <f t="shared" si="135"/>
        <v>5683.6949449566464</v>
      </c>
      <c r="AH127" s="3">
        <f t="shared" si="136"/>
        <v>16520.162688433273</v>
      </c>
      <c r="AJ127" s="5">
        <v>0.13034576948372931</v>
      </c>
      <c r="AK127" s="5">
        <v>0.17057601670426106</v>
      </c>
      <c r="AL127" s="5">
        <v>0.69907821381200963</v>
      </c>
      <c r="AM127" s="3"/>
      <c r="AN127" s="3">
        <f t="shared" si="121"/>
        <v>16861.104913259958</v>
      </c>
      <c r="AO127" s="3">
        <f t="shared" si="122"/>
        <v>22065.158882625219</v>
      </c>
      <c r="AP127" s="3">
        <f t="shared" si="123"/>
        <v>90430.484643615826</v>
      </c>
      <c r="AR127" s="5">
        <v>8.2468368606727488E-2</v>
      </c>
      <c r="AS127" s="5">
        <v>8.3183752470291319E-2</v>
      </c>
      <c r="AT127" s="5">
        <v>0.83434787892298123</v>
      </c>
      <c r="AU127" s="3"/>
      <c r="AV127" s="3">
        <f t="shared" si="124"/>
        <v>1716.0225597527444</v>
      </c>
      <c r="AW127" s="3">
        <f t="shared" si="125"/>
        <v>1730.9084471481021</v>
      </c>
      <c r="AX127" s="3">
        <f t="shared" si="126"/>
        <v>17361.320553598158</v>
      </c>
      <c r="AY127" s="3">
        <f t="shared" si="137"/>
        <v>150165</v>
      </c>
      <c r="AZ127" s="3" t="s">
        <v>420</v>
      </c>
      <c r="BA127" s="3" t="s">
        <v>420</v>
      </c>
      <c r="BB127" s="3">
        <v>3490723239.853714</v>
      </c>
      <c r="BC127" s="3">
        <v>185989946.25739133</v>
      </c>
      <c r="BD127" s="3">
        <v>3304733293.5963225</v>
      </c>
      <c r="BE127" s="2" t="s">
        <v>163</v>
      </c>
      <c r="BF127" s="3">
        <v>9349724985.4051228</v>
      </c>
      <c r="BG127" s="3">
        <v>1534418747.253473</v>
      </c>
      <c r="BH127" s="3">
        <v>7815306238.1516523</v>
      </c>
      <c r="BI127" s="3">
        <v>5859001745.5514126</v>
      </c>
      <c r="BJ127" s="3">
        <v>1348428800.9960818</v>
      </c>
      <c r="BK127" s="3">
        <v>4510572944.5553303</v>
      </c>
      <c r="BL127" s="3">
        <v>53442699264</v>
      </c>
      <c r="BM127" s="5">
        <f t="shared" si="127"/>
        <v>6.5317120727940672E-2</v>
      </c>
      <c r="BN127" s="5">
        <f t="shared" si="128"/>
        <v>0.17494859193430135</v>
      </c>
      <c r="BO127" s="5">
        <f t="shared" si="129"/>
        <v>0.10963147120636074</v>
      </c>
      <c r="BP127" s="5">
        <f t="shared" si="130"/>
        <v>1.6784492332875254</v>
      </c>
      <c r="BQ127" s="8">
        <v>63641330.888839126</v>
      </c>
      <c r="BR127" s="8">
        <v>1284787470.1072428</v>
      </c>
      <c r="BS127" s="8">
        <v>203249598.61073762</v>
      </c>
      <c r="BT127" s="8">
        <v>4307323345.9445925</v>
      </c>
      <c r="BU127" s="12">
        <v>0.46100000000000019</v>
      </c>
      <c r="BV127" s="3">
        <v>7996703558.9457617</v>
      </c>
      <c r="BW127" s="5">
        <f t="shared" si="138"/>
        <v>0.85528756957328467</v>
      </c>
    </row>
    <row r="128" spans="1:75" x14ac:dyDescent="0.25">
      <c r="A128" s="2" t="s">
        <v>124</v>
      </c>
      <c r="B128" s="2" t="s">
        <v>124</v>
      </c>
      <c r="C128" s="2" t="s">
        <v>171</v>
      </c>
      <c r="D128" s="2" t="s">
        <v>162</v>
      </c>
      <c r="E128" s="3">
        <v>76353.846153846156</v>
      </c>
      <c r="F128" s="7">
        <v>0.17005843239975821</v>
      </c>
      <c r="G128" s="7">
        <v>0.11223050574249446</v>
      </c>
      <c r="H128" s="3">
        <f t="shared" si="113"/>
        <v>63369.230769230766</v>
      </c>
      <c r="I128" s="3">
        <f t="shared" si="114"/>
        <v>67784.61538461539</v>
      </c>
      <c r="J128" s="3">
        <f t="shared" si="115"/>
        <v>12984.615384615385</v>
      </c>
      <c r="K128" s="3">
        <f t="shared" si="116"/>
        <v>8569.2307692307695</v>
      </c>
      <c r="M128" s="5">
        <v>0.13477009683449914</v>
      </c>
      <c r="N128" s="5">
        <v>0</v>
      </c>
      <c r="O128" s="5">
        <v>0.86522990316550086</v>
      </c>
      <c r="P128" s="3"/>
      <c r="Q128" s="3">
        <f t="shared" si="131"/>
        <v>10290.215239840296</v>
      </c>
      <c r="R128" s="3">
        <f t="shared" si="132"/>
        <v>0</v>
      </c>
      <c r="S128" s="3">
        <f t="shared" si="133"/>
        <v>66063.630914005858</v>
      </c>
      <c r="T128" s="3">
        <v>18876.832844574779</v>
      </c>
      <c r="U128" s="7">
        <v>0.14372280919825978</v>
      </c>
      <c r="V128" s="7">
        <v>0.11233685518955873</v>
      </c>
      <c r="W128" s="8">
        <f t="shared" si="117"/>
        <v>16163.801399386515</v>
      </c>
      <c r="X128" s="8">
        <f t="shared" si="118"/>
        <v>16756.268806876276</v>
      </c>
      <c r="Y128" s="8">
        <f t="shared" si="119"/>
        <v>2713.0314451882646</v>
      </c>
      <c r="Z128" s="8">
        <f t="shared" si="120"/>
        <v>2120.5640376985029</v>
      </c>
      <c r="AA128" s="5"/>
      <c r="AB128" s="5">
        <v>9.8906790669810424E-2</v>
      </c>
      <c r="AC128" s="5">
        <v>1.8317574658261577E-2</v>
      </c>
      <c r="AD128" s="5">
        <v>0.88277563467192799</v>
      </c>
      <c r="AF128" s="3">
        <f t="shared" si="134"/>
        <v>1867.0469546673598</v>
      </c>
      <c r="AG128" s="3">
        <f t="shared" si="135"/>
        <v>345.77779494202275</v>
      </c>
      <c r="AH128" s="3">
        <f t="shared" si="136"/>
        <v>16664.008094965397</v>
      </c>
      <c r="AJ128" s="5">
        <v>0.10267531411053139</v>
      </c>
      <c r="AK128" s="5">
        <v>1.1614371816683761E-2</v>
      </c>
      <c r="AL128" s="5">
        <v>0.88571031407278489</v>
      </c>
      <c r="AM128" s="3"/>
      <c r="AN128" s="3">
        <f t="shared" si="121"/>
        <v>8166.0790600757773</v>
      </c>
      <c r="AO128" s="3">
        <f t="shared" si="122"/>
        <v>923.72620731459153</v>
      </c>
      <c r="AP128" s="3">
        <f t="shared" si="123"/>
        <v>70443.226901226924</v>
      </c>
      <c r="AR128" s="5">
        <v>0.18382055390062957</v>
      </c>
      <c r="AS128" s="5">
        <v>0</v>
      </c>
      <c r="AT128" s="5">
        <v>0.81617944609937043</v>
      </c>
      <c r="AU128" s="3"/>
      <c r="AV128" s="3">
        <f t="shared" si="124"/>
        <v>2885.5501351909684</v>
      </c>
      <c r="AW128" s="3">
        <f t="shared" si="125"/>
        <v>0</v>
      </c>
      <c r="AX128" s="3">
        <f t="shared" si="126"/>
        <v>12812.096694612681</v>
      </c>
      <c r="AY128" s="3">
        <f t="shared" si="137"/>
        <v>95230.678998420932</v>
      </c>
      <c r="AZ128" s="3" t="s">
        <v>133</v>
      </c>
      <c r="BA128" s="3" t="s">
        <v>133</v>
      </c>
      <c r="BB128" s="3">
        <v>1732099219.2629449</v>
      </c>
      <c r="BC128" s="3">
        <v>85360196.508603022</v>
      </c>
      <c r="BD128" s="3">
        <v>1646739022.7543418</v>
      </c>
      <c r="BE128" s="2" t="s">
        <v>164</v>
      </c>
      <c r="BF128" s="3">
        <v>13521640897.464594</v>
      </c>
      <c r="BG128" s="3">
        <v>1716136227.0640218</v>
      </c>
      <c r="BH128" s="3">
        <v>11805504670.400568</v>
      </c>
      <c r="BI128" s="3">
        <v>11789541678.201641</v>
      </c>
      <c r="BJ128" s="3">
        <v>1630776030.5554187</v>
      </c>
      <c r="BK128" s="3">
        <v>10158765647.646227</v>
      </c>
      <c r="BL128" s="3">
        <v>66732802048</v>
      </c>
      <c r="BM128" s="5">
        <f t="shared" si="127"/>
        <v>2.5955739398100943E-2</v>
      </c>
      <c r="BN128" s="5">
        <f t="shared" si="128"/>
        <v>0.20262360462158716</v>
      </c>
      <c r="BO128" s="5">
        <f t="shared" si="129"/>
        <v>0.1766678652234861</v>
      </c>
      <c r="BP128" s="5">
        <f t="shared" si="130"/>
        <v>6.8065048162878394</v>
      </c>
      <c r="BQ128" s="8">
        <v>368039890.90641934</v>
      </c>
      <c r="BR128" s="8">
        <v>1262736139.6489995</v>
      </c>
      <c r="BS128" s="8">
        <v>547926447.86447191</v>
      </c>
      <c r="BT128" s="8">
        <v>9610839199.7817554</v>
      </c>
      <c r="BU128" s="12">
        <v>0</v>
      </c>
      <c r="BV128" s="3">
        <v>0</v>
      </c>
      <c r="BW128" s="5" t="str">
        <f t="shared" si="138"/>
        <v/>
      </c>
    </row>
    <row r="129" spans="1:75" x14ac:dyDescent="0.25">
      <c r="A129" s="2" t="s">
        <v>125</v>
      </c>
      <c r="B129" s="2" t="s">
        <v>125</v>
      </c>
      <c r="C129" s="2" t="s">
        <v>161</v>
      </c>
      <c r="D129" s="2" t="s">
        <v>162</v>
      </c>
      <c r="E129" s="3">
        <v>1184.6153846153845</v>
      </c>
      <c r="F129" s="7">
        <v>0.47435897435897434</v>
      </c>
      <c r="G129" s="7">
        <v>0.47435897435897434</v>
      </c>
      <c r="H129" s="3">
        <f t="shared" si="113"/>
        <v>622.68244575936876</v>
      </c>
      <c r="I129" s="3">
        <f t="shared" si="114"/>
        <v>622.68244575936876</v>
      </c>
      <c r="J129" s="3">
        <f t="shared" si="115"/>
        <v>561.93293885601577</v>
      </c>
      <c r="K129" s="3">
        <f t="shared" si="116"/>
        <v>561.93293885601577</v>
      </c>
      <c r="M129" s="5">
        <v>0.1565167153618455</v>
      </c>
      <c r="N129" s="5">
        <v>6.5929825646032766E-2</v>
      </c>
      <c r="O129" s="5">
        <v>0.77755345899212169</v>
      </c>
      <c r="P129" s="3"/>
      <c r="Q129" s="3">
        <f t="shared" si="131"/>
        <v>185.41210896710928</v>
      </c>
      <c r="R129" s="3">
        <f t="shared" si="132"/>
        <v>78.101485765300353</v>
      </c>
      <c r="S129" s="3">
        <f t="shared" si="133"/>
        <v>921.10178988297491</v>
      </c>
      <c r="T129" s="3">
        <v>392.96187683284455</v>
      </c>
      <c r="U129" s="7">
        <v>0.29104477611940299</v>
      </c>
      <c r="V129" s="7">
        <v>0.29104477611940299</v>
      </c>
      <c r="W129" s="8">
        <f t="shared" si="117"/>
        <v>278.59237536656889</v>
      </c>
      <c r="X129" s="8">
        <f t="shared" si="118"/>
        <v>278.59237536656889</v>
      </c>
      <c r="Y129" s="8">
        <f t="shared" si="119"/>
        <v>114.36950146627565</v>
      </c>
      <c r="Z129" s="8">
        <f t="shared" si="120"/>
        <v>114.36950146627565</v>
      </c>
      <c r="AA129" s="5"/>
      <c r="AB129" s="5">
        <v>5.3722613091629193E-2</v>
      </c>
      <c r="AC129" s="5">
        <v>4.1527996475632573E-2</v>
      </c>
      <c r="AD129" s="5">
        <v>0.90474939043273817</v>
      </c>
      <c r="AF129" s="3">
        <f t="shared" si="134"/>
        <v>21.110938868851353</v>
      </c>
      <c r="AG129" s="3">
        <f t="shared" si="135"/>
        <v>16.31891943617233</v>
      </c>
      <c r="AH129" s="3">
        <f t="shared" si="136"/>
        <v>355.53201852782087</v>
      </c>
      <c r="AJ129" s="5">
        <v>0.14728319987312691</v>
      </c>
      <c r="AK129" s="5">
        <v>4.0157255815777462E-2</v>
      </c>
      <c r="AL129" s="5">
        <v>0.81255954431109567</v>
      </c>
      <c r="AM129" s="3"/>
      <c r="AN129" s="3">
        <f t="shared" si="121"/>
        <v>132.74263962050819</v>
      </c>
      <c r="AO129" s="3">
        <f t="shared" si="122"/>
        <v>36.192723552273357</v>
      </c>
      <c r="AP129" s="3">
        <f t="shared" si="123"/>
        <v>732.33945795315617</v>
      </c>
      <c r="AR129" s="5">
        <v>0</v>
      </c>
      <c r="AS129" s="5">
        <v>6.9705998794947821E-2</v>
      </c>
      <c r="AT129" s="5">
        <v>0.93029400120505223</v>
      </c>
      <c r="AU129" s="3"/>
      <c r="AV129" s="3">
        <f t="shared" si="124"/>
        <v>0</v>
      </c>
      <c r="AW129" s="3">
        <f t="shared" si="125"/>
        <v>47.14233709012592</v>
      </c>
      <c r="AX129" s="3">
        <f t="shared" si="126"/>
        <v>629.16010323216551</v>
      </c>
      <c r="AY129" s="3">
        <f t="shared" si="137"/>
        <v>1577.5772614482291</v>
      </c>
      <c r="AZ129" s="3" t="s">
        <v>133</v>
      </c>
      <c r="BA129" s="3" t="s">
        <v>133</v>
      </c>
      <c r="BB129" s="3">
        <v>97341952.597386301</v>
      </c>
      <c r="BC129" s="3">
        <v>12096322.505028736</v>
      </c>
      <c r="BD129" s="3">
        <v>85245630.092357561</v>
      </c>
      <c r="BE129" s="2" t="s">
        <v>164</v>
      </c>
      <c r="BF129" s="3">
        <v>232466812.67862999</v>
      </c>
      <c r="BG129" s="3">
        <v>25890919.169440806</v>
      </c>
      <c r="BH129" s="3">
        <v>206575893.50918928</v>
      </c>
      <c r="BI129" s="3">
        <v>135124860.08124384</v>
      </c>
      <c r="BJ129" s="3">
        <v>13794596.66441207</v>
      </c>
      <c r="BK129" s="3">
        <v>121330263.41683172</v>
      </c>
      <c r="BL129" s="3">
        <v>814954560</v>
      </c>
      <c r="BM129" s="5">
        <f t="shared" si="127"/>
        <v>0.11944463823527326</v>
      </c>
      <c r="BN129" s="5">
        <f t="shared" si="128"/>
        <v>0.28525125705000043</v>
      </c>
      <c r="BO129" s="5">
        <f t="shared" si="129"/>
        <v>0.16580661881472733</v>
      </c>
      <c r="BP129" s="5">
        <f t="shared" si="130"/>
        <v>1.388146184411674</v>
      </c>
      <c r="BQ129" s="8">
        <v>6644890.9677640116</v>
      </c>
      <c r="BR129" s="8">
        <v>7149705.6966480585</v>
      </c>
      <c r="BS129" s="8">
        <v>24725372.975364618</v>
      </c>
      <c r="BT129" s="8">
        <v>96604890.441467106</v>
      </c>
      <c r="BU129" s="12">
        <v>0</v>
      </c>
      <c r="BV129" s="3">
        <v>0</v>
      </c>
      <c r="BW129" s="5" t="str">
        <f t="shared" si="138"/>
        <v/>
      </c>
    </row>
    <row r="130" spans="1:75" x14ac:dyDescent="0.25">
      <c r="A130" s="2" t="s">
        <v>189</v>
      </c>
      <c r="B130" s="2" t="s">
        <v>126</v>
      </c>
      <c r="C130" s="2" t="s">
        <v>180</v>
      </c>
      <c r="D130" s="2" t="s">
        <v>166</v>
      </c>
      <c r="E130" s="3">
        <v>76861.538461538454</v>
      </c>
      <c r="F130" s="7">
        <v>0.15672538030424341</v>
      </c>
      <c r="G130" s="7">
        <v>0.15672538030424341</v>
      </c>
      <c r="H130" s="3">
        <f t="shared" si="113"/>
        <v>64815.384615384603</v>
      </c>
      <c r="I130" s="3">
        <f t="shared" si="114"/>
        <v>64815.384615384603</v>
      </c>
      <c r="J130" s="3">
        <f t="shared" si="115"/>
        <v>12046.153846153846</v>
      </c>
      <c r="K130" s="3">
        <f t="shared" si="116"/>
        <v>12046.153846153846</v>
      </c>
      <c r="M130" s="5">
        <v>0.25407547471752778</v>
      </c>
      <c r="N130" s="5">
        <v>0.11398835719028427</v>
      </c>
      <c r="O130" s="5">
        <v>0.63193616809218789</v>
      </c>
      <c r="P130" s="3"/>
      <c r="Q130" s="3">
        <f t="shared" si="131"/>
        <v>19528.631872134902</v>
      </c>
      <c r="R130" s="3">
        <f t="shared" si="132"/>
        <v>8761.3205003486182</v>
      </c>
      <c r="S130" s="3">
        <f t="shared" si="133"/>
        <v>48571.58608905493</v>
      </c>
      <c r="T130" s="3">
        <v>174171.60562082948</v>
      </c>
      <c r="U130" s="7">
        <v>0.23421387201582144</v>
      </c>
      <c r="V130" s="7">
        <v>0.23421387201582144</v>
      </c>
      <c r="W130" s="8">
        <f t="shared" si="117"/>
        <v>133378.19947316239</v>
      </c>
      <c r="X130" s="8">
        <f t="shared" si="118"/>
        <v>133378.19947316239</v>
      </c>
      <c r="Y130" s="8">
        <f t="shared" si="119"/>
        <v>40793.406147667083</v>
      </c>
      <c r="Z130" s="8">
        <f t="shared" si="120"/>
        <v>40793.406147667083</v>
      </c>
      <c r="AA130" s="5"/>
      <c r="AB130" s="5">
        <v>0.12103743997067778</v>
      </c>
      <c r="AC130" s="5">
        <v>0.10100475791817826</v>
      </c>
      <c r="AD130" s="5">
        <v>0.77795780211114407</v>
      </c>
      <c r="AF130" s="3">
        <f t="shared" si="134"/>
        <v>21081.285259927714</v>
      </c>
      <c r="AG130" s="3">
        <f t="shared" si="135"/>
        <v>17592.160861952296</v>
      </c>
      <c r="AH130" s="3">
        <f t="shared" si="136"/>
        <v>135498.15949894948</v>
      </c>
      <c r="AJ130" s="5">
        <v>0.14999455792242911</v>
      </c>
      <c r="AK130" s="5">
        <v>9.7558920567626731E-2</v>
      </c>
      <c r="AL130" s="5">
        <v>0.75244652150994429</v>
      </c>
      <c r="AM130" s="3"/>
      <c r="AN130" s="3">
        <f t="shared" si="121"/>
        <v>29727.959028423385</v>
      </c>
      <c r="AO130" s="3">
        <f t="shared" si="122"/>
        <v>19335.552127107803</v>
      </c>
      <c r="AP130" s="3">
        <f t="shared" si="123"/>
        <v>149130.07293301582</v>
      </c>
      <c r="AR130" s="5">
        <v>0.2160405182395195</v>
      </c>
      <c r="AS130" s="5">
        <v>0.12091562648500843</v>
      </c>
      <c r="AT130" s="5">
        <v>0.66304385527547194</v>
      </c>
      <c r="AU130" s="3"/>
      <c r="AV130" s="3">
        <f t="shared" si="124"/>
        <v>11415.485924613255</v>
      </c>
      <c r="AW130" s="3">
        <f t="shared" si="125"/>
        <v>6389.1284998450456</v>
      </c>
      <c r="AX130" s="3">
        <f t="shared" si="126"/>
        <v>35034.945569362622</v>
      </c>
      <c r="AY130" s="3">
        <f t="shared" si="137"/>
        <v>251033.14408236794</v>
      </c>
      <c r="AZ130" s="3" t="s">
        <v>139</v>
      </c>
      <c r="BA130" s="3" t="s">
        <v>133</v>
      </c>
      <c r="BB130" s="3">
        <v>4204524488.6481638</v>
      </c>
      <c r="BC130" s="3">
        <v>44931525.634823591</v>
      </c>
      <c r="BD130" s="3">
        <v>4159592963.01334</v>
      </c>
      <c r="BE130" s="2" t="s">
        <v>163</v>
      </c>
      <c r="BF130" s="3">
        <v>161518717149.94199</v>
      </c>
      <c r="BG130" s="3">
        <v>27647206609.139652</v>
      </c>
      <c r="BH130" s="3">
        <v>133871510540.80241</v>
      </c>
      <c r="BI130" s="3">
        <v>157314192661.29391</v>
      </c>
      <c r="BJ130" s="3">
        <v>27602275083.504829</v>
      </c>
      <c r="BK130" s="3">
        <v>129711917577.78908</v>
      </c>
      <c r="BL130" s="3">
        <v>371336642560</v>
      </c>
      <c r="BM130" s="5">
        <f t="shared" si="127"/>
        <v>1.1322675994650335E-2</v>
      </c>
      <c r="BN130" s="5">
        <f t="shared" si="128"/>
        <v>0.43496573900283497</v>
      </c>
      <c r="BO130" s="5">
        <f t="shared" si="129"/>
        <v>0.42364306300818488</v>
      </c>
      <c r="BP130" s="5">
        <f t="shared" si="130"/>
        <v>37.415454015318026</v>
      </c>
      <c r="BQ130" s="8">
        <v>40577851.249614924</v>
      </c>
      <c r="BR130" s="8">
        <v>27561697232.255215</v>
      </c>
      <c r="BS130" s="8">
        <v>56680451848.788185</v>
      </c>
      <c r="BT130" s="8">
        <v>73031465729.000885</v>
      </c>
      <c r="BU130" s="12">
        <v>0.30900000000000011</v>
      </c>
      <c r="BV130" s="3">
        <v>72227617365.169464</v>
      </c>
      <c r="BW130" s="5">
        <f t="shared" si="138"/>
        <v>0.44717800289435622</v>
      </c>
    </row>
    <row r="131" spans="1:75" x14ac:dyDescent="0.25">
      <c r="A131" s="2" t="s">
        <v>127</v>
      </c>
      <c r="B131" s="2" t="s">
        <v>127</v>
      </c>
      <c r="C131" s="2" t="s">
        <v>161</v>
      </c>
      <c r="D131" s="2" t="s">
        <v>162</v>
      </c>
      <c r="E131" s="3">
        <v>265592</v>
      </c>
      <c r="F131" s="7">
        <f>J131/E131</f>
        <v>0.20726904424832074</v>
      </c>
      <c r="G131" s="7">
        <f>K131/E131</f>
        <v>0.20726904424832074</v>
      </c>
      <c r="H131" s="3">
        <f>E131-J131</f>
        <v>210543</v>
      </c>
      <c r="I131" s="3">
        <f>E131-K131</f>
        <v>210543</v>
      </c>
      <c r="J131" s="3">
        <v>55049</v>
      </c>
      <c r="K131" s="3">
        <v>55049</v>
      </c>
      <c r="M131" s="5">
        <v>8.2540225049952662E-2</v>
      </c>
      <c r="N131" s="5">
        <v>7.061993900515301E-2</v>
      </c>
      <c r="O131" s="5">
        <v>0.8468398359448942</v>
      </c>
      <c r="P131" s="3"/>
      <c r="Q131" s="3">
        <f t="shared" si="131"/>
        <v>21922.023451467026</v>
      </c>
      <c r="R131" s="3">
        <f t="shared" si="132"/>
        <v>18756.090840256598</v>
      </c>
      <c r="S131" s="3">
        <f t="shared" si="133"/>
        <v>224913.88570827633</v>
      </c>
      <c r="T131" s="3">
        <f>163090+18409</f>
        <v>181499</v>
      </c>
      <c r="U131" s="7">
        <f>Y131/T131</f>
        <v>0.22040341820065124</v>
      </c>
      <c r="V131" s="7">
        <f>Z131/T131</f>
        <v>0.22040341820065124</v>
      </c>
      <c r="W131" s="8">
        <f t="shared" si="117"/>
        <v>141496</v>
      </c>
      <c r="X131" s="8">
        <f t="shared" si="118"/>
        <v>141496</v>
      </c>
      <c r="Y131" s="8">
        <f>36139+3864</f>
        <v>40003</v>
      </c>
      <c r="Z131" s="8">
        <f>36139+3864</f>
        <v>40003</v>
      </c>
      <c r="AA131" s="5"/>
      <c r="AB131" s="5">
        <v>4.4887084681029692E-2</v>
      </c>
      <c r="AC131" s="5">
        <v>0.12667213429000565</v>
      </c>
      <c r="AD131" s="5">
        <v>0.82844078102896457</v>
      </c>
      <c r="AF131" s="3">
        <f t="shared" si="134"/>
        <v>8146.9609825222078</v>
      </c>
      <c r="AG131" s="3">
        <f t="shared" si="135"/>
        <v>22990.865701501734</v>
      </c>
      <c r="AH131" s="3">
        <f t="shared" si="136"/>
        <v>150361.17331597605</v>
      </c>
      <c r="AJ131" s="5">
        <v>4.3997817053062084E-2</v>
      </c>
      <c r="AK131" s="5">
        <v>0.13652277996678053</v>
      </c>
      <c r="AL131" s="5">
        <v>0.81947940298015731</v>
      </c>
      <c r="AM131" s="3"/>
      <c r="AN131" s="3">
        <f t="shared" si="121"/>
        <v>15488.947517542923</v>
      </c>
      <c r="AO131" s="3">
        <f t="shared" si="122"/>
        <v>48061.34293672545</v>
      </c>
      <c r="AP131" s="3">
        <f t="shared" si="123"/>
        <v>288488.7095457316</v>
      </c>
      <c r="AR131" s="5">
        <v>7.5859532214696407E-2</v>
      </c>
      <c r="AS131" s="5">
        <v>6.1128465240721803E-2</v>
      </c>
      <c r="AT131" s="5">
        <v>0.86301200254458166</v>
      </c>
      <c r="AU131" s="3"/>
      <c r="AV131" s="3">
        <f t="shared" si="124"/>
        <v>7210.6002560713232</v>
      </c>
      <c r="AW131" s="3">
        <f t="shared" si="125"/>
        <v>5810.3828780610893</v>
      </c>
      <c r="AX131" s="3">
        <f t="shared" si="126"/>
        <v>82031.016865867583</v>
      </c>
      <c r="AY131" s="3">
        <f t="shared" si="137"/>
        <v>447091</v>
      </c>
      <c r="AZ131" s="8" t="s">
        <v>427</v>
      </c>
      <c r="BA131" s="8" t="s">
        <v>427</v>
      </c>
      <c r="BB131" s="3">
        <v>11204738661.880833</v>
      </c>
      <c r="BC131" s="3">
        <v>225937044.7779758</v>
      </c>
      <c r="BD131" s="3">
        <v>10978801617.102858</v>
      </c>
      <c r="BE131" s="2" t="s">
        <v>164</v>
      </c>
      <c r="BF131" s="3">
        <v>34814572619.046898</v>
      </c>
      <c r="BG131" s="3">
        <v>2123425615.2758372</v>
      </c>
      <c r="BH131" s="3">
        <v>32691147003.771072</v>
      </c>
      <c r="BI131" s="3">
        <v>23609833957.166088</v>
      </c>
      <c r="BJ131" s="3">
        <v>1897488570.4978614</v>
      </c>
      <c r="BK131" s="3">
        <v>21712345386.668213</v>
      </c>
      <c r="BL131" s="4">
        <v>193599373312</v>
      </c>
      <c r="BM131" s="5">
        <f t="shared" si="127"/>
        <v>5.7875903574458119E-2</v>
      </c>
      <c r="BN131" s="5">
        <f t="shared" si="128"/>
        <v>0.17982792001573572</v>
      </c>
      <c r="BO131" s="5">
        <f t="shared" si="129"/>
        <v>0.12195201644127772</v>
      </c>
      <c r="BP131" s="5">
        <f t="shared" si="130"/>
        <v>2.1071293735290859</v>
      </c>
      <c r="BQ131" s="8">
        <v>1224753443.2783229</v>
      </c>
      <c r="BR131" s="8">
        <v>672735127.21953833</v>
      </c>
      <c r="BS131" s="8">
        <v>4946010735.7231197</v>
      </c>
      <c r="BT131" s="8">
        <v>16766334650.945093</v>
      </c>
      <c r="BU131" s="12">
        <v>0.1440000000000001</v>
      </c>
      <c r="BV131" s="3">
        <v>5856657076.1013517</v>
      </c>
      <c r="BW131" s="5">
        <f t="shared" si="138"/>
        <v>0.16822429906542069</v>
      </c>
    </row>
    <row r="132" spans="1:75" x14ac:dyDescent="0.25">
      <c r="A132" s="2" t="s">
        <v>193</v>
      </c>
      <c r="B132" s="2" t="s">
        <v>128</v>
      </c>
      <c r="C132" s="2" t="s">
        <v>190</v>
      </c>
      <c r="D132" s="2" t="s">
        <v>162</v>
      </c>
      <c r="E132" s="3">
        <v>106415</v>
      </c>
      <c r="F132" s="7">
        <v>5.3160070880094508E-2</v>
      </c>
      <c r="G132" s="7">
        <v>3.8086802480070861E-2</v>
      </c>
      <c r="H132" s="3">
        <f t="shared" si="113"/>
        <v>100757.97105729474</v>
      </c>
      <c r="I132" s="3">
        <f t="shared" si="114"/>
        <v>102361.99291408325</v>
      </c>
      <c r="J132" s="3">
        <f t="shared" si="115"/>
        <v>5657.0289427052567</v>
      </c>
      <c r="K132" s="3">
        <f t="shared" si="116"/>
        <v>4053.0070859167408</v>
      </c>
      <c r="M132" s="5">
        <v>0.10994878124310752</v>
      </c>
      <c r="N132" s="5">
        <v>0.16345890357551035</v>
      </c>
      <c r="O132" s="5">
        <v>0.72659231518138212</v>
      </c>
      <c r="P132" s="3"/>
      <c r="Q132" s="3">
        <f t="shared" si="131"/>
        <v>11700.199555985286</v>
      </c>
      <c r="R132" s="3">
        <f t="shared" si="132"/>
        <v>17394.479223987935</v>
      </c>
      <c r="S132" s="3">
        <f t="shared" si="133"/>
        <v>77320.321220026774</v>
      </c>
      <c r="T132" s="3">
        <v>3015</v>
      </c>
      <c r="U132" s="7">
        <v>7.7933846850928856E-2</v>
      </c>
      <c r="V132" s="7">
        <v>5.3490480507706259E-2</v>
      </c>
      <c r="W132" s="8">
        <f t="shared" si="117"/>
        <v>2780.0294517444495</v>
      </c>
      <c r="X132" s="8">
        <f t="shared" si="118"/>
        <v>2853.7262012692659</v>
      </c>
      <c r="Y132" s="8">
        <f t="shared" si="119"/>
        <v>234.97054825555051</v>
      </c>
      <c r="Z132" s="8">
        <f t="shared" si="120"/>
        <v>161.27379873073437</v>
      </c>
      <c r="AA132" s="5"/>
      <c r="AB132" s="5">
        <v>1.8459236043273215E-2</v>
      </c>
      <c r="AC132" s="5">
        <v>0.14390743998644442</v>
      </c>
      <c r="AD132" s="5">
        <v>0.83763332397028234</v>
      </c>
      <c r="AF132" s="3">
        <f t="shared" si="134"/>
        <v>55.654596670468742</v>
      </c>
      <c r="AG132" s="3">
        <f t="shared" si="135"/>
        <v>433.88093155912992</v>
      </c>
      <c r="AH132" s="3">
        <f t="shared" si="136"/>
        <v>2525.4644717704014</v>
      </c>
      <c r="AJ132" s="5">
        <v>7.9885677591587892E-2</v>
      </c>
      <c r="AK132" s="5">
        <v>0.1619560113186109</v>
      </c>
      <c r="AL132" s="5">
        <v>0.75815831108980114</v>
      </c>
      <c r="AM132" s="3"/>
      <c r="AN132" s="3">
        <f t="shared" si="121"/>
        <v>8271.2033271427681</v>
      </c>
      <c r="AO132" s="3">
        <f t="shared" si="122"/>
        <v>16768.601582348292</v>
      </c>
      <c r="AP132" s="3">
        <f t="shared" si="123"/>
        <v>78498.195599548126</v>
      </c>
      <c r="AR132" s="5">
        <v>7.9885677591587892E-2</v>
      </c>
      <c r="AS132" s="5">
        <v>0.1619560113186109</v>
      </c>
      <c r="AT132" s="5">
        <v>0.75815831108980114</v>
      </c>
      <c r="AU132" s="3"/>
      <c r="AV132" s="3">
        <f t="shared" si="124"/>
        <v>470.68637170469498</v>
      </c>
      <c r="AW132" s="3">
        <f t="shared" si="125"/>
        <v>954.24473624729808</v>
      </c>
      <c r="AX132" s="3">
        <f t="shared" si="126"/>
        <v>4467.0683830088128</v>
      </c>
      <c r="AY132" s="3">
        <f t="shared" si="137"/>
        <v>109430</v>
      </c>
      <c r="AZ132" s="3" t="s">
        <v>420</v>
      </c>
      <c r="BA132" s="3" t="s">
        <v>420</v>
      </c>
      <c r="BB132" s="3">
        <v>0</v>
      </c>
      <c r="BC132" s="3">
        <v>0</v>
      </c>
      <c r="BD132" s="3">
        <v>0</v>
      </c>
      <c r="BE132" s="2" t="s">
        <v>170</v>
      </c>
      <c r="BF132" s="3">
        <v>0</v>
      </c>
      <c r="BG132" s="3">
        <v>0</v>
      </c>
      <c r="BH132" s="3">
        <v>0</v>
      </c>
      <c r="BI132" s="3">
        <v>0</v>
      </c>
      <c r="BJ132" s="3">
        <v>0</v>
      </c>
      <c r="BK132" s="3">
        <v>0</v>
      </c>
      <c r="BM132" s="5" t="str">
        <f t="shared" si="127"/>
        <v/>
      </c>
      <c r="BN132" s="5" t="str">
        <f t="shared" si="128"/>
        <v/>
      </c>
      <c r="BO132" s="5" t="str">
        <f t="shared" si="129"/>
        <v/>
      </c>
      <c r="BP132" s="5" t="str">
        <f t="shared" si="130"/>
        <v/>
      </c>
      <c r="BQ132" s="3">
        <v>0</v>
      </c>
      <c r="BR132" s="3">
        <v>0</v>
      </c>
      <c r="BS132" s="3">
        <v>0</v>
      </c>
      <c r="BT132" s="3">
        <v>0</v>
      </c>
      <c r="BU132" s="12">
        <v>0</v>
      </c>
      <c r="BV132" s="3">
        <v>0</v>
      </c>
      <c r="BW132" s="5" t="str">
        <f t="shared" ref="BW132:BW137" si="139">IFERROR(IF(BV132/BF132=0,"",BV132/BF132),"")</f>
        <v/>
      </c>
    </row>
    <row r="133" spans="1:75" x14ac:dyDescent="0.25">
      <c r="A133" s="2" t="s">
        <v>192</v>
      </c>
      <c r="B133" s="2" t="s">
        <v>129</v>
      </c>
      <c r="C133" s="2" t="s">
        <v>190</v>
      </c>
      <c r="D133" s="2" t="s">
        <v>162</v>
      </c>
      <c r="E133" s="3">
        <v>385827</v>
      </c>
      <c r="F133" s="7">
        <v>1.1402902557014512E-2</v>
      </c>
      <c r="G133" s="7">
        <v>1.0711817553559088E-2</v>
      </c>
      <c r="H133" s="3">
        <f t="shared" ref="H133:H135" si="140">E133*(1-F133)</f>
        <v>381427.45231513475</v>
      </c>
      <c r="I133" s="3">
        <f t="shared" ref="I133:I135" si="141">E133*(1-G133)</f>
        <v>381694.09156876296</v>
      </c>
      <c r="J133" s="3">
        <f t="shared" ref="J133:J135" si="142">E133*F133</f>
        <v>4399.5476848652379</v>
      </c>
      <c r="K133" s="3">
        <f t="shared" ref="K133:K135" si="143">E133*G133</f>
        <v>4132.9084312370424</v>
      </c>
      <c r="M133" s="5">
        <v>0.4825013395025563</v>
      </c>
      <c r="N133" s="5">
        <v>0.19136609230800047</v>
      </c>
      <c r="O133" s="5">
        <v>0.32613256818944325</v>
      </c>
      <c r="P133" s="3"/>
      <c r="Q133" s="3">
        <f t="shared" si="131"/>
        <v>186162.04431625278</v>
      </c>
      <c r="R133" s="3">
        <f t="shared" si="132"/>
        <v>73834.205296918895</v>
      </c>
      <c r="S133" s="3">
        <f t="shared" si="133"/>
        <v>125830.75038682832</v>
      </c>
      <c r="T133" s="3">
        <v>14408.46</v>
      </c>
      <c r="U133" s="7">
        <v>4.598698481561822E-2</v>
      </c>
      <c r="V133" s="7">
        <v>1.3449023861171366E-2</v>
      </c>
      <c r="W133" s="8">
        <f t="shared" ref="W133:W135" si="144">T133*(1-U133)</f>
        <v>13745.858368763556</v>
      </c>
      <c r="X133" s="8">
        <f t="shared" ref="X133:X135" si="145">T133*(1-V133)</f>
        <v>14214.680277657266</v>
      </c>
      <c r="Y133" s="8">
        <f t="shared" ref="Y133:Y135" si="146">T133*U133</f>
        <v>662.60163123644247</v>
      </c>
      <c r="Z133" s="8">
        <f t="shared" ref="Z133:Z135" si="147">T133*V133</f>
        <v>193.77972234273318</v>
      </c>
      <c r="AA133" s="5"/>
      <c r="AB133" s="5">
        <v>0.23441430416751649</v>
      </c>
      <c r="AC133" s="5">
        <v>9.3892784384882827E-2</v>
      </c>
      <c r="AD133" s="5">
        <v>0.67169291144760068</v>
      </c>
      <c r="AF133" s="3">
        <f t="shared" si="134"/>
        <v>3377.5491250254945</v>
      </c>
      <c r="AG133" s="3">
        <f t="shared" si="135"/>
        <v>1352.8504280982088</v>
      </c>
      <c r="AH133" s="3">
        <f t="shared" si="136"/>
        <v>9678.0604468762958</v>
      </c>
      <c r="AJ133" s="5">
        <v>0.38118408111396862</v>
      </c>
      <c r="AK133" s="5">
        <v>0.15647932413167664</v>
      </c>
      <c r="AL133" s="5">
        <v>0.46233659475435473</v>
      </c>
      <c r="AM133" s="3"/>
      <c r="AN133" s="3">
        <f t="shared" ref="AN133:AN135" si="148">($H133+$W133)*AJ133</f>
        <v>150633.77531380663</v>
      </c>
      <c r="AO133" s="3">
        <f t="shared" ref="AO133:AO135" si="149">($H133+$W133)*AK133</f>
        <v>61836.452570693487</v>
      </c>
      <c r="AP133" s="3">
        <f t="shared" ref="AP133:AP135" si="150">($H133+$W133)*AL133</f>
        <v>182703.08279939822</v>
      </c>
      <c r="AR133" s="5">
        <v>0.42048822142909903</v>
      </c>
      <c r="AS133" s="5">
        <v>0</v>
      </c>
      <c r="AT133" s="5">
        <v>0.57951177857090097</v>
      </c>
      <c r="AU133" s="3"/>
      <c r="AV133" s="3">
        <f t="shared" ref="AV133:AV135" si="151">($J133+$Y133)*AR133</f>
        <v>2128.5741625361256</v>
      </c>
      <c r="AW133" s="3">
        <f t="shared" ref="AW133:AW135" si="152">($J133+$Y133)*AS133</f>
        <v>0</v>
      </c>
      <c r="AX133" s="3">
        <f t="shared" ref="AX133:AX135" si="153">($J133+$Y133)*AT133</f>
        <v>2933.575153565555</v>
      </c>
      <c r="AY133" s="3">
        <f t="shared" si="137"/>
        <v>400235.46</v>
      </c>
      <c r="AZ133" s="3" t="s">
        <v>420</v>
      </c>
      <c r="BA133" s="3" t="s">
        <v>420</v>
      </c>
      <c r="BB133" s="3">
        <v>698632008.99791002</v>
      </c>
      <c r="BC133" s="3">
        <v>98293066.287105799</v>
      </c>
      <c r="BD133" s="3">
        <v>600338942.71080422</v>
      </c>
      <c r="BE133" s="2" t="s">
        <v>164</v>
      </c>
      <c r="BF133" s="3">
        <v>19667846625.02943</v>
      </c>
      <c r="BG133" s="3">
        <v>661712480.07562697</v>
      </c>
      <c r="BH133" s="3">
        <v>19006134144.9538</v>
      </c>
      <c r="BI133" s="3">
        <v>18969214616.031536</v>
      </c>
      <c r="BJ133" s="3">
        <v>563419413.78852117</v>
      </c>
      <c r="BK133" s="3">
        <v>18405795202.242996</v>
      </c>
      <c r="BL133" s="3">
        <v>35954503680</v>
      </c>
      <c r="BM133" s="5">
        <f t="shared" ref="BM133:BM135" si="154">IFERROR(BB133/BL133,"")</f>
        <v>1.9431001334793283E-2</v>
      </c>
      <c r="BN133" s="5">
        <f t="shared" ref="BN133:BN135" si="155">IFERROR(BF133/BL133,"")</f>
        <v>0.54702038999275182</v>
      </c>
      <c r="BO133" s="5">
        <f t="shared" ref="BO133:BO136" si="156">IFERROR(BI133/BL133,"")</f>
        <v>0.52758938865795901</v>
      </c>
      <c r="BP133" s="5">
        <f t="shared" ref="BP133:BP136" si="157">IFERROR(BI133/BB133,"")</f>
        <v>27.151940322975214</v>
      </c>
      <c r="BQ133" s="8">
        <v>1004290.6180057679</v>
      </c>
      <c r="BR133" s="8">
        <v>562415123.17051542</v>
      </c>
      <c r="BS133" s="8">
        <v>13971993094.807039</v>
      </c>
      <c r="BT133" s="8">
        <v>4433802107.435957</v>
      </c>
      <c r="BU133" s="12">
        <v>0.26799999999999985</v>
      </c>
      <c r="BV133" s="3">
        <v>7200796305.3386374</v>
      </c>
      <c r="BW133" s="5">
        <f t="shared" si="139"/>
        <v>0.36612021857923466</v>
      </c>
    </row>
    <row r="134" spans="1:75" x14ac:dyDescent="0.25">
      <c r="A134" s="2" t="s">
        <v>130</v>
      </c>
      <c r="B134" s="2" t="s">
        <v>130</v>
      </c>
      <c r="C134" s="2" t="s">
        <v>197</v>
      </c>
      <c r="D134" s="2" t="s">
        <v>162</v>
      </c>
      <c r="E134" s="3">
        <v>17123.076923076922</v>
      </c>
      <c r="F134" s="7">
        <v>0.42280071813285458</v>
      </c>
      <c r="G134" s="7">
        <v>0.27313566936208444</v>
      </c>
      <c r="H134" s="3">
        <f t="shared" si="140"/>
        <v>9883.4277033558901</v>
      </c>
      <c r="I134" s="3">
        <f t="shared" si="141"/>
        <v>12446.153846153846</v>
      </c>
      <c r="J134" s="3">
        <f t="shared" si="142"/>
        <v>7239.6492197210328</v>
      </c>
      <c r="K134" s="3">
        <f t="shared" si="143"/>
        <v>4676.9230769230762</v>
      </c>
      <c r="M134" s="5">
        <v>0.31482311188992995</v>
      </c>
      <c r="N134" s="5">
        <v>0.38178382689867502</v>
      </c>
      <c r="O134" s="5">
        <v>0.30339306121139514</v>
      </c>
      <c r="P134" s="3"/>
      <c r="Q134" s="3">
        <f t="shared" si="131"/>
        <v>5390.7403620537234</v>
      </c>
      <c r="R134" s="3">
        <f t="shared" si="132"/>
        <v>6537.3138359726963</v>
      </c>
      <c r="S134" s="3">
        <f t="shared" si="133"/>
        <v>5195.0227250505041</v>
      </c>
      <c r="T134" s="3">
        <v>4293.2551319648092</v>
      </c>
      <c r="U134" s="7">
        <v>0.35836177474402731</v>
      </c>
      <c r="V134" s="7">
        <v>0.28756830601092898</v>
      </c>
      <c r="W134" s="8">
        <f t="shared" si="144"/>
        <v>2754.716603444997</v>
      </c>
      <c r="X134" s="8">
        <f t="shared" si="145"/>
        <v>3058.6510263929617</v>
      </c>
      <c r="Y134" s="8">
        <f t="shared" si="146"/>
        <v>1538.5385285198122</v>
      </c>
      <c r="Z134" s="8">
        <f t="shared" si="147"/>
        <v>1234.6041055718474</v>
      </c>
      <c r="AA134" s="5"/>
      <c r="AB134" s="5">
        <v>0.25839222017289509</v>
      </c>
      <c r="AC134" s="5">
        <v>0.13148863825968535</v>
      </c>
      <c r="AD134" s="5">
        <v>0.61011914156741964</v>
      </c>
      <c r="AF134" s="3">
        <f t="shared" si="134"/>
        <v>1109.3437253170628</v>
      </c>
      <c r="AG134" s="3">
        <f t="shared" si="135"/>
        <v>564.51427100345848</v>
      </c>
      <c r="AH134" s="3">
        <f t="shared" si="136"/>
        <v>2619.3971356442885</v>
      </c>
      <c r="AJ134" s="5">
        <v>0.37675254579016759</v>
      </c>
      <c r="AK134" s="5">
        <v>0.18041677643765844</v>
      </c>
      <c r="AL134" s="5">
        <v>0.44283067777217394</v>
      </c>
      <c r="AM134" s="3"/>
      <c r="AN134" s="3">
        <f t="shared" si="148"/>
        <v>4761.4530416507469</v>
      </c>
      <c r="AO134" s="3">
        <f t="shared" si="149"/>
        <v>2280.1332559869616</v>
      </c>
      <c r="AP134" s="3">
        <f t="shared" si="150"/>
        <v>5596.5580091631782</v>
      </c>
      <c r="AR134" s="5">
        <v>0.13297135893450876</v>
      </c>
      <c r="AS134" s="5">
        <v>0.34447133593563711</v>
      </c>
      <c r="AT134" s="5">
        <v>0.52255730512985421</v>
      </c>
      <c r="AU134" s="3"/>
      <c r="AV134" s="3">
        <f t="shared" si="151"/>
        <v>1167.2475538658407</v>
      </c>
      <c r="AW134" s="3">
        <f t="shared" si="152"/>
        <v>3023.8340607303662</v>
      </c>
      <c r="AX134" s="3">
        <f t="shared" si="153"/>
        <v>4587.1061336446392</v>
      </c>
      <c r="AY134" s="3">
        <f t="shared" si="137"/>
        <v>21416.33205504173</v>
      </c>
      <c r="AZ134" s="3" t="s">
        <v>133</v>
      </c>
      <c r="BA134" s="3" t="s">
        <v>133</v>
      </c>
      <c r="BB134" s="3">
        <v>1552991438.3229532</v>
      </c>
      <c r="BC134" s="3">
        <v>8056374.1934346426</v>
      </c>
      <c r="BD134" s="3">
        <v>1544935064.1295185</v>
      </c>
      <c r="BE134" s="2" t="s">
        <v>164</v>
      </c>
      <c r="BF134" s="3">
        <v>5240595840.5749388</v>
      </c>
      <c r="BG134" s="3">
        <v>769748396.26156676</v>
      </c>
      <c r="BH134" s="3">
        <v>4470847444.3133717</v>
      </c>
      <c r="BI134" s="3">
        <v>3687604402.2519846</v>
      </c>
      <c r="BJ134" s="3">
        <v>761692022.06813216</v>
      </c>
      <c r="BK134" s="3">
        <v>2925912380.1838531</v>
      </c>
      <c r="BL134" s="3">
        <v>21201563648</v>
      </c>
      <c r="BM134" s="5">
        <f t="shared" si="154"/>
        <v>7.3248910509930765E-2</v>
      </c>
      <c r="BN134" s="5">
        <f t="shared" si="155"/>
        <v>0.24717968578083147</v>
      </c>
      <c r="BO134" s="5">
        <f t="shared" si="156"/>
        <v>0.17393077527090064</v>
      </c>
      <c r="BP134" s="5">
        <f t="shared" si="157"/>
        <v>2.3745168912419508</v>
      </c>
      <c r="BQ134" s="8">
        <v>183857588.11707196</v>
      </c>
      <c r="BR134" s="8">
        <v>577834433.95106018</v>
      </c>
      <c r="BS134" s="8">
        <v>473745540.32416224</v>
      </c>
      <c r="BT134" s="8">
        <v>2452166839.8596907</v>
      </c>
      <c r="BU134" s="12">
        <v>0.439</v>
      </c>
      <c r="BV134" s="3">
        <v>4100929721.9472342</v>
      </c>
      <c r="BW134" s="5">
        <f t="shared" si="139"/>
        <v>0.78253119429590023</v>
      </c>
    </row>
    <row r="135" spans="1:75" x14ac:dyDescent="0.25">
      <c r="A135" s="2" t="s">
        <v>131</v>
      </c>
      <c r="B135" s="2" t="s">
        <v>131</v>
      </c>
      <c r="C135" s="2" t="s">
        <v>197</v>
      </c>
      <c r="D135" s="2" t="s">
        <v>196</v>
      </c>
      <c r="E135" s="3">
        <v>53923.076923076922</v>
      </c>
      <c r="F135" s="7">
        <v>0.30225080385852088</v>
      </c>
      <c r="G135" s="7">
        <v>0.25375268048606148</v>
      </c>
      <c r="H135" s="3">
        <f t="shared" si="140"/>
        <v>37624.783576552065</v>
      </c>
      <c r="I135" s="3">
        <f t="shared" si="141"/>
        <v>40239.951613790072</v>
      </c>
      <c r="J135" s="3">
        <f t="shared" si="142"/>
        <v>16298.293346524857</v>
      </c>
      <c r="K135" s="3">
        <f t="shared" si="143"/>
        <v>13683.125309286854</v>
      </c>
      <c r="M135" s="5">
        <v>0.36129751460842729</v>
      </c>
      <c r="N135" s="5">
        <v>0.35488056768353654</v>
      </c>
      <c r="O135" s="5">
        <v>0.28382191770803622</v>
      </c>
      <c r="P135" s="3"/>
      <c r="Q135" s="3">
        <f t="shared" si="131"/>
        <v>19482.273672346731</v>
      </c>
      <c r="R135" s="3">
        <f t="shared" si="132"/>
        <v>19136.252149704545</v>
      </c>
      <c r="S135" s="3">
        <f t="shared" si="133"/>
        <v>15304.551101025645</v>
      </c>
      <c r="T135" s="3">
        <v>18486.803519061581</v>
      </c>
      <c r="U135" s="7">
        <v>0.19286733238231099</v>
      </c>
      <c r="V135" s="7">
        <v>0.11126961483594865</v>
      </c>
      <c r="W135" s="8">
        <f t="shared" si="144"/>
        <v>14921.303040064255</v>
      </c>
      <c r="X135" s="8">
        <f t="shared" si="145"/>
        <v>16429.784011947737</v>
      </c>
      <c r="Y135" s="8">
        <f t="shared" si="146"/>
        <v>3565.5004789973264</v>
      </c>
      <c r="Z135" s="8">
        <f t="shared" si="147"/>
        <v>2057.0195071138423</v>
      </c>
      <c r="AA135" s="5"/>
      <c r="AB135" s="5">
        <v>0.26966108615761536</v>
      </c>
      <c r="AC135" s="5">
        <v>0.42232789410299221</v>
      </c>
      <c r="AD135" s="5">
        <v>0.30801101973939249</v>
      </c>
      <c r="AF135" s="3">
        <f t="shared" si="134"/>
        <v>4985.1715165325722</v>
      </c>
      <c r="AG135" s="3">
        <f t="shared" si="135"/>
        <v>7807.492798901063</v>
      </c>
      <c r="AH135" s="3">
        <f t="shared" si="136"/>
        <v>5694.1392036279476</v>
      </c>
      <c r="AJ135" s="5">
        <v>0.33824552408934405</v>
      </c>
      <c r="AK135" s="5">
        <v>0.37879278858846815</v>
      </c>
      <c r="AL135" s="5">
        <v>0.28296168732218779</v>
      </c>
      <c r="AM135" s="3"/>
      <c r="AN135" s="3">
        <f t="shared" si="148"/>
        <v>17773.478606481454</v>
      </c>
      <c r="AO135" s="3">
        <f t="shared" si="149"/>
        <v>19904.078678919283</v>
      </c>
      <c r="AP135" s="3">
        <f t="shared" si="150"/>
        <v>14868.529331215583</v>
      </c>
      <c r="AR135" s="5">
        <v>0.22545395782315711</v>
      </c>
      <c r="AS135" s="5">
        <v>0.43562151173786728</v>
      </c>
      <c r="AT135" s="5">
        <v>0.33892453043897558</v>
      </c>
      <c r="AU135" s="3"/>
      <c r="AV135" s="3">
        <f t="shared" si="151"/>
        <v>4478.3709353471668</v>
      </c>
      <c r="AW135" s="3">
        <f t="shared" si="152"/>
        <v>8653.095895123286</v>
      </c>
      <c r="AX135" s="3">
        <f t="shared" si="153"/>
        <v>6732.3269950517279</v>
      </c>
      <c r="AY135" s="3">
        <f t="shared" si="137"/>
        <v>72409.880442138499</v>
      </c>
      <c r="AZ135" s="3" t="s">
        <v>133</v>
      </c>
      <c r="BA135" s="3" t="s">
        <v>133</v>
      </c>
      <c r="BB135" s="3">
        <v>0</v>
      </c>
      <c r="BC135" s="3">
        <v>0</v>
      </c>
      <c r="BD135" s="3">
        <v>0</v>
      </c>
      <c r="BE135" s="2" t="s">
        <v>170</v>
      </c>
      <c r="BF135" s="3">
        <v>3230421053.1360946</v>
      </c>
      <c r="BG135" s="3">
        <v>599117294.339697</v>
      </c>
      <c r="BH135" s="3">
        <v>2631303758.7964001</v>
      </c>
      <c r="BI135" s="3">
        <v>0</v>
      </c>
      <c r="BJ135" s="3">
        <v>0</v>
      </c>
      <c r="BK135" s="3">
        <v>0</v>
      </c>
      <c r="BM135" s="5" t="str">
        <f t="shared" si="154"/>
        <v/>
      </c>
      <c r="BN135" s="5" t="str">
        <f t="shared" si="155"/>
        <v/>
      </c>
      <c r="BO135" s="5" t="str">
        <f t="shared" si="156"/>
        <v/>
      </c>
      <c r="BP135" s="5" t="str">
        <f t="shared" si="157"/>
        <v/>
      </c>
      <c r="BQ135" s="3">
        <v>0</v>
      </c>
      <c r="BR135" s="3">
        <v>0</v>
      </c>
      <c r="BS135" s="3">
        <v>0</v>
      </c>
      <c r="BT135" s="3">
        <v>0</v>
      </c>
      <c r="BU135" s="12">
        <v>0.62700000000000011</v>
      </c>
      <c r="BV135" s="3">
        <v>5430225201.9204617</v>
      </c>
      <c r="BW135" s="5">
        <f t="shared" si="139"/>
        <v>1.6809651474530838</v>
      </c>
    </row>
    <row r="136" spans="1:75" x14ac:dyDescent="0.25">
      <c r="A136" s="2" t="s">
        <v>426</v>
      </c>
      <c r="B136" s="2" t="s">
        <v>426</v>
      </c>
      <c r="C136" s="2" t="s">
        <v>428</v>
      </c>
      <c r="D136" s="2" t="s">
        <v>450</v>
      </c>
      <c r="E136" s="3">
        <f>SUM(E4:E135)</f>
        <v>141440520.76923078</v>
      </c>
      <c r="F136" s="5">
        <f t="shared" ref="F136:F142" si="158">J136/E136</f>
        <v>0.27673280221114749</v>
      </c>
      <c r="G136" s="5">
        <f t="shared" ref="G136:G142" si="159">H136/E136</f>
        <v>0.72326719778885196</v>
      </c>
      <c r="H136" s="3">
        <f t="shared" ref="H136:BV136" si="160">SUM(H4:H135)</f>
        <v>102299289.11055747</v>
      </c>
      <c r="I136" s="3">
        <f t="shared" si="160"/>
        <v>103224056.26831089</v>
      </c>
      <c r="J136" s="3">
        <f t="shared" si="160"/>
        <v>39141231.658673242</v>
      </c>
      <c r="K136" s="3">
        <f t="shared" si="160"/>
        <v>38216464.500919856</v>
      </c>
      <c r="M136" s="5">
        <f t="shared" ref="M136:O136" si="161">Q136/$E$136</f>
        <v>0.20952755303985401</v>
      </c>
      <c r="N136" s="5">
        <f t="shared" si="161"/>
        <v>0.18831013340077304</v>
      </c>
      <c r="O136" s="5">
        <f t="shared" si="161"/>
        <v>0.60216231355937266</v>
      </c>
      <c r="P136" s="3"/>
      <c r="Q136" s="3">
        <f t="shared" si="160"/>
        <v>29635686.217459574</v>
      </c>
      <c r="R136" s="3">
        <f t="shared" si="160"/>
        <v>26634683.334328659</v>
      </c>
      <c r="S136" s="3">
        <f t="shared" si="160"/>
        <v>85170151.217442513</v>
      </c>
      <c r="T136" s="3">
        <f t="shared" si="160"/>
        <v>20751291.145447414</v>
      </c>
      <c r="U136" s="5">
        <f t="shared" ref="U136:U142" si="162">Y136/T136</f>
        <v>0.31624417058682086</v>
      </c>
      <c r="V136" s="5">
        <f t="shared" ref="V136:V142" si="163">W136/T136</f>
        <v>0.68375582941317969</v>
      </c>
      <c r="W136" s="3">
        <f t="shared" si="160"/>
        <v>14188816.288549768</v>
      </c>
      <c r="X136" s="3">
        <f t="shared" si="160"/>
        <v>14304378.793497993</v>
      </c>
      <c r="Y136" s="3">
        <f t="shared" si="160"/>
        <v>6562474.8568976568</v>
      </c>
      <c r="Z136" s="3">
        <f t="shared" si="160"/>
        <v>6446912.3519494263</v>
      </c>
      <c r="AA136" s="5"/>
      <c r="AB136" s="5">
        <f t="shared" ref="AB136:AD136" si="164">AF136/$T$136</f>
        <v>0.29991904846171924</v>
      </c>
      <c r="AC136" s="5">
        <f t="shared" si="164"/>
        <v>0.13702974941621163</v>
      </c>
      <c r="AD136" s="5">
        <f t="shared" si="164"/>
        <v>0.56305120212206961</v>
      </c>
      <c r="AF136" s="3">
        <f t="shared" si="160"/>
        <v>6223707.4946946884</v>
      </c>
      <c r="AG136" s="3">
        <f t="shared" si="160"/>
        <v>2843544.2257235101</v>
      </c>
      <c r="AH136" s="3">
        <f t="shared" si="160"/>
        <v>11684039.425029226</v>
      </c>
      <c r="AJ136" s="5">
        <f t="shared" ref="AJ136:AL142" si="165">AN136/$E$136</f>
        <v>0.16355041193254649</v>
      </c>
      <c r="AK136" s="5">
        <f t="shared" si="165"/>
        <v>0.17043416838575717</v>
      </c>
      <c r="AL136" s="5">
        <f t="shared" si="165"/>
        <v>0.48959910535805989</v>
      </c>
      <c r="AM136" s="3"/>
      <c r="AN136" s="3">
        <f t="shared" ref="AN136:AP136" si="166">SUM(AN4:AN135)</f>
        <v>23132655.435761593</v>
      </c>
      <c r="AO136" s="3">
        <f t="shared" si="166"/>
        <v>24106297.533352263</v>
      </c>
      <c r="AP136" s="3">
        <f t="shared" si="166"/>
        <v>69249152.42999348</v>
      </c>
      <c r="AR136" s="5">
        <f t="shared" ref="AR136:AR142" si="167">AV136/$E$136</f>
        <v>8.8102332396256894E-2</v>
      </c>
      <c r="AS136" s="5">
        <f t="shared" ref="AS136:AS142" si="168">AW136/$E$136</f>
        <v>3.961635515346823E-2</v>
      </c>
      <c r="AT136" s="5">
        <f t="shared" ref="AT136:AT142" si="169">AX136/$E$136</f>
        <v>0.19541153190230467</v>
      </c>
      <c r="AU136" s="3"/>
      <c r="AV136" s="3">
        <f t="shared" ref="AV136:AX136" si="170">SUM(AV4:AV135)</f>
        <v>12461239.775110448</v>
      </c>
      <c r="AW136" s="3">
        <f t="shared" si="170"/>
        <v>5603357.9038853459</v>
      </c>
      <c r="AX136" s="3">
        <f t="shared" si="170"/>
        <v>27639108.836575128</v>
      </c>
      <c r="AY136" s="3">
        <f t="shared" si="160"/>
        <v>162191811.91467816</v>
      </c>
      <c r="AZ136" s="3" t="s">
        <v>450</v>
      </c>
      <c r="BA136" s="3" t="s">
        <v>450</v>
      </c>
      <c r="BB136" s="3">
        <f t="shared" si="160"/>
        <v>3703924323908.6592</v>
      </c>
      <c r="BC136" s="3">
        <f t="shared" si="160"/>
        <v>162861019825.99371</v>
      </c>
      <c r="BD136" s="3">
        <f t="shared" si="160"/>
        <v>3541063304082.665</v>
      </c>
      <c r="BE136" s="3" t="s">
        <v>450</v>
      </c>
      <c r="BF136" s="3">
        <f t="shared" si="160"/>
        <v>8942487027933.6348</v>
      </c>
      <c r="BG136" s="3">
        <f t="shared" si="160"/>
        <v>882313478763.94275</v>
      </c>
      <c r="BH136" s="3">
        <f t="shared" si="160"/>
        <v>8060173549169.6914</v>
      </c>
      <c r="BI136" s="3">
        <f t="shared" si="160"/>
        <v>5234901246293.5195</v>
      </c>
      <c r="BJ136" s="3">
        <f t="shared" si="160"/>
        <v>718799339120.00134</v>
      </c>
      <c r="BK136" s="3">
        <f t="shared" si="160"/>
        <v>4516101907173.5186</v>
      </c>
      <c r="BL136" s="3">
        <f t="shared" si="160"/>
        <v>27010108400544</v>
      </c>
      <c r="BM136" s="5">
        <f t="shared" ref="BM136" si="171">IFERROR(BB136/BL136,"")</f>
        <v>0.13713104253347091</v>
      </c>
      <c r="BN136" s="5">
        <f t="shared" ref="BN136" si="172">IFERROR(BF136/BL136,"")</f>
        <v>0.33107927207554366</v>
      </c>
      <c r="BO136" s="5">
        <f t="shared" si="156"/>
        <v>0.19381267074767036</v>
      </c>
      <c r="BP136" s="5">
        <f t="shared" si="157"/>
        <v>1.4133391474827053</v>
      </c>
      <c r="BQ136" s="8">
        <f t="shared" si="160"/>
        <v>211278876654.9946</v>
      </c>
      <c r="BR136" s="8">
        <f t="shared" si="160"/>
        <v>507519624853.00903</v>
      </c>
      <c r="BS136" s="8">
        <f t="shared" si="160"/>
        <v>1481645975719.0417</v>
      </c>
      <c r="BT136" s="8">
        <f t="shared" si="160"/>
        <v>3034455931454.4775</v>
      </c>
      <c r="BU136" s="3"/>
      <c r="BV136" s="3">
        <f t="shared" si="160"/>
        <v>2923561853394.9272</v>
      </c>
      <c r="BW136" s="5">
        <f t="shared" si="139"/>
        <v>0.32692939271397331</v>
      </c>
    </row>
    <row r="137" spans="1:75" x14ac:dyDescent="0.25">
      <c r="A137" s="2" t="s">
        <v>161</v>
      </c>
      <c r="B137" s="2" t="s">
        <v>161</v>
      </c>
      <c r="C137" s="2" t="s">
        <v>161</v>
      </c>
      <c r="D137" s="2" t="s">
        <v>450</v>
      </c>
      <c r="E137" s="3">
        <f>SUMIFS($E$6:$E$135,$C$6:$C$135,C137)</f>
        <v>48603693.461538456</v>
      </c>
      <c r="F137" s="5">
        <f t="shared" si="158"/>
        <v>0.52478867812682295</v>
      </c>
      <c r="G137" s="5">
        <f t="shared" si="159"/>
        <v>0.47521132187317705</v>
      </c>
      <c r="H137" s="3">
        <f t="shared" ref="H137:H142" si="173">SUMIFS($H$6:$H$135,$C$6:$C$135,$C137)</f>
        <v>23097025.417776383</v>
      </c>
      <c r="I137" s="3">
        <f t="shared" ref="I137:K142" si="174">SUMIFS(I$6:I$135,$C$6:$C$135,$C137)</f>
        <v>23104200.399092093</v>
      </c>
      <c r="J137" s="3">
        <f t="shared" si="174"/>
        <v>25506668.043762077</v>
      </c>
      <c r="K137" s="3">
        <f t="shared" si="174"/>
        <v>25499493.062446371</v>
      </c>
      <c r="M137" s="5">
        <f t="shared" ref="M137:M142" si="175">Q137/$E$136</f>
        <v>0.11685199244542588</v>
      </c>
      <c r="N137" s="5">
        <f t="shared" ref="N137:N142" si="176">R137/$E$136</f>
        <v>2.3633927499963247E-2</v>
      </c>
      <c r="O137" s="5">
        <f t="shared" ref="O137:O142" si="177">S137/$E$136</f>
        <v>0.20314752538700245</v>
      </c>
      <c r="Q137" s="3">
        <f t="shared" ref="Q137:T142" si="178">SUMIFS(Q$6:Q$135,$C$6:$C$135,$C137)</f>
        <v>16527606.664403258</v>
      </c>
      <c r="R137" s="3">
        <f t="shared" si="178"/>
        <v>3342795.0134170461</v>
      </c>
      <c r="S137" s="3">
        <f t="shared" si="178"/>
        <v>28733291.783718158</v>
      </c>
      <c r="T137" s="3">
        <f t="shared" si="178"/>
        <v>15487384.381396465</v>
      </c>
      <c r="U137" s="5">
        <f t="shared" si="162"/>
        <v>0.38026909387469227</v>
      </c>
      <c r="V137" s="5">
        <f t="shared" si="163"/>
        <v>0.61973090612530801</v>
      </c>
      <c r="W137" s="3">
        <f t="shared" ref="W137:Z142" si="179">SUMIFS(W$6:W$135,$C$6:$C$135,$C137)</f>
        <v>9598010.7561937738</v>
      </c>
      <c r="X137" s="3">
        <f t="shared" si="179"/>
        <v>9621099.8832934387</v>
      </c>
      <c r="Y137" s="3">
        <f t="shared" si="179"/>
        <v>5889373.6252026949</v>
      </c>
      <c r="Z137" s="3">
        <f t="shared" si="179"/>
        <v>5866284.4981030319</v>
      </c>
      <c r="AB137" s="5">
        <f t="shared" ref="AB137" si="180">AF137/$T$136</f>
        <v>0.24978995566547599</v>
      </c>
      <c r="AC137" s="5">
        <f t="shared" ref="AC137" si="181">AG137/$T$136</f>
        <v>8.0860407502072282E-2</v>
      </c>
      <c r="AD137" s="5">
        <f t="shared" ref="AD137" si="182">AH137/$T$136</f>
        <v>0.41568316725444732</v>
      </c>
      <c r="AF137" s="3">
        <f t="shared" ref="AF137:AY142" si="183">SUMIFS(AF$6:AF$135,$C$6:$C$135,$C137)</f>
        <v>5183464.0952226939</v>
      </c>
      <c r="AG137" s="3">
        <f t="shared" si="183"/>
        <v>1677957.8582150221</v>
      </c>
      <c r="AH137" s="3">
        <f t="shared" si="183"/>
        <v>8625962.4279587492</v>
      </c>
      <c r="AJ137" s="5">
        <f t="shared" si="165"/>
        <v>8.0645591452323057E-2</v>
      </c>
      <c r="AK137" s="5">
        <f t="shared" si="165"/>
        <v>2.3891330493551733E-2</v>
      </c>
      <c r="AL137" s="5">
        <f t="shared" si="165"/>
        <v>0.12662057094340964</v>
      </c>
      <c r="AN137" s="3">
        <f t="shared" ref="AN137:AP142" si="184">SUMIFS(AN$6:AN$135,$C$6:$C$135,$C137)</f>
        <v>11406554.452759199</v>
      </c>
      <c r="AO137" s="3">
        <f t="shared" si="184"/>
        <v>3379202.2268777606</v>
      </c>
      <c r="AP137" s="3">
        <f t="shared" si="184"/>
        <v>17909279.494333193</v>
      </c>
      <c r="AR137" s="5">
        <f t="shared" si="167"/>
        <v>7.2412804803728456E-2</v>
      </c>
      <c r="AS137" s="5">
        <f t="shared" si="168"/>
        <v>1.3494060948943452E-2</v>
      </c>
      <c r="AT137" s="5">
        <f t="shared" si="169"/>
        <v>0.13606659346690636</v>
      </c>
      <c r="AV137" s="3">
        <f t="shared" ref="AV137:AX142" si="185">SUMIFS(AV$6:AV$135,$C$6:$C$135,$C137)</f>
        <v>10242104.821800008</v>
      </c>
      <c r="AW137" s="3">
        <f t="shared" si="185"/>
        <v>1908607.0079103024</v>
      </c>
      <c r="AX137" s="3">
        <f t="shared" si="185"/>
        <v>19245329.83925445</v>
      </c>
      <c r="AY137" s="3">
        <f t="shared" si="183"/>
        <v>64091077.842934929</v>
      </c>
      <c r="AZ137" s="3" t="s">
        <v>450</v>
      </c>
      <c r="BA137" s="3" t="s">
        <v>450</v>
      </c>
      <c r="BB137" s="3">
        <f t="shared" ref="BB137:BD142" si="186">SUMIFS(BB$6:BB$135,$C$6:$C$135,$C137)</f>
        <v>2754832555422.6382</v>
      </c>
      <c r="BC137" s="3">
        <f t="shared" si="186"/>
        <v>39097743550.957687</v>
      </c>
      <c r="BD137" s="3">
        <f t="shared" si="186"/>
        <v>2715734811871.6812</v>
      </c>
      <c r="BE137" s="3" t="s">
        <v>450</v>
      </c>
      <c r="BF137" s="3">
        <f t="shared" ref="BF137:BL142" si="187">SUMIFS(BF$6:BF$135,$C$6:$C$135,$C137)</f>
        <v>5142495846246.0127</v>
      </c>
      <c r="BG137" s="3">
        <f t="shared" si="187"/>
        <v>316974078158.66302</v>
      </c>
      <c r="BH137" s="3">
        <f t="shared" si="187"/>
        <v>4825521768087.3467</v>
      </c>
      <c r="BI137" s="3">
        <f t="shared" si="187"/>
        <v>2387352397224.6421</v>
      </c>
      <c r="BJ137" s="3">
        <f t="shared" si="187"/>
        <v>277851148365.98749</v>
      </c>
      <c r="BK137" s="3">
        <f t="shared" si="187"/>
        <v>2109501248858.6543</v>
      </c>
      <c r="BL137" s="3">
        <f t="shared" si="187"/>
        <v>13021726978848</v>
      </c>
      <c r="BM137" s="5">
        <f t="shared" ref="BM137" si="188">IFERROR(BB137/BL137,"")</f>
        <v>0.21155662070764375</v>
      </c>
      <c r="BN137" s="5">
        <f t="shared" ref="BN137" si="189">IFERROR(BF137/BL137,"")</f>
        <v>0.39491657708684019</v>
      </c>
      <c r="BO137" s="5">
        <f t="shared" ref="BO137" si="190">IFERROR(BI137/BL137,"")</f>
        <v>0.1833360813894015</v>
      </c>
      <c r="BP137" s="5">
        <f t="shared" ref="BP137" si="191">IFERROR(BI137/BB137,"")</f>
        <v>0.86660526518221781</v>
      </c>
      <c r="BQ137" s="3">
        <f t="shared" ref="BQ137:BT142" si="192">SUMIFS(BQ$6:BQ$135,$C$6:$C$135,$C137)</f>
        <v>141678144457.5813</v>
      </c>
      <c r="BR137" s="3">
        <f t="shared" si="192"/>
        <v>136173003908.40613</v>
      </c>
      <c r="BS137" s="3">
        <f t="shared" si="192"/>
        <v>1235835466952.8608</v>
      </c>
      <c r="BT137" s="3">
        <f t="shared" si="192"/>
        <v>873665781905.79321</v>
      </c>
      <c r="BU137" s="12"/>
      <c r="BV137" s="3">
        <f t="shared" ref="BV137:BV142" si="193">SUMIFS(BV$6:BV$135,$C$6:$C$135,$C137)</f>
        <v>994965659234.16504</v>
      </c>
      <c r="BW137" s="5">
        <f t="shared" si="139"/>
        <v>0.19347913717042345</v>
      </c>
    </row>
    <row r="138" spans="1:75" x14ac:dyDescent="0.25">
      <c r="A138" s="2" t="s">
        <v>171</v>
      </c>
      <c r="B138" s="2" t="s">
        <v>171</v>
      </c>
      <c r="C138" s="2" t="s">
        <v>171</v>
      </c>
      <c r="D138" s="2" t="s">
        <v>450</v>
      </c>
      <c r="E138" s="3">
        <f>SUMIFS($E$6:$E$135,$C$6:$C$135,C138)</f>
        <v>11262160.076923078</v>
      </c>
      <c r="F138" s="5">
        <f t="shared" si="158"/>
        <v>0.23453984388248847</v>
      </c>
      <c r="G138" s="5">
        <f t="shared" si="159"/>
        <v>0.76546015611751128</v>
      </c>
      <c r="H138" s="3">
        <f t="shared" si="173"/>
        <v>8620734.8107019421</v>
      </c>
      <c r="I138" s="3">
        <f t="shared" si="174"/>
        <v>9228682.2176184673</v>
      </c>
      <c r="J138" s="3">
        <f t="shared" si="174"/>
        <v>2641425.2662211331</v>
      </c>
      <c r="K138" s="3">
        <f t="shared" si="174"/>
        <v>2033477.8593046113</v>
      </c>
      <c r="M138" s="5">
        <f t="shared" si="175"/>
        <v>1.1032331096798274E-2</v>
      </c>
      <c r="N138" s="5">
        <f t="shared" si="176"/>
        <v>1.0580990057846438E-2</v>
      </c>
      <c r="O138" s="5">
        <f t="shared" si="177"/>
        <v>5.8011386218272905E-2</v>
      </c>
      <c r="Q138" s="3">
        <f t="shared" si="178"/>
        <v>1560418.6556297268</v>
      </c>
      <c r="R138" s="3">
        <f t="shared" si="178"/>
        <v>1496580.7440358535</v>
      </c>
      <c r="S138" s="3">
        <f t="shared" si="178"/>
        <v>8205160.6772574969</v>
      </c>
      <c r="T138" s="3">
        <f t="shared" si="178"/>
        <v>1103557.2082111437</v>
      </c>
      <c r="U138" s="5">
        <f t="shared" si="162"/>
        <v>0.18333540806204712</v>
      </c>
      <c r="V138" s="5">
        <f t="shared" si="163"/>
        <v>0.81666459193795282</v>
      </c>
      <c r="W138" s="3">
        <f t="shared" si="179"/>
        <v>901236.09712394013</v>
      </c>
      <c r="X138" s="3">
        <f t="shared" si="179"/>
        <v>957295.58874321484</v>
      </c>
      <c r="Y138" s="3">
        <f t="shared" si="179"/>
        <v>202321.11108720355</v>
      </c>
      <c r="Z138" s="3">
        <f t="shared" si="179"/>
        <v>146261.61946792883</v>
      </c>
      <c r="AB138" s="5">
        <f t="shared" ref="AB138:AB142" si="194">AF138/$T$136</f>
        <v>9.2795795075500849E-3</v>
      </c>
      <c r="AC138" s="5">
        <f t="shared" ref="AC138:AC142" si="195">AG138/$T$136</f>
        <v>7.1923834030772444E-3</v>
      </c>
      <c r="AD138" s="5">
        <f t="shared" ref="AD138:AD142" si="196">AH138/$T$136</f>
        <v>3.6708207926754562E-2</v>
      </c>
      <c r="AF138" s="3">
        <f t="shared" si="183"/>
        <v>192563.25606849935</v>
      </c>
      <c r="AG138" s="3">
        <f t="shared" si="183"/>
        <v>149251.24202693976</v>
      </c>
      <c r="AH138" s="3">
        <f t="shared" si="183"/>
        <v>761742.71011570457</v>
      </c>
      <c r="AJ138" s="5">
        <f t="shared" si="165"/>
        <v>8.8531846018567242E-3</v>
      </c>
      <c r="AK138" s="5">
        <f t="shared" si="165"/>
        <v>8.3257909048799934E-3</v>
      </c>
      <c r="AL138" s="5">
        <f t="shared" si="165"/>
        <v>5.0142403515626932E-2</v>
      </c>
      <c r="AN138" s="3">
        <f t="shared" si="184"/>
        <v>1252199.0405527502</v>
      </c>
      <c r="AO138" s="3">
        <f t="shared" si="184"/>
        <v>1177604.2014019515</v>
      </c>
      <c r="AP138" s="3">
        <f t="shared" si="184"/>
        <v>7092167.6658711815</v>
      </c>
      <c r="AR138" s="5">
        <f t="shared" si="167"/>
        <v>3.1773906698660285E-3</v>
      </c>
      <c r="AS138" s="5">
        <f t="shared" si="168"/>
        <v>2.6384135711263082E-3</v>
      </c>
      <c r="AT138" s="5">
        <f t="shared" si="169"/>
        <v>1.4289794648508991E-2</v>
      </c>
      <c r="AV138" s="3">
        <f t="shared" si="185"/>
        <v>449411.79103314615</v>
      </c>
      <c r="AW138" s="3">
        <f t="shared" si="185"/>
        <v>373178.58950471092</v>
      </c>
      <c r="AX138" s="3">
        <f t="shared" si="185"/>
        <v>2021155.9967704788</v>
      </c>
      <c r="AY138" s="3">
        <f t="shared" si="183"/>
        <v>12365717.28513422</v>
      </c>
      <c r="AZ138" s="3" t="s">
        <v>450</v>
      </c>
      <c r="BA138" s="3" t="s">
        <v>450</v>
      </c>
      <c r="BB138" s="3">
        <f t="shared" si="186"/>
        <v>501473256428.88568</v>
      </c>
      <c r="BC138" s="3">
        <f t="shared" si="186"/>
        <v>100377905266.60956</v>
      </c>
      <c r="BD138" s="3">
        <f t="shared" si="186"/>
        <v>401095351162.27606</v>
      </c>
      <c r="BE138" s="3" t="s">
        <v>450</v>
      </c>
      <c r="BF138" s="3">
        <f t="shared" si="187"/>
        <v>1276429403366.6719</v>
      </c>
      <c r="BG138" s="3">
        <f t="shared" si="187"/>
        <v>240603309510.21024</v>
      </c>
      <c r="BH138" s="3">
        <f t="shared" si="187"/>
        <v>1035826093856.4611</v>
      </c>
      <c r="BI138" s="3">
        <f t="shared" si="187"/>
        <v>774956146937.78638</v>
      </c>
      <c r="BJ138" s="3">
        <f t="shared" si="187"/>
        <v>140225404243.60065</v>
      </c>
      <c r="BK138" s="3">
        <f t="shared" si="187"/>
        <v>634730742694.1853</v>
      </c>
      <c r="BL138" s="3">
        <f t="shared" si="187"/>
        <v>3885297465088</v>
      </c>
      <c r="BM138" s="5">
        <f t="shared" ref="BM138:BM142" si="197">IFERROR(BB138/BL138,"")</f>
        <v>0.12906946274640713</v>
      </c>
      <c r="BN138" s="5">
        <f t="shared" ref="BN138:BN142" si="198">IFERROR(BF138/BL138,"")</f>
        <v>0.32852810237472035</v>
      </c>
      <c r="BO138" s="5">
        <f t="shared" ref="BO138:BO142" si="199">IFERROR(BI138/BL138,"")</f>
        <v>0.19945863962831326</v>
      </c>
      <c r="BP138" s="5">
        <f t="shared" ref="BP138:BP142" si="200">IFERROR(BI138/BB138,"")</f>
        <v>1.5453588740832156</v>
      </c>
      <c r="BQ138" s="3">
        <f t="shared" si="192"/>
        <v>36036795904.550789</v>
      </c>
      <c r="BR138" s="3">
        <f t="shared" si="192"/>
        <v>104188608339.04985</v>
      </c>
      <c r="BS138" s="3">
        <f t="shared" si="192"/>
        <v>66664541122.408852</v>
      </c>
      <c r="BT138" s="3">
        <f t="shared" si="192"/>
        <v>568066201571.77625</v>
      </c>
      <c r="BU138" s="12"/>
      <c r="BV138" s="3">
        <f t="shared" si="193"/>
        <v>623652717358.85559</v>
      </c>
      <c r="BW138" s="5">
        <f t="shared" ref="BW138:BW142" si="201">IFERROR(IF(BV138/BF138=0,"",BV138/BF138),"")</f>
        <v>0.48859162576005216</v>
      </c>
    </row>
    <row r="139" spans="1:75" x14ac:dyDescent="0.25">
      <c r="A139" s="2" t="s">
        <v>180</v>
      </c>
      <c r="B139" s="2" t="s">
        <v>180</v>
      </c>
      <c r="C139" s="2" t="s">
        <v>180</v>
      </c>
      <c r="D139" s="2" t="s">
        <v>450</v>
      </c>
      <c r="E139" s="3">
        <f t="shared" ref="E139:E142" si="202">SUMIFS($E$6:$E$135,$C$6:$C$135,C139)</f>
        <v>26180090.000000004</v>
      </c>
      <c r="F139" s="5">
        <f t="shared" si="158"/>
        <v>0.12300939519339794</v>
      </c>
      <c r="G139" s="5">
        <f t="shared" si="159"/>
        <v>0.87699060480660207</v>
      </c>
      <c r="H139" s="3">
        <f t="shared" si="173"/>
        <v>22959692.962991279</v>
      </c>
      <c r="I139" s="3">
        <f t="shared" si="174"/>
        <v>22959692.962991279</v>
      </c>
      <c r="J139" s="3">
        <f t="shared" si="174"/>
        <v>3220397.037008726</v>
      </c>
      <c r="K139" s="3">
        <f t="shared" si="174"/>
        <v>3220397.037008726</v>
      </c>
      <c r="M139" s="5">
        <f t="shared" si="175"/>
        <v>1.7981994468126681E-2</v>
      </c>
      <c r="N139" s="5">
        <f t="shared" si="176"/>
        <v>2.0260433268473644E-2</v>
      </c>
      <c r="O139" s="5">
        <f t="shared" si="177"/>
        <v>0.14685368091471387</v>
      </c>
      <c r="Q139" s="3">
        <f t="shared" si="178"/>
        <v>2543382.6620412651</v>
      </c>
      <c r="R139" s="3">
        <f t="shared" si="178"/>
        <v>2865646.2325031608</v>
      </c>
      <c r="S139" s="3">
        <f t="shared" si="178"/>
        <v>20771061.105455577</v>
      </c>
      <c r="T139" s="3">
        <f t="shared" si="178"/>
        <v>1337572.1395772845</v>
      </c>
      <c r="U139" s="5">
        <f t="shared" si="162"/>
        <v>0.11369508507895078</v>
      </c>
      <c r="V139" s="5">
        <f t="shared" si="163"/>
        <v>0.88630491492104924</v>
      </c>
      <c r="W139" s="3">
        <f t="shared" si="179"/>
        <v>1185496.7613688109</v>
      </c>
      <c r="X139" s="3">
        <f t="shared" si="179"/>
        <v>1185496.7613688109</v>
      </c>
      <c r="Y139" s="3">
        <f t="shared" si="179"/>
        <v>152075.37820847359</v>
      </c>
      <c r="Z139" s="3">
        <f t="shared" si="179"/>
        <v>152075.37820847359</v>
      </c>
      <c r="AB139" s="5">
        <f t="shared" si="194"/>
        <v>5.8930618238254903E-3</v>
      </c>
      <c r="AC139" s="5">
        <f t="shared" si="195"/>
        <v>1.4418303552926771E-2</v>
      </c>
      <c r="AD139" s="5">
        <f t="shared" si="196"/>
        <v>4.414593177175466E-2</v>
      </c>
      <c r="AF139" s="3">
        <f t="shared" si="183"/>
        <v>122288.64164432409</v>
      </c>
      <c r="AG139" s="3">
        <f t="shared" si="183"/>
        <v>299198.4148502223</v>
      </c>
      <c r="AH139" s="3">
        <f t="shared" si="183"/>
        <v>916085.0830827381</v>
      </c>
      <c r="AJ139" s="5">
        <f t="shared" si="165"/>
        <v>1.4575563192375719E-2</v>
      </c>
      <c r="AK139" s="5">
        <f t="shared" si="165"/>
        <v>2.779558560870991E-2</v>
      </c>
      <c r="AL139" s="5">
        <f t="shared" si="165"/>
        <v>0.12833799164215764</v>
      </c>
      <c r="AN139" s="3">
        <f t="shared" si="184"/>
        <v>2061575.2484344537</v>
      </c>
      <c r="AO139" s="3">
        <f t="shared" si="184"/>
        <v>3931422.1035816665</v>
      </c>
      <c r="AP139" s="3">
        <f t="shared" si="184"/>
        <v>18152192.372343965</v>
      </c>
      <c r="AR139" s="5">
        <f t="shared" si="167"/>
        <v>3.4759539107708922E-3</v>
      </c>
      <c r="AS139" s="5">
        <f t="shared" si="168"/>
        <v>3.6654543505479859E-3</v>
      </c>
      <c r="AT139" s="5">
        <f t="shared" si="169"/>
        <v>1.6702341725430687E-2</v>
      </c>
      <c r="AV139" s="3">
        <f t="shared" si="185"/>
        <v>491640.73130927933</v>
      </c>
      <c r="AW139" s="3">
        <f t="shared" si="185"/>
        <v>518443.77219734975</v>
      </c>
      <c r="AX139" s="3">
        <f t="shared" si="185"/>
        <v>2362387.9117105692</v>
      </c>
      <c r="AY139" s="3">
        <f t="shared" si="183"/>
        <v>27517662.139577281</v>
      </c>
      <c r="AZ139" s="3" t="s">
        <v>450</v>
      </c>
      <c r="BA139" s="3" t="s">
        <v>450</v>
      </c>
      <c r="BB139" s="3">
        <f t="shared" si="186"/>
        <v>185430064749.95737</v>
      </c>
      <c r="BC139" s="3">
        <f t="shared" si="186"/>
        <v>12516679407.818312</v>
      </c>
      <c r="BD139" s="3">
        <f t="shared" si="186"/>
        <v>172913385342.13904</v>
      </c>
      <c r="BE139" s="3" t="s">
        <v>450</v>
      </c>
      <c r="BF139" s="3">
        <f t="shared" si="187"/>
        <v>1394557503994.8921</v>
      </c>
      <c r="BG139" s="3">
        <f t="shared" si="187"/>
        <v>123909690397.38914</v>
      </c>
      <c r="BH139" s="3">
        <f t="shared" si="187"/>
        <v>1270647813597.5034</v>
      </c>
      <c r="BI139" s="3">
        <f t="shared" si="187"/>
        <v>1209127439244.9358</v>
      </c>
      <c r="BJ139" s="3">
        <f t="shared" si="187"/>
        <v>111393010989.57083</v>
      </c>
      <c r="BK139" s="3">
        <f t="shared" si="187"/>
        <v>1097734428255.3641</v>
      </c>
      <c r="BL139" s="3">
        <f t="shared" si="187"/>
        <v>5150932821056</v>
      </c>
      <c r="BM139" s="5">
        <f t="shared" si="197"/>
        <v>3.5999317248315829E-2</v>
      </c>
      <c r="BN139" s="5">
        <f t="shared" si="198"/>
        <v>0.27073882584805131</v>
      </c>
      <c r="BO139" s="5">
        <f t="shared" si="199"/>
        <v>0.23473950859973569</v>
      </c>
      <c r="BP139" s="5">
        <f t="shared" si="200"/>
        <v>6.5206655720871378</v>
      </c>
      <c r="BQ139" s="3">
        <f t="shared" si="192"/>
        <v>5169016701.1268864</v>
      </c>
      <c r="BR139" s="3">
        <f t="shared" si="192"/>
        <v>106223994288.44395</v>
      </c>
      <c r="BS139" s="3">
        <f t="shared" si="192"/>
        <v>92938295279.854095</v>
      </c>
      <c r="BT139" s="3">
        <f t="shared" si="192"/>
        <v>1004796132975.5101</v>
      </c>
      <c r="BU139" s="12"/>
      <c r="BV139" s="3">
        <f t="shared" si="193"/>
        <v>756128788638.45044</v>
      </c>
      <c r="BW139" s="5">
        <f t="shared" si="201"/>
        <v>0.54219979202895596</v>
      </c>
    </row>
    <row r="140" spans="1:75" x14ac:dyDescent="0.25">
      <c r="A140" s="2" t="s">
        <v>190</v>
      </c>
      <c r="B140" s="2" t="s">
        <v>190</v>
      </c>
      <c r="C140" s="2" t="s">
        <v>190</v>
      </c>
      <c r="D140" s="2" t="s">
        <v>450</v>
      </c>
      <c r="E140" s="3">
        <f t="shared" si="202"/>
        <v>5384711.846153846</v>
      </c>
      <c r="F140" s="5">
        <f t="shared" si="158"/>
        <v>8.2915819989568609E-2</v>
      </c>
      <c r="G140" s="5">
        <f t="shared" si="159"/>
        <v>0.91708418001043135</v>
      </c>
      <c r="H140" s="3">
        <f t="shared" si="173"/>
        <v>4938234.0480224555</v>
      </c>
      <c r="I140" s="3">
        <f t="shared" si="174"/>
        <v>5013560.5733613465</v>
      </c>
      <c r="J140" s="3">
        <f t="shared" si="174"/>
        <v>446477.79813138995</v>
      </c>
      <c r="K140" s="3">
        <f t="shared" si="174"/>
        <v>371151.27279250009</v>
      </c>
      <c r="M140" s="5">
        <f t="shared" si="175"/>
        <v>7.3142087702770626E-3</v>
      </c>
      <c r="N140" s="5">
        <f t="shared" si="176"/>
        <v>5.4059609071607749E-3</v>
      </c>
      <c r="O140" s="5">
        <f t="shared" si="177"/>
        <v>2.535033385909358E-2</v>
      </c>
      <c r="Q140" s="3">
        <f t="shared" si="178"/>
        <v>1034525.4974828628</v>
      </c>
      <c r="R140" s="3">
        <f t="shared" si="178"/>
        <v>764621.92596692324</v>
      </c>
      <c r="S140" s="3">
        <f t="shared" si="178"/>
        <v>3585564.4227040596</v>
      </c>
      <c r="T140" s="3">
        <f t="shared" si="178"/>
        <v>143915.65354838708</v>
      </c>
      <c r="U140" s="5">
        <f t="shared" si="162"/>
        <v>7.2780165271399855E-2</v>
      </c>
      <c r="V140" s="5">
        <f t="shared" si="163"/>
        <v>0.92721983472860037</v>
      </c>
      <c r="W140" s="3">
        <f t="shared" si="179"/>
        <v>133441.44849799399</v>
      </c>
      <c r="X140" s="3">
        <f t="shared" si="179"/>
        <v>135287.61607519357</v>
      </c>
      <c r="Y140" s="3">
        <f t="shared" si="179"/>
        <v>10474.205050393135</v>
      </c>
      <c r="Z140" s="3">
        <f t="shared" si="179"/>
        <v>8628.0374731935244</v>
      </c>
      <c r="AB140" s="5">
        <f t="shared" si="194"/>
        <v>9.4832659300871016E-4</v>
      </c>
      <c r="AC140" s="5">
        <f t="shared" si="195"/>
        <v>1.3791839494600982E-3</v>
      </c>
      <c r="AD140" s="5">
        <f t="shared" si="196"/>
        <v>4.6077520655140435E-3</v>
      </c>
      <c r="AF140" s="3">
        <f t="shared" si="183"/>
        <v>19679.00123249396</v>
      </c>
      <c r="AG140" s="3">
        <f t="shared" si="183"/>
        <v>28619.847678374528</v>
      </c>
      <c r="AH140" s="3">
        <f t="shared" si="183"/>
        <v>95616.80463751861</v>
      </c>
      <c r="AJ140" s="5">
        <f t="shared" si="165"/>
        <v>5.276472702094628E-3</v>
      </c>
      <c r="AK140" s="5">
        <f t="shared" si="165"/>
        <v>4.6135048448702302E-3</v>
      </c>
      <c r="AL140" s="5">
        <f t="shared" si="165"/>
        <v>2.5967324652842592E-2</v>
      </c>
      <c r="AN140" s="3">
        <f t="shared" si="184"/>
        <v>746307.04680889449</v>
      </c>
      <c r="AO140" s="3">
        <f t="shared" si="184"/>
        <v>652536.52782981459</v>
      </c>
      <c r="AP140" s="3">
        <f t="shared" si="184"/>
        <v>3672831.9218817414</v>
      </c>
      <c r="AR140" s="5">
        <f t="shared" si="167"/>
        <v>6.5456774802780658E-4</v>
      </c>
      <c r="AS140" s="5">
        <f t="shared" si="168"/>
        <v>2.9686915452396936E-4</v>
      </c>
      <c r="AT140" s="5">
        <f t="shared" si="169"/>
        <v>2.2792638944802812E-3</v>
      </c>
      <c r="AV140" s="3">
        <f t="shared" si="185"/>
        <v>92582.403159795591</v>
      </c>
      <c r="AW140" s="3">
        <f t="shared" si="185"/>
        <v>41989.327816191471</v>
      </c>
      <c r="AX140" s="3">
        <f t="shared" si="185"/>
        <v>322380.27220579603</v>
      </c>
      <c r="AY140" s="3">
        <f t="shared" si="183"/>
        <v>5528627.4997022329</v>
      </c>
      <c r="AZ140" s="3" t="s">
        <v>450</v>
      </c>
      <c r="BA140" s="3" t="s">
        <v>450</v>
      </c>
      <c r="BB140" s="3">
        <f t="shared" si="186"/>
        <v>26361386559.659679</v>
      </c>
      <c r="BC140" s="3">
        <f t="shared" si="186"/>
        <v>3756955007.0249519</v>
      </c>
      <c r="BD140" s="3">
        <f t="shared" si="186"/>
        <v>22604431552.634727</v>
      </c>
      <c r="BE140" s="3" t="s">
        <v>450</v>
      </c>
      <c r="BF140" s="3">
        <f t="shared" si="187"/>
        <v>221034107940.85275</v>
      </c>
      <c r="BG140" s="3">
        <f t="shared" si="187"/>
        <v>60313184467.617775</v>
      </c>
      <c r="BH140" s="3">
        <f t="shared" si="187"/>
        <v>160720923473.23499</v>
      </c>
      <c r="BI140" s="3">
        <f t="shared" si="187"/>
        <v>194672721381.19308</v>
      </c>
      <c r="BJ140" s="3">
        <f t="shared" si="187"/>
        <v>56556229460.592812</v>
      </c>
      <c r="BK140" s="3">
        <f t="shared" si="187"/>
        <v>138116491920.60028</v>
      </c>
      <c r="BL140" s="3">
        <f t="shared" si="187"/>
        <v>764923669632</v>
      </c>
      <c r="BM140" s="5">
        <f t="shared" si="197"/>
        <v>3.4462767471088951E-2</v>
      </c>
      <c r="BN140" s="5">
        <f t="shared" si="198"/>
        <v>0.2889623065883043</v>
      </c>
      <c r="BO140" s="5">
        <f t="shared" si="199"/>
        <v>0.25449953911721535</v>
      </c>
      <c r="BP140" s="5">
        <f t="shared" si="200"/>
        <v>7.3847679043976004</v>
      </c>
      <c r="BQ140" s="3">
        <f t="shared" si="192"/>
        <v>16442894867.140583</v>
      </c>
      <c r="BR140" s="3">
        <f t="shared" si="192"/>
        <v>40113334593.452248</v>
      </c>
      <c r="BS140" s="3">
        <f t="shared" si="192"/>
        <v>21613536871.504799</v>
      </c>
      <c r="BT140" s="3">
        <f t="shared" si="192"/>
        <v>116502955049.09546</v>
      </c>
      <c r="BU140" s="12"/>
      <c r="BV140" s="3">
        <f t="shared" si="193"/>
        <v>69205642644.114853</v>
      </c>
      <c r="BW140" s="5">
        <f t="shared" si="201"/>
        <v>0.31309938221224126</v>
      </c>
    </row>
    <row r="141" spans="1:75" x14ac:dyDescent="0.25">
      <c r="A141" s="2" t="s">
        <v>194</v>
      </c>
      <c r="B141" s="2" t="s">
        <v>194</v>
      </c>
      <c r="C141" s="2" t="s">
        <v>194</v>
      </c>
      <c r="D141" s="2" t="s">
        <v>450</v>
      </c>
      <c r="E141" s="3">
        <f t="shared" si="202"/>
        <v>7214538.076923077</v>
      </c>
      <c r="F141" s="5">
        <f t="shared" si="158"/>
        <v>7.5922136189813388E-2</v>
      </c>
      <c r="G141" s="5">
        <f t="shared" si="159"/>
        <v>0.92407786381018664</v>
      </c>
      <c r="H141" s="3">
        <f t="shared" si="173"/>
        <v>6666794.9345003292</v>
      </c>
      <c r="I141" s="3">
        <f t="shared" si="174"/>
        <v>6686448.9642410036</v>
      </c>
      <c r="J141" s="3">
        <f t="shared" si="174"/>
        <v>547743.14242274826</v>
      </c>
      <c r="K141" s="3">
        <f t="shared" si="174"/>
        <v>528089.11268207314</v>
      </c>
      <c r="M141" s="5">
        <f t="shared" si="175"/>
        <v>1.9112821258405965E-2</v>
      </c>
      <c r="N141" s="5">
        <f t="shared" si="176"/>
        <v>8.3066840841529918E-3</v>
      </c>
      <c r="O141" s="5">
        <f t="shared" si="177"/>
        <v>2.3588070405087331E-2</v>
      </c>
      <c r="Q141" s="3">
        <f t="shared" si="178"/>
        <v>2703327.3921581646</v>
      </c>
      <c r="R141" s="3">
        <f t="shared" si="178"/>
        <v>1174901.7227280801</v>
      </c>
      <c r="S141" s="3">
        <f t="shared" si="178"/>
        <v>3336308.9620368327</v>
      </c>
      <c r="T141" s="3">
        <f t="shared" si="178"/>
        <v>1129133</v>
      </c>
      <c r="U141" s="5">
        <f t="shared" si="162"/>
        <v>6.3225421425950931E-2</v>
      </c>
      <c r="V141" s="5">
        <f t="shared" si="163"/>
        <v>0.936774578574049</v>
      </c>
      <c r="W141" s="3">
        <f t="shared" si="179"/>
        <v>1057743.0902290517</v>
      </c>
      <c r="X141" s="3">
        <f t="shared" si="179"/>
        <v>1072524.2215481042</v>
      </c>
      <c r="Y141" s="3">
        <f t="shared" si="179"/>
        <v>71389.909770948259</v>
      </c>
      <c r="Z141" s="3">
        <f t="shared" si="179"/>
        <v>56608.778451895712</v>
      </c>
      <c r="AB141" s="5">
        <f t="shared" si="194"/>
        <v>1.2666750720377602E-2</v>
      </c>
      <c r="AC141" s="5">
        <f t="shared" si="195"/>
        <v>1.4455264324272537E-2</v>
      </c>
      <c r="AD141" s="5">
        <f t="shared" si="196"/>
        <v>2.7290647381307796E-2</v>
      </c>
      <c r="AF141" s="3">
        <f t="shared" si="183"/>
        <v>262851.43206536141</v>
      </c>
      <c r="AG141" s="3">
        <f t="shared" si="183"/>
        <v>299965.3985773786</v>
      </c>
      <c r="AH141" s="3">
        <f t="shared" si="183"/>
        <v>566316.16935726011</v>
      </c>
      <c r="AJ141" s="5">
        <f t="shared" si="165"/>
        <v>1.6133598838759963E-2</v>
      </c>
      <c r="AK141" s="5">
        <f t="shared" si="165"/>
        <v>1.0202736141625172E-2</v>
      </c>
      <c r="AL141" s="5">
        <f t="shared" si="165"/>
        <v>2.8276996352949363E-2</v>
      </c>
      <c r="AN141" s="3">
        <f t="shared" si="184"/>
        <v>2281944.6216360661</v>
      </c>
      <c r="AO141" s="3">
        <f t="shared" si="184"/>
        <v>1443080.3131425167</v>
      </c>
      <c r="AP141" s="3">
        <f t="shared" si="184"/>
        <v>3999513.0899507976</v>
      </c>
      <c r="AR141" s="5">
        <f t="shared" si="167"/>
        <v>9.5418796867386638E-4</v>
      </c>
      <c r="AS141" s="5">
        <f t="shared" si="168"/>
        <v>8.4321353783527566E-4</v>
      </c>
      <c r="AT141" s="5">
        <f t="shared" si="169"/>
        <v>2.5799371007479074E-3</v>
      </c>
      <c r="AV141" s="3">
        <f t="shared" si="185"/>
        <v>134960.84320096613</v>
      </c>
      <c r="AW141" s="3">
        <f t="shared" si="185"/>
        <v>119264.56191108687</v>
      </c>
      <c r="AX141" s="3">
        <f t="shared" si="185"/>
        <v>364907.64708164346</v>
      </c>
      <c r="AY141" s="3">
        <f t="shared" si="183"/>
        <v>8343671.076923077</v>
      </c>
      <c r="AZ141" s="3" t="s">
        <v>450</v>
      </c>
      <c r="BA141" s="3" t="s">
        <v>450</v>
      </c>
      <c r="BB141" s="3">
        <f t="shared" si="186"/>
        <v>164442073151.48474</v>
      </c>
      <c r="BC141" s="3">
        <f t="shared" si="186"/>
        <v>5174514074.4514999</v>
      </c>
      <c r="BD141" s="3">
        <f t="shared" si="186"/>
        <v>159267559077.03323</v>
      </c>
      <c r="BE141" s="3" t="s">
        <v>450</v>
      </c>
      <c r="BF141" s="3">
        <f t="shared" si="187"/>
        <v>496459186135.45898</v>
      </c>
      <c r="BG141" s="3">
        <f t="shared" si="187"/>
        <v>49632619353.413361</v>
      </c>
      <c r="BH141" s="3">
        <f t="shared" si="187"/>
        <v>446826566782.04559</v>
      </c>
      <c r="BI141" s="3">
        <f t="shared" si="187"/>
        <v>332017112983.97418</v>
      </c>
      <c r="BJ141" s="3">
        <f t="shared" si="187"/>
        <v>44458105278.961861</v>
      </c>
      <c r="BK141" s="3">
        <f t="shared" si="187"/>
        <v>287559007705.01239</v>
      </c>
      <c r="BL141" s="3">
        <f t="shared" si="187"/>
        <v>2643752032384</v>
      </c>
      <c r="BM141" s="5">
        <f t="shared" si="197"/>
        <v>6.2200263541055061E-2</v>
      </c>
      <c r="BN141" s="5">
        <f t="shared" si="198"/>
        <v>0.18778583621088607</v>
      </c>
      <c r="BO141" s="5">
        <f t="shared" si="199"/>
        <v>0.12558557266983097</v>
      </c>
      <c r="BP141" s="5">
        <f t="shared" si="200"/>
        <v>2.0190520991432566</v>
      </c>
      <c r="BQ141" s="3">
        <f t="shared" si="192"/>
        <v>4390729890.6135178</v>
      </c>
      <c r="BR141" s="3">
        <f t="shared" si="192"/>
        <v>40067375388.348343</v>
      </c>
      <c r="BS141" s="3">
        <f t="shared" si="192"/>
        <v>22876095381.936756</v>
      </c>
      <c r="BT141" s="3">
        <f t="shared" si="192"/>
        <v>264682912323.07565</v>
      </c>
      <c r="BU141" s="12"/>
      <c r="BV141" s="3">
        <f t="shared" si="193"/>
        <v>165910845462.16849</v>
      </c>
      <c r="BW141" s="5">
        <f t="shared" si="201"/>
        <v>0.33418828797116806</v>
      </c>
    </row>
    <row r="142" spans="1:75" x14ac:dyDescent="0.25">
      <c r="A142" s="2" t="s">
        <v>197</v>
      </c>
      <c r="B142" s="2" t="s">
        <v>197</v>
      </c>
      <c r="C142" s="2" t="s">
        <v>197</v>
      </c>
      <c r="D142" s="2" t="s">
        <v>450</v>
      </c>
      <c r="E142" s="3">
        <f t="shared" si="202"/>
        <v>42663802.461538471</v>
      </c>
      <c r="F142" s="5">
        <f t="shared" si="158"/>
        <v>0.15865740818754323</v>
      </c>
      <c r="G142" s="5">
        <f t="shared" si="159"/>
        <v>0.84134259181245663</v>
      </c>
      <c r="H142" s="3">
        <f t="shared" si="173"/>
        <v>35894874.139565445</v>
      </c>
      <c r="I142" s="3">
        <f t="shared" si="174"/>
        <v>36108928.895711295</v>
      </c>
      <c r="J142" s="3">
        <f t="shared" si="174"/>
        <v>6768928.3219730211</v>
      </c>
      <c r="K142" s="3">
        <f t="shared" si="174"/>
        <v>6554873.5658271676</v>
      </c>
      <c r="M142" s="5">
        <f t="shared" si="175"/>
        <v>3.7018176175010985E-2</v>
      </c>
      <c r="N142" s="5">
        <f t="shared" si="176"/>
        <v>0.1200462805851313</v>
      </c>
      <c r="O142" s="5">
        <f t="shared" si="177"/>
        <v>0.14457330750648661</v>
      </c>
      <c r="Q142" s="3">
        <f t="shared" si="178"/>
        <v>5235870.1161206849</v>
      </c>
      <c r="R142" s="3">
        <f t="shared" si="178"/>
        <v>16979408.442370169</v>
      </c>
      <c r="S142" s="3">
        <f t="shared" si="178"/>
        <v>20448523.90304761</v>
      </c>
      <c r="T142" s="3">
        <f t="shared" si="178"/>
        <v>1527283.0852947794</v>
      </c>
      <c r="U142" s="5">
        <f t="shared" si="162"/>
        <v>0.15451624034209235</v>
      </c>
      <c r="V142" s="5">
        <f t="shared" si="163"/>
        <v>0.84548375965790734</v>
      </c>
      <c r="W142" s="3">
        <f t="shared" si="179"/>
        <v>1291293.0450169584</v>
      </c>
      <c r="X142" s="3">
        <f t="shared" si="179"/>
        <v>1311073.7672473583</v>
      </c>
      <c r="Y142" s="3">
        <f t="shared" si="179"/>
        <v>235990.04027782049</v>
      </c>
      <c r="Z142" s="3">
        <f t="shared" si="179"/>
        <v>216209.31804742111</v>
      </c>
      <c r="AB142" s="5">
        <f t="shared" si="194"/>
        <v>2.0942080694184205E-2</v>
      </c>
      <c r="AC142" s="5">
        <f t="shared" si="195"/>
        <v>1.8569795815158746E-2</v>
      </c>
      <c r="AD142" s="5">
        <f t="shared" si="196"/>
        <v>3.4087547959714574E-2</v>
      </c>
      <c r="AF142" s="3">
        <f t="shared" si="183"/>
        <v>434575.21367646992</v>
      </c>
      <c r="AG142" s="3">
        <f t="shared" si="183"/>
        <v>385347.23947187013</v>
      </c>
      <c r="AH142" s="3">
        <f t="shared" si="183"/>
        <v>707360.63214643917</v>
      </c>
      <c r="AJ142" s="5">
        <f t="shared" si="165"/>
        <v>3.7776259889692639E-2</v>
      </c>
      <c r="AK142" s="5">
        <f t="shared" si="165"/>
        <v>9.549002625351645E-2</v>
      </c>
      <c r="AL142" s="5">
        <f t="shared" si="165"/>
        <v>0.12964399573601279</v>
      </c>
      <c r="AN142" s="3">
        <f t="shared" si="184"/>
        <v>5343093.8715119315</v>
      </c>
      <c r="AO142" s="3">
        <f t="shared" si="184"/>
        <v>13506159.041564886</v>
      </c>
      <c r="AP142" s="3">
        <f t="shared" si="184"/>
        <v>18336914.271505583</v>
      </c>
      <c r="AR142" s="5">
        <f t="shared" si="167"/>
        <v>7.4088019708486051E-3</v>
      </c>
      <c r="AS142" s="5">
        <f t="shared" si="168"/>
        <v>1.8671823640809295E-2</v>
      </c>
      <c r="AT142" s="5">
        <f t="shared" si="169"/>
        <v>2.3444915754806759E-2</v>
      </c>
      <c r="AV142" s="3">
        <f t="shared" si="185"/>
        <v>1047904.8090329301</v>
      </c>
      <c r="AW142" s="3">
        <f t="shared" si="185"/>
        <v>2640952.4594673016</v>
      </c>
      <c r="AX142" s="3">
        <f t="shared" si="185"/>
        <v>3316061.0937506114</v>
      </c>
      <c r="AY142" s="3">
        <f t="shared" si="183"/>
        <v>44191085.546833232</v>
      </c>
      <c r="AZ142" s="3" t="s">
        <v>450</v>
      </c>
      <c r="BA142" s="3" t="s">
        <v>450</v>
      </c>
      <c r="BB142" s="3">
        <f t="shared" si="186"/>
        <v>69674077586.944794</v>
      </c>
      <c r="BC142" s="3">
        <f t="shared" si="186"/>
        <v>1584448278.6751339</v>
      </c>
      <c r="BD142" s="3">
        <f t="shared" si="186"/>
        <v>68089629308.269661</v>
      </c>
      <c r="BE142" s="3" t="s">
        <v>450</v>
      </c>
      <c r="BF142" s="3">
        <f t="shared" si="187"/>
        <v>404031475294.51184</v>
      </c>
      <c r="BG142" s="3">
        <f t="shared" si="187"/>
        <v>88537812526.886246</v>
      </c>
      <c r="BH142" s="3">
        <f t="shared" si="187"/>
        <v>315493662767.62549</v>
      </c>
      <c r="BI142" s="3">
        <f t="shared" si="187"/>
        <v>331006833574.83612</v>
      </c>
      <c r="BJ142" s="3">
        <f t="shared" si="187"/>
        <v>86325430671.981506</v>
      </c>
      <c r="BK142" s="3">
        <f t="shared" si="187"/>
        <v>244681402902.85449</v>
      </c>
      <c r="BL142" s="3">
        <f t="shared" si="187"/>
        <v>1512820399168</v>
      </c>
      <c r="BM142" s="5">
        <f t="shared" si="197"/>
        <v>4.6055749661534959E-2</v>
      </c>
      <c r="BN142" s="5">
        <f t="shared" si="198"/>
        <v>0.26707167322486891</v>
      </c>
      <c r="BO142" s="5">
        <f t="shared" si="199"/>
        <v>0.21880114371598813</v>
      </c>
      <c r="BP142" s="5">
        <f t="shared" si="200"/>
        <v>4.7507888879013827</v>
      </c>
      <c r="BQ142" s="3">
        <f t="shared" si="192"/>
        <v>7547145259.7696047</v>
      </c>
      <c r="BR142" s="3">
        <f t="shared" si="192"/>
        <v>78777447800.214539</v>
      </c>
      <c r="BS142" s="3">
        <f t="shared" si="192"/>
        <v>41564981686.029663</v>
      </c>
      <c r="BT142" s="3">
        <f t="shared" si="192"/>
        <v>203116421216.8248</v>
      </c>
      <c r="BU142" s="12"/>
      <c r="BV142" s="3">
        <f t="shared" si="193"/>
        <v>312346447516.39032</v>
      </c>
      <c r="BW142" s="5">
        <f t="shared" si="201"/>
        <v>0.77307454150375465</v>
      </c>
    </row>
    <row r="144" spans="1:75" x14ac:dyDescent="0.25">
      <c r="AY144" s="4"/>
    </row>
  </sheetData>
  <sheetProtection sort="0" autoFilter="0"/>
  <autoFilter ref="A3:BW142" xr:uid="{00000000-0009-0000-0000-000003000000}"/>
  <sortState ref="A3:BP134">
    <sortCondition ref="A3:A134"/>
  </sortState>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F136"/>
  <sheetViews>
    <sheetView topLeftCell="A94" workbookViewId="0">
      <selection activeCell="B107" sqref="B107"/>
    </sheetView>
  </sheetViews>
  <sheetFormatPr defaultRowHeight="15" x14ac:dyDescent="0.25"/>
  <cols>
    <col min="1" max="1" width="25.140625" bestFit="1" customWidth="1"/>
    <col min="2" max="2" width="25.140625" customWidth="1"/>
    <col min="3" max="3" width="13.85546875" style="7" customWidth="1"/>
    <col min="4" max="6" width="19.42578125" style="7" customWidth="1"/>
  </cols>
  <sheetData>
    <row r="1" spans="1:6" ht="29.45" customHeight="1" x14ac:dyDescent="0.25">
      <c r="A1" s="1" t="s">
        <v>132</v>
      </c>
      <c r="B1" s="1" t="s">
        <v>382</v>
      </c>
      <c r="C1" s="6" t="s">
        <v>227</v>
      </c>
      <c r="D1" s="6" t="s">
        <v>228</v>
      </c>
      <c r="E1" s="6" t="s">
        <v>229</v>
      </c>
      <c r="F1" s="6" t="s">
        <v>230</v>
      </c>
    </row>
    <row r="2" spans="1:6" x14ac:dyDescent="0.25">
      <c r="A2" t="s">
        <v>231</v>
      </c>
      <c r="B2" t="str">
        <f>LEFT(A2,LEN(A2)-4)</f>
        <v>Afghanistan</v>
      </c>
      <c r="C2" s="7">
        <v>1.8068000000000001E-2</v>
      </c>
      <c r="D2" s="7">
        <v>0.38489600000000002</v>
      </c>
      <c r="E2" s="7">
        <v>0.14236699999999999</v>
      </c>
      <c r="F2" s="7">
        <v>0.45466899999999999</v>
      </c>
    </row>
    <row r="3" spans="1:6" x14ac:dyDescent="0.25">
      <c r="A3" t="s">
        <v>232</v>
      </c>
      <c r="B3" t="str">
        <f t="shared" ref="B3:B64" si="0">LEFT(A3,LEN(A3)-4)</f>
        <v>Albania</v>
      </c>
      <c r="C3" s="7">
        <v>0.33128400000000002</v>
      </c>
      <c r="D3" s="7">
        <v>6.5365000000000006E-2</v>
      </c>
      <c r="E3" s="7">
        <v>1.8811999999999999E-2</v>
      </c>
      <c r="F3" s="7">
        <v>0.58453999999999995</v>
      </c>
    </row>
    <row r="4" spans="1:6" x14ac:dyDescent="0.25">
      <c r="A4" t="s">
        <v>233</v>
      </c>
      <c r="B4" t="str">
        <f t="shared" si="0"/>
        <v>Angola</v>
      </c>
      <c r="C4" s="7">
        <v>3.9196000000000002E-2</v>
      </c>
      <c r="D4" s="7">
        <v>0.420761</v>
      </c>
      <c r="E4" s="7">
        <v>0.119825</v>
      </c>
      <c r="F4" s="7">
        <v>0.42021799999999998</v>
      </c>
    </row>
    <row r="5" spans="1:6" x14ac:dyDescent="0.25">
      <c r="A5" t="s">
        <v>234</v>
      </c>
      <c r="B5" s="2" t="s">
        <v>183</v>
      </c>
      <c r="C5" s="7">
        <v>3.6302000000000001E-2</v>
      </c>
      <c r="D5" s="7">
        <v>1.1637E-2</v>
      </c>
      <c r="E5" s="7">
        <v>0.21887200000000001</v>
      </c>
      <c r="F5" s="7">
        <v>0.73318899999999998</v>
      </c>
    </row>
    <row r="6" spans="1:6" x14ac:dyDescent="0.25">
      <c r="A6" t="s">
        <v>235</v>
      </c>
      <c r="B6" t="str">
        <f t="shared" si="0"/>
        <v>Argentina</v>
      </c>
      <c r="C6" s="7">
        <v>0.103188</v>
      </c>
      <c r="D6" s="7">
        <v>0.28954000000000002</v>
      </c>
      <c r="E6" s="7">
        <v>0.43607299999999999</v>
      </c>
      <c r="F6" s="7">
        <v>0.17119899999999999</v>
      </c>
    </row>
    <row r="7" spans="1:6" x14ac:dyDescent="0.25">
      <c r="A7" t="s">
        <v>236</v>
      </c>
      <c r="B7" t="str">
        <f t="shared" si="0"/>
        <v>Armenia</v>
      </c>
      <c r="C7" s="7">
        <v>2.6598E-2</v>
      </c>
      <c r="D7" s="7">
        <v>0.27733999999999998</v>
      </c>
      <c r="E7" s="7">
        <v>6.8907999999999997E-2</v>
      </c>
      <c r="F7" s="7">
        <v>0.62715399999999999</v>
      </c>
    </row>
    <row r="8" spans="1:6" x14ac:dyDescent="0.25">
      <c r="A8" t="s">
        <v>237</v>
      </c>
      <c r="B8" t="str">
        <f t="shared" si="0"/>
        <v>Azerbaijan</v>
      </c>
      <c r="C8" s="7">
        <v>3.6741000000000003E-2</v>
      </c>
      <c r="D8" s="7">
        <v>0.33159300000000003</v>
      </c>
      <c r="E8" s="7">
        <v>5.3546000000000003E-2</v>
      </c>
      <c r="F8" s="7">
        <v>0.57811999999999997</v>
      </c>
    </row>
    <row r="9" spans="1:6" x14ac:dyDescent="0.25">
      <c r="A9" t="s">
        <v>238</v>
      </c>
      <c r="B9" s="2" t="s">
        <v>186</v>
      </c>
      <c r="C9" s="7">
        <v>5.4376000000000001E-2</v>
      </c>
      <c r="D9" s="7">
        <v>0.116896</v>
      </c>
      <c r="E9" s="7">
        <v>0.42452000000000001</v>
      </c>
      <c r="F9" s="7">
        <v>0.40420699999999998</v>
      </c>
    </row>
    <row r="10" spans="1:6" x14ac:dyDescent="0.25">
      <c r="A10" t="s">
        <v>239</v>
      </c>
      <c r="B10" t="str">
        <f t="shared" si="0"/>
        <v>Bangladesh</v>
      </c>
      <c r="C10" s="7">
        <v>4.1312000000000001E-2</v>
      </c>
      <c r="D10" s="7">
        <v>0.389322</v>
      </c>
      <c r="E10" s="7">
        <v>0.14346900000000001</v>
      </c>
      <c r="F10" s="7">
        <v>0.42589700000000003</v>
      </c>
    </row>
    <row r="11" spans="1:6" x14ac:dyDescent="0.25">
      <c r="A11" t="s">
        <v>240</v>
      </c>
      <c r="B11" t="str">
        <f t="shared" si="0"/>
        <v>Barbados</v>
      </c>
      <c r="C11" s="7">
        <v>1.9352000000000001E-2</v>
      </c>
      <c r="D11" s="7">
        <v>0</v>
      </c>
      <c r="E11" s="7">
        <v>8.8088E-2</v>
      </c>
      <c r="F11" s="7">
        <v>0.89256000000000002</v>
      </c>
    </row>
    <row r="12" spans="1:6" x14ac:dyDescent="0.25">
      <c r="A12" t="s">
        <v>241</v>
      </c>
      <c r="B12" t="str">
        <f t="shared" si="0"/>
        <v>Belarus</v>
      </c>
      <c r="C12" s="7">
        <v>7.9193E-2</v>
      </c>
      <c r="D12" s="7">
        <v>0.19691900000000001</v>
      </c>
      <c r="E12" s="7">
        <v>0.11849800000000001</v>
      </c>
      <c r="F12" s="7">
        <v>0.60538999999999998</v>
      </c>
    </row>
    <row r="13" spans="1:6" x14ac:dyDescent="0.25">
      <c r="A13" t="s">
        <v>242</v>
      </c>
      <c r="B13" t="str">
        <f t="shared" si="0"/>
        <v>Belize</v>
      </c>
      <c r="C13" s="7">
        <v>5.9369999999999999E-2</v>
      </c>
      <c r="D13" s="7">
        <v>5.1558E-2</v>
      </c>
      <c r="E13" s="7">
        <v>0.51891500000000002</v>
      </c>
      <c r="F13" s="7">
        <v>0.37015599999999999</v>
      </c>
    </row>
    <row r="14" spans="1:6" x14ac:dyDescent="0.25">
      <c r="A14" t="s">
        <v>243</v>
      </c>
      <c r="B14" t="str">
        <f t="shared" si="0"/>
        <v>Benin</v>
      </c>
      <c r="C14" s="7">
        <v>1.0232E-2</v>
      </c>
      <c r="D14" s="7">
        <v>0.53118399999999999</v>
      </c>
      <c r="E14" s="7">
        <v>0.32466499999999998</v>
      </c>
      <c r="F14" s="7">
        <v>0.13391900000000001</v>
      </c>
    </row>
    <row r="15" spans="1:6" x14ac:dyDescent="0.25">
      <c r="A15" t="s">
        <v>244</v>
      </c>
      <c r="B15" t="str">
        <f t="shared" si="0"/>
        <v>Bhutan</v>
      </c>
      <c r="C15" s="7">
        <v>0</v>
      </c>
      <c r="D15" s="7">
        <v>0.15407899999999999</v>
      </c>
      <c r="E15" s="7">
        <v>0.12508</v>
      </c>
      <c r="F15" s="7">
        <v>0.72084000000000004</v>
      </c>
    </row>
    <row r="16" spans="1:6" x14ac:dyDescent="0.25">
      <c r="A16" t="s">
        <v>245</v>
      </c>
      <c r="B16" t="str">
        <f t="shared" si="0"/>
        <v>Bolivia</v>
      </c>
      <c r="C16" s="7">
        <v>3.4963000000000001E-2</v>
      </c>
      <c r="D16" s="7">
        <v>0.221638</v>
      </c>
      <c r="E16" s="7">
        <v>0.35464699999999999</v>
      </c>
      <c r="F16" s="7">
        <v>0.38875100000000001</v>
      </c>
    </row>
    <row r="17" spans="1:6" x14ac:dyDescent="0.25">
      <c r="A17" t="s">
        <v>246</v>
      </c>
      <c r="B17" s="2" t="s">
        <v>173</v>
      </c>
      <c r="C17" s="7">
        <v>1.8700999999999999E-2</v>
      </c>
      <c r="D17" s="7">
        <v>9.8679000000000003E-2</v>
      </c>
      <c r="E17" s="7">
        <v>0.180536</v>
      </c>
      <c r="F17" s="7">
        <v>0.70208400000000004</v>
      </c>
    </row>
    <row r="18" spans="1:6" x14ac:dyDescent="0.25">
      <c r="A18" t="s">
        <v>247</v>
      </c>
      <c r="B18" t="str">
        <f t="shared" si="0"/>
        <v>Botswana</v>
      </c>
      <c r="C18" s="7">
        <v>8.3309999999999999E-3</v>
      </c>
      <c r="D18" s="7">
        <v>0.121642</v>
      </c>
      <c r="E18" s="7">
        <v>0.137714</v>
      </c>
      <c r="F18" s="7">
        <v>0.73231299999999999</v>
      </c>
    </row>
    <row r="19" spans="1:6" x14ac:dyDescent="0.25">
      <c r="A19" t="s">
        <v>248</v>
      </c>
      <c r="B19" t="str">
        <f t="shared" si="0"/>
        <v>Brazil</v>
      </c>
      <c r="C19" s="7">
        <v>0.17218800000000001</v>
      </c>
      <c r="D19" s="7">
        <v>4.4173999999999998E-2</v>
      </c>
      <c r="E19" s="7">
        <v>5.7716000000000003E-2</v>
      </c>
      <c r="F19" s="7">
        <v>0.72592100000000004</v>
      </c>
    </row>
    <row r="20" spans="1:6" x14ac:dyDescent="0.25">
      <c r="A20" t="s">
        <v>249</v>
      </c>
      <c r="B20" t="str">
        <f t="shared" si="0"/>
        <v>Bulgaria</v>
      </c>
      <c r="C20" s="7">
        <v>2.5836000000000001E-2</v>
      </c>
      <c r="D20" s="7">
        <v>0.29409200000000002</v>
      </c>
      <c r="E20" s="7">
        <v>0.180398</v>
      </c>
      <c r="F20" s="7">
        <v>0.49967499999999998</v>
      </c>
    </row>
    <row r="21" spans="1:6" x14ac:dyDescent="0.25">
      <c r="A21" t="s">
        <v>250</v>
      </c>
      <c r="B21" s="2" t="s">
        <v>202</v>
      </c>
      <c r="C21" s="7">
        <v>0.13951</v>
      </c>
      <c r="D21" s="7">
        <v>0.52063300000000001</v>
      </c>
      <c r="E21" s="7">
        <v>0.231484</v>
      </c>
      <c r="F21" s="7">
        <v>0.108373</v>
      </c>
    </row>
    <row r="22" spans="1:6" x14ac:dyDescent="0.25">
      <c r="A22" t="s">
        <v>251</v>
      </c>
      <c r="B22" t="str">
        <f t="shared" si="0"/>
        <v>Burundi</v>
      </c>
      <c r="C22" s="7">
        <v>1.5153E-2</v>
      </c>
      <c r="D22" s="7">
        <v>0.105084</v>
      </c>
      <c r="E22" s="7">
        <v>0.37458399999999997</v>
      </c>
      <c r="F22" s="7">
        <v>0.50517900000000004</v>
      </c>
    </row>
    <row r="23" spans="1:6" x14ac:dyDescent="0.25">
      <c r="A23" t="s">
        <v>252</v>
      </c>
      <c r="B23" t="str">
        <f t="shared" si="0"/>
        <v>Cambodia</v>
      </c>
      <c r="C23" s="7">
        <v>0.14253199999999999</v>
      </c>
      <c r="D23" s="7">
        <v>0.146452</v>
      </c>
      <c r="E23" s="7">
        <v>0.12822900000000001</v>
      </c>
      <c r="F23" s="7">
        <v>0.58278799999999997</v>
      </c>
    </row>
    <row r="24" spans="1:6" x14ac:dyDescent="0.25">
      <c r="A24" t="s">
        <v>253</v>
      </c>
      <c r="B24" t="str">
        <f t="shared" si="0"/>
        <v>Cameroon</v>
      </c>
      <c r="C24" s="7">
        <v>0.11723600000000001</v>
      </c>
      <c r="D24" s="7">
        <v>0.20010800000000001</v>
      </c>
      <c r="E24" s="7">
        <v>0.33495000000000003</v>
      </c>
      <c r="F24" s="7">
        <v>0.34770499999999999</v>
      </c>
    </row>
    <row r="25" spans="1:6" x14ac:dyDescent="0.25">
      <c r="A25" t="s">
        <v>254</v>
      </c>
      <c r="B25" s="2" t="s">
        <v>383</v>
      </c>
      <c r="C25" s="7">
        <v>0.177924</v>
      </c>
      <c r="D25" s="7">
        <v>0.19106200000000001</v>
      </c>
      <c r="E25" s="7">
        <v>0.297265</v>
      </c>
      <c r="F25" s="7">
        <v>0.33374999999999999</v>
      </c>
    </row>
    <row r="26" spans="1:6" x14ac:dyDescent="0.25">
      <c r="A26" t="s">
        <v>255</v>
      </c>
      <c r="B26" s="2" t="s">
        <v>204</v>
      </c>
      <c r="C26" s="7">
        <v>8.5155999999999996E-2</v>
      </c>
      <c r="D26" s="7">
        <v>0.25799</v>
      </c>
      <c r="E26" s="7">
        <v>0.41379300000000002</v>
      </c>
      <c r="F26" s="7">
        <v>0.243061</v>
      </c>
    </row>
    <row r="27" spans="1:6" x14ac:dyDescent="0.25">
      <c r="A27" t="s">
        <v>256</v>
      </c>
      <c r="B27" t="str">
        <f t="shared" si="0"/>
        <v>Chad</v>
      </c>
      <c r="C27" s="7">
        <v>0</v>
      </c>
      <c r="D27" s="7">
        <v>0.25677899999999998</v>
      </c>
      <c r="E27" s="7">
        <v>0.198209</v>
      </c>
      <c r="F27" s="7">
        <v>0.54501200000000005</v>
      </c>
    </row>
    <row r="28" spans="1:6" x14ac:dyDescent="0.25">
      <c r="A28" t="s">
        <v>257</v>
      </c>
      <c r="B28" t="str">
        <f t="shared" si="0"/>
        <v>Chile</v>
      </c>
      <c r="C28" s="7">
        <v>9.4879999999999999E-3</v>
      </c>
      <c r="D28" s="7">
        <v>1.9776999999999999E-2</v>
      </c>
      <c r="E28" s="7">
        <v>0.23552600000000001</v>
      </c>
      <c r="F28" s="7">
        <v>0.73521000000000003</v>
      </c>
    </row>
    <row r="29" spans="1:6" x14ac:dyDescent="0.25">
      <c r="A29" t="s">
        <v>258</v>
      </c>
      <c r="B29" t="str">
        <f t="shared" si="0"/>
        <v>China</v>
      </c>
      <c r="C29" s="7">
        <v>0.123044</v>
      </c>
      <c r="D29" s="7">
        <v>0.30993300000000001</v>
      </c>
      <c r="E29" s="7">
        <v>4.9433999999999999E-2</v>
      </c>
      <c r="F29" s="7">
        <v>0.51758899999999997</v>
      </c>
    </row>
    <row r="30" spans="1:6" x14ac:dyDescent="0.25">
      <c r="A30" t="s">
        <v>259</v>
      </c>
      <c r="B30" t="str">
        <f t="shared" si="0"/>
        <v>Colombia</v>
      </c>
      <c r="C30" s="7">
        <v>1.207E-3</v>
      </c>
      <c r="D30" s="7">
        <v>1.6230000000000001E-3</v>
      </c>
      <c r="E30" s="7">
        <v>0.137155</v>
      </c>
      <c r="F30" s="7">
        <v>0.86001499999999997</v>
      </c>
    </row>
    <row r="31" spans="1:6" x14ac:dyDescent="0.25">
      <c r="A31" t="s">
        <v>260</v>
      </c>
      <c r="B31" s="2" t="s">
        <v>188</v>
      </c>
      <c r="C31" s="7">
        <v>0.14081399999999999</v>
      </c>
      <c r="D31" s="7">
        <v>0.38298700000000002</v>
      </c>
      <c r="E31" s="7">
        <v>8.0102999999999994E-2</v>
      </c>
      <c r="F31" s="7">
        <v>0.396096</v>
      </c>
    </row>
    <row r="32" spans="1:6" x14ac:dyDescent="0.25">
      <c r="A32" t="s">
        <v>261</v>
      </c>
      <c r="B32" t="str">
        <f t="shared" si="0"/>
        <v>Croatia</v>
      </c>
      <c r="C32" s="7">
        <v>3.7217E-2</v>
      </c>
      <c r="D32" s="7">
        <v>0.13184699999999999</v>
      </c>
      <c r="E32" s="7">
        <v>0.120181</v>
      </c>
      <c r="F32" s="7">
        <v>0.71075500000000003</v>
      </c>
    </row>
    <row r="33" spans="1:6" x14ac:dyDescent="0.25">
      <c r="A33" t="s">
        <v>262</v>
      </c>
      <c r="B33" s="2" t="s">
        <v>176</v>
      </c>
      <c r="C33" s="7">
        <v>0.163882</v>
      </c>
      <c r="D33" s="7">
        <v>0</v>
      </c>
      <c r="E33" s="7">
        <v>5.7498E-2</v>
      </c>
      <c r="F33" s="7">
        <v>0.77861999999999998</v>
      </c>
    </row>
    <row r="34" spans="1:6" x14ac:dyDescent="0.25">
      <c r="A34" t="s">
        <v>263</v>
      </c>
      <c r="B34" s="2" t="s">
        <v>199</v>
      </c>
      <c r="C34" s="7">
        <v>6.4505999999999994E-2</v>
      </c>
      <c r="D34" s="7">
        <v>0.40675600000000001</v>
      </c>
      <c r="E34" s="7">
        <v>0.18947700000000001</v>
      </c>
      <c r="F34" s="7">
        <v>0.33926099999999998</v>
      </c>
    </row>
    <row r="35" spans="1:6" x14ac:dyDescent="0.25">
      <c r="A35" t="s">
        <v>264</v>
      </c>
      <c r="B35" s="2" t="s">
        <v>203</v>
      </c>
      <c r="C35" s="7">
        <v>0.117396</v>
      </c>
      <c r="D35" s="7">
        <v>0.39405899999999999</v>
      </c>
      <c r="E35" s="7">
        <v>0.159082</v>
      </c>
      <c r="F35" s="7">
        <v>0.32946199999999998</v>
      </c>
    </row>
    <row r="36" spans="1:6" x14ac:dyDescent="0.25">
      <c r="A36" t="s">
        <v>265</v>
      </c>
      <c r="B36" t="str">
        <f t="shared" si="0"/>
        <v>Djibouti</v>
      </c>
      <c r="C36" s="7">
        <v>0.148336</v>
      </c>
      <c r="D36" s="7">
        <v>6.7776000000000003E-2</v>
      </c>
      <c r="E36" s="7">
        <v>8.9949999999999995E-3</v>
      </c>
      <c r="F36" s="7">
        <v>0.77489300000000005</v>
      </c>
    </row>
    <row r="37" spans="1:6" x14ac:dyDescent="0.25">
      <c r="A37" t="s">
        <v>266</v>
      </c>
      <c r="B37" t="str">
        <f t="shared" si="0"/>
        <v>Dominica</v>
      </c>
      <c r="C37" s="7">
        <v>0</v>
      </c>
      <c r="D37" s="7">
        <v>2.1603000000000001E-2</v>
      </c>
      <c r="E37" s="7">
        <v>0.45988899999999999</v>
      </c>
      <c r="F37" s="7">
        <v>0.51850799999999997</v>
      </c>
    </row>
    <row r="38" spans="1:6" x14ac:dyDescent="0.25">
      <c r="A38" t="s">
        <v>267</v>
      </c>
      <c r="B38" s="2" t="s">
        <v>184</v>
      </c>
      <c r="C38" s="7">
        <v>5.8299999999999998E-2</v>
      </c>
      <c r="D38" s="7">
        <v>0</v>
      </c>
      <c r="E38" s="7">
        <v>0.23685100000000001</v>
      </c>
      <c r="F38" s="7">
        <v>0.70484800000000003</v>
      </c>
    </row>
    <row r="39" spans="1:6" x14ac:dyDescent="0.25">
      <c r="A39" t="s">
        <v>268</v>
      </c>
      <c r="B39" t="str">
        <f t="shared" si="0"/>
        <v>Ecuador</v>
      </c>
      <c r="C39" s="7">
        <v>9.8673999999999998E-2</v>
      </c>
      <c r="D39" s="7">
        <v>9.8673999999999998E-2</v>
      </c>
      <c r="E39" s="7">
        <v>0.131962</v>
      </c>
      <c r="F39" s="7">
        <v>0.67069000000000001</v>
      </c>
    </row>
    <row r="40" spans="1:6" x14ac:dyDescent="0.25">
      <c r="A40" t="s">
        <v>269</v>
      </c>
      <c r="B40" s="2" t="s">
        <v>191</v>
      </c>
      <c r="C40" s="7">
        <v>4.7369000000000001E-2</v>
      </c>
      <c r="D40" s="7">
        <v>0.200186</v>
      </c>
      <c r="E40" s="7">
        <v>0.11776300000000001</v>
      </c>
      <c r="F40" s="7">
        <v>0.63468199999999997</v>
      </c>
    </row>
    <row r="41" spans="1:6" x14ac:dyDescent="0.25">
      <c r="A41" t="s">
        <v>270</v>
      </c>
      <c r="B41" t="str">
        <f t="shared" si="0"/>
        <v>Eritrea</v>
      </c>
      <c r="C41" s="7">
        <v>2.5027000000000001E-2</v>
      </c>
      <c r="D41" s="7">
        <v>1.251E-2</v>
      </c>
      <c r="E41" s="7">
        <v>6.2550000000000001E-3</v>
      </c>
      <c r="F41" s="7">
        <v>0.95620799999999995</v>
      </c>
    </row>
    <row r="42" spans="1:6" x14ac:dyDescent="0.25">
      <c r="A42" t="s">
        <v>271</v>
      </c>
      <c r="B42" t="str">
        <f t="shared" si="0"/>
        <v>Estonia</v>
      </c>
      <c r="C42" s="7">
        <v>0.12006600000000001</v>
      </c>
      <c r="D42" s="7">
        <v>7.9767000000000005E-2</v>
      </c>
      <c r="E42" s="7">
        <v>1.8488000000000001E-2</v>
      </c>
      <c r="F42" s="7">
        <v>0.78167900000000001</v>
      </c>
    </row>
    <row r="43" spans="1:6" x14ac:dyDescent="0.25">
      <c r="A43" t="s">
        <v>272</v>
      </c>
      <c r="B43" t="str">
        <f t="shared" si="0"/>
        <v>Ethiopia</v>
      </c>
      <c r="C43" s="7">
        <v>3.9060000000000002E-3</v>
      </c>
      <c r="D43" s="7">
        <v>0.52881299999999998</v>
      </c>
      <c r="E43" s="7">
        <v>0.18446100000000001</v>
      </c>
      <c r="F43" s="7">
        <v>0.28282000000000002</v>
      </c>
    </row>
    <row r="44" spans="1:6" x14ac:dyDescent="0.25">
      <c r="A44" t="s">
        <v>273</v>
      </c>
      <c r="B44" t="str">
        <f t="shared" si="0"/>
        <v>Fiji</v>
      </c>
      <c r="C44" s="7">
        <v>7.6734999999999998E-2</v>
      </c>
      <c r="D44" s="7">
        <v>0</v>
      </c>
      <c r="E44" s="7">
        <v>3.3940999999999999E-2</v>
      </c>
      <c r="F44" s="7">
        <v>0.88932500000000003</v>
      </c>
    </row>
    <row r="45" spans="1:6" x14ac:dyDescent="0.25">
      <c r="A45" t="s">
        <v>274</v>
      </c>
      <c r="B45" s="2" t="s">
        <v>178</v>
      </c>
      <c r="C45" s="7">
        <v>0</v>
      </c>
      <c r="D45" s="7">
        <v>0.207348</v>
      </c>
      <c r="E45" s="7">
        <v>0.169571</v>
      </c>
      <c r="F45" s="7">
        <v>0.623081</v>
      </c>
    </row>
    <row r="46" spans="1:6" x14ac:dyDescent="0.25">
      <c r="A46" t="s">
        <v>275</v>
      </c>
      <c r="B46" s="2" t="s">
        <v>201</v>
      </c>
      <c r="C46" s="7">
        <v>0</v>
      </c>
      <c r="D46" s="7">
        <v>0.1502</v>
      </c>
      <c r="E46" s="7">
        <v>0.54821299999999995</v>
      </c>
      <c r="F46" s="7">
        <v>0.30158699999999999</v>
      </c>
    </row>
    <row r="47" spans="1:6" x14ac:dyDescent="0.25">
      <c r="A47" t="s">
        <v>276</v>
      </c>
      <c r="B47" t="str">
        <f t="shared" si="0"/>
        <v>Georgia</v>
      </c>
      <c r="C47" s="7">
        <v>1.1675E-2</v>
      </c>
      <c r="D47" s="7">
        <v>0.193631</v>
      </c>
      <c r="E47" s="7">
        <v>3.4809E-2</v>
      </c>
      <c r="F47" s="7">
        <v>0.75988599999999995</v>
      </c>
    </row>
    <row r="48" spans="1:6" x14ac:dyDescent="0.25">
      <c r="A48" t="s">
        <v>277</v>
      </c>
      <c r="B48" t="str">
        <f t="shared" si="0"/>
        <v>Ghana</v>
      </c>
      <c r="C48" s="7">
        <v>7.2444999999999996E-2</v>
      </c>
      <c r="D48" s="7">
        <v>0.35583900000000002</v>
      </c>
      <c r="E48" s="7">
        <v>0.34562500000000002</v>
      </c>
      <c r="F48" s="7">
        <v>0.22609099999999999</v>
      </c>
    </row>
    <row r="49" spans="1:6" x14ac:dyDescent="0.25">
      <c r="A49" t="s">
        <v>278</v>
      </c>
      <c r="B49" t="str">
        <f t="shared" si="0"/>
        <v>Grenada</v>
      </c>
      <c r="C49" s="7">
        <v>5.7208000000000002E-2</v>
      </c>
      <c r="D49" s="7">
        <v>5.6285000000000002E-2</v>
      </c>
      <c r="E49" s="7">
        <v>0.41714699999999999</v>
      </c>
      <c r="F49" s="7">
        <v>0.46936</v>
      </c>
    </row>
    <row r="50" spans="1:6" x14ac:dyDescent="0.25">
      <c r="A50" t="s">
        <v>279</v>
      </c>
      <c r="B50" t="str">
        <f t="shared" si="0"/>
        <v>Guatemala</v>
      </c>
      <c r="C50" s="7">
        <v>6.2628000000000003E-2</v>
      </c>
      <c r="D50" s="7">
        <v>0.241762</v>
      </c>
      <c r="E50" s="7">
        <v>0.150809</v>
      </c>
      <c r="F50" s="7">
        <v>0.54480099999999998</v>
      </c>
    </row>
    <row r="51" spans="1:6" x14ac:dyDescent="0.25">
      <c r="A51" t="s">
        <v>280</v>
      </c>
      <c r="B51" t="str">
        <f t="shared" si="0"/>
        <v>Guinea</v>
      </c>
      <c r="C51" s="7">
        <v>5.0721000000000002E-2</v>
      </c>
      <c r="D51" s="7">
        <v>0.215589</v>
      </c>
      <c r="E51" s="7">
        <v>0.20013</v>
      </c>
      <c r="F51" s="7">
        <v>0.53356000000000003</v>
      </c>
    </row>
    <row r="52" spans="1:6" x14ac:dyDescent="0.25">
      <c r="A52" t="s">
        <v>281</v>
      </c>
      <c r="B52" s="2" t="s">
        <v>198</v>
      </c>
      <c r="C52" s="7">
        <v>0</v>
      </c>
      <c r="D52" s="7">
        <v>0.42374200000000001</v>
      </c>
      <c r="E52" s="7">
        <v>0.50441199999999997</v>
      </c>
      <c r="F52" s="7">
        <v>7.1845999999999993E-2</v>
      </c>
    </row>
    <row r="53" spans="1:6" x14ac:dyDescent="0.25">
      <c r="A53" t="s">
        <v>282</v>
      </c>
      <c r="B53" t="str">
        <f t="shared" si="0"/>
        <v>Guyana</v>
      </c>
      <c r="C53" s="7">
        <v>0.119226</v>
      </c>
      <c r="D53" s="7">
        <v>0</v>
      </c>
      <c r="E53" s="7">
        <v>0.24188200000000001</v>
      </c>
      <c r="F53" s="7">
        <v>0.63889200000000002</v>
      </c>
    </row>
    <row r="54" spans="1:6" x14ac:dyDescent="0.25">
      <c r="A54" t="s">
        <v>283</v>
      </c>
      <c r="B54" t="str">
        <f t="shared" si="0"/>
        <v>Honduras</v>
      </c>
      <c r="C54" s="7">
        <v>0.15756700000000001</v>
      </c>
      <c r="D54" s="7">
        <v>0.245753</v>
      </c>
      <c r="E54" s="7">
        <v>6.3514000000000001E-2</v>
      </c>
      <c r="F54" s="7">
        <v>0.53316600000000003</v>
      </c>
    </row>
    <row r="55" spans="1:6" x14ac:dyDescent="0.25">
      <c r="A55" t="s">
        <v>284</v>
      </c>
      <c r="B55" t="str">
        <f t="shared" si="0"/>
        <v>Hungary</v>
      </c>
      <c r="C55" s="7">
        <v>0.20539399999999999</v>
      </c>
      <c r="D55" s="7">
        <v>0.111261</v>
      </c>
      <c r="E55" s="7">
        <v>0.13384799999999999</v>
      </c>
      <c r="F55" s="7">
        <v>0.54949700000000001</v>
      </c>
    </row>
    <row r="56" spans="1:6" x14ac:dyDescent="0.25">
      <c r="A56" t="s">
        <v>285</v>
      </c>
      <c r="B56" t="str">
        <f t="shared" si="0"/>
        <v>India</v>
      </c>
      <c r="C56" s="7">
        <v>5.6015000000000002E-2</v>
      </c>
      <c r="D56" s="7">
        <v>0.127747</v>
      </c>
      <c r="E56" s="7">
        <v>0.19982800000000001</v>
      </c>
      <c r="F56" s="7">
        <v>0.61641000000000001</v>
      </c>
    </row>
    <row r="57" spans="1:6" x14ac:dyDescent="0.25">
      <c r="A57" t="s">
        <v>286</v>
      </c>
      <c r="B57" t="str">
        <f t="shared" si="0"/>
        <v>Indonesia</v>
      </c>
      <c r="C57" s="7">
        <v>8.8330000000000006E-3</v>
      </c>
      <c r="D57" s="7">
        <v>0.222605</v>
      </c>
      <c r="E57" s="7">
        <v>0.29728599999999999</v>
      </c>
      <c r="F57" s="7">
        <v>0.47127599999999997</v>
      </c>
    </row>
    <row r="58" spans="1:6" x14ac:dyDescent="0.25">
      <c r="A58" t="s">
        <v>287</v>
      </c>
      <c r="B58" t="str">
        <f t="shared" si="0"/>
        <v>Iraq</v>
      </c>
      <c r="C58" s="7">
        <v>0.118507</v>
      </c>
      <c r="D58" s="7">
        <v>0.212695</v>
      </c>
      <c r="E58" s="7">
        <v>0.222939</v>
      </c>
      <c r="F58" s="7">
        <v>0.44585900000000001</v>
      </c>
    </row>
    <row r="59" spans="1:6" x14ac:dyDescent="0.25">
      <c r="A59" t="s">
        <v>288</v>
      </c>
      <c r="B59" t="str">
        <f t="shared" si="0"/>
        <v>Israel</v>
      </c>
      <c r="C59" s="7">
        <v>6.0736999999999999E-2</v>
      </c>
      <c r="D59" s="7">
        <v>2.65E-3</v>
      </c>
      <c r="E59" s="7">
        <v>0</v>
      </c>
      <c r="F59" s="7">
        <v>0.936612</v>
      </c>
    </row>
    <row r="60" spans="1:6" x14ac:dyDescent="0.25">
      <c r="A60" t="s">
        <v>289</v>
      </c>
      <c r="B60" t="str">
        <f t="shared" si="0"/>
        <v>Jamaica</v>
      </c>
      <c r="C60" s="7">
        <v>3.8148000000000001E-2</v>
      </c>
      <c r="D60" s="7">
        <v>0</v>
      </c>
      <c r="E60" s="7">
        <v>0.19261200000000001</v>
      </c>
      <c r="F60" s="7">
        <v>0.76924000000000003</v>
      </c>
    </row>
    <row r="61" spans="1:6" x14ac:dyDescent="0.25">
      <c r="A61" t="s">
        <v>290</v>
      </c>
      <c r="B61" t="str">
        <f t="shared" si="0"/>
        <v>Jordan</v>
      </c>
      <c r="C61" s="7">
        <v>4.3333999999999998E-2</v>
      </c>
      <c r="D61" s="7">
        <v>0.20458299999999999</v>
      </c>
      <c r="E61" s="7">
        <v>0.19411300000000001</v>
      </c>
      <c r="F61" s="7">
        <v>0.55796999999999997</v>
      </c>
    </row>
    <row r="62" spans="1:6" x14ac:dyDescent="0.25">
      <c r="A62" t="s">
        <v>291</v>
      </c>
      <c r="B62" t="str">
        <f t="shared" si="0"/>
        <v>Kazakhstan</v>
      </c>
      <c r="C62" s="7">
        <v>5.5807000000000002E-2</v>
      </c>
      <c r="D62" s="7">
        <v>0.124232</v>
      </c>
      <c r="E62" s="7">
        <v>0.297398</v>
      </c>
      <c r="F62" s="7">
        <v>0.522563</v>
      </c>
    </row>
    <row r="63" spans="1:6" x14ac:dyDescent="0.25">
      <c r="A63" t="s">
        <v>292</v>
      </c>
      <c r="B63" t="str">
        <f t="shared" si="0"/>
        <v>Kenya</v>
      </c>
      <c r="C63" s="7">
        <v>0.14941399999999999</v>
      </c>
      <c r="D63" s="7">
        <v>0.14100399999999999</v>
      </c>
      <c r="E63" s="7">
        <v>0.20419999999999999</v>
      </c>
      <c r="F63" s="7">
        <v>0.505382</v>
      </c>
    </row>
    <row r="64" spans="1:6" x14ac:dyDescent="0.25">
      <c r="A64" t="s">
        <v>293</v>
      </c>
      <c r="B64" t="str">
        <f t="shared" si="0"/>
        <v>Kosovo</v>
      </c>
      <c r="C64" s="7">
        <v>0.14618200000000001</v>
      </c>
      <c r="D64" s="7">
        <v>0.110078</v>
      </c>
      <c r="E64" s="7">
        <v>0.132551</v>
      </c>
      <c r="F64" s="7">
        <v>0.61118899999999998</v>
      </c>
    </row>
    <row r="65" spans="1:6" x14ac:dyDescent="0.25">
      <c r="A65" t="s">
        <v>294</v>
      </c>
      <c r="B65" s="2" t="s">
        <v>175</v>
      </c>
      <c r="C65" s="7">
        <v>0</v>
      </c>
      <c r="D65" s="7">
        <v>0.44975799999999999</v>
      </c>
      <c r="E65" s="7">
        <v>3.5626999999999999E-2</v>
      </c>
      <c r="F65" s="7">
        <v>0.51461500000000004</v>
      </c>
    </row>
    <row r="66" spans="1:6" x14ac:dyDescent="0.25">
      <c r="A66" t="s">
        <v>295</v>
      </c>
      <c r="B66" s="2" t="s">
        <v>168</v>
      </c>
      <c r="C66" s="7">
        <v>1.5706000000000001E-2</v>
      </c>
      <c r="D66" s="7">
        <v>0.35817599999999999</v>
      </c>
      <c r="E66" s="7">
        <v>6.3518000000000005E-2</v>
      </c>
      <c r="F66" s="7">
        <v>0.56259999999999999</v>
      </c>
    </row>
    <row r="67" spans="1:6" x14ac:dyDescent="0.25">
      <c r="A67" t="s">
        <v>296</v>
      </c>
      <c r="B67" t="str">
        <f t="shared" ref="B67:B130" si="1">LEFT(A67,LEN(A67)-4)</f>
        <v>Latvia</v>
      </c>
      <c r="C67" s="7">
        <v>0.20382500000000001</v>
      </c>
      <c r="D67" s="7">
        <v>6.9615999999999997E-2</v>
      </c>
      <c r="E67" s="7">
        <v>5.6371999999999998E-2</v>
      </c>
      <c r="F67" s="7">
        <v>0.67018699999999998</v>
      </c>
    </row>
    <row r="68" spans="1:6" x14ac:dyDescent="0.25">
      <c r="A68" t="s">
        <v>297</v>
      </c>
      <c r="B68" t="str">
        <f t="shared" si="1"/>
        <v>Lebanon</v>
      </c>
      <c r="C68" s="7">
        <v>5.4520000000000002E-3</v>
      </c>
      <c r="D68" s="7">
        <v>0.26955000000000001</v>
      </c>
      <c r="E68" s="7">
        <v>9.9905999999999995E-2</v>
      </c>
      <c r="F68" s="7">
        <v>0.62509300000000001</v>
      </c>
    </row>
    <row r="69" spans="1:6" x14ac:dyDescent="0.25">
      <c r="A69" t="s">
        <v>298</v>
      </c>
      <c r="B69" t="str">
        <f t="shared" si="1"/>
        <v>Lesotho</v>
      </c>
      <c r="C69" s="7">
        <v>5.0022999999999998E-2</v>
      </c>
      <c r="D69" s="7">
        <v>0.111095</v>
      </c>
      <c r="E69" s="7">
        <v>0.217695</v>
      </c>
      <c r="F69" s="7">
        <v>0.62118700000000004</v>
      </c>
    </row>
    <row r="70" spans="1:6" x14ac:dyDescent="0.25">
      <c r="A70" t="s">
        <v>299</v>
      </c>
      <c r="B70" t="str">
        <f t="shared" si="1"/>
        <v>Lithuania</v>
      </c>
      <c r="C70" s="7">
        <v>0.217533</v>
      </c>
      <c r="D70" s="7">
        <v>6.5282999999999994E-2</v>
      </c>
      <c r="E70" s="7">
        <v>0.19426599999999999</v>
      </c>
      <c r="F70" s="7">
        <v>0.52291799999999999</v>
      </c>
    </row>
    <row r="71" spans="1:6" x14ac:dyDescent="0.25">
      <c r="A71" t="s">
        <v>300</v>
      </c>
      <c r="B71" t="str">
        <f t="shared" si="1"/>
        <v>Madagascar</v>
      </c>
      <c r="C71" s="7">
        <v>1.2937000000000001E-2</v>
      </c>
      <c r="D71" s="7">
        <v>0.271291</v>
      </c>
      <c r="E71" s="7">
        <v>0.17564399999999999</v>
      </c>
      <c r="F71" s="7">
        <v>0.54012800000000005</v>
      </c>
    </row>
    <row r="72" spans="1:6" x14ac:dyDescent="0.25">
      <c r="A72" t="s">
        <v>301</v>
      </c>
      <c r="B72" t="str">
        <f t="shared" si="1"/>
        <v>Malawi</v>
      </c>
      <c r="C72" s="7">
        <v>0.227579</v>
      </c>
      <c r="D72" s="7">
        <v>0.25447599999999998</v>
      </c>
      <c r="E72" s="7">
        <v>0.23993600000000001</v>
      </c>
      <c r="F72" s="7">
        <v>0.27800900000000001</v>
      </c>
    </row>
    <row r="73" spans="1:6" x14ac:dyDescent="0.25">
      <c r="A73" t="s">
        <v>302</v>
      </c>
      <c r="B73" t="str">
        <f t="shared" si="1"/>
        <v>Malaysia</v>
      </c>
      <c r="C73" s="7">
        <v>2.0031E-2</v>
      </c>
      <c r="D73" s="7">
        <v>0.14319999999999999</v>
      </c>
      <c r="E73" s="7">
        <v>0.22525999999999999</v>
      </c>
      <c r="F73" s="7">
        <v>0.61151</v>
      </c>
    </row>
    <row r="74" spans="1:6" x14ac:dyDescent="0.25">
      <c r="A74" t="s">
        <v>303</v>
      </c>
      <c r="B74" t="str">
        <f t="shared" si="1"/>
        <v>Mali</v>
      </c>
      <c r="C74" s="7">
        <v>7.5800999999999993E-2</v>
      </c>
      <c r="D74" s="7">
        <v>0.253305</v>
      </c>
      <c r="E74" s="7">
        <v>0.30765500000000001</v>
      </c>
      <c r="F74" s="7">
        <v>0.36324000000000001</v>
      </c>
    </row>
    <row r="75" spans="1:6" x14ac:dyDescent="0.25">
      <c r="A75" t="s">
        <v>304</v>
      </c>
      <c r="B75" t="str">
        <f t="shared" si="1"/>
        <v>Mauritania</v>
      </c>
      <c r="C75" s="7">
        <v>5.8396999999999998E-2</v>
      </c>
      <c r="D75" s="7">
        <v>0.32545499999999999</v>
      </c>
      <c r="E75" s="7">
        <v>0.23204900000000001</v>
      </c>
      <c r="F75" s="7">
        <v>0.3841</v>
      </c>
    </row>
    <row r="76" spans="1:6" x14ac:dyDescent="0.25">
      <c r="A76" t="s">
        <v>305</v>
      </c>
      <c r="B76" t="str">
        <f t="shared" si="1"/>
        <v>Mauritius</v>
      </c>
      <c r="C76" s="7">
        <v>8.4548999999999999E-2</v>
      </c>
      <c r="D76" s="7">
        <v>0.124248</v>
      </c>
      <c r="E76" s="7">
        <v>7.5431999999999999E-2</v>
      </c>
      <c r="F76" s="7">
        <v>0.71577100000000005</v>
      </c>
    </row>
    <row r="77" spans="1:6" x14ac:dyDescent="0.25">
      <c r="A77" t="s">
        <v>306</v>
      </c>
      <c r="B77" t="str">
        <f t="shared" si="1"/>
        <v>Mexico</v>
      </c>
      <c r="C77" s="7">
        <v>3.9710000000000002E-2</v>
      </c>
      <c r="D77" s="7">
        <v>0.23785500000000001</v>
      </c>
      <c r="E77" s="7">
        <v>0.106271</v>
      </c>
      <c r="F77" s="7">
        <v>0.61616400000000004</v>
      </c>
    </row>
    <row r="78" spans="1:6" x14ac:dyDescent="0.25">
      <c r="A78" t="s">
        <v>307</v>
      </c>
      <c r="B78" s="2" t="s">
        <v>165</v>
      </c>
      <c r="C78" s="7">
        <v>0</v>
      </c>
      <c r="D78" s="7">
        <v>0.42715500000000001</v>
      </c>
      <c r="E78" s="7">
        <v>9.7127000000000005E-2</v>
      </c>
      <c r="F78" s="7">
        <v>0.47571799999999997</v>
      </c>
    </row>
    <row r="79" spans="1:6" x14ac:dyDescent="0.25">
      <c r="A79" t="s">
        <v>308</v>
      </c>
      <c r="B79" t="str">
        <f t="shared" si="1"/>
        <v>Moldova</v>
      </c>
      <c r="C79" s="7">
        <v>5.8252999999999999E-2</v>
      </c>
      <c r="D79" s="7">
        <v>0.135598</v>
      </c>
      <c r="E79" s="7">
        <v>0.16353500000000001</v>
      </c>
      <c r="F79" s="7">
        <v>0.64261400000000002</v>
      </c>
    </row>
    <row r="80" spans="1:6" x14ac:dyDescent="0.25">
      <c r="A80" t="s">
        <v>309</v>
      </c>
      <c r="B80" t="str">
        <f t="shared" si="1"/>
        <v>Mongolia</v>
      </c>
      <c r="C80" s="7">
        <v>4.6958E-2</v>
      </c>
      <c r="D80" s="7">
        <v>0.245668</v>
      </c>
      <c r="E80" s="7">
        <v>0.22275400000000001</v>
      </c>
      <c r="F80" s="7">
        <v>0.48461900000000002</v>
      </c>
    </row>
    <row r="81" spans="1:6" x14ac:dyDescent="0.25">
      <c r="A81" t="s">
        <v>310</v>
      </c>
      <c r="B81" t="str">
        <f t="shared" si="1"/>
        <v>Montenegro</v>
      </c>
      <c r="C81" s="7">
        <v>0.120273</v>
      </c>
      <c r="D81" s="7">
        <v>0.147371</v>
      </c>
      <c r="E81" s="7">
        <v>0.31748799999999999</v>
      </c>
      <c r="F81" s="7">
        <v>0.41486699999999999</v>
      </c>
    </row>
    <row r="82" spans="1:6" x14ac:dyDescent="0.25">
      <c r="A82" t="s">
        <v>311</v>
      </c>
      <c r="B82" t="str">
        <f t="shared" si="1"/>
        <v>Morocco</v>
      </c>
      <c r="C82" s="7">
        <v>0.103563</v>
      </c>
      <c r="D82" s="7">
        <v>8.6196999999999996E-2</v>
      </c>
      <c r="E82" s="7">
        <v>6.3674999999999995E-2</v>
      </c>
      <c r="F82" s="7">
        <v>0.74656500000000003</v>
      </c>
    </row>
    <row r="83" spans="1:6" x14ac:dyDescent="0.25">
      <c r="A83" t="s">
        <v>312</v>
      </c>
      <c r="B83" t="str">
        <f t="shared" si="1"/>
        <v>Mozambique</v>
      </c>
      <c r="C83" s="7">
        <v>0.71917200000000003</v>
      </c>
      <c r="D83" s="7">
        <v>5.6148000000000003E-2</v>
      </c>
      <c r="E83" s="7">
        <v>0.13949300000000001</v>
      </c>
      <c r="F83" s="7">
        <v>8.5188E-2</v>
      </c>
    </row>
    <row r="84" spans="1:6" x14ac:dyDescent="0.25">
      <c r="A84" t="s">
        <v>313</v>
      </c>
      <c r="B84" t="str">
        <f t="shared" si="1"/>
        <v>Myanmar</v>
      </c>
      <c r="C84" s="7">
        <v>6.5340999999999996E-2</v>
      </c>
      <c r="D84" s="7">
        <v>0.33393</v>
      </c>
      <c r="E84" s="7">
        <v>3.2328000000000003E-2</v>
      </c>
      <c r="F84" s="7">
        <v>0.56840100000000005</v>
      </c>
    </row>
    <row r="85" spans="1:6" x14ac:dyDescent="0.25">
      <c r="A85" t="s">
        <v>314</v>
      </c>
      <c r="B85" t="str">
        <f t="shared" si="1"/>
        <v>Namibia</v>
      </c>
      <c r="C85" s="7">
        <v>0.41670499999999999</v>
      </c>
      <c r="D85" s="7">
        <v>0.176206</v>
      </c>
      <c r="E85" s="7">
        <v>6.8698999999999996E-2</v>
      </c>
      <c r="F85" s="7">
        <v>0.33839000000000002</v>
      </c>
    </row>
    <row r="86" spans="1:6" x14ac:dyDescent="0.25">
      <c r="A86" t="s">
        <v>315</v>
      </c>
      <c r="B86" t="str">
        <f t="shared" si="1"/>
        <v>Nepal</v>
      </c>
      <c r="C86" s="7">
        <v>4.2116000000000001E-2</v>
      </c>
      <c r="D86" s="7">
        <v>0.315805</v>
      </c>
      <c r="E86" s="7">
        <v>0.17801700000000001</v>
      </c>
      <c r="F86" s="7">
        <v>0.464061</v>
      </c>
    </row>
    <row r="87" spans="1:6" x14ac:dyDescent="0.25">
      <c r="A87" t="s">
        <v>316</v>
      </c>
      <c r="B87" t="str">
        <f t="shared" si="1"/>
        <v>Nicaragua</v>
      </c>
      <c r="C87" s="7">
        <v>7.7529000000000001E-2</v>
      </c>
      <c r="D87" s="7">
        <v>0.25301200000000001</v>
      </c>
      <c r="E87" s="7">
        <v>5.9837000000000001E-2</v>
      </c>
      <c r="F87" s="7">
        <v>0.609622</v>
      </c>
    </row>
    <row r="88" spans="1:6" x14ac:dyDescent="0.25">
      <c r="A88" t="s">
        <v>317</v>
      </c>
      <c r="B88" t="str">
        <f t="shared" si="1"/>
        <v>Niger</v>
      </c>
      <c r="C88" s="7">
        <v>4.9969E-2</v>
      </c>
      <c r="D88" s="7">
        <v>0.51100299999999999</v>
      </c>
      <c r="E88" s="7">
        <v>0.285194</v>
      </c>
      <c r="F88" s="7">
        <v>0.153834</v>
      </c>
    </row>
    <row r="89" spans="1:6" x14ac:dyDescent="0.25">
      <c r="A89" t="s">
        <v>318</v>
      </c>
      <c r="B89" t="str">
        <f t="shared" si="1"/>
        <v>Nigeria</v>
      </c>
      <c r="C89" s="7">
        <v>0.19775400000000001</v>
      </c>
      <c r="D89" s="7">
        <v>7.3251999999999998E-2</v>
      </c>
      <c r="E89" s="7">
        <v>0.33666299999999999</v>
      </c>
      <c r="F89" s="7">
        <v>0.39233000000000001</v>
      </c>
    </row>
    <row r="90" spans="1:6" x14ac:dyDescent="0.25">
      <c r="A90" t="s">
        <v>319</v>
      </c>
      <c r="B90" t="str">
        <f t="shared" si="1"/>
        <v>Pakistan</v>
      </c>
      <c r="C90" s="7">
        <v>0.44253900000000002</v>
      </c>
      <c r="D90" s="7">
        <v>0.24815400000000001</v>
      </c>
      <c r="E90" s="7">
        <v>4.5123999999999997E-2</v>
      </c>
      <c r="F90" s="7">
        <v>0.264183</v>
      </c>
    </row>
    <row r="91" spans="1:6" x14ac:dyDescent="0.25">
      <c r="A91" t="s">
        <v>320</v>
      </c>
      <c r="B91" t="str">
        <f t="shared" si="1"/>
        <v>Panama</v>
      </c>
      <c r="C91" s="7">
        <v>4.4569999999999999E-2</v>
      </c>
      <c r="D91" s="7">
        <v>2.5319000000000001E-2</v>
      </c>
      <c r="E91" s="7">
        <v>1.2957E-2</v>
      </c>
      <c r="F91" s="7">
        <v>0.917153</v>
      </c>
    </row>
    <row r="92" spans="1:6" x14ac:dyDescent="0.25">
      <c r="A92" t="s">
        <v>321</v>
      </c>
      <c r="B92" s="2" t="s">
        <v>169</v>
      </c>
      <c r="C92" s="7">
        <v>0</v>
      </c>
      <c r="D92" s="7">
        <v>0</v>
      </c>
      <c r="E92" s="7">
        <v>0.271227</v>
      </c>
      <c r="F92" s="7">
        <v>0.728773</v>
      </c>
    </row>
    <row r="93" spans="1:6" x14ac:dyDescent="0.25">
      <c r="A93" t="s">
        <v>322</v>
      </c>
      <c r="B93" t="str">
        <f t="shared" si="1"/>
        <v>Paraguay</v>
      </c>
      <c r="C93" s="7">
        <v>0</v>
      </c>
      <c r="D93" s="7">
        <v>0.10496</v>
      </c>
      <c r="E93" s="7">
        <v>0.26414199999999999</v>
      </c>
      <c r="F93" s="7">
        <v>0.63089799999999996</v>
      </c>
    </row>
    <row r="94" spans="1:6" x14ac:dyDescent="0.25">
      <c r="A94" t="s">
        <v>323</v>
      </c>
      <c r="B94" t="str">
        <f t="shared" si="1"/>
        <v>Peru</v>
      </c>
      <c r="C94" s="7">
        <v>0</v>
      </c>
      <c r="D94" s="7">
        <v>0.25323600000000002</v>
      </c>
      <c r="E94" s="7">
        <v>0.19869899999999999</v>
      </c>
      <c r="F94" s="7">
        <v>0.54806500000000002</v>
      </c>
    </row>
    <row r="95" spans="1:6" x14ac:dyDescent="0.25">
      <c r="A95" t="s">
        <v>324</v>
      </c>
      <c r="B95" t="str">
        <f t="shared" si="1"/>
        <v>Philippines</v>
      </c>
      <c r="C95" s="7">
        <v>0.30920399999999998</v>
      </c>
      <c r="D95" s="7">
        <v>4.5996000000000002E-2</v>
      </c>
      <c r="E95" s="7">
        <v>4.0275999999999999E-2</v>
      </c>
      <c r="F95" s="7">
        <v>0.60452399999999995</v>
      </c>
    </row>
    <row r="96" spans="1:6" x14ac:dyDescent="0.25">
      <c r="A96" t="s">
        <v>325</v>
      </c>
      <c r="B96" t="str">
        <f t="shared" si="1"/>
        <v>Poland</v>
      </c>
      <c r="C96" s="7">
        <v>0.15463499999999999</v>
      </c>
      <c r="D96" s="7">
        <v>6.0490000000000002E-2</v>
      </c>
      <c r="E96" s="7">
        <v>6.1295000000000002E-2</v>
      </c>
      <c r="F96" s="7">
        <v>0.72358100000000003</v>
      </c>
    </row>
    <row r="97" spans="1:6" x14ac:dyDescent="0.25">
      <c r="A97" t="s">
        <v>326</v>
      </c>
      <c r="B97" t="str">
        <f t="shared" si="1"/>
        <v>Romania</v>
      </c>
      <c r="C97" s="7">
        <v>1.0943E-2</v>
      </c>
      <c r="D97" s="7">
        <v>0.21929999999999999</v>
      </c>
      <c r="E97" s="7">
        <v>0.164633</v>
      </c>
      <c r="F97" s="7">
        <v>0.605124</v>
      </c>
    </row>
    <row r="98" spans="1:6" x14ac:dyDescent="0.25">
      <c r="A98" t="s">
        <v>327</v>
      </c>
      <c r="B98" s="2" t="s">
        <v>179</v>
      </c>
      <c r="C98" s="7">
        <v>2.5006E-2</v>
      </c>
      <c r="D98" s="7">
        <v>0.243311</v>
      </c>
      <c r="E98" s="7">
        <v>0.181201</v>
      </c>
      <c r="F98" s="7">
        <v>0.55048200000000003</v>
      </c>
    </row>
    <row r="99" spans="1:6" x14ac:dyDescent="0.25">
      <c r="A99" t="s">
        <v>328</v>
      </c>
      <c r="B99" t="str">
        <f t="shared" si="1"/>
        <v>Rwanda</v>
      </c>
      <c r="C99" s="7">
        <v>4.8391999999999998E-2</v>
      </c>
      <c r="D99" s="7">
        <v>0.35886299999999999</v>
      </c>
      <c r="E99" s="7">
        <v>0.22751299999999999</v>
      </c>
      <c r="F99" s="7">
        <v>0.36523299999999997</v>
      </c>
    </row>
    <row r="100" spans="1:6" x14ac:dyDescent="0.25">
      <c r="A100" t="s">
        <v>329</v>
      </c>
      <c r="B100" t="str">
        <f t="shared" si="1"/>
        <v>Samoa</v>
      </c>
      <c r="C100" s="7">
        <v>0.40872799999999998</v>
      </c>
      <c r="D100" s="7">
        <v>3.7697000000000001E-2</v>
      </c>
      <c r="E100" s="7">
        <v>0.144847</v>
      </c>
      <c r="F100" s="7">
        <v>0.40872799999999998</v>
      </c>
    </row>
    <row r="101" spans="1:6" x14ac:dyDescent="0.25">
      <c r="A101" t="s">
        <v>330</v>
      </c>
      <c r="B101" t="str">
        <f t="shared" si="1"/>
        <v>Senegal</v>
      </c>
      <c r="C101" s="7">
        <v>0.134713</v>
      </c>
      <c r="D101" s="7">
        <v>0.30102299999999999</v>
      </c>
      <c r="E101" s="7">
        <v>0.27174700000000002</v>
      </c>
      <c r="F101" s="7">
        <v>0.292518</v>
      </c>
    </row>
    <row r="102" spans="1:6" x14ac:dyDescent="0.25">
      <c r="A102" t="s">
        <v>331</v>
      </c>
      <c r="B102" t="str">
        <f t="shared" si="1"/>
        <v>Serbia</v>
      </c>
      <c r="C102" s="7">
        <v>2.0945999999999999E-2</v>
      </c>
      <c r="D102" s="7">
        <v>0.159632</v>
      </c>
      <c r="E102" s="7">
        <v>0.28158499999999997</v>
      </c>
      <c r="F102" s="7">
        <v>0.53783599999999998</v>
      </c>
    </row>
    <row r="103" spans="1:6" x14ac:dyDescent="0.25">
      <c r="A103" t="s">
        <v>332</v>
      </c>
      <c r="B103" s="2" t="s">
        <v>177</v>
      </c>
      <c r="C103" s="7">
        <v>0.479572</v>
      </c>
      <c r="D103" s="7">
        <v>8.1189999999999995E-3</v>
      </c>
      <c r="E103" s="7">
        <v>2.2745999999999999E-2</v>
      </c>
      <c r="F103" s="7">
        <v>0.489564</v>
      </c>
    </row>
    <row r="104" spans="1:6" x14ac:dyDescent="0.25">
      <c r="A104" t="s">
        <v>333</v>
      </c>
      <c r="B104" t="str">
        <f t="shared" si="1"/>
        <v>Slovenia</v>
      </c>
      <c r="C104" s="7">
        <v>2.7604E-2</v>
      </c>
      <c r="D104" s="7">
        <v>0.12857199999999999</v>
      </c>
      <c r="E104" s="7">
        <v>2.6415999999999999E-2</v>
      </c>
      <c r="F104" s="7">
        <v>0.81740900000000005</v>
      </c>
    </row>
    <row r="105" spans="1:6" x14ac:dyDescent="0.25">
      <c r="A105" t="s">
        <v>334</v>
      </c>
      <c r="B105" s="2" t="s">
        <v>167</v>
      </c>
      <c r="C105" s="7">
        <v>5.1735000000000003E-2</v>
      </c>
      <c r="D105" s="7">
        <v>0</v>
      </c>
      <c r="E105" s="7">
        <v>0.10633099999999999</v>
      </c>
      <c r="F105" s="7">
        <v>0.84193399999999996</v>
      </c>
    </row>
    <row r="106" spans="1:6" x14ac:dyDescent="0.25">
      <c r="A106" t="s">
        <v>335</v>
      </c>
      <c r="B106" s="2" t="s">
        <v>200</v>
      </c>
      <c r="C106" s="7">
        <v>0.580341</v>
      </c>
      <c r="D106" s="7">
        <v>2.7494000000000001E-2</v>
      </c>
      <c r="E106" s="7">
        <v>6.9296999999999997E-2</v>
      </c>
      <c r="F106" s="7">
        <v>0.32286799999999999</v>
      </c>
    </row>
    <row r="107" spans="1:6" x14ac:dyDescent="0.25">
      <c r="A107" t="s">
        <v>336</v>
      </c>
      <c r="B107" s="2" t="s">
        <v>205</v>
      </c>
      <c r="C107" s="7">
        <v>3.3251999999999997E-2</v>
      </c>
      <c r="D107" s="7">
        <v>0.39866400000000002</v>
      </c>
      <c r="E107" s="7">
        <v>0.170345</v>
      </c>
      <c r="F107" s="7">
        <v>0.39773900000000001</v>
      </c>
    </row>
    <row r="108" spans="1:6" x14ac:dyDescent="0.25">
      <c r="A108" t="s">
        <v>337</v>
      </c>
      <c r="B108" s="2" t="s">
        <v>195</v>
      </c>
      <c r="C108" s="7">
        <v>7.2665999999999994E-2</v>
      </c>
      <c r="D108" s="7">
        <v>0.26671800000000001</v>
      </c>
      <c r="E108" s="7">
        <v>0.372612</v>
      </c>
      <c r="F108" s="7">
        <v>0.28800300000000001</v>
      </c>
    </row>
    <row r="109" spans="1:6" x14ac:dyDescent="0.25">
      <c r="A109" t="s">
        <v>338</v>
      </c>
      <c r="B109" s="2" t="s">
        <v>181</v>
      </c>
      <c r="C109" s="7">
        <v>0.123003</v>
      </c>
      <c r="D109" s="7">
        <v>0</v>
      </c>
      <c r="E109" s="7">
        <v>0.30530400000000002</v>
      </c>
      <c r="F109" s="7">
        <v>0.57169300000000001</v>
      </c>
    </row>
    <row r="110" spans="1:6" x14ac:dyDescent="0.25">
      <c r="A110" t="s">
        <v>339</v>
      </c>
      <c r="B110" s="2" t="s">
        <v>185</v>
      </c>
      <c r="C110" s="7">
        <v>0</v>
      </c>
      <c r="D110" s="7">
        <v>6.1605E-2</v>
      </c>
      <c r="E110" s="7">
        <v>0.35816599999999998</v>
      </c>
      <c r="F110" s="7">
        <v>0.58022899999999999</v>
      </c>
    </row>
    <row r="111" spans="1:6" x14ac:dyDescent="0.25">
      <c r="A111" t="s">
        <v>340</v>
      </c>
      <c r="B111" s="2" t="s">
        <v>187</v>
      </c>
      <c r="C111" s="7">
        <v>5.1449000000000002E-2</v>
      </c>
      <c r="D111" s="7">
        <v>0.21016799999999999</v>
      </c>
      <c r="E111" s="7">
        <v>0.213423</v>
      </c>
      <c r="F111" s="7">
        <v>0.52496100000000001</v>
      </c>
    </row>
    <row r="112" spans="1:6" x14ac:dyDescent="0.25">
      <c r="A112" t="s">
        <v>341</v>
      </c>
      <c r="B112" t="str">
        <f t="shared" si="1"/>
        <v>Sudan</v>
      </c>
      <c r="C112" s="7">
        <v>3.8405000000000002E-2</v>
      </c>
      <c r="D112" s="7">
        <v>4.4741999999999997E-2</v>
      </c>
      <c r="E112" s="7">
        <v>0.23000599999999999</v>
      </c>
      <c r="F112" s="7">
        <v>0.68684599999999996</v>
      </c>
    </row>
    <row r="113" spans="1:6" x14ac:dyDescent="0.25">
      <c r="A113" t="s">
        <v>342</v>
      </c>
      <c r="B113" t="str">
        <f t="shared" si="1"/>
        <v>Suriname</v>
      </c>
      <c r="C113" s="7">
        <v>0</v>
      </c>
      <c r="D113" s="7">
        <v>0</v>
      </c>
      <c r="E113" s="7">
        <v>0.42126999999999998</v>
      </c>
      <c r="F113" s="7">
        <v>0.57872999999999997</v>
      </c>
    </row>
    <row r="114" spans="1:6" x14ac:dyDescent="0.25">
      <c r="A114" t="s">
        <v>343</v>
      </c>
      <c r="B114" t="str">
        <f t="shared" si="1"/>
        <v>Swaziland</v>
      </c>
      <c r="C114" s="7">
        <v>8.5237999999999994E-2</v>
      </c>
      <c r="D114" s="7">
        <v>0.29019600000000001</v>
      </c>
      <c r="E114" s="7">
        <v>0.22850500000000001</v>
      </c>
      <c r="F114" s="7">
        <v>0.396061</v>
      </c>
    </row>
    <row r="115" spans="1:6" x14ac:dyDescent="0.25">
      <c r="A115" t="s">
        <v>344</v>
      </c>
      <c r="B115" t="str">
        <f t="shared" si="1"/>
        <v>Sweden</v>
      </c>
      <c r="C115" s="7">
        <v>0.19108</v>
      </c>
      <c r="D115" s="7">
        <v>2.2850000000000001E-3</v>
      </c>
      <c r="E115" s="7">
        <v>6.1312999999999999E-2</v>
      </c>
      <c r="F115" s="7">
        <v>0.74532200000000004</v>
      </c>
    </row>
    <row r="116" spans="1:6" x14ac:dyDescent="0.25">
      <c r="A116" t="s">
        <v>345</v>
      </c>
      <c r="B116" t="str">
        <f t="shared" si="1"/>
        <v>Tajikistan</v>
      </c>
      <c r="C116" s="7">
        <v>0.107754</v>
      </c>
      <c r="D116" s="7">
        <v>0.185305</v>
      </c>
      <c r="E116" s="7">
        <v>5.9417999999999999E-2</v>
      </c>
      <c r="F116" s="7">
        <v>0.64752299999999996</v>
      </c>
    </row>
    <row r="117" spans="1:6" x14ac:dyDescent="0.25">
      <c r="A117" t="s">
        <v>346</v>
      </c>
      <c r="B117" t="str">
        <f t="shared" si="1"/>
        <v>Tanzania</v>
      </c>
      <c r="C117" s="7">
        <v>0.444554</v>
      </c>
      <c r="D117" s="7">
        <v>0.25829400000000002</v>
      </c>
      <c r="E117" s="7">
        <v>0.140101</v>
      </c>
      <c r="F117" s="7">
        <v>0.157051</v>
      </c>
    </row>
    <row r="118" spans="1:6" x14ac:dyDescent="0.25">
      <c r="A118" t="s">
        <v>347</v>
      </c>
      <c r="B118" t="str">
        <f t="shared" si="1"/>
        <v>Thailand</v>
      </c>
      <c r="C118" s="7">
        <v>0.25959900000000002</v>
      </c>
      <c r="D118" s="7">
        <v>0.33274900000000002</v>
      </c>
      <c r="E118" s="7">
        <v>0.112122</v>
      </c>
      <c r="F118" s="7">
        <v>0.29553000000000001</v>
      </c>
    </row>
    <row r="119" spans="1:6" x14ac:dyDescent="0.25">
      <c r="A119" t="s">
        <v>348</v>
      </c>
      <c r="B119" t="str">
        <f t="shared" si="1"/>
        <v>Timor-Leste</v>
      </c>
      <c r="C119" s="7">
        <v>0</v>
      </c>
      <c r="D119" s="7">
        <v>0.24495</v>
      </c>
      <c r="E119" s="7">
        <v>0.28121600000000002</v>
      </c>
      <c r="F119" s="7">
        <v>0.47383399999999998</v>
      </c>
    </row>
    <row r="120" spans="1:6" x14ac:dyDescent="0.25">
      <c r="A120" t="s">
        <v>349</v>
      </c>
      <c r="B120" t="str">
        <f t="shared" si="1"/>
        <v>Togo</v>
      </c>
      <c r="C120" s="7">
        <v>7.5116000000000002E-2</v>
      </c>
      <c r="D120" s="7">
        <v>0.201683</v>
      </c>
      <c r="E120" s="7">
        <v>0.23338900000000001</v>
      </c>
      <c r="F120" s="7">
        <v>0.48981200000000003</v>
      </c>
    </row>
    <row r="121" spans="1:6" x14ac:dyDescent="0.25">
      <c r="A121" t="s">
        <v>350</v>
      </c>
      <c r="B121" t="str">
        <f t="shared" si="1"/>
        <v>Tonga</v>
      </c>
      <c r="C121" s="7">
        <v>2.4094999999999998E-2</v>
      </c>
      <c r="D121" s="7">
        <v>0.40439199999999997</v>
      </c>
      <c r="E121" s="7">
        <v>0.34551999999999999</v>
      </c>
      <c r="F121" s="7">
        <v>0.225994</v>
      </c>
    </row>
    <row r="122" spans="1:6" x14ac:dyDescent="0.25">
      <c r="A122" t="s">
        <v>351</v>
      </c>
      <c r="B122" s="2" t="s">
        <v>182</v>
      </c>
      <c r="C122" s="7">
        <v>4.1043999999999997E-2</v>
      </c>
      <c r="D122" s="7">
        <v>3.8854E-2</v>
      </c>
      <c r="E122" s="7">
        <v>0.57815700000000003</v>
      </c>
      <c r="F122" s="7">
        <v>0.341945</v>
      </c>
    </row>
    <row r="123" spans="1:6" x14ac:dyDescent="0.25">
      <c r="A123" t="s">
        <v>352</v>
      </c>
      <c r="B123" t="str">
        <f t="shared" si="1"/>
        <v>Tunisia</v>
      </c>
      <c r="C123" s="7">
        <v>7.2240000000000004E-3</v>
      </c>
      <c r="D123" s="7">
        <v>0.111748</v>
      </c>
      <c r="E123" s="7">
        <v>0.30123</v>
      </c>
      <c r="F123" s="7">
        <v>0.57979899999999995</v>
      </c>
    </row>
    <row r="124" spans="1:6" x14ac:dyDescent="0.25">
      <c r="A124" t="s">
        <v>353</v>
      </c>
      <c r="B124" t="str">
        <f t="shared" si="1"/>
        <v>Turkey</v>
      </c>
      <c r="C124" s="7">
        <v>0.21327499999999999</v>
      </c>
      <c r="D124" s="7">
        <v>2.7326E-2</v>
      </c>
      <c r="E124" s="7">
        <v>2.3216000000000001E-2</v>
      </c>
      <c r="F124" s="7">
        <v>0.73618300000000003</v>
      </c>
    </row>
    <row r="125" spans="1:6" x14ac:dyDescent="0.25">
      <c r="A125" t="s">
        <v>354</v>
      </c>
      <c r="B125" t="str">
        <f t="shared" si="1"/>
        <v>Turkey</v>
      </c>
      <c r="C125" s="7">
        <v>0.11405899999999999</v>
      </c>
      <c r="D125" s="7">
        <v>0.16297600000000001</v>
      </c>
      <c r="E125" s="7">
        <v>9.5027E-2</v>
      </c>
      <c r="F125" s="7">
        <v>0.62793699999999997</v>
      </c>
    </row>
    <row r="126" spans="1:6" x14ac:dyDescent="0.25">
      <c r="A126" t="s">
        <v>355</v>
      </c>
      <c r="B126" t="str">
        <f t="shared" si="1"/>
        <v>Uganda</v>
      </c>
      <c r="C126" s="7">
        <v>0.14236599999999999</v>
      </c>
      <c r="D126" s="7">
        <v>0.35643900000000001</v>
      </c>
      <c r="E126" s="7">
        <v>0.21391499999999999</v>
      </c>
      <c r="F126" s="7">
        <v>0.28727999999999998</v>
      </c>
    </row>
    <row r="127" spans="1:6" x14ac:dyDescent="0.25">
      <c r="A127" t="s">
        <v>356</v>
      </c>
      <c r="B127" t="str">
        <f t="shared" si="1"/>
        <v>Ukraine</v>
      </c>
      <c r="C127" s="7">
        <v>0.258326</v>
      </c>
      <c r="D127" s="7">
        <v>0.16145799999999999</v>
      </c>
      <c r="E127" s="7">
        <v>0.170485</v>
      </c>
      <c r="F127" s="7">
        <v>0.40973100000000001</v>
      </c>
    </row>
    <row r="128" spans="1:6" x14ac:dyDescent="0.25">
      <c r="A128" t="s">
        <v>357</v>
      </c>
      <c r="B128" t="str">
        <f t="shared" si="1"/>
        <v>Uruguay</v>
      </c>
      <c r="C128" s="7">
        <v>9.2980000000000007E-3</v>
      </c>
      <c r="D128" s="7">
        <v>0.16539400000000001</v>
      </c>
      <c r="E128" s="7">
        <v>7.3765999999999998E-2</v>
      </c>
      <c r="F128" s="7">
        <v>0.75154200000000004</v>
      </c>
    </row>
    <row r="129" spans="1:6" x14ac:dyDescent="0.25">
      <c r="A129" t="s">
        <v>358</v>
      </c>
      <c r="B129" t="str">
        <f t="shared" si="1"/>
        <v>Uzbekistan</v>
      </c>
      <c r="C129" s="7">
        <v>0</v>
      </c>
      <c r="D129" s="7">
        <v>0.13477</v>
      </c>
      <c r="E129" s="7">
        <v>0</v>
      </c>
      <c r="F129" s="7">
        <v>0.86523000000000005</v>
      </c>
    </row>
    <row r="130" spans="1:6" x14ac:dyDescent="0.25">
      <c r="A130" t="s">
        <v>359</v>
      </c>
      <c r="B130" t="str">
        <f t="shared" si="1"/>
        <v>Vanuatu</v>
      </c>
      <c r="C130" s="7">
        <v>6.1851999999999997E-2</v>
      </c>
      <c r="D130" s="7">
        <v>0.14683599999999999</v>
      </c>
      <c r="E130" s="7">
        <v>6.1851999999999997E-2</v>
      </c>
      <c r="F130" s="7">
        <v>0.72946100000000003</v>
      </c>
    </row>
    <row r="131" spans="1:6" x14ac:dyDescent="0.25">
      <c r="A131" t="s">
        <v>360</v>
      </c>
      <c r="B131" s="2" t="s">
        <v>189</v>
      </c>
      <c r="C131" s="7">
        <v>0.28762799999999999</v>
      </c>
      <c r="D131" s="7">
        <v>0.18099599999999999</v>
      </c>
      <c r="E131" s="7">
        <v>8.1201999999999996E-2</v>
      </c>
      <c r="F131" s="7">
        <v>0.45017299999999999</v>
      </c>
    </row>
    <row r="132" spans="1:6" x14ac:dyDescent="0.25">
      <c r="A132" t="s">
        <v>361</v>
      </c>
      <c r="B132" t="str">
        <f t="shared" ref="B132:B136" si="2">LEFT(A132,LEN(A132)-4)</f>
        <v>Vietnam</v>
      </c>
      <c r="C132" s="7">
        <v>0.23927899999999999</v>
      </c>
      <c r="D132" s="7">
        <v>6.2789999999999999E-2</v>
      </c>
      <c r="E132" s="7">
        <v>5.3721999999999999E-2</v>
      </c>
      <c r="F132" s="7">
        <v>0.644208</v>
      </c>
    </row>
    <row r="133" spans="1:6" x14ac:dyDescent="0.25">
      <c r="A133" t="s">
        <v>362</v>
      </c>
      <c r="B133" s="2" t="s">
        <v>193</v>
      </c>
      <c r="C133" s="7">
        <v>0.102282</v>
      </c>
      <c r="D133" s="7">
        <v>9.8702999999999999E-2</v>
      </c>
      <c r="E133" s="7">
        <v>0.14674000000000001</v>
      </c>
      <c r="F133" s="7">
        <v>0.65227500000000005</v>
      </c>
    </row>
    <row r="134" spans="1:6" x14ac:dyDescent="0.25">
      <c r="A134" t="s">
        <v>363</v>
      </c>
      <c r="B134" s="2" t="s">
        <v>192</v>
      </c>
      <c r="C134" s="7">
        <v>1.495E-3</v>
      </c>
      <c r="D134" s="7">
        <v>0.48177999999999999</v>
      </c>
      <c r="E134" s="7">
        <v>0.19108</v>
      </c>
      <c r="F134" s="7">
        <v>0.32564500000000002</v>
      </c>
    </row>
    <row r="135" spans="1:6" x14ac:dyDescent="0.25">
      <c r="A135" t="s">
        <v>364</v>
      </c>
      <c r="B135" t="str">
        <f t="shared" si="2"/>
        <v>Zambia</v>
      </c>
      <c r="C135" s="7">
        <v>9.8331000000000002E-2</v>
      </c>
      <c r="D135" s="7">
        <v>0.27690700000000001</v>
      </c>
      <c r="E135" s="7">
        <v>0.34034799999999998</v>
      </c>
      <c r="F135" s="7">
        <v>0.28441300000000003</v>
      </c>
    </row>
    <row r="136" spans="1:6" x14ac:dyDescent="0.25">
      <c r="A136" t="s">
        <v>365</v>
      </c>
      <c r="B136" t="str">
        <f t="shared" si="2"/>
        <v>Zimbabwe</v>
      </c>
      <c r="C136" s="7">
        <v>4.2847999999999997E-2</v>
      </c>
      <c r="D136" s="7">
        <v>0.34581699999999999</v>
      </c>
      <c r="E136" s="7">
        <v>0.339675</v>
      </c>
      <c r="F136" s="7">
        <v>0.27166099999999999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136"/>
  <sheetViews>
    <sheetView topLeftCell="A116" workbookViewId="0">
      <selection activeCell="A135" sqref="A135"/>
    </sheetView>
  </sheetViews>
  <sheetFormatPr defaultRowHeight="15" x14ac:dyDescent="0.25"/>
  <cols>
    <col min="1" max="1" width="25.140625" bestFit="1" customWidth="1"/>
    <col min="2" max="2" width="25.140625" customWidth="1"/>
    <col min="3" max="3" width="13.85546875" style="7" customWidth="1"/>
    <col min="4" max="6" width="19.42578125" style="7" customWidth="1"/>
    <col min="8" max="8" width="17.140625" customWidth="1"/>
  </cols>
  <sheetData>
    <row r="1" spans="1:6" ht="31.35" customHeight="1" x14ac:dyDescent="0.25">
      <c r="A1" s="1" t="s">
        <v>132</v>
      </c>
      <c r="B1" s="1" t="s">
        <v>382</v>
      </c>
      <c r="C1" s="6" t="s">
        <v>227</v>
      </c>
      <c r="D1" s="6" t="s">
        <v>228</v>
      </c>
      <c r="E1" s="6" t="s">
        <v>229</v>
      </c>
      <c r="F1" s="6" t="s">
        <v>230</v>
      </c>
    </row>
    <row r="2" spans="1:6" x14ac:dyDescent="0.25">
      <c r="A2" t="s">
        <v>231</v>
      </c>
      <c r="B2" t="str">
        <f>LEFT(A2,LEN(A2)-4)</f>
        <v>Afghanistan</v>
      </c>
      <c r="C2" s="7">
        <v>1.9951E-2</v>
      </c>
      <c r="D2" s="7">
        <v>0.418958</v>
      </c>
      <c r="E2" s="7">
        <v>0.12679499999999999</v>
      </c>
      <c r="F2" s="7">
        <v>0.43429600000000002</v>
      </c>
    </row>
    <row r="3" spans="1:6" x14ac:dyDescent="0.25">
      <c r="A3" t="s">
        <v>232</v>
      </c>
      <c r="B3" t="str">
        <f t="shared" ref="B3:B64" si="0">LEFT(A3,LEN(A3)-4)</f>
        <v>Albania</v>
      </c>
      <c r="C3" s="7">
        <v>0.26714500000000002</v>
      </c>
      <c r="D3" s="7">
        <v>0.169628</v>
      </c>
      <c r="E3" s="7">
        <v>0.113634</v>
      </c>
      <c r="F3" s="7">
        <v>0.44959300000000002</v>
      </c>
    </row>
    <row r="4" spans="1:6" x14ac:dyDescent="0.25">
      <c r="A4" t="s">
        <v>233</v>
      </c>
      <c r="B4" t="str">
        <f t="shared" si="0"/>
        <v>Angola</v>
      </c>
      <c r="C4" s="7">
        <v>9.0525999999999995E-2</v>
      </c>
      <c r="D4" s="7">
        <v>0.32214199999999998</v>
      </c>
      <c r="E4" s="7">
        <v>8.4173999999999999E-2</v>
      </c>
      <c r="F4" s="7">
        <v>0.50315699999999997</v>
      </c>
    </row>
    <row r="5" spans="1:6" x14ac:dyDescent="0.25">
      <c r="A5" t="s">
        <v>234</v>
      </c>
      <c r="B5" s="2" t="s">
        <v>183</v>
      </c>
      <c r="C5" s="7">
        <v>3.4769000000000001E-2</v>
      </c>
      <c r="D5" s="7">
        <v>8.2875000000000004E-2</v>
      </c>
      <c r="E5" s="7">
        <v>0.30880299999999999</v>
      </c>
      <c r="F5" s="7">
        <v>0.57355299999999998</v>
      </c>
    </row>
    <row r="6" spans="1:6" x14ac:dyDescent="0.25">
      <c r="A6" t="s">
        <v>235</v>
      </c>
      <c r="B6" t="str">
        <f t="shared" si="0"/>
        <v>Argentina</v>
      </c>
      <c r="C6" s="7">
        <v>3.8531999999999997E-2</v>
      </c>
      <c r="D6" s="7">
        <v>0.19492599999999999</v>
      </c>
      <c r="E6" s="7">
        <v>0.50496799999999997</v>
      </c>
      <c r="F6" s="7">
        <v>0.26157399999999997</v>
      </c>
    </row>
    <row r="7" spans="1:6" x14ac:dyDescent="0.25">
      <c r="A7" t="s">
        <v>236</v>
      </c>
      <c r="B7" t="str">
        <f t="shared" si="0"/>
        <v>Armenia</v>
      </c>
      <c r="C7" s="7">
        <v>5.8782000000000001E-2</v>
      </c>
      <c r="D7" s="7">
        <v>0.179674</v>
      </c>
      <c r="E7" s="7">
        <v>0.151281</v>
      </c>
      <c r="F7" s="7">
        <v>0.610263</v>
      </c>
    </row>
    <row r="8" spans="1:6" x14ac:dyDescent="0.25">
      <c r="A8" t="s">
        <v>237</v>
      </c>
      <c r="B8" t="str">
        <f t="shared" si="0"/>
        <v>Azerbaijan</v>
      </c>
      <c r="C8" s="7">
        <v>0.100451</v>
      </c>
      <c r="D8" s="7">
        <v>0.24643300000000001</v>
      </c>
      <c r="E8" s="7">
        <v>9.9501000000000006E-2</v>
      </c>
      <c r="F8" s="7">
        <v>0.55361499999999997</v>
      </c>
    </row>
    <row r="9" spans="1:6" x14ac:dyDescent="0.25">
      <c r="A9" t="s">
        <v>238</v>
      </c>
      <c r="B9" s="2" t="s">
        <v>186</v>
      </c>
      <c r="C9" s="7">
        <v>3.7116000000000003E-2</v>
      </c>
      <c r="D9" s="7">
        <v>3.0339999999999999E-2</v>
      </c>
      <c r="E9" s="7">
        <v>0.28668900000000003</v>
      </c>
      <c r="F9" s="7">
        <v>0.64585400000000004</v>
      </c>
    </row>
    <row r="10" spans="1:6" x14ac:dyDescent="0.25">
      <c r="A10" t="s">
        <v>239</v>
      </c>
      <c r="B10" t="str">
        <f t="shared" si="0"/>
        <v>Bangladesh</v>
      </c>
      <c r="C10" s="7">
        <v>5.4697999999999997E-2</v>
      </c>
      <c r="D10" s="7">
        <v>0.29035899999999998</v>
      </c>
      <c r="E10" s="7">
        <v>0.142258</v>
      </c>
      <c r="F10" s="7">
        <v>0.51268499999999995</v>
      </c>
    </row>
    <row r="11" spans="1:6" x14ac:dyDescent="0.25">
      <c r="A11" t="s">
        <v>240</v>
      </c>
      <c r="B11" t="str">
        <f t="shared" si="0"/>
        <v>Barbados</v>
      </c>
      <c r="C11" s="7">
        <v>0.24201300000000001</v>
      </c>
      <c r="D11" s="7">
        <v>2.0409999999999998E-3</v>
      </c>
      <c r="E11" s="7">
        <v>0.24460499999999999</v>
      </c>
      <c r="F11" s="7">
        <v>0.51134000000000002</v>
      </c>
    </row>
    <row r="12" spans="1:6" x14ac:dyDescent="0.25">
      <c r="A12" t="s">
        <v>241</v>
      </c>
      <c r="B12" t="str">
        <f t="shared" si="0"/>
        <v>Belarus</v>
      </c>
      <c r="C12" s="7">
        <v>0.19094700000000001</v>
      </c>
      <c r="D12" s="7">
        <v>0.20105500000000001</v>
      </c>
      <c r="E12" s="7">
        <v>0.12282899999999999</v>
      </c>
      <c r="F12" s="7">
        <v>0.48516900000000002</v>
      </c>
    </row>
    <row r="13" spans="1:6" x14ac:dyDescent="0.25">
      <c r="A13" t="s">
        <v>242</v>
      </c>
      <c r="B13" t="str">
        <f t="shared" si="0"/>
        <v>Belize</v>
      </c>
      <c r="C13" s="7">
        <v>8.2970000000000006E-3</v>
      </c>
      <c r="D13" s="7">
        <v>5.4760000000000003E-2</v>
      </c>
      <c r="E13" s="7">
        <v>0.28927399999999998</v>
      </c>
      <c r="F13" s="7">
        <v>0.64766800000000002</v>
      </c>
    </row>
    <row r="14" spans="1:6" x14ac:dyDescent="0.25">
      <c r="A14" t="s">
        <v>243</v>
      </c>
      <c r="B14" t="str">
        <f t="shared" si="0"/>
        <v>Benin</v>
      </c>
      <c r="C14" s="7">
        <v>7.1482000000000004E-2</v>
      </c>
      <c r="D14" s="7">
        <v>0.298707</v>
      </c>
      <c r="E14" s="7">
        <v>2.9624999999999999E-2</v>
      </c>
      <c r="F14" s="7">
        <v>0.60018499999999997</v>
      </c>
    </row>
    <row r="15" spans="1:6" x14ac:dyDescent="0.25">
      <c r="A15" t="s">
        <v>244</v>
      </c>
      <c r="B15" t="str">
        <f t="shared" si="0"/>
        <v>Bhutan</v>
      </c>
      <c r="C15" s="7">
        <v>1.7135999999999998E-2</v>
      </c>
      <c r="D15" s="7">
        <v>5.7389000000000003E-2</v>
      </c>
      <c r="E15" s="7">
        <v>0.18040200000000001</v>
      </c>
      <c r="F15" s="7">
        <v>0.74507400000000001</v>
      </c>
    </row>
    <row r="16" spans="1:6" x14ac:dyDescent="0.25">
      <c r="A16" t="s">
        <v>245</v>
      </c>
      <c r="B16" t="str">
        <f t="shared" si="0"/>
        <v>Bolivia</v>
      </c>
      <c r="C16" s="7">
        <v>3.6408999999999997E-2</v>
      </c>
      <c r="D16" s="7">
        <v>3.8911000000000001E-2</v>
      </c>
      <c r="E16" s="7">
        <v>8.9841000000000004E-2</v>
      </c>
      <c r="F16" s="7">
        <v>0.834839</v>
      </c>
    </row>
    <row r="17" spans="1:6" x14ac:dyDescent="0.25">
      <c r="A17" t="s">
        <v>246</v>
      </c>
      <c r="B17" s="2" t="s">
        <v>173</v>
      </c>
      <c r="C17" s="7">
        <v>7.7280000000000001E-2</v>
      </c>
      <c r="D17" s="7">
        <v>5.9709999999999997E-3</v>
      </c>
      <c r="E17" s="7">
        <v>0.114042</v>
      </c>
      <c r="F17" s="7">
        <v>0.80270699999999995</v>
      </c>
    </row>
    <row r="18" spans="1:6" x14ac:dyDescent="0.25">
      <c r="A18" t="s">
        <v>247</v>
      </c>
      <c r="B18" t="str">
        <f t="shared" si="0"/>
        <v>Botswana</v>
      </c>
      <c r="C18" s="7">
        <v>2.7550000000000002E-2</v>
      </c>
      <c r="D18" s="7">
        <v>7.3492000000000002E-2</v>
      </c>
      <c r="E18" s="7">
        <v>0.16774700000000001</v>
      </c>
      <c r="F18" s="7">
        <v>0.73121000000000003</v>
      </c>
    </row>
    <row r="19" spans="1:6" x14ac:dyDescent="0.25">
      <c r="A19" t="s">
        <v>248</v>
      </c>
      <c r="B19" t="str">
        <f t="shared" si="0"/>
        <v>Brazil</v>
      </c>
      <c r="C19" s="7">
        <v>0.105201</v>
      </c>
      <c r="D19" s="7">
        <v>7.9178999999999999E-2</v>
      </c>
      <c r="E19" s="7">
        <v>0.138901</v>
      </c>
      <c r="F19" s="7">
        <v>0.67671899999999996</v>
      </c>
    </row>
    <row r="20" spans="1:6" x14ac:dyDescent="0.25">
      <c r="A20" t="s">
        <v>249</v>
      </c>
      <c r="B20" t="str">
        <f t="shared" si="0"/>
        <v>Bulgaria</v>
      </c>
      <c r="C20" s="7">
        <v>1.129E-2</v>
      </c>
      <c r="D20" s="7">
        <v>8.9123999999999995E-2</v>
      </c>
      <c r="E20" s="7">
        <v>0.18074499999999999</v>
      </c>
      <c r="F20" s="7">
        <v>0.71884000000000003</v>
      </c>
    </row>
    <row r="21" spans="1:6" x14ac:dyDescent="0.25">
      <c r="A21" t="s">
        <v>250</v>
      </c>
      <c r="B21" s="2" t="s">
        <v>202</v>
      </c>
      <c r="C21" s="7">
        <v>0.145481</v>
      </c>
      <c r="D21" s="7">
        <v>0.32348500000000002</v>
      </c>
      <c r="E21" s="7">
        <v>0.24230099999999999</v>
      </c>
      <c r="F21" s="7">
        <v>0.28873300000000002</v>
      </c>
    </row>
    <row r="22" spans="1:6" x14ac:dyDescent="0.25">
      <c r="A22" t="s">
        <v>251</v>
      </c>
      <c r="B22" t="str">
        <f t="shared" si="0"/>
        <v>Burundi</v>
      </c>
      <c r="C22" s="7">
        <v>2.826E-3</v>
      </c>
      <c r="D22" s="7">
        <v>6.7212999999999995E-2</v>
      </c>
      <c r="E22" s="7">
        <v>0.30991200000000002</v>
      </c>
      <c r="F22" s="7">
        <v>0.62004899999999996</v>
      </c>
    </row>
    <row r="23" spans="1:6" x14ac:dyDescent="0.25">
      <c r="A23" t="s">
        <v>252</v>
      </c>
      <c r="B23" t="str">
        <f t="shared" si="0"/>
        <v>Cambodia</v>
      </c>
      <c r="C23" s="7">
        <v>0.16660700000000001</v>
      </c>
      <c r="D23" s="7">
        <v>0.13839399999999999</v>
      </c>
      <c r="E23" s="7">
        <v>0.15359700000000001</v>
      </c>
      <c r="F23" s="7">
        <v>0.54140200000000005</v>
      </c>
    </row>
    <row r="24" spans="1:6" x14ac:dyDescent="0.25">
      <c r="A24" t="s">
        <v>253</v>
      </c>
      <c r="B24" t="str">
        <f t="shared" si="0"/>
        <v>Cameroon</v>
      </c>
      <c r="C24" s="7">
        <v>0.215002</v>
      </c>
      <c r="D24" s="7">
        <v>9.7525000000000001E-2</v>
      </c>
      <c r="E24" s="7">
        <v>0.237927</v>
      </c>
      <c r="F24" s="7">
        <v>0.449546</v>
      </c>
    </row>
    <row r="25" spans="1:6" x14ac:dyDescent="0.25">
      <c r="A25" t="s">
        <v>254</v>
      </c>
      <c r="B25" s="2" t="s">
        <v>383</v>
      </c>
      <c r="C25" s="7">
        <v>0.27690599999999999</v>
      </c>
      <c r="D25" s="7">
        <v>3.8045000000000002E-2</v>
      </c>
      <c r="E25" s="7">
        <v>0.347526</v>
      </c>
      <c r="F25" s="7">
        <v>0.33752300000000002</v>
      </c>
    </row>
    <row r="26" spans="1:6" x14ac:dyDescent="0.25">
      <c r="A26" t="s">
        <v>255</v>
      </c>
      <c r="B26" s="2" t="s">
        <v>204</v>
      </c>
      <c r="C26" s="7">
        <v>4.3922000000000003E-2</v>
      </c>
      <c r="D26" s="7">
        <v>8.9990000000000001E-2</v>
      </c>
      <c r="E26" s="7">
        <v>0.46700700000000001</v>
      </c>
      <c r="F26" s="7">
        <v>0.39908100000000002</v>
      </c>
    </row>
    <row r="27" spans="1:6" x14ac:dyDescent="0.25">
      <c r="A27" t="s">
        <v>256</v>
      </c>
      <c r="B27" t="str">
        <f t="shared" si="0"/>
        <v>Chad</v>
      </c>
      <c r="C27" s="7">
        <v>4.4450000000000002E-3</v>
      </c>
      <c r="D27" s="7">
        <v>0.200018</v>
      </c>
      <c r="E27" s="7">
        <v>0.24921299999999999</v>
      </c>
      <c r="F27" s="7">
        <v>0.54632400000000003</v>
      </c>
    </row>
    <row r="28" spans="1:6" x14ac:dyDescent="0.25">
      <c r="A28" t="s">
        <v>257</v>
      </c>
      <c r="B28" t="str">
        <f t="shared" si="0"/>
        <v>Chile</v>
      </c>
      <c r="C28" s="7">
        <v>0.12429999999999999</v>
      </c>
      <c r="D28" s="7">
        <v>1.3960999999999999E-2</v>
      </c>
      <c r="E28" s="7">
        <v>7.8353999999999993E-2</v>
      </c>
      <c r="F28" s="7">
        <v>0.78338399999999997</v>
      </c>
    </row>
    <row r="29" spans="1:6" x14ac:dyDescent="0.25">
      <c r="A29" t="s">
        <v>258</v>
      </c>
      <c r="B29" t="str">
        <f t="shared" si="0"/>
        <v>China</v>
      </c>
      <c r="C29" s="7">
        <v>7.4837000000000001E-2</v>
      </c>
      <c r="D29" s="7">
        <v>0.321575</v>
      </c>
      <c r="E29" s="7">
        <v>5.9787E-2</v>
      </c>
      <c r="F29" s="7">
        <v>0.54380099999999998</v>
      </c>
    </row>
    <row r="30" spans="1:6" x14ac:dyDescent="0.25">
      <c r="A30" t="s">
        <v>259</v>
      </c>
      <c r="B30" t="str">
        <f t="shared" si="0"/>
        <v>Colombia</v>
      </c>
      <c r="C30" s="7">
        <v>2.3549999999999999E-3</v>
      </c>
      <c r="D30" s="7">
        <v>6.9069000000000005E-2</v>
      </c>
      <c r="E30" s="7">
        <v>0.368141</v>
      </c>
      <c r="F30" s="7">
        <v>0.56043500000000002</v>
      </c>
    </row>
    <row r="31" spans="1:6" x14ac:dyDescent="0.25">
      <c r="A31" t="s">
        <v>260</v>
      </c>
      <c r="B31" s="2" t="s">
        <v>188</v>
      </c>
      <c r="C31" s="7">
        <v>4.1272999999999997E-2</v>
      </c>
      <c r="D31" s="7">
        <v>0.132494</v>
      </c>
      <c r="E31" s="7">
        <v>0.14743899999999999</v>
      </c>
      <c r="F31" s="7">
        <v>0.67879400000000001</v>
      </c>
    </row>
    <row r="32" spans="1:6" x14ac:dyDescent="0.25">
      <c r="A32" t="s">
        <v>261</v>
      </c>
      <c r="B32" t="str">
        <f t="shared" si="0"/>
        <v>Croatia</v>
      </c>
      <c r="C32" s="7">
        <v>5.3742999999999999E-2</v>
      </c>
      <c r="D32" s="7">
        <v>8.3877999999999994E-2</v>
      </c>
      <c r="E32" s="7">
        <v>0.19426399999999999</v>
      </c>
      <c r="F32" s="7">
        <v>0.66811399999999999</v>
      </c>
    </row>
    <row r="33" spans="1:6" x14ac:dyDescent="0.25">
      <c r="A33" t="s">
        <v>262</v>
      </c>
      <c r="B33" s="2" t="s">
        <v>176</v>
      </c>
      <c r="C33" s="7">
        <v>0.104813</v>
      </c>
      <c r="D33" s="7">
        <v>1.1936E-2</v>
      </c>
      <c r="E33" s="7">
        <v>4.367E-2</v>
      </c>
      <c r="F33" s="7">
        <v>0.83958100000000002</v>
      </c>
    </row>
    <row r="34" spans="1:6" x14ac:dyDescent="0.25">
      <c r="A34" t="s">
        <v>263</v>
      </c>
      <c r="B34" s="2" t="s">
        <v>199</v>
      </c>
      <c r="C34" s="7">
        <v>0.122346</v>
      </c>
      <c r="D34" s="7">
        <v>0.24112500000000001</v>
      </c>
      <c r="E34" s="7">
        <v>0.15301400000000001</v>
      </c>
      <c r="F34" s="7">
        <v>0.48351499999999997</v>
      </c>
    </row>
    <row r="35" spans="1:6" x14ac:dyDescent="0.25">
      <c r="A35" t="s">
        <v>264</v>
      </c>
      <c r="B35" s="2" t="s">
        <v>203</v>
      </c>
      <c r="C35" s="7">
        <v>0.14004</v>
      </c>
      <c r="D35" s="7">
        <v>0.31112000000000001</v>
      </c>
      <c r="E35" s="7">
        <v>0.14318</v>
      </c>
      <c r="F35" s="7">
        <v>0.40566099999999999</v>
      </c>
    </row>
    <row r="36" spans="1:6" x14ac:dyDescent="0.25">
      <c r="A36" t="s">
        <v>265</v>
      </c>
      <c r="B36" t="str">
        <f t="shared" si="0"/>
        <v>Djibouti</v>
      </c>
      <c r="C36" s="7">
        <v>0.13444400000000001</v>
      </c>
      <c r="D36" s="7">
        <v>3.2147000000000002E-2</v>
      </c>
      <c r="E36" s="7">
        <v>0.102198</v>
      </c>
      <c r="F36" s="7">
        <v>0.73121100000000006</v>
      </c>
    </row>
    <row r="37" spans="1:6" x14ac:dyDescent="0.25">
      <c r="A37" t="s">
        <v>266</v>
      </c>
      <c r="B37" t="str">
        <f t="shared" si="0"/>
        <v>Dominica</v>
      </c>
      <c r="C37" s="7">
        <v>9.8989999999999998E-3</v>
      </c>
      <c r="D37" s="7">
        <v>9.1241000000000003E-2</v>
      </c>
      <c r="E37" s="7">
        <v>0.39856999999999998</v>
      </c>
      <c r="F37" s="7">
        <v>0.50029000000000001</v>
      </c>
    </row>
    <row r="38" spans="1:6" x14ac:dyDescent="0.25">
      <c r="A38" t="s">
        <v>267</v>
      </c>
      <c r="B38" s="2" t="s">
        <v>184</v>
      </c>
      <c r="C38" s="7">
        <v>2.4670999999999998E-2</v>
      </c>
      <c r="D38" s="7">
        <v>3.7324000000000003E-2</v>
      </c>
      <c r="E38" s="7">
        <v>0.32201200000000002</v>
      </c>
      <c r="F38" s="7">
        <v>0.61599199999999998</v>
      </c>
    </row>
    <row r="39" spans="1:6" x14ac:dyDescent="0.25">
      <c r="A39" t="s">
        <v>268</v>
      </c>
      <c r="B39" t="str">
        <f t="shared" si="0"/>
        <v>Ecuador</v>
      </c>
      <c r="C39" s="7">
        <v>2.9895999999999999E-2</v>
      </c>
      <c r="D39" s="7">
        <v>1.6271999999999998E-2</v>
      </c>
      <c r="E39" s="7">
        <v>0.28536</v>
      </c>
      <c r="F39" s="7">
        <v>0.66847199999999996</v>
      </c>
    </row>
    <row r="40" spans="1:6" x14ac:dyDescent="0.25">
      <c r="A40" t="s">
        <v>269</v>
      </c>
      <c r="B40" s="2" t="s">
        <v>191</v>
      </c>
      <c r="C40" s="7">
        <v>7.5367000000000003E-2</v>
      </c>
      <c r="D40" s="7">
        <v>0.14036999999999999</v>
      </c>
      <c r="E40" s="7">
        <v>7.8947000000000003E-2</v>
      </c>
      <c r="F40" s="7">
        <v>0.70531600000000005</v>
      </c>
    </row>
    <row r="41" spans="1:6" x14ac:dyDescent="0.25">
      <c r="A41" t="s">
        <v>270</v>
      </c>
      <c r="B41" t="str">
        <f t="shared" si="0"/>
        <v>Eritrea</v>
      </c>
      <c r="C41" s="7">
        <v>5.8486999999999997E-2</v>
      </c>
      <c r="D41" s="7">
        <v>0.124213</v>
      </c>
      <c r="E41" s="7">
        <v>6.5159999999999996E-2</v>
      </c>
      <c r="F41" s="7">
        <v>0.75214000000000003</v>
      </c>
    </row>
    <row r="42" spans="1:6" x14ac:dyDescent="0.25">
      <c r="A42" t="s">
        <v>271</v>
      </c>
      <c r="B42" t="str">
        <f t="shared" si="0"/>
        <v>Estonia</v>
      </c>
      <c r="C42" s="7">
        <v>4.8481000000000003E-2</v>
      </c>
      <c r="D42" s="7">
        <v>2.3317999999999998E-2</v>
      </c>
      <c r="E42" s="7">
        <v>6.1549E-2</v>
      </c>
      <c r="F42" s="7">
        <v>0.86665199999999998</v>
      </c>
    </row>
    <row r="43" spans="1:6" x14ac:dyDescent="0.25">
      <c r="A43" t="s">
        <v>272</v>
      </c>
      <c r="B43" t="str">
        <f t="shared" si="0"/>
        <v>Ethiopia</v>
      </c>
      <c r="C43" s="7">
        <v>1.0621999999999999E-2</v>
      </c>
      <c r="D43" s="7">
        <v>0.25594299999999998</v>
      </c>
      <c r="E43" s="7">
        <v>0.15450800000000001</v>
      </c>
      <c r="F43" s="7">
        <v>0.57892699999999997</v>
      </c>
    </row>
    <row r="44" spans="1:6" x14ac:dyDescent="0.25">
      <c r="A44" t="s">
        <v>273</v>
      </c>
      <c r="B44" t="str">
        <f t="shared" si="0"/>
        <v>Fiji</v>
      </c>
      <c r="C44" s="7">
        <v>0.119516</v>
      </c>
      <c r="D44" s="7">
        <v>3.2634000000000003E-2</v>
      </c>
      <c r="E44" s="7">
        <v>9.4145000000000006E-2</v>
      </c>
      <c r="F44" s="7">
        <v>0.75370499999999996</v>
      </c>
    </row>
    <row r="45" spans="1:6" x14ac:dyDescent="0.25">
      <c r="A45" t="s">
        <v>274</v>
      </c>
      <c r="B45" s="2" t="s">
        <v>178</v>
      </c>
      <c r="C45" s="7">
        <v>1.153E-2</v>
      </c>
      <c r="D45" s="7">
        <v>4.4935000000000003E-2</v>
      </c>
      <c r="E45" s="7">
        <v>6.9617999999999999E-2</v>
      </c>
      <c r="F45" s="7">
        <v>0.87391700000000005</v>
      </c>
    </row>
    <row r="46" spans="1:6" x14ac:dyDescent="0.25">
      <c r="A46" t="s">
        <v>275</v>
      </c>
      <c r="B46" s="2" t="s">
        <v>201</v>
      </c>
      <c r="C46" s="7">
        <v>0</v>
      </c>
      <c r="D46" s="7">
        <v>6.4373E-2</v>
      </c>
      <c r="E46" s="7">
        <v>0.47530499999999998</v>
      </c>
      <c r="F46" s="7">
        <v>0.46032200000000001</v>
      </c>
    </row>
    <row r="47" spans="1:6" x14ac:dyDescent="0.25">
      <c r="A47" t="s">
        <v>276</v>
      </c>
      <c r="B47" t="str">
        <f t="shared" si="0"/>
        <v>Georgia</v>
      </c>
      <c r="C47" s="7">
        <v>2.0684999999999999E-2</v>
      </c>
      <c r="D47" s="7">
        <v>0.116412</v>
      </c>
      <c r="E47" s="7">
        <v>2.5635000000000002E-2</v>
      </c>
      <c r="F47" s="7">
        <v>0.83726699999999998</v>
      </c>
    </row>
    <row r="48" spans="1:6" x14ac:dyDescent="0.25">
      <c r="A48" t="s">
        <v>277</v>
      </c>
      <c r="B48" t="str">
        <f t="shared" si="0"/>
        <v>Ghana</v>
      </c>
      <c r="C48" s="7">
        <v>4.6745000000000002E-2</v>
      </c>
      <c r="D48" s="7">
        <v>0.33805499999999999</v>
      </c>
      <c r="E48" s="7">
        <v>0.33801999999999999</v>
      </c>
      <c r="F48" s="7">
        <v>0.27718100000000001</v>
      </c>
    </row>
    <row r="49" spans="1:6" x14ac:dyDescent="0.25">
      <c r="A49" t="s">
        <v>278</v>
      </c>
      <c r="B49" t="str">
        <f t="shared" si="0"/>
        <v>Grenada</v>
      </c>
      <c r="C49" s="7">
        <v>0.150612</v>
      </c>
      <c r="D49" s="7">
        <v>1.2222E-2</v>
      </c>
      <c r="E49" s="7">
        <v>0.117383</v>
      </c>
      <c r="F49" s="7">
        <v>0.71978399999999998</v>
      </c>
    </row>
    <row r="50" spans="1:6" x14ac:dyDescent="0.25">
      <c r="A50" t="s">
        <v>279</v>
      </c>
      <c r="B50" t="str">
        <f t="shared" si="0"/>
        <v>Guatemala</v>
      </c>
      <c r="C50" s="7">
        <v>8.6844000000000005E-2</v>
      </c>
      <c r="D50" s="7">
        <v>0.13449</v>
      </c>
      <c r="E50" s="7">
        <v>0.18095900000000001</v>
      </c>
      <c r="F50" s="7">
        <v>0.59770599999999996</v>
      </c>
    </row>
    <row r="51" spans="1:6" x14ac:dyDescent="0.25">
      <c r="A51" t="s">
        <v>280</v>
      </c>
      <c r="B51" t="str">
        <f t="shared" si="0"/>
        <v>Guinea</v>
      </c>
      <c r="C51" s="7">
        <v>0.29281600000000002</v>
      </c>
      <c r="D51" s="7">
        <v>0.16157299999999999</v>
      </c>
      <c r="E51" s="7">
        <v>0.14387900000000001</v>
      </c>
      <c r="F51" s="7">
        <v>0.40173199999999998</v>
      </c>
    </row>
    <row r="52" spans="1:6" x14ac:dyDescent="0.25">
      <c r="A52" t="s">
        <v>281</v>
      </c>
      <c r="B52" s="2" t="s">
        <v>198</v>
      </c>
      <c r="C52" s="7">
        <v>0</v>
      </c>
      <c r="D52" s="7">
        <v>0.27199800000000002</v>
      </c>
      <c r="E52" s="7">
        <v>0.66883899999999996</v>
      </c>
      <c r="F52" s="7">
        <v>5.9163E-2</v>
      </c>
    </row>
    <row r="53" spans="1:6" x14ac:dyDescent="0.25">
      <c r="A53" t="s">
        <v>282</v>
      </c>
      <c r="B53" t="str">
        <f t="shared" si="0"/>
        <v>Guyana</v>
      </c>
      <c r="C53" s="7">
        <v>4.7472E-2</v>
      </c>
      <c r="D53" s="7">
        <v>2.1277000000000001E-2</v>
      </c>
      <c r="E53" s="7">
        <v>0.20282700000000001</v>
      </c>
      <c r="F53" s="7">
        <v>0.72842399999999996</v>
      </c>
    </row>
    <row r="54" spans="1:6" x14ac:dyDescent="0.25">
      <c r="A54" t="s">
        <v>283</v>
      </c>
      <c r="B54" t="str">
        <f t="shared" si="0"/>
        <v>Honduras</v>
      </c>
      <c r="C54" s="7">
        <v>9.2273999999999995E-2</v>
      </c>
      <c r="D54" s="7">
        <v>0.20142099999999999</v>
      </c>
      <c r="E54" s="7">
        <v>0.177874</v>
      </c>
      <c r="F54" s="7">
        <v>0.52843099999999998</v>
      </c>
    </row>
    <row r="55" spans="1:6" x14ac:dyDescent="0.25">
      <c r="A55" t="s">
        <v>284</v>
      </c>
      <c r="B55" t="str">
        <f t="shared" si="0"/>
        <v>Hungary</v>
      </c>
      <c r="C55" s="7">
        <v>0.23974200000000001</v>
      </c>
      <c r="D55" s="7">
        <v>0.118822</v>
      </c>
      <c r="E55" s="7">
        <v>5.2861999999999999E-2</v>
      </c>
      <c r="F55" s="7">
        <v>0.58857400000000004</v>
      </c>
    </row>
    <row r="56" spans="1:6" x14ac:dyDescent="0.25">
      <c r="A56" t="s">
        <v>285</v>
      </c>
      <c r="B56" t="str">
        <f t="shared" si="0"/>
        <v>India</v>
      </c>
      <c r="C56" s="7">
        <v>8.8440000000000005E-2</v>
      </c>
      <c r="D56" s="7">
        <v>0.159279</v>
      </c>
      <c r="E56" s="7">
        <v>0.28721999999999998</v>
      </c>
      <c r="F56" s="7">
        <v>0.465061</v>
      </c>
    </row>
    <row r="57" spans="1:6" x14ac:dyDescent="0.25">
      <c r="A57" t="s">
        <v>286</v>
      </c>
      <c r="B57" t="str">
        <f t="shared" si="0"/>
        <v>Indonesia</v>
      </c>
      <c r="C57" s="7">
        <v>3.6424999999999999E-2</v>
      </c>
      <c r="D57" s="7">
        <v>0.16983999999999999</v>
      </c>
      <c r="E57" s="7">
        <v>0.29546</v>
      </c>
      <c r="F57" s="7">
        <v>0.498276</v>
      </c>
    </row>
    <row r="58" spans="1:6" x14ac:dyDescent="0.25">
      <c r="A58" t="s">
        <v>287</v>
      </c>
      <c r="B58" t="str">
        <f t="shared" si="0"/>
        <v>Iraq</v>
      </c>
      <c r="C58" s="7">
        <v>0.13428599999999999</v>
      </c>
      <c r="D58" s="7">
        <v>0.17471300000000001</v>
      </c>
      <c r="E58" s="7">
        <v>0.31825100000000001</v>
      </c>
      <c r="F58" s="7">
        <v>0.37275000000000003</v>
      </c>
    </row>
    <row r="59" spans="1:6" x14ac:dyDescent="0.25">
      <c r="A59" t="s">
        <v>288</v>
      </c>
      <c r="B59" t="str">
        <f t="shared" si="0"/>
        <v>Israel</v>
      </c>
      <c r="C59" s="7">
        <v>5.4086000000000002E-2</v>
      </c>
      <c r="D59" s="7">
        <v>1.408E-3</v>
      </c>
      <c r="E59" s="7">
        <v>3.4640000000000001E-3</v>
      </c>
      <c r="F59" s="7">
        <v>0.94104299999999996</v>
      </c>
    </row>
    <row r="60" spans="1:6" x14ac:dyDescent="0.25">
      <c r="A60" t="s">
        <v>289</v>
      </c>
      <c r="B60" t="str">
        <f t="shared" si="0"/>
        <v>Jamaica</v>
      </c>
      <c r="C60" s="7">
        <v>0.22862499999999999</v>
      </c>
      <c r="D60" s="7">
        <v>1.1065999999999999E-2</v>
      </c>
      <c r="E60" s="7">
        <v>0.40686</v>
      </c>
      <c r="F60" s="7">
        <v>0.35344900000000001</v>
      </c>
    </row>
    <row r="61" spans="1:6" x14ac:dyDescent="0.25">
      <c r="A61" t="s">
        <v>290</v>
      </c>
      <c r="B61" t="str">
        <f t="shared" si="0"/>
        <v>Jordan</v>
      </c>
      <c r="C61" s="7">
        <v>7.6397000000000007E-2</v>
      </c>
      <c r="D61" s="7">
        <v>0.11546099999999999</v>
      </c>
      <c r="E61" s="7">
        <v>0.17258399999999999</v>
      </c>
      <c r="F61" s="7">
        <v>0.63555700000000004</v>
      </c>
    </row>
    <row r="62" spans="1:6" x14ac:dyDescent="0.25">
      <c r="A62" t="s">
        <v>291</v>
      </c>
      <c r="B62" t="str">
        <f t="shared" si="0"/>
        <v>Kazakhstan</v>
      </c>
      <c r="C62" s="7">
        <v>7.8170000000000003E-2</v>
      </c>
      <c r="D62" s="7">
        <v>0.140296</v>
      </c>
      <c r="E62" s="7">
        <v>0.17755799999999999</v>
      </c>
      <c r="F62" s="7">
        <v>0.60397599999999996</v>
      </c>
    </row>
    <row r="63" spans="1:6" x14ac:dyDescent="0.25">
      <c r="A63" t="s">
        <v>292</v>
      </c>
      <c r="B63" t="str">
        <f t="shared" si="0"/>
        <v>Kenya</v>
      </c>
      <c r="C63" s="7">
        <v>0.15990499999999999</v>
      </c>
      <c r="D63" s="7">
        <v>8.3117999999999997E-2</v>
      </c>
      <c r="E63" s="7">
        <v>0.160805</v>
      </c>
      <c r="F63" s="7">
        <v>0.59617100000000001</v>
      </c>
    </row>
    <row r="64" spans="1:6" x14ac:dyDescent="0.25">
      <c r="A64" t="s">
        <v>293</v>
      </c>
      <c r="B64" t="str">
        <f t="shared" si="0"/>
        <v>Kosovo</v>
      </c>
      <c r="C64" s="7">
        <v>4.5671000000000003E-2</v>
      </c>
      <c r="D64" s="7">
        <v>9.6971000000000002E-2</v>
      </c>
      <c r="E64" s="7">
        <v>0.22678100000000001</v>
      </c>
      <c r="F64" s="7">
        <v>0.63057700000000005</v>
      </c>
    </row>
    <row r="65" spans="1:6" x14ac:dyDescent="0.25">
      <c r="A65" t="s">
        <v>294</v>
      </c>
      <c r="B65" s="2" t="s">
        <v>175</v>
      </c>
      <c r="C65" s="7">
        <v>1.2534999999999999E-2</v>
      </c>
      <c r="D65" s="7">
        <v>0.348858</v>
      </c>
      <c r="E65" s="7">
        <v>8.2069000000000003E-2</v>
      </c>
      <c r="F65" s="7">
        <v>0.55653799999999998</v>
      </c>
    </row>
    <row r="66" spans="1:6" x14ac:dyDescent="0.25">
      <c r="A66" t="s">
        <v>295</v>
      </c>
      <c r="B66" s="2" t="s">
        <v>168</v>
      </c>
      <c r="C66" s="7">
        <v>2.3028E-2</v>
      </c>
      <c r="D66" s="7">
        <v>0.188772</v>
      </c>
      <c r="E66" s="7">
        <v>0.13050800000000001</v>
      </c>
      <c r="F66" s="7">
        <v>0.65769200000000005</v>
      </c>
    </row>
    <row r="67" spans="1:6" x14ac:dyDescent="0.25">
      <c r="A67" t="s">
        <v>296</v>
      </c>
      <c r="B67" t="str">
        <f t="shared" ref="B67:B130" si="1">LEFT(A67,LEN(A67)-4)</f>
        <v>Latvia</v>
      </c>
      <c r="C67" s="7">
        <v>0.28005600000000003</v>
      </c>
      <c r="D67" s="7">
        <v>9.953E-3</v>
      </c>
      <c r="E67" s="7">
        <v>1.567E-2</v>
      </c>
      <c r="F67" s="7">
        <v>0.69432099999999997</v>
      </c>
    </row>
    <row r="68" spans="1:6" x14ac:dyDescent="0.25">
      <c r="A68" t="s">
        <v>297</v>
      </c>
      <c r="B68" t="str">
        <f t="shared" si="1"/>
        <v>Lebanon</v>
      </c>
      <c r="C68" s="7">
        <v>4.4458999999999999E-2</v>
      </c>
      <c r="D68" s="7">
        <v>7.4522000000000005E-2</v>
      </c>
      <c r="E68" s="7">
        <v>0.102543</v>
      </c>
      <c r="F68" s="7">
        <v>0.77847599999999995</v>
      </c>
    </row>
    <row r="69" spans="1:6" x14ac:dyDescent="0.25">
      <c r="A69" t="s">
        <v>298</v>
      </c>
      <c r="B69" t="str">
        <f t="shared" si="1"/>
        <v>Lesotho</v>
      </c>
      <c r="C69" s="7">
        <v>0.20882600000000001</v>
      </c>
      <c r="D69" s="7">
        <v>4.4318000000000003E-2</v>
      </c>
      <c r="E69" s="7">
        <v>0.19750599999999999</v>
      </c>
      <c r="F69" s="7">
        <v>0.54935</v>
      </c>
    </row>
    <row r="70" spans="1:6" x14ac:dyDescent="0.25">
      <c r="A70" t="s">
        <v>299</v>
      </c>
      <c r="B70" t="str">
        <f t="shared" si="1"/>
        <v>Lithuania</v>
      </c>
      <c r="C70" s="7">
        <v>0.17591100000000001</v>
      </c>
      <c r="D70" s="7">
        <v>4.8705999999999999E-2</v>
      </c>
      <c r="E70" s="7">
        <v>7.4028999999999998E-2</v>
      </c>
      <c r="F70" s="7">
        <v>0.70135499999999995</v>
      </c>
    </row>
    <row r="71" spans="1:6" x14ac:dyDescent="0.25">
      <c r="A71" t="s">
        <v>300</v>
      </c>
      <c r="B71" t="str">
        <f t="shared" si="1"/>
        <v>Madagascar</v>
      </c>
      <c r="C71" s="7">
        <v>2.3293000000000001E-2</v>
      </c>
      <c r="D71" s="7">
        <v>0.10198500000000001</v>
      </c>
      <c r="E71" s="7">
        <v>0.28981000000000001</v>
      </c>
      <c r="F71" s="7">
        <v>0.58491199999999999</v>
      </c>
    </row>
    <row r="72" spans="1:6" x14ac:dyDescent="0.25">
      <c r="A72" t="s">
        <v>301</v>
      </c>
      <c r="B72" t="str">
        <f t="shared" si="1"/>
        <v>Malawi</v>
      </c>
      <c r="C72" s="7">
        <v>0.27654000000000001</v>
      </c>
      <c r="D72" s="7">
        <v>0.24829699999999999</v>
      </c>
      <c r="E72" s="7">
        <v>0.190549</v>
      </c>
      <c r="F72" s="7">
        <v>0.284613</v>
      </c>
    </row>
    <row r="73" spans="1:6" x14ac:dyDescent="0.25">
      <c r="A73" t="s">
        <v>302</v>
      </c>
      <c r="B73" t="str">
        <f t="shared" si="1"/>
        <v>Malaysia</v>
      </c>
      <c r="C73" s="7">
        <v>3.4354000000000003E-2</v>
      </c>
      <c r="D73" s="7">
        <v>6.7386000000000001E-2</v>
      </c>
      <c r="E73" s="7">
        <v>0.319073</v>
      </c>
      <c r="F73" s="7">
        <v>0.57918599999999998</v>
      </c>
    </row>
    <row r="74" spans="1:6" x14ac:dyDescent="0.25">
      <c r="A74" t="s">
        <v>303</v>
      </c>
      <c r="B74" t="str">
        <f t="shared" si="1"/>
        <v>Mali</v>
      </c>
      <c r="C74" s="7">
        <v>0.154948</v>
      </c>
      <c r="D74" s="7">
        <v>0.110342</v>
      </c>
      <c r="E74" s="7">
        <v>0.327685</v>
      </c>
      <c r="F74" s="7">
        <v>0.40702500000000003</v>
      </c>
    </row>
    <row r="75" spans="1:6" x14ac:dyDescent="0.25">
      <c r="A75" t="s">
        <v>304</v>
      </c>
      <c r="B75" t="str">
        <f t="shared" si="1"/>
        <v>Mauritania</v>
      </c>
      <c r="C75" s="7">
        <v>3.6261000000000002E-2</v>
      </c>
      <c r="D75" s="7">
        <v>0.190275</v>
      </c>
      <c r="E75" s="7">
        <v>0.21082799999999999</v>
      </c>
      <c r="F75" s="7">
        <v>0.56263600000000002</v>
      </c>
    </row>
    <row r="76" spans="1:6" x14ac:dyDescent="0.25">
      <c r="A76" t="s">
        <v>305</v>
      </c>
      <c r="B76" t="str">
        <f t="shared" si="1"/>
        <v>Mauritius</v>
      </c>
      <c r="C76" s="7">
        <v>0.13861299999999999</v>
      </c>
      <c r="D76" s="7">
        <v>2.0750999999999999E-2</v>
      </c>
      <c r="E76" s="7">
        <v>0.10412</v>
      </c>
      <c r="F76" s="7">
        <v>0.73651599999999995</v>
      </c>
    </row>
    <row r="77" spans="1:6" x14ac:dyDescent="0.25">
      <c r="A77" t="s">
        <v>306</v>
      </c>
      <c r="B77" t="str">
        <f t="shared" si="1"/>
        <v>Mexico</v>
      </c>
      <c r="C77" s="7">
        <v>7.8169999999999993E-3</v>
      </c>
      <c r="D77" s="7">
        <v>5.2571E-2</v>
      </c>
      <c r="E77" s="7">
        <v>0.179008</v>
      </c>
      <c r="F77" s="7">
        <v>0.76060399999999995</v>
      </c>
    </row>
    <row r="78" spans="1:6" x14ac:dyDescent="0.25">
      <c r="A78" t="s">
        <v>307</v>
      </c>
      <c r="B78" s="2" t="s">
        <v>165</v>
      </c>
      <c r="C78" s="7">
        <v>7.2485999999999995E-2</v>
      </c>
      <c r="D78" s="7">
        <v>0.28254200000000002</v>
      </c>
      <c r="E78" s="7">
        <v>0.10872900000000001</v>
      </c>
      <c r="F78" s="7">
        <v>0.53624300000000003</v>
      </c>
    </row>
    <row r="79" spans="1:6" x14ac:dyDescent="0.25">
      <c r="A79" t="s">
        <v>308</v>
      </c>
      <c r="B79" t="str">
        <f t="shared" si="1"/>
        <v>Moldova</v>
      </c>
      <c r="C79" s="7">
        <v>0.180585</v>
      </c>
      <c r="D79" s="7">
        <v>2.0975000000000001E-2</v>
      </c>
      <c r="E79" s="7">
        <v>7.3549000000000003E-2</v>
      </c>
      <c r="F79" s="7">
        <v>0.72489199999999998</v>
      </c>
    </row>
    <row r="80" spans="1:6" x14ac:dyDescent="0.25">
      <c r="A80" t="s">
        <v>309</v>
      </c>
      <c r="B80" t="str">
        <f t="shared" si="1"/>
        <v>Mongolia</v>
      </c>
      <c r="C80" s="7">
        <v>8.5944999999999994E-2</v>
      </c>
      <c r="D80" s="7">
        <v>0.26330199999999998</v>
      </c>
      <c r="E80" s="7">
        <v>0.19545899999999999</v>
      </c>
      <c r="F80" s="7">
        <v>0.45529500000000001</v>
      </c>
    </row>
    <row r="81" spans="1:6" x14ac:dyDescent="0.25">
      <c r="A81" t="s">
        <v>310</v>
      </c>
      <c r="B81" t="str">
        <f t="shared" si="1"/>
        <v>Montenegro</v>
      </c>
      <c r="C81" s="7">
        <v>0.25824599999999998</v>
      </c>
      <c r="D81" s="7">
        <v>1.6469999999999999E-2</v>
      </c>
      <c r="E81" s="7">
        <v>0.115482</v>
      </c>
      <c r="F81" s="7">
        <v>0.60980199999999996</v>
      </c>
    </row>
    <row r="82" spans="1:6" x14ac:dyDescent="0.25">
      <c r="A82" t="s">
        <v>311</v>
      </c>
      <c r="B82" t="str">
        <f t="shared" si="1"/>
        <v>Morocco</v>
      </c>
      <c r="C82" s="7">
        <v>0.20311599999999999</v>
      </c>
      <c r="D82" s="7">
        <v>3.2278000000000001E-2</v>
      </c>
      <c r="E82" s="7">
        <v>7.1429000000000006E-2</v>
      </c>
      <c r="F82" s="7">
        <v>0.69317600000000001</v>
      </c>
    </row>
    <row r="83" spans="1:6" x14ac:dyDescent="0.25">
      <c r="A83" t="s">
        <v>312</v>
      </c>
      <c r="B83" t="str">
        <f t="shared" si="1"/>
        <v>Mozambique</v>
      </c>
      <c r="C83" s="7">
        <v>0.58355500000000005</v>
      </c>
      <c r="D83" s="7">
        <v>7.4604000000000004E-2</v>
      </c>
      <c r="E83" s="7">
        <v>0.13153400000000001</v>
      </c>
      <c r="F83" s="7">
        <v>0.21030799999999999</v>
      </c>
    </row>
    <row r="84" spans="1:6" x14ac:dyDescent="0.25">
      <c r="A84" t="s">
        <v>313</v>
      </c>
      <c r="B84" t="str">
        <f t="shared" si="1"/>
        <v>Myanmar</v>
      </c>
      <c r="C84" s="7">
        <v>0.11582199999999999</v>
      </c>
      <c r="D84" s="7">
        <v>0.22731199999999999</v>
      </c>
      <c r="E84" s="7">
        <v>0.133382</v>
      </c>
      <c r="F84" s="7">
        <v>0.52348499999999998</v>
      </c>
    </row>
    <row r="85" spans="1:6" x14ac:dyDescent="0.25">
      <c r="A85" t="s">
        <v>314</v>
      </c>
      <c r="B85" t="str">
        <f t="shared" si="1"/>
        <v>Namibia</v>
      </c>
      <c r="C85" s="7">
        <v>0.42025899999999999</v>
      </c>
      <c r="D85" s="7">
        <v>6.7856E-2</v>
      </c>
      <c r="E85" s="7">
        <v>1.5221999999999999E-2</v>
      </c>
      <c r="F85" s="7">
        <v>0.49666300000000002</v>
      </c>
    </row>
    <row r="86" spans="1:6" x14ac:dyDescent="0.25">
      <c r="A86" t="s">
        <v>315</v>
      </c>
      <c r="B86" t="str">
        <f t="shared" si="1"/>
        <v>Nepal</v>
      </c>
      <c r="C86" s="7">
        <v>2.3066E-2</v>
      </c>
      <c r="D86" s="7">
        <v>0.42977700000000002</v>
      </c>
      <c r="E86" s="7">
        <v>0.161907</v>
      </c>
      <c r="F86" s="7">
        <v>0.38525100000000001</v>
      </c>
    </row>
    <row r="87" spans="1:6" x14ac:dyDescent="0.25">
      <c r="A87" t="s">
        <v>316</v>
      </c>
      <c r="B87" t="str">
        <f t="shared" si="1"/>
        <v>Nicaragua</v>
      </c>
      <c r="C87" s="7">
        <v>2.5170000000000001E-3</v>
      </c>
      <c r="D87" s="7">
        <v>7.5314000000000006E-2</v>
      </c>
      <c r="E87" s="7">
        <v>9.5851000000000006E-2</v>
      </c>
      <c r="F87" s="7">
        <v>0.826318</v>
      </c>
    </row>
    <row r="88" spans="1:6" x14ac:dyDescent="0.25">
      <c r="A88" t="s">
        <v>317</v>
      </c>
      <c r="B88" t="str">
        <f t="shared" si="1"/>
        <v>Niger</v>
      </c>
      <c r="C88" s="7">
        <v>0.20160800000000001</v>
      </c>
      <c r="D88" s="7">
        <v>0.21242</v>
      </c>
      <c r="E88" s="7">
        <v>0.170853</v>
      </c>
      <c r="F88" s="7">
        <v>0.41511799999999999</v>
      </c>
    </row>
    <row r="89" spans="1:6" x14ac:dyDescent="0.25">
      <c r="A89" t="s">
        <v>318</v>
      </c>
      <c r="B89" t="str">
        <f t="shared" si="1"/>
        <v>Nigeria</v>
      </c>
      <c r="C89" s="7">
        <v>0.32246000000000002</v>
      </c>
      <c r="D89" s="7">
        <v>9.6414E-2</v>
      </c>
      <c r="E89" s="7">
        <v>0.23452899999999999</v>
      </c>
      <c r="F89" s="7">
        <v>0.34659699999999999</v>
      </c>
    </row>
    <row r="90" spans="1:6" x14ac:dyDescent="0.25">
      <c r="A90" t="s">
        <v>319</v>
      </c>
      <c r="B90" t="str">
        <f t="shared" si="1"/>
        <v>Pakistan</v>
      </c>
      <c r="C90" s="7">
        <v>0.37173299999999998</v>
      </c>
      <c r="D90" s="7">
        <v>0.163017</v>
      </c>
      <c r="E90" s="7">
        <v>5.7119000000000003E-2</v>
      </c>
      <c r="F90" s="7">
        <v>0.40813100000000002</v>
      </c>
    </row>
    <row r="91" spans="1:6" x14ac:dyDescent="0.25">
      <c r="A91" t="s">
        <v>320</v>
      </c>
      <c r="B91" t="str">
        <f t="shared" si="1"/>
        <v>Panama</v>
      </c>
      <c r="C91" s="7">
        <v>0.10234799999999999</v>
      </c>
      <c r="D91" s="7">
        <v>0.23479800000000001</v>
      </c>
      <c r="E91" s="7">
        <v>4.8104000000000001E-2</v>
      </c>
      <c r="F91" s="7">
        <v>0.61475000000000002</v>
      </c>
    </row>
    <row r="92" spans="1:6" x14ac:dyDescent="0.25">
      <c r="A92" t="s">
        <v>321</v>
      </c>
      <c r="B92" s="2" t="s">
        <v>169</v>
      </c>
      <c r="C92" s="7">
        <v>0</v>
      </c>
      <c r="D92" s="7">
        <v>0.16505800000000001</v>
      </c>
      <c r="E92" s="7">
        <v>0.15323700000000001</v>
      </c>
      <c r="F92" s="7">
        <v>0.68170500000000001</v>
      </c>
    </row>
    <row r="93" spans="1:6" x14ac:dyDescent="0.25">
      <c r="A93" t="s">
        <v>322</v>
      </c>
      <c r="B93" t="str">
        <f t="shared" si="1"/>
        <v>Paraguay</v>
      </c>
      <c r="C93" s="7">
        <v>0.117728</v>
      </c>
      <c r="D93" s="7">
        <v>8.8283E-2</v>
      </c>
      <c r="E93" s="7">
        <v>8.8067999999999994E-2</v>
      </c>
      <c r="F93" s="7">
        <v>0.70592200000000005</v>
      </c>
    </row>
    <row r="94" spans="1:6" x14ac:dyDescent="0.25">
      <c r="A94" t="s">
        <v>323</v>
      </c>
      <c r="B94" t="str">
        <f t="shared" si="1"/>
        <v>Peru</v>
      </c>
      <c r="C94" s="7">
        <v>4.6829999999999997E-3</v>
      </c>
      <c r="D94" s="7">
        <v>4.2028999999999997E-2</v>
      </c>
      <c r="E94" s="7">
        <v>0.34351900000000002</v>
      </c>
      <c r="F94" s="7">
        <v>0.60976900000000001</v>
      </c>
    </row>
    <row r="95" spans="1:6" x14ac:dyDescent="0.25">
      <c r="A95" t="s">
        <v>324</v>
      </c>
      <c r="B95" t="str">
        <f t="shared" si="1"/>
        <v>Philippines</v>
      </c>
      <c r="C95" s="7">
        <v>0.29255199999999998</v>
      </c>
      <c r="D95" s="7">
        <v>5.4730000000000001E-2</v>
      </c>
      <c r="E95" s="7">
        <v>8.2123000000000002E-2</v>
      </c>
      <c r="F95" s="7">
        <v>0.57059599999999999</v>
      </c>
    </row>
    <row r="96" spans="1:6" x14ac:dyDescent="0.25">
      <c r="A96" t="s">
        <v>325</v>
      </c>
      <c r="B96" t="str">
        <f t="shared" si="1"/>
        <v>Poland</v>
      </c>
      <c r="C96" s="7">
        <v>0.30448399999999998</v>
      </c>
      <c r="D96" s="7">
        <v>2.3890000000000002E-2</v>
      </c>
      <c r="E96" s="7">
        <v>6.2723000000000001E-2</v>
      </c>
      <c r="F96" s="7">
        <v>0.60890299999999997</v>
      </c>
    </row>
    <row r="97" spans="1:6" x14ac:dyDescent="0.25">
      <c r="A97" t="s">
        <v>326</v>
      </c>
      <c r="B97" t="str">
        <f t="shared" si="1"/>
        <v>Romania</v>
      </c>
      <c r="C97" s="7">
        <v>2.7213000000000001E-2</v>
      </c>
      <c r="D97" s="7">
        <v>0.12534000000000001</v>
      </c>
      <c r="E97" s="7">
        <v>0.16906599999999999</v>
      </c>
      <c r="F97" s="7">
        <v>0.67838100000000001</v>
      </c>
    </row>
    <row r="98" spans="1:6" x14ac:dyDescent="0.25">
      <c r="A98" t="s">
        <v>327</v>
      </c>
      <c r="B98" s="2" t="s">
        <v>179</v>
      </c>
      <c r="C98" s="7">
        <v>4.2537999999999999E-2</v>
      </c>
      <c r="D98" s="7">
        <v>0.25176300000000001</v>
      </c>
      <c r="E98" s="7">
        <v>0.12911300000000001</v>
      </c>
      <c r="F98" s="7">
        <v>0.57658600000000004</v>
      </c>
    </row>
    <row r="99" spans="1:6" x14ac:dyDescent="0.25">
      <c r="A99" t="s">
        <v>328</v>
      </c>
      <c r="B99" t="str">
        <f t="shared" si="1"/>
        <v>Rwanda</v>
      </c>
      <c r="C99" s="7">
        <v>0.104688</v>
      </c>
      <c r="D99" s="7">
        <v>0.181201</v>
      </c>
      <c r="E99" s="7">
        <v>0.14587900000000001</v>
      </c>
      <c r="F99" s="7">
        <v>0.56823199999999996</v>
      </c>
    </row>
    <row r="100" spans="1:6" x14ac:dyDescent="0.25">
      <c r="A100" t="s">
        <v>329</v>
      </c>
      <c r="B100" t="str">
        <f t="shared" si="1"/>
        <v>Samoa</v>
      </c>
      <c r="C100" s="7">
        <v>0.49937100000000001</v>
      </c>
      <c r="D100" s="7">
        <v>0</v>
      </c>
      <c r="E100" s="7">
        <v>0.229575</v>
      </c>
      <c r="F100" s="7">
        <v>0.27105400000000002</v>
      </c>
    </row>
    <row r="101" spans="1:6" x14ac:dyDescent="0.25">
      <c r="A101" t="s">
        <v>330</v>
      </c>
      <c r="B101" t="str">
        <f t="shared" si="1"/>
        <v>Senegal</v>
      </c>
      <c r="C101" s="7">
        <v>0.13539100000000001</v>
      </c>
      <c r="D101" s="7">
        <v>0.221885</v>
      </c>
      <c r="E101" s="7">
        <v>0.22750999999999999</v>
      </c>
      <c r="F101" s="7">
        <v>0.41521400000000003</v>
      </c>
    </row>
    <row r="102" spans="1:6" x14ac:dyDescent="0.25">
      <c r="A102" t="s">
        <v>331</v>
      </c>
      <c r="B102" t="str">
        <f t="shared" si="1"/>
        <v>Serbia</v>
      </c>
      <c r="C102" s="7">
        <v>5.0451999999999997E-2</v>
      </c>
      <c r="D102" s="7">
        <v>0.147204</v>
      </c>
      <c r="E102" s="7">
        <v>0.240757</v>
      </c>
      <c r="F102" s="7">
        <v>0.56158699999999995</v>
      </c>
    </row>
    <row r="103" spans="1:6" x14ac:dyDescent="0.25">
      <c r="A103" t="s">
        <v>332</v>
      </c>
      <c r="B103" s="2" t="s">
        <v>177</v>
      </c>
      <c r="C103" s="7">
        <v>0.30123899999999998</v>
      </c>
      <c r="D103" s="7">
        <v>5.2311999999999997E-2</v>
      </c>
      <c r="E103" s="7">
        <v>9.5356999999999997E-2</v>
      </c>
      <c r="F103" s="7">
        <v>0.55109200000000003</v>
      </c>
    </row>
    <row r="104" spans="1:6" x14ac:dyDescent="0.25">
      <c r="A104" t="s">
        <v>333</v>
      </c>
      <c r="B104" t="str">
        <f t="shared" si="1"/>
        <v>Slovenia</v>
      </c>
      <c r="C104" s="7">
        <v>2.8497999999999999E-2</v>
      </c>
      <c r="D104" s="7">
        <v>1.8370000000000001E-3</v>
      </c>
      <c r="E104" s="7">
        <v>5.2940000000000001E-2</v>
      </c>
      <c r="F104" s="7">
        <v>0.91672500000000001</v>
      </c>
    </row>
    <row r="105" spans="1:6" x14ac:dyDescent="0.25">
      <c r="A105" t="s">
        <v>334</v>
      </c>
      <c r="B105" s="2" t="s">
        <v>167</v>
      </c>
      <c r="C105" s="7">
        <v>7.5117000000000003E-2</v>
      </c>
      <c r="D105" s="7">
        <v>5.9943999999999997E-2</v>
      </c>
      <c r="E105" s="7">
        <v>9.7194000000000003E-2</v>
      </c>
      <c r="F105" s="7">
        <v>0.76774500000000001</v>
      </c>
    </row>
    <row r="106" spans="1:6" x14ac:dyDescent="0.25">
      <c r="A106" t="s">
        <v>335</v>
      </c>
      <c r="B106" s="2" t="s">
        <v>200</v>
      </c>
      <c r="C106" s="7">
        <v>0.40627000000000002</v>
      </c>
      <c r="D106" s="7">
        <v>1.2110000000000001E-3</v>
      </c>
      <c r="E106" s="7">
        <v>9.3160000000000007E-2</v>
      </c>
      <c r="F106" s="7">
        <v>0.49935800000000002</v>
      </c>
    </row>
    <row r="107" spans="1:6" x14ac:dyDescent="0.25">
      <c r="A107" t="s">
        <v>336</v>
      </c>
      <c r="B107" s="2" t="s">
        <v>205</v>
      </c>
      <c r="C107" s="7">
        <v>0.12768399999999999</v>
      </c>
      <c r="D107" s="7">
        <v>0.35043200000000002</v>
      </c>
      <c r="E107" s="7">
        <v>0.119259</v>
      </c>
      <c r="F107" s="7">
        <v>0.40262500000000001</v>
      </c>
    </row>
    <row r="108" spans="1:6" x14ac:dyDescent="0.25">
      <c r="A108" t="s">
        <v>337</v>
      </c>
      <c r="B108" s="2" t="s">
        <v>195</v>
      </c>
      <c r="C108" s="7">
        <v>0.22412299999999999</v>
      </c>
      <c r="D108" s="7">
        <v>0.26680500000000001</v>
      </c>
      <c r="E108" s="7">
        <v>0.23819199999999999</v>
      </c>
      <c r="F108" s="7">
        <v>0.27088000000000001</v>
      </c>
    </row>
    <row r="109" spans="1:6" x14ac:dyDescent="0.25">
      <c r="A109" t="s">
        <v>338</v>
      </c>
      <c r="B109" s="2" t="s">
        <v>181</v>
      </c>
      <c r="C109" s="7">
        <v>0.15919</v>
      </c>
      <c r="D109" s="7">
        <v>0</v>
      </c>
      <c r="E109" s="7">
        <v>0.32792100000000002</v>
      </c>
      <c r="F109" s="7">
        <v>0.51288900000000004</v>
      </c>
    </row>
    <row r="110" spans="1:6" x14ac:dyDescent="0.25">
      <c r="A110" t="s">
        <v>339</v>
      </c>
      <c r="B110" s="2" t="s">
        <v>185</v>
      </c>
      <c r="C110" s="7">
        <v>4.4479999999999997E-3</v>
      </c>
      <c r="D110" s="7">
        <v>2.9071E-2</v>
      </c>
      <c r="E110" s="7">
        <v>0.27377499999999999</v>
      </c>
      <c r="F110" s="7">
        <v>0.69270600000000004</v>
      </c>
    </row>
    <row r="111" spans="1:6" x14ac:dyDescent="0.25">
      <c r="A111" t="s">
        <v>340</v>
      </c>
      <c r="B111" s="2" t="s">
        <v>187</v>
      </c>
      <c r="C111" s="7">
        <v>4.8288999999999999E-2</v>
      </c>
      <c r="D111" s="7">
        <v>1.1438E-2</v>
      </c>
      <c r="E111" s="7">
        <v>0.128722</v>
      </c>
      <c r="F111" s="7">
        <v>0.81155200000000005</v>
      </c>
    </row>
    <row r="112" spans="1:6" x14ac:dyDescent="0.25">
      <c r="A112" t="s">
        <v>341</v>
      </c>
      <c r="B112" t="str">
        <f t="shared" si="1"/>
        <v>Sudan</v>
      </c>
      <c r="C112" s="7">
        <v>3.4937999999999997E-2</v>
      </c>
      <c r="D112" s="7">
        <v>6.4098000000000002E-2</v>
      </c>
      <c r="E112" s="7">
        <v>0.29425400000000002</v>
      </c>
      <c r="F112" s="7">
        <v>0.60670999999999997</v>
      </c>
    </row>
    <row r="113" spans="1:6" x14ac:dyDescent="0.25">
      <c r="A113" t="s">
        <v>342</v>
      </c>
      <c r="B113" t="str">
        <f t="shared" si="1"/>
        <v>Suriname</v>
      </c>
      <c r="C113" s="7">
        <v>0</v>
      </c>
      <c r="D113" s="7">
        <v>3.1851999999999998E-2</v>
      </c>
      <c r="E113" s="7">
        <v>0.46940199999999999</v>
      </c>
      <c r="F113" s="7">
        <v>0.49874600000000002</v>
      </c>
    </row>
    <row r="114" spans="1:6" x14ac:dyDescent="0.25">
      <c r="A114" t="s">
        <v>343</v>
      </c>
      <c r="B114" t="str">
        <f t="shared" si="1"/>
        <v>Swaziland</v>
      </c>
      <c r="C114" s="7">
        <v>0.21640200000000001</v>
      </c>
      <c r="D114" s="7">
        <v>0.11536200000000001</v>
      </c>
      <c r="E114" s="7">
        <v>0.23897099999999999</v>
      </c>
      <c r="F114" s="7">
        <v>0.42926500000000001</v>
      </c>
    </row>
    <row r="115" spans="1:6" x14ac:dyDescent="0.25">
      <c r="A115" t="s">
        <v>344</v>
      </c>
      <c r="B115" t="str">
        <f t="shared" si="1"/>
        <v>Sweden</v>
      </c>
      <c r="C115" s="7">
        <v>6.0281000000000001E-2</v>
      </c>
      <c r="D115" s="7">
        <v>1.2644000000000001E-2</v>
      </c>
      <c r="E115" s="7">
        <v>4.0166E-2</v>
      </c>
      <c r="F115" s="7">
        <v>0.88690899999999995</v>
      </c>
    </row>
    <row r="116" spans="1:6" x14ac:dyDescent="0.25">
      <c r="A116" t="s">
        <v>345</v>
      </c>
      <c r="B116" t="str">
        <f t="shared" si="1"/>
        <v>Tajikistan</v>
      </c>
      <c r="C116" s="7">
        <v>0.15080099999999999</v>
      </c>
      <c r="D116" s="7">
        <v>0.10348300000000001</v>
      </c>
      <c r="E116" s="7">
        <v>0.14167299999999999</v>
      </c>
      <c r="F116" s="7">
        <v>0.604043</v>
      </c>
    </row>
    <row r="117" spans="1:6" x14ac:dyDescent="0.25">
      <c r="A117" t="s">
        <v>346</v>
      </c>
      <c r="B117" t="str">
        <f t="shared" si="1"/>
        <v>Tanzania</v>
      </c>
      <c r="C117" s="7">
        <v>0.48606700000000003</v>
      </c>
      <c r="D117" s="7">
        <v>0.19850200000000001</v>
      </c>
      <c r="E117" s="7">
        <v>0.16062699999999999</v>
      </c>
      <c r="F117" s="7">
        <v>0.154804</v>
      </c>
    </row>
    <row r="118" spans="1:6" x14ac:dyDescent="0.25">
      <c r="A118" t="s">
        <v>347</v>
      </c>
      <c r="B118" t="str">
        <f t="shared" si="1"/>
        <v>Thailand</v>
      </c>
      <c r="C118" s="7">
        <v>0.37415100000000001</v>
      </c>
      <c r="D118" s="7">
        <v>0.19531599999999999</v>
      </c>
      <c r="E118" s="7">
        <v>0.14516599999999999</v>
      </c>
      <c r="F118" s="7">
        <v>0.28536600000000001</v>
      </c>
    </row>
    <row r="119" spans="1:6" x14ac:dyDescent="0.25">
      <c r="A119" t="s">
        <v>348</v>
      </c>
      <c r="B119" t="str">
        <f t="shared" si="1"/>
        <v>Timor-Leste</v>
      </c>
      <c r="C119" s="7">
        <v>1.2537E-2</v>
      </c>
      <c r="D119" s="7">
        <v>0.13748199999999999</v>
      </c>
      <c r="E119" s="7">
        <v>0.219279</v>
      </c>
      <c r="F119" s="7">
        <v>0.63070199999999998</v>
      </c>
    </row>
    <row r="120" spans="1:6" x14ac:dyDescent="0.25">
      <c r="A120" t="s">
        <v>349</v>
      </c>
      <c r="B120" t="str">
        <f t="shared" si="1"/>
        <v>Togo</v>
      </c>
      <c r="C120" s="7">
        <v>2.0666E-2</v>
      </c>
      <c r="D120" s="7">
        <v>0.196411</v>
      </c>
      <c r="E120" s="7">
        <v>0.25640000000000002</v>
      </c>
      <c r="F120" s="7">
        <v>0.52652299999999996</v>
      </c>
    </row>
    <row r="121" spans="1:6" x14ac:dyDescent="0.25">
      <c r="A121" t="s">
        <v>350</v>
      </c>
      <c r="B121" t="str">
        <f t="shared" si="1"/>
        <v>Tonga</v>
      </c>
      <c r="C121" s="7">
        <v>4.7835000000000003E-2</v>
      </c>
      <c r="D121" s="7">
        <v>0.30144300000000002</v>
      </c>
      <c r="E121" s="7">
        <v>0.111237</v>
      </c>
      <c r="F121" s="7">
        <v>0.53948399999999996</v>
      </c>
    </row>
    <row r="122" spans="1:6" x14ac:dyDescent="0.25">
      <c r="A122" t="s">
        <v>351</v>
      </c>
      <c r="B122" s="2" t="s">
        <v>182</v>
      </c>
      <c r="C122" s="7">
        <v>9.3738000000000002E-2</v>
      </c>
      <c r="D122" s="7">
        <v>6.9631999999999999E-2</v>
      </c>
      <c r="E122" s="7">
        <v>0.41858600000000001</v>
      </c>
      <c r="F122" s="7">
        <v>0.418045</v>
      </c>
    </row>
    <row r="123" spans="1:6" x14ac:dyDescent="0.25">
      <c r="A123" t="s">
        <v>352</v>
      </c>
      <c r="B123" t="str">
        <f t="shared" si="1"/>
        <v>Tunisia</v>
      </c>
      <c r="C123" s="7">
        <v>4.3323E-2</v>
      </c>
      <c r="D123" s="7">
        <v>5.0062000000000002E-2</v>
      </c>
      <c r="E123" s="7">
        <v>0.148698</v>
      </c>
      <c r="F123" s="7">
        <v>0.75791699999999995</v>
      </c>
    </row>
    <row r="124" spans="1:6" x14ac:dyDescent="0.25">
      <c r="A124" t="s">
        <v>353</v>
      </c>
      <c r="B124" t="str">
        <f t="shared" si="1"/>
        <v>Turkey</v>
      </c>
      <c r="C124" s="7">
        <v>0.14748600000000001</v>
      </c>
      <c r="D124" s="7">
        <v>1.917E-2</v>
      </c>
      <c r="E124" s="7">
        <v>3.1992E-2</v>
      </c>
      <c r="F124" s="7">
        <v>0.80135199999999995</v>
      </c>
    </row>
    <row r="125" spans="1:6" x14ac:dyDescent="0.25">
      <c r="A125" t="s">
        <v>354</v>
      </c>
      <c r="B125" t="str">
        <f t="shared" si="1"/>
        <v>Turkey</v>
      </c>
      <c r="C125" s="7">
        <v>0.15482899999999999</v>
      </c>
      <c r="D125" s="7">
        <v>0.188891</v>
      </c>
      <c r="E125" s="7">
        <v>0.18690300000000001</v>
      </c>
      <c r="F125" s="7">
        <v>0.46937800000000002</v>
      </c>
    </row>
    <row r="126" spans="1:6" x14ac:dyDescent="0.25">
      <c r="A126" t="s">
        <v>355</v>
      </c>
      <c r="B126" t="str">
        <f t="shared" si="1"/>
        <v>Uganda</v>
      </c>
      <c r="C126" s="7">
        <v>0.26424599999999998</v>
      </c>
      <c r="D126" s="7">
        <v>0.28048600000000001</v>
      </c>
      <c r="E126" s="7">
        <v>0.12912899999999999</v>
      </c>
      <c r="F126" s="7">
        <v>0.32613900000000001</v>
      </c>
    </row>
    <row r="127" spans="1:6" x14ac:dyDescent="0.25">
      <c r="A127" t="s">
        <v>356</v>
      </c>
      <c r="B127" t="str">
        <f t="shared" si="1"/>
        <v>Ukraine</v>
      </c>
      <c r="C127" s="7">
        <v>1.6230000000000001E-2</v>
      </c>
      <c r="D127" s="7">
        <v>8.0848000000000003E-2</v>
      </c>
      <c r="E127" s="7">
        <v>0.231128</v>
      </c>
      <c r="F127" s="7">
        <v>0.671794</v>
      </c>
    </row>
    <row r="128" spans="1:6" x14ac:dyDescent="0.25">
      <c r="A128" t="s">
        <v>357</v>
      </c>
      <c r="B128" t="str">
        <f t="shared" si="1"/>
        <v>Uruguay</v>
      </c>
      <c r="C128" s="7">
        <v>0</v>
      </c>
      <c r="D128" s="7">
        <v>8.0393000000000006E-2</v>
      </c>
      <c r="E128" s="7">
        <v>1.7600999999999999E-2</v>
      </c>
      <c r="F128" s="7">
        <v>0.90200499999999995</v>
      </c>
    </row>
    <row r="129" spans="1:6" x14ac:dyDescent="0.25">
      <c r="A129" t="s">
        <v>358</v>
      </c>
      <c r="B129" t="str">
        <f t="shared" si="1"/>
        <v>Uzbekistan</v>
      </c>
      <c r="C129" s="7">
        <v>8.2956000000000002E-2</v>
      </c>
      <c r="D129" s="7">
        <v>4.9265999999999997E-2</v>
      </c>
      <c r="E129" s="7">
        <v>3.8082999999999999E-2</v>
      </c>
      <c r="F129" s="7">
        <v>0.82969499999999996</v>
      </c>
    </row>
    <row r="130" spans="1:6" x14ac:dyDescent="0.25">
      <c r="A130" t="s">
        <v>359</v>
      </c>
      <c r="B130" t="str">
        <f t="shared" si="1"/>
        <v>Vanuatu</v>
      </c>
      <c r="C130" s="7">
        <v>0.27972799999999998</v>
      </c>
      <c r="D130" s="7">
        <v>8.7179999999999994E-2</v>
      </c>
      <c r="E130" s="7">
        <v>7.2750999999999996E-2</v>
      </c>
      <c r="F130" s="7">
        <v>0.56034200000000001</v>
      </c>
    </row>
    <row r="131" spans="1:6" x14ac:dyDescent="0.25">
      <c r="A131" t="s">
        <v>360</v>
      </c>
      <c r="B131" s="2" t="s">
        <v>189</v>
      </c>
      <c r="C131" s="7">
        <v>0.17575399999999999</v>
      </c>
      <c r="D131" s="7">
        <v>3.6998000000000003E-2</v>
      </c>
      <c r="E131" s="7">
        <v>0.104409</v>
      </c>
      <c r="F131" s="7">
        <v>0.68283899999999997</v>
      </c>
    </row>
    <row r="132" spans="1:6" x14ac:dyDescent="0.25">
      <c r="A132" t="s">
        <v>361</v>
      </c>
      <c r="B132" t="str">
        <f t="shared" ref="B132:B136" si="2">LEFT(A132,LEN(A132)-4)</f>
        <v>Vietnam</v>
      </c>
      <c r="C132" s="7">
        <v>0.120657</v>
      </c>
      <c r="D132" s="7">
        <v>1.6232E-2</v>
      </c>
      <c r="E132" s="7">
        <v>0.12654399999999999</v>
      </c>
      <c r="F132" s="7">
        <v>0.73656699999999997</v>
      </c>
    </row>
    <row r="133" spans="1:6" x14ac:dyDescent="0.25">
      <c r="A133" t="s">
        <v>362</v>
      </c>
      <c r="B133" s="2" t="s">
        <v>193</v>
      </c>
      <c r="C133" s="7">
        <v>0.14687800000000001</v>
      </c>
      <c r="D133" s="7">
        <v>0.199984</v>
      </c>
      <c r="E133" s="7">
        <v>8.0102000000000007E-2</v>
      </c>
      <c r="F133" s="7">
        <v>0.57303599999999999</v>
      </c>
    </row>
    <row r="134" spans="1:6" x14ac:dyDescent="0.25">
      <c r="A134" t="s">
        <v>363</v>
      </c>
      <c r="B134" s="2" t="s">
        <v>192</v>
      </c>
      <c r="C134" s="7">
        <v>9.7752000000000006E-2</v>
      </c>
      <c r="D134" s="7">
        <v>0.23493800000000001</v>
      </c>
      <c r="E134" s="7">
        <v>0.10870199999999999</v>
      </c>
      <c r="F134" s="7">
        <v>0.55860799999999999</v>
      </c>
    </row>
    <row r="135" spans="1:6" x14ac:dyDescent="0.25">
      <c r="A135" t="s">
        <v>364</v>
      </c>
      <c r="B135" t="str">
        <f t="shared" si="2"/>
        <v>Zambia</v>
      </c>
      <c r="C135" s="7">
        <v>3.2643999999999999E-2</v>
      </c>
      <c r="D135" s="7">
        <v>0.26085799999999998</v>
      </c>
      <c r="E135" s="7">
        <v>0.40854099999999999</v>
      </c>
      <c r="F135" s="7">
        <v>0.297956</v>
      </c>
    </row>
    <row r="136" spans="1:6" x14ac:dyDescent="0.25">
      <c r="A136" t="s">
        <v>365</v>
      </c>
      <c r="B136" t="str">
        <f t="shared" si="2"/>
        <v>Zimbabwe</v>
      </c>
      <c r="C136" s="7">
        <v>3.6686999999999997E-2</v>
      </c>
      <c r="D136" s="7">
        <v>0.29715200000000003</v>
      </c>
      <c r="E136" s="7">
        <v>0.37598300000000001</v>
      </c>
      <c r="F136" s="7">
        <v>0.29017799999999999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Dashboard</vt:lpstr>
      <vt:lpstr>List</vt:lpstr>
      <vt:lpstr>Main data</vt:lpstr>
      <vt:lpstr>Extrapolated data (full)</vt:lpstr>
      <vt:lpstr>Full Data</vt:lpstr>
      <vt:lpstr>Micro</vt:lpstr>
      <vt:lpstr>SMEs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Chamartin</dc:creator>
  <cp:lastModifiedBy>Gabriela Chamartin Escobar</cp:lastModifiedBy>
  <dcterms:created xsi:type="dcterms:W3CDTF">2017-05-18T19:11:33Z</dcterms:created>
  <dcterms:modified xsi:type="dcterms:W3CDTF">2019-06-05T16:21:26Z</dcterms:modified>
  <cp:contentStatus/>
</cp:coreProperties>
</file>