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<sst xmlns="http://schemas.openxmlformats.org/spreadsheetml/2006/main" count="125" uniqueCount="122">
  <si>
    <t>Finance Case Study: SaaS Startup Financial Model</t>
  </si>
  <si>
    <t>Instructions: create a financial model for the following business, layout metrics to track performance, and discuss risks / opportunities / recommendations.</t>
  </si>
  <si>
    <t xml:space="preserve">1. Create a 2 year forecast. </t>
  </si>
  <si>
    <t>Startup: bottoms-up B2B SaaS Business (like Slack)</t>
  </si>
  <si>
    <t>LTV (1 user)</t>
  </si>
  <si>
    <t>LTV (company)</t>
  </si>
  <si>
    <t>Price</t>
  </si>
  <si>
    <t xml:space="preserve">Make assumptions to build out a realistic financial model. </t>
  </si>
  <si>
    <t>Users</t>
  </si>
  <si>
    <t>Churn</t>
  </si>
  <si>
    <t>Need to build a model from the following starting point:</t>
  </si>
  <si>
    <t>Lifetime</t>
  </si>
  <si>
    <t>Monthly price $16.99</t>
  </si>
  <si>
    <t>LT Rev</t>
  </si>
  <si>
    <t>4,200 active users</t>
  </si>
  <si>
    <t>GM %</t>
  </si>
  <si>
    <t>3.2% monthly user churn</t>
  </si>
  <si>
    <t>LTV</t>
  </si>
  <si>
    <t>6.5 employee average company size, but increases over time.</t>
  </si>
  <si>
    <t>Monthly GM</t>
  </si>
  <si>
    <t xml:space="preserve">20 month gross margin CAC payback for company, but slowly decreases over time. </t>
  </si>
  <si>
    <t>CAC</t>
  </si>
  <si>
    <t>*Customer acquisition cost</t>
  </si>
  <si>
    <t>20% monthly new user growth rate in year 1, 15% in year 2.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</si>
  <si>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</si>
  <si>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</si>
  <si>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</si>
  <si>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</si>
  <si>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</si>
  <si>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</si>
  <si>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</si>
  <si>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</si>
  <si>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</si>
  <si>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</si>
  <si>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</si>
  <si>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</si>
  <si>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</si>
  <si>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</si>
  <si>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</si>
  <si>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</si>
  <si>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</si>
  <si>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</si>
  <si>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</si>
  <si>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</si>
  <si>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</si>
  <si>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</si>
  <si>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</si>
  <si>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</si>
  <si>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 xml:space="preserve">Starting </t>
  </si>
  <si>
    <t>Churn Rate</t>
  </si>
  <si>
    <t>Churned</t>
  </si>
  <si>
    <t>Growth Rate</t>
  </si>
  <si>
    <t>New</t>
  </si>
  <si>
    <t>Total Net Users</t>
  </si>
  <si>
    <t>Users / Company</t>
  </si>
  <si>
    <t>Active Companies</t>
  </si>
  <si>
    <t>Net Added Companies</t>
  </si>
  <si>
    <t>Revenue</t>
  </si>
  <si>
    <t xml:space="preserve">COGS </t>
  </si>
  <si>
    <t>Gross Margin</t>
  </si>
  <si>
    <t>Operating Expenses</t>
  </si>
  <si>
    <t>Salaries</t>
  </si>
  <si>
    <t>Benefits, Taxes, Etc.</t>
  </si>
  <si>
    <t>Marketing Expenses</t>
  </si>
  <si>
    <t>Consultants</t>
  </si>
  <si>
    <t>Miscellaneous</t>
  </si>
  <si>
    <t>Total OPEX</t>
  </si>
  <si>
    <t>Operating Income</t>
  </si>
  <si>
    <t>EBIT %</t>
  </si>
  <si>
    <t>Money Raised</t>
  </si>
  <si>
    <t xml:space="preserve">Cash Balance </t>
  </si>
  <si>
    <t>Assumptions</t>
  </si>
  <si>
    <t>Customer Acquisition Cost</t>
  </si>
  <si>
    <t>Companies / Employee (EE)</t>
  </si>
  <si>
    <t>Total Employees</t>
  </si>
  <si>
    <t>Avg Annual Salary</t>
  </si>
  <si>
    <t>Benefits, Taxes, Etc</t>
  </si>
  <si>
    <t>Consultants as % of Payroll</t>
  </si>
  <si>
    <t>Miscallaneous Exp</t>
  </si>
  <si>
    <t>2. Layout &amp; calculate best metrics to track business performance</t>
  </si>
  <si>
    <t>Lifetime Value (Company)</t>
  </si>
  <si>
    <t>LTV: CAC Ratio</t>
  </si>
  <si>
    <t>Annual Recurring Revenue</t>
  </si>
  <si>
    <t>Monthly Recurring Revenue</t>
  </si>
  <si>
    <t>Net Burn</t>
  </si>
  <si>
    <t>Net New ARR</t>
  </si>
  <si>
    <t>Burn Multiple</t>
  </si>
  <si>
    <t xml:space="preserve">*Puts focus on burn as a muiltiple of new revenue growth. </t>
  </si>
  <si>
    <t>&lt;1X</t>
  </si>
  <si>
    <t>Amazing</t>
  </si>
  <si>
    <t>*Great measure of product-market fit.</t>
  </si>
  <si>
    <t>1-1.5X</t>
  </si>
  <si>
    <t>Great</t>
  </si>
  <si>
    <t>https://medium.com/craft-ventures/the-burn-multiple-51a7e43cb200</t>
  </si>
  <si>
    <t>1.5-2X</t>
  </si>
  <si>
    <t>Good</t>
  </si>
  <si>
    <t>2-3X</t>
  </si>
  <si>
    <t>Suspect</t>
  </si>
  <si>
    <t>&gt;3X</t>
  </si>
  <si>
    <t>Bad</t>
  </si>
  <si>
    <t>3. Opportunities, risks, recommendations</t>
  </si>
  <si>
    <t>Opportunities</t>
  </si>
  <si>
    <t xml:space="preserve">Spend more on marketing - grow faster given that our efficiency is so high, we can tolerate a much higher CAC to accelerate growth. </t>
  </si>
  <si>
    <t>Try to create usage-based feature to increase revenue / user.</t>
  </si>
  <si>
    <t>Cross sell other products via affiliate partnerships (instead of building them ourselves).</t>
  </si>
  <si>
    <t xml:space="preserve">If we slow growth down to 5% we become instantly profitable =&gt; powerful level in emergencies. </t>
  </si>
  <si>
    <t>What changes can we make to our product to reduce churn?</t>
  </si>
  <si>
    <t>Start enterprise sales team to sell top-down into larger companies and push our average customers / company up more quickly.</t>
  </si>
  <si>
    <t>Risks</t>
  </si>
  <si>
    <t xml:space="preserve">Churn, we have to rebuild our customer base completely from scratch every 3-4 years at a 25% annual churn, we could run out of TAM (addressable market) to sell into. </t>
  </si>
  <si>
    <t xml:space="preserve">Churn can go much higer than 2.1%, 5% would mean we lose 60% of our customers in a year. </t>
  </si>
  <si>
    <t xml:space="preserve">CAC can always spike if we are heavily dependent on paid advertising. </t>
  </si>
  <si>
    <t>Recommendations</t>
  </si>
  <si>
    <t>Layout vision of getting to over 100K paying users (17K companies), which would get us to $15MM ARR in 3 years (15X rev multiple, $225MM valuation)</t>
  </si>
  <si>
    <t xml:space="preserve">Use increased efficiency in OPEX to re-invest in marketing. </t>
  </si>
  <si>
    <t xml:space="preserve">Allow CAC to rise and burn multiple to go as high as 1, scaling much more quickly than this model. </t>
  </si>
  <si>
    <t xml:space="preserve">Launch 1 month free trial to increase customer acquisition / leads. </t>
  </si>
  <si>
    <t xml:space="preserve">Launch referral program with multi-month discounts for both parties. </t>
  </si>
  <si>
    <t xml:space="preserve">Hire enterprise sales team to sell top down. </t>
  </si>
  <si>
    <t xml:space="preserve">Identify the largest non-english speaking market to begin selling into, and localize product for it. </t>
  </si>
  <si>
    <t xml:space="preserve">Continue to tap venture markets to fund CAC as long as conditions allow. </t>
  </si>
  <si>
    <t>From the $15MM ARR target, try to double the business annual for 3 consecutive year to hit $120MM ARR and IPO.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</si>
</sst>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_(&quot;$&quot;* #,##0.00_);_(&quot;$&quot;* \(#,##0.00\);_(&quot;$&quot;* &quot;-&quot;??_);_(@_)"/>
    <numFmt numFmtId="165" formatCode="0.0"/>
    <numFmt numFmtId="166" formatCode="_(* #,##0.0_);_(* \(#,##0.0\);_(* &quot;-&quot;??_);_(@_)"/>
    <numFmt numFmtId="167" formatCode="&quot;$&quot;#,##0.00_);[Red]\(&quot;$&quot;#,##0.00\)"/>
    <numFmt numFmtId="168" formatCode="_(* #,##0_);_(* \(#,##0\);_(* &quot;-&quot;??_);_(@_)"/>
    <numFmt numFmtId="169" formatCode="_(&quot;$&quot;* #,##0.0_);_(&quot;$&quot;* \(#,##0.0\);_(&quot;$&quot;* &quot;-&quot;??_);_(@_)"/>
    <numFmt numFmtId="170" formatCode="_(&quot;$&quot;* #,##0_);_(&quot;$&quot;* \(#,##0\);_(&quot;$&quot;* &quot;-&quot;??_);_(@_)"/>
    <numFmt numFmtId="171" formatCode="_ * #,##0.00_ ;_ * \-#,##0.00_ ;_ * &quot;-&quot;??_ ;_ @_ "/>
    <numFmt numFmtId="172" formatCode="&quot;$&quot;#,##0.0_);[Red]\(&quot;$&quot;#,##0.0\)"/>
    <numFmt numFmtId="173" formatCode="_(* #,##0.00_);_(* \(#,##0.00\);_(* &quot;-&quot;??_);_(@_)"/>
  </numFmts>
  <fonts count="9">
    <font>
      <sz val="11.0"/>
      <color rgb="FF000000"/>
      <name val="Arial"/>
      <scheme val="minor"/>
    </font>
    <font>
      <b/>
      <sz val="11.0"/>
      <name val="Calibri"/>
    </font>
    <font>
      <b/>
      <u/>
      <sz val="11.0"/>
      <name val="Calibri"/>
    </font>
    <font>
      <sz val="11.0"/>
      <name val="Calibri"/>
    </font>
    <font>
      <i/>
      <sz val="11.0"/>
      <name val="Calibri"/>
    </font>
    <font>
      <sz val="11.0"/>
      <color rgb="FF0000FF"/>
      <name val="Calibri"/>
    </font>
    <font>
      <b/>
      <u/>
      <sz val="11.0"/>
      <name val="Calibri"/>
    </font>
    <font>
      <u/>
      <sz val="11.0"/>
      <color rgb="FF0000FF"/>
      <name val="Calibri"/>
    </font>
    <font>
      <u/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3" numFmtId="164" xfId="0" applyFont="1" applyNumberFormat="1"/>
    <xf borderId="0" fillId="0" fontId="4" numFmtId="0" xfId="0" applyFont="1"/>
    <xf borderId="0" fillId="0" fontId="5" numFmtId="165" xfId="0" applyFont="1" applyNumberFormat="1"/>
    <xf borderId="0" fillId="0" fontId="3" numFmtId="10" xfId="0" applyFont="1" applyNumberFormat="1"/>
    <xf borderId="0" fillId="0" fontId="6" numFmtId="0" xfId="0" applyFont="1"/>
    <xf borderId="0" fillId="0" fontId="3" numFmtId="166" xfId="0" applyFont="1" applyNumberFormat="1"/>
    <xf borderId="0" fillId="0" fontId="3" numFmtId="167" xfId="0" applyFont="1" applyNumberFormat="1"/>
    <xf borderId="0" fillId="0" fontId="3" numFmtId="168" xfId="0" applyFont="1" applyNumberFormat="1"/>
    <xf borderId="0" fillId="0" fontId="3" numFmtId="0" xfId="0" applyAlignment="1" applyFont="1">
      <alignment horizontal="left"/>
    </xf>
    <xf borderId="0" fillId="0" fontId="3" numFmtId="169" xfId="0" applyFont="1" applyNumberFormat="1"/>
    <xf borderId="0" fillId="0" fontId="3" numFmtId="170" xfId="0" applyFont="1" applyNumberFormat="1"/>
    <xf borderId="0" fillId="0" fontId="5" numFmtId="9" xfId="0" applyFont="1" applyNumberFormat="1"/>
    <xf borderId="1" fillId="3" fontId="3" numFmtId="169" xfId="0" applyBorder="1" applyFill="1" applyFont="1" applyNumberFormat="1"/>
    <xf borderId="1" fillId="4" fontId="3" numFmtId="170" xfId="0" applyBorder="1" applyFill="1" applyFont="1" applyNumberFormat="1"/>
    <xf borderId="0" fillId="0" fontId="3" numFmtId="9" xfId="0" applyFont="1" applyNumberFormat="1"/>
    <xf borderId="0" fillId="0" fontId="1" numFmtId="0" xfId="0" applyAlignment="1" applyFont="1">
      <alignment horizontal="center"/>
    </xf>
    <xf borderId="0" fillId="0" fontId="1" numFmtId="9" xfId="0" applyFont="1" applyNumberFormat="1"/>
    <xf borderId="0" fillId="0" fontId="1" numFmtId="164" xfId="0" applyFont="1" applyNumberFormat="1"/>
    <xf borderId="0" fillId="0" fontId="5" numFmtId="168" xfId="0" applyFont="1" applyNumberFormat="1"/>
    <xf borderId="0" fillId="0" fontId="5" numFmtId="10" xfId="0" applyFont="1" applyNumberFormat="1"/>
    <xf borderId="2" fillId="0" fontId="3" numFmtId="0" xfId="0" applyBorder="1" applyFont="1"/>
    <xf borderId="0" fillId="0" fontId="1" numFmtId="168" xfId="0" applyFont="1" applyNumberFormat="1"/>
    <xf borderId="0" fillId="0" fontId="5" numFmtId="0" xfId="0" applyFont="1"/>
    <xf borderId="0" fillId="0" fontId="5" numFmtId="2" xfId="0" applyFont="1" applyNumberFormat="1"/>
    <xf borderId="0" fillId="0" fontId="1" numFmtId="170" xfId="0" applyFont="1" applyNumberFormat="1"/>
    <xf borderId="2" fillId="0" fontId="3" numFmtId="168" xfId="0" applyBorder="1" applyFont="1" applyNumberFormat="1"/>
    <xf borderId="0" fillId="0" fontId="4" numFmtId="9" xfId="0" applyFont="1" applyNumberFormat="1"/>
    <xf borderId="0" fillId="0" fontId="3" numFmtId="171" xfId="0" applyFont="1" applyNumberFormat="1"/>
    <xf borderId="1" fillId="4" fontId="5" numFmtId="168" xfId="0" applyBorder="1" applyFont="1" applyNumberFormat="1"/>
    <xf borderId="0" fillId="0" fontId="5" numFmtId="170" xfId="0" applyFont="1" applyNumberFormat="1"/>
    <xf borderId="0" fillId="0" fontId="3" numFmtId="172" xfId="0" applyFont="1" applyNumberFormat="1"/>
    <xf borderId="0" fillId="0" fontId="3" numFmtId="173" xfId="0" applyFont="1" applyNumberFormat="1"/>
    <xf borderId="0" fillId="0" fontId="7" numFmtId="0" xfId="0" applyFont="1"/>
    <xf borderId="1" fillId="2" fontId="3" numFmtId="0" xfId="0" applyBorder="1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ium.com/craft-ventures/the-burn-multiple-51a7e43cb200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43"/>
    <col customWidth="1" min="2" max="2" width="12.71"/>
    <col customWidth="1" min="3" max="3" width="14.29"/>
    <col customWidth="1" min="4" max="6" width="11.57"/>
    <col customWidth="1" min="7" max="7" width="11.43"/>
    <col customWidth="1" min="8" max="8" width="12.0"/>
    <col customWidth="1" min="9" max="9" width="13.43"/>
    <col customWidth="1" min="10" max="14" width="11.43"/>
    <col customWidth="1" min="15" max="15" width="11.86"/>
    <col customWidth="1" min="16" max="16" width="11.43"/>
    <col customWidth="1" min="17" max="18" width="12.57"/>
    <col customWidth="1" min="19" max="19" width="11.43"/>
    <col customWidth="1" min="20" max="20" width="13.14"/>
    <col customWidth="1" min="21" max="21" width="13.29"/>
    <col customWidth="1" min="22" max="22" width="13.0"/>
    <col customWidth="1" min="23" max="23" width="13.29"/>
    <col customWidth="1" min="24" max="24" width="13.71"/>
    <col customWidth="1" min="25" max="25" width="13.14"/>
  </cols>
  <sheetData>
    <row r="1" ht="14.25" customHeight="1">
      <c r="A1" s="1" t="s">
        <v>0</v>
      </c>
    </row>
    <row r="2" ht="14.25" customHeight="1"/>
    <row r="3" ht="14.25" customHeight="1">
      <c r="A3" t="s">
        <v>1</v>
      </c>
    </row>
    <row r="4" ht="14.25" customHeight="1"/>
    <row r="5" ht="14.25" customHeight="1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4.25" customHeight="1"/>
    <row r="7" ht="14.25" customHeight="1">
      <c r="A7" t="s">
        <v>3</v>
      </c>
      <c r="H7" s="3" t="s">
        <v>4</v>
      </c>
      <c r="I7" s="3" t="s">
        <v>5</v>
      </c>
      <c r="J7" s="4"/>
    </row>
    <row r="8" ht="14.25" customHeight="1">
      <c r="G8" t="s">
        <v>6</v>
      </c>
      <c r="H8" s="5">
        <v>16.99</v>
      </c>
      <c r="I8" s="5" t="str">
        <f>H8*I9</f>
        <v> $ 110.44 </v>
      </c>
      <c r="J8" s="4"/>
      <c r="K8" s="4"/>
      <c r="L8" s="4"/>
    </row>
    <row r="9" ht="14.25" customHeight="1">
      <c r="A9" s="6" t="s">
        <v>7</v>
      </c>
      <c r="G9" t="s">
        <v>8</v>
      </c>
      <c r="H9" s="7">
        <v>1.0</v>
      </c>
      <c r="I9" s="7">
        <v>6.5</v>
      </c>
      <c r="J9" s="4"/>
      <c r="K9" s="4"/>
      <c r="L9" s="4"/>
    </row>
    <row r="10" ht="14.25" customHeight="1">
      <c r="G10" t="s">
        <v>9</v>
      </c>
      <c r="H10" s="8">
        <v>0.032</v>
      </c>
      <c r="I10" s="8" t="str">
        <f t="shared" ref="I10:I11" si="1">H10</f>
        <v>3.20%</v>
      </c>
      <c r="J10" s="4"/>
      <c r="K10" s="9"/>
      <c r="L10" s="4"/>
    </row>
    <row r="11" ht="14.25" customHeight="1">
      <c r="A11" t="s">
        <v>10</v>
      </c>
      <c r="G11" t="s">
        <v>11</v>
      </c>
      <c r="H11" s="10" t="str">
        <f>1/H10</f>
        <v>  31.3 </v>
      </c>
      <c r="I11" s="10" t="str">
        <f t="shared" si="1"/>
        <v>  31.3 </v>
      </c>
      <c r="J11" s="4"/>
      <c r="K11" s="11"/>
      <c r="L11" s="4"/>
      <c r="O11" s="12"/>
    </row>
    <row r="12" ht="14.25" customHeight="1">
      <c r="A12" s="13" t="s">
        <v>12</v>
      </c>
      <c r="G12" s="4" t="s">
        <v>13</v>
      </c>
      <c r="H12" s="14" t="str">
        <f t="shared" ref="H12:I12" si="2">H8*H11</f>
        <v> $ 530.9 </v>
      </c>
      <c r="I12" s="15" t="str">
        <f t="shared" si="2"/>
        <v> $ 3,451 </v>
      </c>
      <c r="J12" s="4"/>
      <c r="K12" s="4"/>
      <c r="L12" s="4"/>
    </row>
    <row r="13" ht="14.25" customHeight="1">
      <c r="A13" s="13" t="s">
        <v>14</v>
      </c>
      <c r="G13" s="4" t="s">
        <v>15</v>
      </c>
      <c r="H13" s="16">
        <v>0.85</v>
      </c>
      <c r="I13" s="16" t="str">
        <f>H13</f>
        <v>85%</v>
      </c>
      <c r="J13" s="4"/>
      <c r="K13" s="8"/>
      <c r="L13" s="4"/>
      <c r="O13" s="15"/>
    </row>
    <row r="14" ht="14.25" customHeight="1">
      <c r="A14" s="13" t="s">
        <v>16</v>
      </c>
      <c r="G14" s="4" t="s">
        <v>17</v>
      </c>
      <c r="H14" s="17" t="str">
        <f t="shared" ref="H14:I14" si="3">H12*H13</f>
        <v> $ 451.3 </v>
      </c>
      <c r="I14" s="17" t="str">
        <f t="shared" si="3"/>
        <v> $ 2,933.4 </v>
      </c>
      <c r="J14" s="4"/>
      <c r="K14" s="10"/>
      <c r="L14" s="4"/>
    </row>
    <row r="15" ht="14.25" customHeight="1">
      <c r="A15" s="13" t="s">
        <v>18</v>
      </c>
      <c r="G15" s="4" t="s">
        <v>19</v>
      </c>
      <c r="H15" s="5" t="str">
        <f t="shared" ref="H15:I15" si="4">H8*H13</f>
        <v> $ 14.44 </v>
      </c>
      <c r="I15" s="5" t="str">
        <f t="shared" si="4"/>
        <v> $ 93.87 </v>
      </c>
      <c r="J15" s="4"/>
      <c r="K15" s="15"/>
      <c r="L15" s="4"/>
    </row>
    <row r="16" ht="14.25" customHeight="1">
      <c r="A16" s="13" t="s">
        <v>20</v>
      </c>
      <c r="G16" s="4" t="s">
        <v>21</v>
      </c>
      <c r="H16" s="4"/>
      <c r="I16" s="18" t="str">
        <f>I15*20</f>
        <v> $ 1,877 </v>
      </c>
      <c r="J16" s="4" t="s">
        <v>22</v>
      </c>
      <c r="K16" s="19"/>
      <c r="L16" s="4"/>
    </row>
    <row r="17" ht="14.25" customHeight="1">
      <c r="A17" s="13" t="s">
        <v>23</v>
      </c>
      <c r="K17" s="19"/>
      <c r="L17" s="4"/>
    </row>
    <row r="18" ht="14.25" customHeight="1">
      <c r="K18" s="19"/>
      <c r="L18" s="4"/>
      <c r="M18" s="5"/>
    </row>
    <row r="19" ht="14.25" customHeight="1">
      <c r="B19" s="20" t="s">
        <v>24</v>
      </c>
      <c r="C19" s="20" t="s">
        <v>25</v>
      </c>
      <c r="D19" s="20" t="s">
        <v>26</v>
      </c>
      <c r="E19" s="20" t="s">
        <v>27</v>
      </c>
      <c r="F19" s="20" t="s">
        <v>28</v>
      </c>
      <c r="G19" s="20" t="s">
        <v>29</v>
      </c>
      <c r="H19" s="20" t="s">
        <v>30</v>
      </c>
      <c r="I19" s="20" t="s">
        <v>31</v>
      </c>
      <c r="J19" s="20" t="s">
        <v>32</v>
      </c>
      <c r="K19" s="20" t="s">
        <v>33</v>
      </c>
      <c r="L19" s="20" t="s">
        <v>34</v>
      </c>
      <c r="M19" s="20" t="s">
        <v>35</v>
      </c>
      <c r="N19" s="20" t="s">
        <v>36</v>
      </c>
      <c r="O19" s="20" t="s">
        <v>37</v>
      </c>
      <c r="P19" s="20" t="s">
        <v>38</v>
      </c>
      <c r="Q19" s="20" t="s">
        <v>39</v>
      </c>
      <c r="R19" s="20" t="s">
        <v>40</v>
      </c>
      <c r="S19" s="20" t="s">
        <v>41</v>
      </c>
      <c r="T19" s="20" t="s">
        <v>42</v>
      </c>
      <c r="U19" s="20" t="s">
        <v>43</v>
      </c>
      <c r="V19" s="20" t="s">
        <v>44</v>
      </c>
      <c r="W19" s="20" t="s">
        <v>45</v>
      </c>
      <c r="X19" s="20" t="s">
        <v>46</v>
      </c>
      <c r="Y19" s="20" t="s">
        <v>47</v>
      </c>
    </row>
    <row r="20" ht="14.25" customHeight="1">
      <c r="A20" s="9" t="s">
        <v>8</v>
      </c>
      <c r="B20" s="1"/>
      <c r="C20" s="1"/>
      <c r="D20" s="1"/>
      <c r="E20" s="1"/>
      <c r="F20" s="1"/>
      <c r="G20" s="1"/>
      <c r="H20" s="1"/>
      <c r="I20" s="1"/>
      <c r="J20" s="1"/>
      <c r="K20" s="21"/>
      <c r="L20" s="1"/>
      <c r="M20" s="2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4.25" customHeight="1">
      <c r="A21" t="s">
        <v>48</v>
      </c>
      <c r="B21" s="23">
        <v>4200.0</v>
      </c>
      <c r="C21" s="12" t="str">
        <f t="shared" ref="C21:Y21" si="5">B26</f>
        <v>  4,200 </v>
      </c>
      <c r="D21" s="12" t="str">
        <f t="shared" si="5"/>
        <v>  4,906 </v>
      </c>
      <c r="E21" s="12" t="str">
        <f t="shared" si="5"/>
        <v>  5,730 </v>
      </c>
      <c r="F21" s="12" t="str">
        <f t="shared" si="5"/>
        <v>  6,693 </v>
      </c>
      <c r="G21" s="12" t="str">
        <f t="shared" si="5"/>
        <v>  7,818 </v>
      </c>
      <c r="H21" s="12" t="str">
        <f t="shared" si="5"/>
        <v>  9,132 </v>
      </c>
      <c r="I21" s="12" t="str">
        <f t="shared" si="5"/>
        <v>  10,666 </v>
      </c>
      <c r="J21" s="12" t="str">
        <f t="shared" si="5"/>
        <v>  12,458 </v>
      </c>
      <c r="K21" s="12" t="str">
        <f t="shared" si="5"/>
        <v>  14,551 </v>
      </c>
      <c r="L21" s="12" t="str">
        <f t="shared" si="5"/>
        <v>  16,995 </v>
      </c>
      <c r="M21" s="12" t="str">
        <f t="shared" si="5"/>
        <v>  19,850 </v>
      </c>
      <c r="N21" s="12" t="str">
        <f t="shared" si="5"/>
        <v>  23,185 </v>
      </c>
      <c r="O21" s="12" t="str">
        <f t="shared" si="5"/>
        <v>  25,921 </v>
      </c>
      <c r="P21" s="12" t="str">
        <f t="shared" si="5"/>
        <v>  28,980 </v>
      </c>
      <c r="Q21" s="12" t="str">
        <f t="shared" si="5"/>
        <v>  32,400 </v>
      </c>
      <c r="R21" s="12" t="str">
        <f t="shared" si="5"/>
        <v>  36,223 </v>
      </c>
      <c r="S21" s="12" t="str">
        <f t="shared" si="5"/>
        <v>  40,497 </v>
      </c>
      <c r="T21" s="12" t="str">
        <f t="shared" si="5"/>
        <v>  45,276 </v>
      </c>
      <c r="U21" s="12" t="str">
        <f t="shared" si="5"/>
        <v>  50,618 </v>
      </c>
      <c r="V21" s="12" t="str">
        <f t="shared" si="5"/>
        <v>  56,591 </v>
      </c>
      <c r="W21" s="12" t="str">
        <f t="shared" si="5"/>
        <v>  63,269 </v>
      </c>
      <c r="X21" s="12" t="str">
        <f t="shared" si="5"/>
        <v>  70,734 </v>
      </c>
      <c r="Y21" s="12" t="str">
        <f t="shared" si="5"/>
        <v>  79,081 </v>
      </c>
    </row>
    <row r="22" ht="14.25" customHeight="1">
      <c r="A22" t="s">
        <v>49</v>
      </c>
      <c r="C22" s="24">
        <v>0.032</v>
      </c>
      <c r="D22" s="24">
        <v>0.032</v>
      </c>
      <c r="E22" s="24">
        <v>0.032</v>
      </c>
      <c r="F22" s="24">
        <v>0.032</v>
      </c>
      <c r="G22" s="24">
        <v>0.032</v>
      </c>
      <c r="H22" s="24">
        <v>0.032</v>
      </c>
      <c r="I22" s="24">
        <v>0.032</v>
      </c>
      <c r="J22" s="24">
        <v>0.032</v>
      </c>
      <c r="K22" s="24">
        <v>0.032</v>
      </c>
      <c r="L22" s="24">
        <v>0.032</v>
      </c>
      <c r="M22" s="24">
        <v>0.032</v>
      </c>
      <c r="N22" s="24">
        <v>0.032</v>
      </c>
      <c r="O22" s="24">
        <v>0.032</v>
      </c>
      <c r="P22" s="24">
        <v>0.032</v>
      </c>
      <c r="Q22" s="24">
        <v>0.032</v>
      </c>
      <c r="R22" s="24">
        <v>0.032</v>
      </c>
      <c r="S22" s="24">
        <v>0.032</v>
      </c>
      <c r="T22" s="24">
        <v>0.032</v>
      </c>
      <c r="U22" s="24">
        <v>0.032</v>
      </c>
      <c r="V22" s="24">
        <v>0.032</v>
      </c>
      <c r="W22" s="24">
        <v>0.032</v>
      </c>
      <c r="X22" s="24">
        <v>0.032</v>
      </c>
      <c r="Y22" s="24">
        <v>0.032</v>
      </c>
    </row>
    <row r="23" ht="14.25" customHeight="1">
      <c r="A23" t="s">
        <v>50</v>
      </c>
      <c r="C23" s="12" t="str">
        <f t="shared" ref="C23:Y23" si="6">-ROUND(C21*C22,0)</f>
        <v>  (134)</v>
      </c>
      <c r="D23" s="12" t="str">
        <f t="shared" si="6"/>
        <v>  (157)</v>
      </c>
      <c r="E23" s="12" t="str">
        <f t="shared" si="6"/>
        <v>  (183)</v>
      </c>
      <c r="F23" s="12" t="str">
        <f t="shared" si="6"/>
        <v>  (214)</v>
      </c>
      <c r="G23" s="12" t="str">
        <f t="shared" si="6"/>
        <v>  (250)</v>
      </c>
      <c r="H23" s="12" t="str">
        <f t="shared" si="6"/>
        <v>  (292)</v>
      </c>
      <c r="I23" s="12" t="str">
        <f t="shared" si="6"/>
        <v>  (341)</v>
      </c>
      <c r="J23" s="12" t="str">
        <f t="shared" si="6"/>
        <v>  (399)</v>
      </c>
      <c r="K23" s="12" t="str">
        <f t="shared" si="6"/>
        <v>  (466)</v>
      </c>
      <c r="L23" s="12" t="str">
        <f t="shared" si="6"/>
        <v>  (544)</v>
      </c>
      <c r="M23" s="12" t="str">
        <f t="shared" si="6"/>
        <v>  (635)</v>
      </c>
      <c r="N23" s="12" t="str">
        <f t="shared" si="6"/>
        <v>  (742)</v>
      </c>
      <c r="O23" s="12" t="str">
        <f t="shared" si="6"/>
        <v>  (829)</v>
      </c>
      <c r="P23" s="12" t="str">
        <f t="shared" si="6"/>
        <v>  (927)</v>
      </c>
      <c r="Q23" s="12" t="str">
        <f t="shared" si="6"/>
        <v>  (1,037)</v>
      </c>
      <c r="R23" s="12" t="str">
        <f t="shared" si="6"/>
        <v>  (1,159)</v>
      </c>
      <c r="S23" s="12" t="str">
        <f t="shared" si="6"/>
        <v>  (1,296)</v>
      </c>
      <c r="T23" s="12" t="str">
        <f t="shared" si="6"/>
        <v>  (1,449)</v>
      </c>
      <c r="U23" s="12" t="str">
        <f t="shared" si="6"/>
        <v>  (1,620)</v>
      </c>
      <c r="V23" s="12" t="str">
        <f t="shared" si="6"/>
        <v>  (1,811)</v>
      </c>
      <c r="W23" s="12" t="str">
        <f t="shared" si="6"/>
        <v>  (2,025)</v>
      </c>
      <c r="X23" s="12" t="str">
        <f t="shared" si="6"/>
        <v>  (2,263)</v>
      </c>
      <c r="Y23" s="12" t="str">
        <f t="shared" si="6"/>
        <v>  (2,531)</v>
      </c>
    </row>
    <row r="24" ht="14.25" customHeight="1">
      <c r="A24" t="s">
        <v>51</v>
      </c>
      <c r="C24" s="24">
        <v>0.2</v>
      </c>
      <c r="D24" s="24">
        <v>0.2</v>
      </c>
      <c r="E24" s="24">
        <v>0.2</v>
      </c>
      <c r="F24" s="24">
        <v>0.2</v>
      </c>
      <c r="G24" s="24">
        <v>0.2</v>
      </c>
      <c r="H24" s="24">
        <v>0.2</v>
      </c>
      <c r="I24" s="24">
        <v>0.2</v>
      </c>
      <c r="J24" s="24">
        <v>0.2</v>
      </c>
      <c r="K24" s="24">
        <v>0.2</v>
      </c>
      <c r="L24" s="24">
        <v>0.2</v>
      </c>
      <c r="M24" s="24">
        <v>0.2</v>
      </c>
      <c r="N24" s="24">
        <v>0.15</v>
      </c>
      <c r="O24" s="24">
        <v>0.15</v>
      </c>
      <c r="P24" s="24">
        <v>0.15</v>
      </c>
      <c r="Q24" s="24">
        <v>0.15</v>
      </c>
      <c r="R24" s="24">
        <v>0.15</v>
      </c>
      <c r="S24" s="24">
        <v>0.15</v>
      </c>
      <c r="T24" s="24">
        <v>0.15</v>
      </c>
      <c r="U24" s="24">
        <v>0.15</v>
      </c>
      <c r="V24" s="24">
        <v>0.15</v>
      </c>
      <c r="W24" s="24">
        <v>0.15</v>
      </c>
      <c r="X24" s="24">
        <v>0.15</v>
      </c>
      <c r="Y24" s="24">
        <v>0.15</v>
      </c>
    </row>
    <row r="25" ht="14.25" customHeight="1">
      <c r="A25" t="s">
        <v>52</v>
      </c>
      <c r="B25" s="25"/>
      <c r="C25" s="25" t="str">
        <f t="shared" ref="C25:Y25" si="7">ROUND(C21*C24,0)</f>
        <v>840</v>
      </c>
      <c r="D25" s="25" t="str">
        <f t="shared" si="7"/>
        <v>981</v>
      </c>
      <c r="E25" s="25" t="str">
        <f t="shared" si="7"/>
        <v>1146</v>
      </c>
      <c r="F25" s="25" t="str">
        <f t="shared" si="7"/>
        <v>1339</v>
      </c>
      <c r="G25" s="25" t="str">
        <f t="shared" si="7"/>
        <v>1564</v>
      </c>
      <c r="H25" s="25" t="str">
        <f t="shared" si="7"/>
        <v>1826</v>
      </c>
      <c r="I25" s="25" t="str">
        <f t="shared" si="7"/>
        <v>2133</v>
      </c>
      <c r="J25" s="25" t="str">
        <f t="shared" si="7"/>
        <v>2492</v>
      </c>
      <c r="K25" s="25" t="str">
        <f t="shared" si="7"/>
        <v>2910</v>
      </c>
      <c r="L25" s="25" t="str">
        <f t="shared" si="7"/>
        <v>3399</v>
      </c>
      <c r="M25" s="25" t="str">
        <f t="shared" si="7"/>
        <v>3970</v>
      </c>
      <c r="N25" s="25" t="str">
        <f t="shared" si="7"/>
        <v>3478</v>
      </c>
      <c r="O25" s="25" t="str">
        <f t="shared" si="7"/>
        <v>3888</v>
      </c>
      <c r="P25" s="25" t="str">
        <f t="shared" si="7"/>
        <v>4347</v>
      </c>
      <c r="Q25" s="25" t="str">
        <f t="shared" si="7"/>
        <v>4860</v>
      </c>
      <c r="R25" s="25" t="str">
        <f t="shared" si="7"/>
        <v>5433</v>
      </c>
      <c r="S25" s="25" t="str">
        <f t="shared" si="7"/>
        <v>6075</v>
      </c>
      <c r="T25" s="25" t="str">
        <f t="shared" si="7"/>
        <v>6791</v>
      </c>
      <c r="U25" s="25" t="str">
        <f t="shared" si="7"/>
        <v>7593</v>
      </c>
      <c r="V25" s="25" t="str">
        <f t="shared" si="7"/>
        <v>8489</v>
      </c>
      <c r="W25" s="25" t="str">
        <f t="shared" si="7"/>
        <v>9490</v>
      </c>
      <c r="X25" s="25" t="str">
        <f t="shared" si="7"/>
        <v>10610</v>
      </c>
      <c r="Y25" s="25" t="str">
        <f t="shared" si="7"/>
        <v>11862</v>
      </c>
    </row>
    <row r="26" ht="14.25" customHeight="1">
      <c r="A26" s="1" t="s">
        <v>53</v>
      </c>
      <c r="B26" s="26" t="str">
        <f t="shared" ref="B26:Y26" si="8">B21+B23+B25</f>
        <v>  4,200 </v>
      </c>
      <c r="C26" s="26" t="str">
        <f t="shared" si="8"/>
        <v>  4,906 </v>
      </c>
      <c r="D26" s="26" t="str">
        <f t="shared" si="8"/>
        <v>  5,730 </v>
      </c>
      <c r="E26" s="26" t="str">
        <f t="shared" si="8"/>
        <v>  6,693 </v>
      </c>
      <c r="F26" s="26" t="str">
        <f t="shared" si="8"/>
        <v>  7,818 </v>
      </c>
      <c r="G26" s="26" t="str">
        <f t="shared" si="8"/>
        <v>  9,132 </v>
      </c>
      <c r="H26" s="26" t="str">
        <f t="shared" si="8"/>
        <v>  10,666 </v>
      </c>
      <c r="I26" s="26" t="str">
        <f t="shared" si="8"/>
        <v>  12,458 </v>
      </c>
      <c r="J26" s="26" t="str">
        <f t="shared" si="8"/>
        <v>  14,551 </v>
      </c>
      <c r="K26" s="26" t="str">
        <f t="shared" si="8"/>
        <v>  16,995 </v>
      </c>
      <c r="L26" s="26" t="str">
        <f t="shared" si="8"/>
        <v>  19,850 </v>
      </c>
      <c r="M26" s="26" t="str">
        <f t="shared" si="8"/>
        <v>  23,185 </v>
      </c>
      <c r="N26" s="26" t="str">
        <f t="shared" si="8"/>
        <v>  25,921 </v>
      </c>
      <c r="O26" s="26" t="str">
        <f t="shared" si="8"/>
        <v>  28,980 </v>
      </c>
      <c r="P26" s="26" t="str">
        <f t="shared" si="8"/>
        <v>  32,400 </v>
      </c>
      <c r="Q26" s="26" t="str">
        <f t="shared" si="8"/>
        <v>  36,223 </v>
      </c>
      <c r="R26" s="26" t="str">
        <f t="shared" si="8"/>
        <v>  40,497 </v>
      </c>
      <c r="S26" s="26" t="str">
        <f t="shared" si="8"/>
        <v>  45,276 </v>
      </c>
      <c r="T26" s="26" t="str">
        <f t="shared" si="8"/>
        <v>  50,618 </v>
      </c>
      <c r="U26" s="26" t="str">
        <f t="shared" si="8"/>
        <v>  56,591 </v>
      </c>
      <c r="V26" s="26" t="str">
        <f t="shared" si="8"/>
        <v>  63,269 </v>
      </c>
      <c r="W26" s="26" t="str">
        <f t="shared" si="8"/>
        <v>  70,734 </v>
      </c>
      <c r="X26" s="26" t="str">
        <f t="shared" si="8"/>
        <v>  79,081 </v>
      </c>
      <c r="Y26" s="26" t="str">
        <f t="shared" si="8"/>
        <v>  88,412 </v>
      </c>
    </row>
    <row r="27" ht="14.25" customHeight="1">
      <c r="K27" s="19"/>
      <c r="L27" s="4"/>
      <c r="M27" s="5"/>
    </row>
    <row r="28" ht="14.25" customHeight="1">
      <c r="A28" t="s">
        <v>54</v>
      </c>
      <c r="B28" s="27">
        <v>6.5</v>
      </c>
      <c r="C28" s="27" t="str">
        <f>B28+0</f>
        <v>6.5</v>
      </c>
      <c r="D28" s="27" t="str">
        <f t="shared" ref="D28:Y28" si="9">C28+0.1</f>
        <v>6.6</v>
      </c>
      <c r="E28" s="27" t="str">
        <f t="shared" si="9"/>
        <v>6.7</v>
      </c>
      <c r="F28" s="27" t="str">
        <f t="shared" si="9"/>
        <v>6.8</v>
      </c>
      <c r="G28" s="28" t="str">
        <f t="shared" si="9"/>
        <v>6.90</v>
      </c>
      <c r="H28" s="28" t="str">
        <f t="shared" si="9"/>
        <v>7.00</v>
      </c>
      <c r="I28" s="28" t="str">
        <f t="shared" si="9"/>
        <v>7.10</v>
      </c>
      <c r="J28" s="28" t="str">
        <f t="shared" si="9"/>
        <v>7.20</v>
      </c>
      <c r="K28" s="28" t="str">
        <f t="shared" si="9"/>
        <v>7.30</v>
      </c>
      <c r="L28" s="28" t="str">
        <f t="shared" si="9"/>
        <v>7.40</v>
      </c>
      <c r="M28" s="28" t="str">
        <f t="shared" si="9"/>
        <v>7.50</v>
      </c>
      <c r="N28" s="28" t="str">
        <f t="shared" si="9"/>
        <v>7.60</v>
      </c>
      <c r="O28" s="28" t="str">
        <f t="shared" si="9"/>
        <v>7.70</v>
      </c>
      <c r="P28" s="28" t="str">
        <f t="shared" si="9"/>
        <v>7.80</v>
      </c>
      <c r="Q28" s="28" t="str">
        <f t="shared" si="9"/>
        <v>7.90</v>
      </c>
      <c r="R28" s="28" t="str">
        <f t="shared" si="9"/>
        <v>8.00</v>
      </c>
      <c r="S28" s="28" t="str">
        <f t="shared" si="9"/>
        <v>8.10</v>
      </c>
      <c r="T28" s="28" t="str">
        <f t="shared" si="9"/>
        <v>8.20</v>
      </c>
      <c r="U28" s="28" t="str">
        <f t="shared" si="9"/>
        <v>8.30</v>
      </c>
      <c r="V28" s="28" t="str">
        <f t="shared" si="9"/>
        <v>8.40</v>
      </c>
      <c r="W28" s="28" t="str">
        <f t="shared" si="9"/>
        <v>8.50</v>
      </c>
      <c r="X28" s="28" t="str">
        <f t="shared" si="9"/>
        <v>8.60</v>
      </c>
      <c r="Y28" s="28" t="str">
        <f t="shared" si="9"/>
        <v>8.70</v>
      </c>
    </row>
    <row r="29" ht="14.25" customHeight="1">
      <c r="A29" t="s">
        <v>55</v>
      </c>
      <c r="B29" t="str">
        <f t="shared" ref="B29:Y29" si="10">ROUND(B26/B28,0)</f>
        <v>646</v>
      </c>
      <c r="C29" t="str">
        <f t="shared" si="10"/>
        <v>755</v>
      </c>
      <c r="D29" t="str">
        <f t="shared" si="10"/>
        <v>868</v>
      </c>
      <c r="E29" t="str">
        <f t="shared" si="10"/>
        <v>999</v>
      </c>
      <c r="F29" t="str">
        <f t="shared" si="10"/>
        <v>1150</v>
      </c>
      <c r="G29" t="str">
        <f t="shared" si="10"/>
        <v>1323</v>
      </c>
      <c r="H29" t="str">
        <f t="shared" si="10"/>
        <v>1524</v>
      </c>
      <c r="I29" t="str">
        <f t="shared" si="10"/>
        <v>1755</v>
      </c>
      <c r="J29" t="str">
        <f t="shared" si="10"/>
        <v>2021</v>
      </c>
      <c r="K29" t="str">
        <f t="shared" si="10"/>
        <v>2328</v>
      </c>
      <c r="L29" t="str">
        <f t="shared" si="10"/>
        <v>2682</v>
      </c>
      <c r="M29" t="str">
        <f t="shared" si="10"/>
        <v>3091</v>
      </c>
      <c r="N29" t="str">
        <f t="shared" si="10"/>
        <v>3411</v>
      </c>
      <c r="O29" t="str">
        <f t="shared" si="10"/>
        <v>3764</v>
      </c>
      <c r="P29" t="str">
        <f t="shared" si="10"/>
        <v>4154</v>
      </c>
      <c r="Q29" t="str">
        <f t="shared" si="10"/>
        <v>4585</v>
      </c>
      <c r="R29" t="str">
        <f t="shared" si="10"/>
        <v>5062</v>
      </c>
      <c r="S29" t="str">
        <f t="shared" si="10"/>
        <v>5590</v>
      </c>
      <c r="T29" t="str">
        <f t="shared" si="10"/>
        <v>6173</v>
      </c>
      <c r="U29" t="str">
        <f t="shared" si="10"/>
        <v>6818</v>
      </c>
      <c r="V29" t="str">
        <f t="shared" si="10"/>
        <v>7532</v>
      </c>
      <c r="W29" t="str">
        <f t="shared" si="10"/>
        <v>8322</v>
      </c>
      <c r="X29" t="str">
        <f t="shared" si="10"/>
        <v>9195</v>
      </c>
      <c r="Y29" t="str">
        <f t="shared" si="10"/>
        <v>10162</v>
      </c>
    </row>
    <row r="30" ht="14.25" customHeight="1">
      <c r="A30" t="s">
        <v>56</v>
      </c>
      <c r="C30" t="str">
        <f t="shared" ref="C30:Y30" si="11">C29-B29</f>
        <v>109</v>
      </c>
      <c r="D30" t="str">
        <f t="shared" si="11"/>
        <v>113</v>
      </c>
      <c r="E30" t="str">
        <f t="shared" si="11"/>
        <v>131</v>
      </c>
      <c r="F30" t="str">
        <f t="shared" si="11"/>
        <v>151</v>
      </c>
      <c r="G30" t="str">
        <f t="shared" si="11"/>
        <v>173</v>
      </c>
      <c r="H30" t="str">
        <f t="shared" si="11"/>
        <v>201</v>
      </c>
      <c r="I30" t="str">
        <f t="shared" si="11"/>
        <v>231</v>
      </c>
      <c r="J30" t="str">
        <f t="shared" si="11"/>
        <v>266</v>
      </c>
      <c r="K30" t="str">
        <f t="shared" si="11"/>
        <v>307</v>
      </c>
      <c r="L30" t="str">
        <f t="shared" si="11"/>
        <v>354</v>
      </c>
      <c r="M30" t="str">
        <f t="shared" si="11"/>
        <v>409</v>
      </c>
      <c r="N30" t="str">
        <f t="shared" si="11"/>
        <v>320</v>
      </c>
      <c r="O30" t="str">
        <f t="shared" si="11"/>
        <v>353</v>
      </c>
      <c r="P30" t="str">
        <f t="shared" si="11"/>
        <v>390</v>
      </c>
      <c r="Q30" t="str">
        <f t="shared" si="11"/>
        <v>431</v>
      </c>
      <c r="R30" t="str">
        <f t="shared" si="11"/>
        <v>477</v>
      </c>
      <c r="S30" t="str">
        <f t="shared" si="11"/>
        <v>528</v>
      </c>
      <c r="T30" t="str">
        <f t="shared" si="11"/>
        <v>583</v>
      </c>
      <c r="U30" t="str">
        <f t="shared" si="11"/>
        <v>645</v>
      </c>
      <c r="V30" t="str">
        <f t="shared" si="11"/>
        <v>714</v>
      </c>
      <c r="W30" t="str">
        <f t="shared" si="11"/>
        <v>790</v>
      </c>
      <c r="X30" t="str">
        <f t="shared" si="11"/>
        <v>873</v>
      </c>
      <c r="Y30" t="str">
        <f t="shared" si="11"/>
        <v>967</v>
      </c>
    </row>
    <row r="31" ht="14.25" customHeight="1">
      <c r="K31" s="19"/>
      <c r="L31" s="4"/>
      <c r="M31" s="5"/>
    </row>
    <row r="32" ht="14.25" customHeight="1">
      <c r="A32" s="1" t="s">
        <v>57</v>
      </c>
      <c r="B32" s="29" t="str">
        <f t="shared" ref="B32:Y32" si="12">B26*$H$8</f>
        <v> $ 71,358 </v>
      </c>
      <c r="C32" s="29" t="str">
        <f t="shared" si="12"/>
        <v> $ 83,353 </v>
      </c>
      <c r="D32" s="29" t="str">
        <f t="shared" si="12"/>
        <v> $ 97,353 </v>
      </c>
      <c r="E32" s="29" t="str">
        <f t="shared" si="12"/>
        <v> $ 113,714 </v>
      </c>
      <c r="F32" s="29" t="str">
        <f t="shared" si="12"/>
        <v> $ 132,828 </v>
      </c>
      <c r="G32" s="29" t="str">
        <f t="shared" si="12"/>
        <v> $ 155,153 </v>
      </c>
      <c r="H32" s="29" t="str">
        <f t="shared" si="12"/>
        <v> $ 181,215 </v>
      </c>
      <c r="I32" s="29" t="str">
        <f t="shared" si="12"/>
        <v> $ 211,661 </v>
      </c>
      <c r="J32" s="29" t="str">
        <f t="shared" si="12"/>
        <v> $ 247,221 </v>
      </c>
      <c r="K32" s="29" t="str">
        <f t="shared" si="12"/>
        <v> $ 288,745 </v>
      </c>
      <c r="L32" s="29" t="str">
        <f t="shared" si="12"/>
        <v> $ 337,252 </v>
      </c>
      <c r="M32" s="29" t="str">
        <f t="shared" si="12"/>
        <v> $ 393,913 </v>
      </c>
      <c r="N32" s="29" t="str">
        <f t="shared" si="12"/>
        <v> $ 440,398 </v>
      </c>
      <c r="O32" s="29" t="str">
        <f t="shared" si="12"/>
        <v> $ 492,370 </v>
      </c>
      <c r="P32" s="29" t="str">
        <f t="shared" si="12"/>
        <v> $ 550,476 </v>
      </c>
      <c r="Q32" s="29" t="str">
        <f t="shared" si="12"/>
        <v> $ 615,429 </v>
      </c>
      <c r="R32" s="29" t="str">
        <f t="shared" si="12"/>
        <v> $ 688,044 </v>
      </c>
      <c r="S32" s="29" t="str">
        <f t="shared" si="12"/>
        <v> $ 769,239 </v>
      </c>
      <c r="T32" s="29" t="str">
        <f t="shared" si="12"/>
        <v> $ 860,000 </v>
      </c>
      <c r="U32" s="29" t="str">
        <f t="shared" si="12"/>
        <v> $ 961,481 </v>
      </c>
      <c r="V32" s="29" t="str">
        <f t="shared" si="12"/>
        <v> $ 1,074,940 </v>
      </c>
      <c r="W32" s="29" t="str">
        <f t="shared" si="12"/>
        <v> $ 1,201,771 </v>
      </c>
      <c r="X32" s="29" t="str">
        <f t="shared" si="12"/>
        <v> $ 1,343,586 </v>
      </c>
      <c r="Y32" s="29" t="str">
        <f t="shared" si="12"/>
        <v> $ 1,502,120 </v>
      </c>
    </row>
    <row r="33" ht="14.25" customHeight="1">
      <c r="A33" t="s">
        <v>58</v>
      </c>
      <c r="B33" s="30" t="str">
        <f t="shared" ref="B33:Y33" si="13">B32-B34</f>
        <v>  10,704 </v>
      </c>
      <c r="C33" s="30" t="str">
        <f t="shared" si="13"/>
        <v>  12,503 </v>
      </c>
      <c r="D33" s="30" t="str">
        <f t="shared" si="13"/>
        <v>  14,603 </v>
      </c>
      <c r="E33" s="30" t="str">
        <f t="shared" si="13"/>
        <v>  17,057 </v>
      </c>
      <c r="F33" s="30" t="str">
        <f t="shared" si="13"/>
        <v>  19,924 </v>
      </c>
      <c r="G33" s="30" t="str">
        <f t="shared" si="13"/>
        <v>  23,273 </v>
      </c>
      <c r="H33" s="30" t="str">
        <f t="shared" si="13"/>
        <v>  27,182 </v>
      </c>
      <c r="I33" s="30" t="str">
        <f t="shared" si="13"/>
        <v>  31,749 </v>
      </c>
      <c r="J33" s="30" t="str">
        <f t="shared" si="13"/>
        <v>  37,083 </v>
      </c>
      <c r="K33" s="30" t="str">
        <f t="shared" si="13"/>
        <v>  43,312 </v>
      </c>
      <c r="L33" s="30" t="str">
        <f t="shared" si="13"/>
        <v>  50,588 </v>
      </c>
      <c r="M33" s="30" t="str">
        <f t="shared" si="13"/>
        <v>  59,087 </v>
      </c>
      <c r="N33" s="30" t="str">
        <f t="shared" si="13"/>
        <v>  66,060 </v>
      </c>
      <c r="O33" s="30" t="str">
        <f t="shared" si="13"/>
        <v>  73,856 </v>
      </c>
      <c r="P33" s="30" t="str">
        <f t="shared" si="13"/>
        <v>  82,571 </v>
      </c>
      <c r="Q33" s="30" t="str">
        <f t="shared" si="13"/>
        <v>  92,314 </v>
      </c>
      <c r="R33" s="30" t="str">
        <f t="shared" si="13"/>
        <v>  103,207 </v>
      </c>
      <c r="S33" s="30" t="str">
        <f t="shared" si="13"/>
        <v>  115,386 </v>
      </c>
      <c r="T33" s="30" t="str">
        <f t="shared" si="13"/>
        <v>  129,000 </v>
      </c>
      <c r="U33" s="30" t="str">
        <f t="shared" si="13"/>
        <v>  144,222 </v>
      </c>
      <c r="V33" s="30" t="str">
        <f t="shared" si="13"/>
        <v>  161,241 </v>
      </c>
      <c r="W33" s="30" t="str">
        <f t="shared" si="13"/>
        <v>  180,266 </v>
      </c>
      <c r="X33" s="30" t="str">
        <f t="shared" si="13"/>
        <v>  201,538 </v>
      </c>
      <c r="Y33" s="30" t="str">
        <f t="shared" si="13"/>
        <v>  225,318 </v>
      </c>
    </row>
    <row r="34" ht="14.25" customHeight="1">
      <c r="A34" s="1" t="s">
        <v>59</v>
      </c>
      <c r="B34" s="29" t="str">
        <f t="shared" ref="B34:Y34" si="14">B32*$H$13</f>
        <v> $ 60,654 </v>
      </c>
      <c r="C34" s="29" t="str">
        <f t="shared" si="14"/>
        <v> $ 70,850 </v>
      </c>
      <c r="D34" s="29" t="str">
        <f t="shared" si="14"/>
        <v> $ 82,750 </v>
      </c>
      <c r="E34" s="29" t="str">
        <f t="shared" si="14"/>
        <v> $ 96,657 </v>
      </c>
      <c r="F34" s="29" t="str">
        <f t="shared" si="14"/>
        <v> $ 112,904 </v>
      </c>
      <c r="G34" s="29" t="str">
        <f t="shared" si="14"/>
        <v> $ 131,880 </v>
      </c>
      <c r="H34" s="29" t="str">
        <f t="shared" si="14"/>
        <v> $ 154,033 </v>
      </c>
      <c r="I34" s="29" t="str">
        <f t="shared" si="14"/>
        <v> $ 179,912 </v>
      </c>
      <c r="J34" s="29" t="str">
        <f t="shared" si="14"/>
        <v> $ 210,138 </v>
      </c>
      <c r="K34" s="29" t="str">
        <f t="shared" si="14"/>
        <v> $ 245,433 </v>
      </c>
      <c r="L34" s="29" t="str">
        <f t="shared" si="14"/>
        <v> $ 286,664 </v>
      </c>
      <c r="M34" s="29" t="str">
        <f t="shared" si="14"/>
        <v> $ 334,826 </v>
      </c>
      <c r="N34" s="29" t="str">
        <f t="shared" si="14"/>
        <v> $ 374,338 </v>
      </c>
      <c r="O34" s="29" t="str">
        <f t="shared" si="14"/>
        <v> $ 418,515 </v>
      </c>
      <c r="P34" s="29" t="str">
        <f t="shared" si="14"/>
        <v> $ 467,905 </v>
      </c>
      <c r="Q34" s="29" t="str">
        <f t="shared" si="14"/>
        <v> $ 523,114 </v>
      </c>
      <c r="R34" s="29" t="str">
        <f t="shared" si="14"/>
        <v> $ 584,837 </v>
      </c>
      <c r="S34" s="29" t="str">
        <f t="shared" si="14"/>
        <v> $ 653,853 </v>
      </c>
      <c r="T34" s="29" t="str">
        <f t="shared" si="14"/>
        <v> $ 731,000 </v>
      </c>
      <c r="U34" s="29" t="str">
        <f t="shared" si="14"/>
        <v> $ 817,259 </v>
      </c>
      <c r="V34" s="29" t="str">
        <f t="shared" si="14"/>
        <v> $ 913,699 </v>
      </c>
      <c r="W34" s="29" t="str">
        <f t="shared" si="14"/>
        <v> $ 1,021,505 </v>
      </c>
      <c r="X34" s="29" t="str">
        <f t="shared" si="14"/>
        <v> $ 1,142,048 </v>
      </c>
      <c r="Y34" s="29" t="str">
        <f t="shared" si="14"/>
        <v> $ 1,276,802 </v>
      </c>
    </row>
    <row r="35" ht="14.25" customHeight="1">
      <c r="A35" s="6" t="s">
        <v>15</v>
      </c>
      <c r="B35" s="31" t="str">
        <f t="shared" ref="B35:Y35" si="15">B34/B32</f>
        <v>85%</v>
      </c>
      <c r="C35" s="31" t="str">
        <f t="shared" si="15"/>
        <v>85%</v>
      </c>
      <c r="D35" s="31" t="str">
        <f t="shared" si="15"/>
        <v>85%</v>
      </c>
      <c r="E35" s="31" t="str">
        <f t="shared" si="15"/>
        <v>85%</v>
      </c>
      <c r="F35" s="31" t="str">
        <f t="shared" si="15"/>
        <v>85%</v>
      </c>
      <c r="G35" s="31" t="str">
        <f t="shared" si="15"/>
        <v>85%</v>
      </c>
      <c r="H35" s="31" t="str">
        <f t="shared" si="15"/>
        <v>85%</v>
      </c>
      <c r="I35" s="31" t="str">
        <f t="shared" si="15"/>
        <v>85%</v>
      </c>
      <c r="J35" s="31" t="str">
        <f t="shared" si="15"/>
        <v>85%</v>
      </c>
      <c r="K35" s="31" t="str">
        <f t="shared" si="15"/>
        <v>85%</v>
      </c>
      <c r="L35" s="31" t="str">
        <f t="shared" si="15"/>
        <v>85%</v>
      </c>
      <c r="M35" s="31" t="str">
        <f t="shared" si="15"/>
        <v>85%</v>
      </c>
      <c r="N35" s="31" t="str">
        <f t="shared" si="15"/>
        <v>85%</v>
      </c>
      <c r="O35" s="31" t="str">
        <f t="shared" si="15"/>
        <v>85%</v>
      </c>
      <c r="P35" s="31" t="str">
        <f t="shared" si="15"/>
        <v>85%</v>
      </c>
      <c r="Q35" s="31" t="str">
        <f t="shared" si="15"/>
        <v>85%</v>
      </c>
      <c r="R35" s="31" t="str">
        <f t="shared" si="15"/>
        <v>85%</v>
      </c>
      <c r="S35" s="31" t="str">
        <f t="shared" si="15"/>
        <v>85%</v>
      </c>
      <c r="T35" s="31" t="str">
        <f t="shared" si="15"/>
        <v>85%</v>
      </c>
      <c r="U35" s="31" t="str">
        <f t="shared" si="15"/>
        <v>85%</v>
      </c>
      <c r="V35" s="31" t="str">
        <f t="shared" si="15"/>
        <v>85%</v>
      </c>
      <c r="W35" s="31" t="str">
        <f t="shared" si="15"/>
        <v>85%</v>
      </c>
      <c r="X35" s="31" t="str">
        <f t="shared" si="15"/>
        <v>85%</v>
      </c>
      <c r="Y35" s="31" t="str">
        <f t="shared" si="15"/>
        <v>85%</v>
      </c>
    </row>
    <row r="36" ht="14.25" customHeight="1">
      <c r="G36" s="32"/>
      <c r="K36" s="19"/>
      <c r="L36" s="4"/>
      <c r="M36" s="5"/>
      <c r="Q36" s="5"/>
    </row>
    <row r="37" ht="14.25" customHeight="1">
      <c r="A37" s="9" t="s">
        <v>60</v>
      </c>
      <c r="K37" s="19"/>
      <c r="L37" s="4"/>
      <c r="M37" s="5"/>
    </row>
    <row r="38" ht="14.25" customHeight="1">
      <c r="A38" s="4" t="s">
        <v>61</v>
      </c>
      <c r="B38" s="15" t="str">
        <f t="shared" ref="B38:Y38" si="16">B56*B57/12</f>
        <v> $ 22,500 </v>
      </c>
      <c r="C38" s="15" t="str">
        <f t="shared" si="16"/>
        <v> $ 30,000 </v>
      </c>
      <c r="D38" s="15" t="str">
        <f t="shared" si="16"/>
        <v> $ 30,000 </v>
      </c>
      <c r="E38" s="15" t="str">
        <f t="shared" si="16"/>
        <v> $ 30,000 </v>
      </c>
      <c r="F38" s="15" t="str">
        <f t="shared" si="16"/>
        <v> $ 37,500 </v>
      </c>
      <c r="G38" s="15" t="str">
        <f t="shared" si="16"/>
        <v> $ 37,500 </v>
      </c>
      <c r="H38" s="15" t="str">
        <f t="shared" si="16"/>
        <v> $ 45,000 </v>
      </c>
      <c r="I38" s="15" t="str">
        <f t="shared" si="16"/>
        <v> $ 52,500 </v>
      </c>
      <c r="J38" s="15" t="str">
        <f t="shared" si="16"/>
        <v> $ 52,500 </v>
      </c>
      <c r="K38" s="15" t="str">
        <f t="shared" si="16"/>
        <v> $ 60,000 </v>
      </c>
      <c r="L38" s="15" t="str">
        <f t="shared" si="16"/>
        <v> $ 67,500 </v>
      </c>
      <c r="M38" s="15" t="str">
        <f t="shared" si="16"/>
        <v> $ 75,000 </v>
      </c>
      <c r="N38" s="15" t="str">
        <f t="shared" si="16"/>
        <v> $ 82,500 </v>
      </c>
      <c r="O38" s="15" t="str">
        <f t="shared" si="16"/>
        <v> $ 82,500 </v>
      </c>
      <c r="P38" s="15" t="str">
        <f t="shared" si="16"/>
        <v> $ 90,000 </v>
      </c>
      <c r="Q38" s="15" t="str">
        <f t="shared" si="16"/>
        <v> $ 97,500 </v>
      </c>
      <c r="R38" s="15" t="str">
        <f t="shared" si="16"/>
        <v> $ 105,000 </v>
      </c>
      <c r="S38" s="15" t="str">
        <f t="shared" si="16"/>
        <v> $ 112,500 </v>
      </c>
      <c r="T38" s="15" t="str">
        <f t="shared" si="16"/>
        <v> $ 120,000 </v>
      </c>
      <c r="U38" s="15" t="str">
        <f t="shared" si="16"/>
        <v> $ 127,500 </v>
      </c>
      <c r="V38" s="15" t="str">
        <f t="shared" si="16"/>
        <v> $ 142,500 </v>
      </c>
      <c r="W38" s="15" t="str">
        <f t="shared" si="16"/>
        <v> $ 150,000 </v>
      </c>
      <c r="X38" s="15" t="str">
        <f t="shared" si="16"/>
        <v> $ 165,000 </v>
      </c>
      <c r="Y38" s="15" t="str">
        <f t="shared" si="16"/>
        <v> $ 180,000 </v>
      </c>
    </row>
    <row r="39" ht="14.25" customHeight="1">
      <c r="A39" s="4" t="s">
        <v>62</v>
      </c>
      <c r="B39" s="12" t="str">
        <f t="shared" ref="B39:Y39" si="17">B38*B58</f>
        <v>  4,500 </v>
      </c>
      <c r="C39" s="12" t="str">
        <f t="shared" si="17"/>
        <v>  6,000 </v>
      </c>
      <c r="D39" s="12" t="str">
        <f t="shared" si="17"/>
        <v>  6,000 </v>
      </c>
      <c r="E39" s="12" t="str">
        <f t="shared" si="17"/>
        <v>  6,000 </v>
      </c>
      <c r="F39" s="12" t="str">
        <f t="shared" si="17"/>
        <v>  7,500 </v>
      </c>
      <c r="G39" s="12" t="str">
        <f t="shared" si="17"/>
        <v>  7,500 </v>
      </c>
      <c r="H39" s="12" t="str">
        <f t="shared" si="17"/>
        <v>  9,000 </v>
      </c>
      <c r="I39" s="12" t="str">
        <f t="shared" si="17"/>
        <v>  10,500 </v>
      </c>
      <c r="J39" s="12" t="str">
        <f t="shared" si="17"/>
        <v>  10,500 </v>
      </c>
      <c r="K39" s="12" t="str">
        <f t="shared" si="17"/>
        <v>  12,000 </v>
      </c>
      <c r="L39" s="12" t="str">
        <f t="shared" si="17"/>
        <v>  13,500 </v>
      </c>
      <c r="M39" s="12" t="str">
        <f t="shared" si="17"/>
        <v>  15,000 </v>
      </c>
      <c r="N39" s="12" t="str">
        <f t="shared" si="17"/>
        <v>  16,500 </v>
      </c>
      <c r="O39" s="12" t="str">
        <f t="shared" si="17"/>
        <v>  16,500 </v>
      </c>
      <c r="P39" s="12" t="str">
        <f t="shared" si="17"/>
        <v>  18,000 </v>
      </c>
      <c r="Q39" s="12" t="str">
        <f t="shared" si="17"/>
        <v>  19,500 </v>
      </c>
      <c r="R39" s="12" t="str">
        <f t="shared" si="17"/>
        <v>  21,000 </v>
      </c>
      <c r="S39" s="12" t="str">
        <f t="shared" si="17"/>
        <v>  22,500 </v>
      </c>
      <c r="T39" s="12" t="str">
        <f t="shared" si="17"/>
        <v>  24,000 </v>
      </c>
      <c r="U39" s="12" t="str">
        <f t="shared" si="17"/>
        <v>  25,500 </v>
      </c>
      <c r="V39" s="12" t="str">
        <f t="shared" si="17"/>
        <v>  28,500 </v>
      </c>
      <c r="W39" s="12" t="str">
        <f t="shared" si="17"/>
        <v>  30,000 </v>
      </c>
      <c r="X39" s="12" t="str">
        <f t="shared" si="17"/>
        <v>  33,000 </v>
      </c>
      <c r="Y39" s="12" t="str">
        <f t="shared" si="17"/>
        <v>  36,000 </v>
      </c>
    </row>
    <row r="40" ht="14.25" customHeight="1">
      <c r="A40" t="s">
        <v>63</v>
      </c>
      <c r="B40" s="33">
        <v>60000.0</v>
      </c>
      <c r="C40" s="12" t="str">
        <f t="shared" ref="C40:Y40" si="18">C30*C53</f>
        <v>  204,636 </v>
      </c>
      <c r="D40" s="12" t="str">
        <f t="shared" si="18"/>
        <v>  211,581 </v>
      </c>
      <c r="E40" s="12" t="str">
        <f t="shared" si="18"/>
        <v>  244,629 </v>
      </c>
      <c r="F40" s="12" t="str">
        <f t="shared" si="18"/>
        <v>  281,222 </v>
      </c>
      <c r="G40" s="12" t="str">
        <f t="shared" si="18"/>
        <v>  321,329 </v>
      </c>
      <c r="H40" s="12" t="str">
        <f t="shared" si="18"/>
        <v>  372,331 </v>
      </c>
      <c r="I40" s="12" t="str">
        <f t="shared" si="18"/>
        <v>  426,748 </v>
      </c>
      <c r="J40" s="12" t="str">
        <f t="shared" si="18"/>
        <v>  490,077 </v>
      </c>
      <c r="K40" s="12" t="str">
        <f t="shared" si="18"/>
        <v>  564,080 </v>
      </c>
      <c r="L40" s="12" t="str">
        <f t="shared" si="18"/>
        <v>  648,668 </v>
      </c>
      <c r="M40" s="12" t="str">
        <f t="shared" si="18"/>
        <v>  747,405 </v>
      </c>
      <c r="N40" s="12" t="str">
        <f t="shared" si="18"/>
        <v>  583,166 </v>
      </c>
      <c r="O40" s="12" t="str">
        <f t="shared" si="18"/>
        <v>  641,540 </v>
      </c>
      <c r="P40" s="12" t="str">
        <f t="shared" si="18"/>
        <v>  706,834 </v>
      </c>
      <c r="Q40" s="12" t="str">
        <f t="shared" si="18"/>
        <v>  778,987 </v>
      </c>
      <c r="R40" s="12" t="str">
        <f t="shared" si="18"/>
        <v>  859,742 </v>
      </c>
      <c r="S40" s="12" t="str">
        <f t="shared" si="18"/>
        <v>  949,025 </v>
      </c>
      <c r="T40" s="12" t="str">
        <f t="shared" si="18"/>
        <v>  1,044,966 </v>
      </c>
      <c r="U40" s="12" t="str">
        <f t="shared" si="18"/>
        <v>  1,152,870 </v>
      </c>
      <c r="V40" s="12" t="str">
        <f t="shared" si="18"/>
        <v>  1,272,630 </v>
      </c>
      <c r="W40" s="12" t="str">
        <f t="shared" si="18"/>
        <v>  1,404,142 </v>
      </c>
      <c r="X40" s="12" t="str">
        <f t="shared" si="18"/>
        <v>  1,547,301 </v>
      </c>
      <c r="Y40" s="12" t="str">
        <f t="shared" si="18"/>
        <v>  1,709,071 </v>
      </c>
    </row>
    <row r="41" ht="14.25" customHeight="1">
      <c r="A41" t="s">
        <v>64</v>
      </c>
      <c r="B41" s="12" t="str">
        <f t="shared" ref="B41:Y41" si="19">B38*B60</f>
        <v>  5,625 </v>
      </c>
      <c r="C41" s="12" t="str">
        <f t="shared" si="19"/>
        <v>  7,500 </v>
      </c>
      <c r="D41" s="12" t="str">
        <f t="shared" si="19"/>
        <v>  7,500 </v>
      </c>
      <c r="E41" s="12" t="str">
        <f t="shared" si="19"/>
        <v>  7,500 </v>
      </c>
      <c r="F41" s="12" t="str">
        <f t="shared" si="19"/>
        <v>  9,375 </v>
      </c>
      <c r="G41" s="12" t="str">
        <f t="shared" si="19"/>
        <v>  9,375 </v>
      </c>
      <c r="H41" s="12" t="str">
        <f t="shared" si="19"/>
        <v>  11,250 </v>
      </c>
      <c r="I41" s="12" t="str">
        <f t="shared" si="19"/>
        <v>  13,125 </v>
      </c>
      <c r="J41" s="12" t="str">
        <f t="shared" si="19"/>
        <v>  13,125 </v>
      </c>
      <c r="K41" s="12" t="str">
        <f t="shared" si="19"/>
        <v>  15,000 </v>
      </c>
      <c r="L41" s="12" t="str">
        <f t="shared" si="19"/>
        <v>  16,875 </v>
      </c>
      <c r="M41" s="12" t="str">
        <f t="shared" si="19"/>
        <v>  18,750 </v>
      </c>
      <c r="N41" s="12" t="str">
        <f t="shared" si="19"/>
        <v>  20,625 </v>
      </c>
      <c r="O41" s="12" t="str">
        <f t="shared" si="19"/>
        <v>  20,625 </v>
      </c>
      <c r="P41" s="12" t="str">
        <f t="shared" si="19"/>
        <v>  22,500 </v>
      </c>
      <c r="Q41" s="12" t="str">
        <f t="shared" si="19"/>
        <v>  24,375 </v>
      </c>
      <c r="R41" s="12" t="str">
        <f t="shared" si="19"/>
        <v>  26,250 </v>
      </c>
      <c r="S41" s="12" t="str">
        <f t="shared" si="19"/>
        <v>  28,125 </v>
      </c>
      <c r="T41" s="12" t="str">
        <f t="shared" si="19"/>
        <v>  30,000 </v>
      </c>
      <c r="U41" s="12" t="str">
        <f t="shared" si="19"/>
        <v>  31,875 </v>
      </c>
      <c r="V41" s="12" t="str">
        <f t="shared" si="19"/>
        <v>  35,625 </v>
      </c>
      <c r="W41" s="12" t="str">
        <f t="shared" si="19"/>
        <v>  37,500 </v>
      </c>
      <c r="X41" s="12" t="str">
        <f t="shared" si="19"/>
        <v>  41,250 </v>
      </c>
      <c r="Y41" s="12" t="str">
        <f t="shared" si="19"/>
        <v>  45,000 </v>
      </c>
    </row>
    <row r="42" ht="14.25" customHeight="1">
      <c r="A42" t="s">
        <v>65</v>
      </c>
      <c r="B42" s="30" t="str">
        <f t="shared" ref="B42:Y42" si="20">B61</f>
        <v>  5,000 </v>
      </c>
      <c r="C42" s="30" t="str">
        <f t="shared" si="20"/>
        <v>  5,000 </v>
      </c>
      <c r="D42" s="30" t="str">
        <f t="shared" si="20"/>
        <v>  5,000 </v>
      </c>
      <c r="E42" s="30" t="str">
        <f t="shared" si="20"/>
        <v>  5,000 </v>
      </c>
      <c r="F42" s="30" t="str">
        <f t="shared" si="20"/>
        <v>  5,000 </v>
      </c>
      <c r="G42" s="30" t="str">
        <f t="shared" si="20"/>
        <v>  5,000 </v>
      </c>
      <c r="H42" s="30" t="str">
        <f t="shared" si="20"/>
        <v>  5,000 </v>
      </c>
      <c r="I42" s="30" t="str">
        <f t="shared" si="20"/>
        <v>  5,000 </v>
      </c>
      <c r="J42" s="30" t="str">
        <f t="shared" si="20"/>
        <v>  5,000 </v>
      </c>
      <c r="K42" s="30" t="str">
        <f t="shared" si="20"/>
        <v>  5,000 </v>
      </c>
      <c r="L42" s="30" t="str">
        <f t="shared" si="20"/>
        <v>  5,000 </v>
      </c>
      <c r="M42" s="30" t="str">
        <f t="shared" si="20"/>
        <v>  5,000 </v>
      </c>
      <c r="N42" s="30" t="str">
        <f t="shared" si="20"/>
        <v>  15,000 </v>
      </c>
      <c r="O42" s="30" t="str">
        <f t="shared" si="20"/>
        <v>  15,000 </v>
      </c>
      <c r="P42" s="30" t="str">
        <f t="shared" si="20"/>
        <v>  15,000 </v>
      </c>
      <c r="Q42" s="30" t="str">
        <f t="shared" si="20"/>
        <v>  15,000 </v>
      </c>
      <c r="R42" s="30" t="str">
        <f t="shared" si="20"/>
        <v>  15,000 </v>
      </c>
      <c r="S42" s="30" t="str">
        <f t="shared" si="20"/>
        <v>  15,000 </v>
      </c>
      <c r="T42" s="30" t="str">
        <f t="shared" si="20"/>
        <v>  15,000 </v>
      </c>
      <c r="U42" s="30" t="str">
        <f t="shared" si="20"/>
        <v>  15,000 </v>
      </c>
      <c r="V42" s="30" t="str">
        <f t="shared" si="20"/>
        <v>  15,000 </v>
      </c>
      <c r="W42" s="30" t="str">
        <f t="shared" si="20"/>
        <v>  15,000 </v>
      </c>
      <c r="X42" s="30" t="str">
        <f t="shared" si="20"/>
        <v>  15,000 </v>
      </c>
      <c r="Y42" s="30" t="str">
        <f t="shared" si="20"/>
        <v>  15,000 </v>
      </c>
    </row>
    <row r="43" ht="14.25" customHeight="1">
      <c r="A43" s="1" t="s">
        <v>66</v>
      </c>
      <c r="B43" s="29" t="str">
        <f t="shared" ref="B43:Y43" si="21">SUM(B38:B42)</f>
        <v> $ 97,625 </v>
      </c>
      <c r="C43" s="29" t="str">
        <f t="shared" si="21"/>
        <v> $ 253,136 </v>
      </c>
      <c r="D43" s="29" t="str">
        <f t="shared" si="21"/>
        <v> $ 260,081 </v>
      </c>
      <c r="E43" s="29" t="str">
        <f t="shared" si="21"/>
        <v> $ 293,129 </v>
      </c>
      <c r="F43" s="29" t="str">
        <f t="shared" si="21"/>
        <v> $ 340,597 </v>
      </c>
      <c r="G43" s="29" t="str">
        <f t="shared" si="21"/>
        <v> $ 380,704 </v>
      </c>
      <c r="H43" s="29" t="str">
        <f t="shared" si="21"/>
        <v> $ 442,581 </v>
      </c>
      <c r="I43" s="29" t="str">
        <f t="shared" si="21"/>
        <v> $ 507,873 </v>
      </c>
      <c r="J43" s="29" t="str">
        <f t="shared" si="21"/>
        <v> $ 571,202 </v>
      </c>
      <c r="K43" s="29" t="str">
        <f t="shared" si="21"/>
        <v> $ 656,080 </v>
      </c>
      <c r="L43" s="29" t="str">
        <f t="shared" si="21"/>
        <v> $ 751,543 </v>
      </c>
      <c r="M43" s="29" t="str">
        <f t="shared" si="21"/>
        <v> $ 861,155 </v>
      </c>
      <c r="N43" s="29" t="str">
        <f t="shared" si="21"/>
        <v> $ 717,791 </v>
      </c>
      <c r="O43" s="29" t="str">
        <f t="shared" si="21"/>
        <v> $ 776,165 </v>
      </c>
      <c r="P43" s="29" t="str">
        <f t="shared" si="21"/>
        <v> $ 852,334 </v>
      </c>
      <c r="Q43" s="29" t="str">
        <f t="shared" si="21"/>
        <v> $ 935,362 </v>
      </c>
      <c r="R43" s="29" t="str">
        <f t="shared" si="21"/>
        <v> $ 1,026,992 </v>
      </c>
      <c r="S43" s="29" t="str">
        <f t="shared" si="21"/>
        <v> $ 1,127,150 </v>
      </c>
      <c r="T43" s="29" t="str">
        <f t="shared" si="21"/>
        <v> $ 1,233,966 </v>
      </c>
      <c r="U43" s="29" t="str">
        <f t="shared" si="21"/>
        <v> $ 1,352,745 </v>
      </c>
      <c r="V43" s="29" t="str">
        <f t="shared" si="21"/>
        <v> $ 1,494,255 </v>
      </c>
      <c r="W43" s="29" t="str">
        <f t="shared" si="21"/>
        <v> $ 1,636,642 </v>
      </c>
      <c r="X43" s="29" t="str">
        <f t="shared" si="21"/>
        <v> $ 1,801,551 </v>
      </c>
      <c r="Y43" s="29" t="str">
        <f t="shared" si="21"/>
        <v> $ 1,985,071 </v>
      </c>
    </row>
    <row r="44" ht="14.25" customHeight="1">
      <c r="K44" s="19"/>
      <c r="L44" s="4"/>
      <c r="M44" s="5"/>
    </row>
    <row r="45" ht="14.25" customHeight="1">
      <c r="A45" s="1" t="s">
        <v>67</v>
      </c>
      <c r="B45" s="29" t="str">
        <f t="shared" ref="B45:Y45" si="22">B34-B43</f>
        <v> $ (36,971)</v>
      </c>
      <c r="C45" s="29" t="str">
        <f t="shared" si="22"/>
        <v> $ (182,286)</v>
      </c>
      <c r="D45" s="29" t="str">
        <f t="shared" si="22"/>
        <v> $ (177,331)</v>
      </c>
      <c r="E45" s="29" t="str">
        <f t="shared" si="22"/>
        <v> $ (196,472)</v>
      </c>
      <c r="F45" s="29" t="str">
        <f t="shared" si="22"/>
        <v> $ (227,693)</v>
      </c>
      <c r="G45" s="29" t="str">
        <f t="shared" si="22"/>
        <v> $ (248,825)</v>
      </c>
      <c r="H45" s="29" t="str">
        <f t="shared" si="22"/>
        <v> $ (288,548)</v>
      </c>
      <c r="I45" s="29" t="str">
        <f t="shared" si="22"/>
        <v> $ (327,961)</v>
      </c>
      <c r="J45" s="29" t="str">
        <f t="shared" si="22"/>
        <v> $ (361,064)</v>
      </c>
      <c r="K45" s="29" t="str">
        <f t="shared" si="22"/>
        <v> $ (410,647)</v>
      </c>
      <c r="L45" s="29" t="str">
        <f t="shared" si="22"/>
        <v> $ (464,879)</v>
      </c>
      <c r="M45" s="29" t="str">
        <f t="shared" si="22"/>
        <v> $ (526,328)</v>
      </c>
      <c r="N45" s="29" t="str">
        <f t="shared" si="22"/>
        <v> $ (343,453)</v>
      </c>
      <c r="O45" s="29" t="str">
        <f t="shared" si="22"/>
        <v> $ (357,651)</v>
      </c>
      <c r="P45" s="29" t="str">
        <f t="shared" si="22"/>
        <v> $ (384,429)</v>
      </c>
      <c r="Q45" s="29" t="str">
        <f t="shared" si="22"/>
        <v> $ (412,248)</v>
      </c>
      <c r="R45" s="29" t="str">
        <f t="shared" si="22"/>
        <v> $ (442,155)</v>
      </c>
      <c r="S45" s="29" t="str">
        <f t="shared" si="22"/>
        <v> $ (473,296)</v>
      </c>
      <c r="T45" s="29" t="str">
        <f t="shared" si="22"/>
        <v> $ (502,966)</v>
      </c>
      <c r="U45" s="29" t="str">
        <f t="shared" si="22"/>
        <v> $ (535,486)</v>
      </c>
      <c r="V45" s="29" t="str">
        <f t="shared" si="22"/>
        <v> $ (580,556)</v>
      </c>
      <c r="W45" s="29" t="str">
        <f t="shared" si="22"/>
        <v> $ (615,137)</v>
      </c>
      <c r="X45" s="29" t="str">
        <f t="shared" si="22"/>
        <v> $ (659,503)</v>
      </c>
      <c r="Y45" s="29" t="str">
        <f t="shared" si="22"/>
        <v> $ (708,269)</v>
      </c>
    </row>
    <row r="46" ht="14.25" customHeight="1">
      <c r="A46" s="6" t="s">
        <v>68</v>
      </c>
      <c r="B46" s="31" t="str">
        <f t="shared" ref="B46:Y46" si="23">B45/B32</f>
        <v>-52%</v>
      </c>
      <c r="C46" s="31" t="str">
        <f t="shared" si="23"/>
        <v>-219%</v>
      </c>
      <c r="D46" s="31" t="str">
        <f t="shared" si="23"/>
        <v>-182%</v>
      </c>
      <c r="E46" s="31" t="str">
        <f t="shared" si="23"/>
        <v>-173%</v>
      </c>
      <c r="F46" s="31" t="str">
        <f t="shared" si="23"/>
        <v>-171%</v>
      </c>
      <c r="G46" s="31" t="str">
        <f t="shared" si="23"/>
        <v>-160%</v>
      </c>
      <c r="H46" s="31" t="str">
        <f t="shared" si="23"/>
        <v>-159%</v>
      </c>
      <c r="I46" s="31" t="str">
        <f t="shared" si="23"/>
        <v>-155%</v>
      </c>
      <c r="J46" s="31" t="str">
        <f t="shared" si="23"/>
        <v>-146%</v>
      </c>
      <c r="K46" s="31" t="str">
        <f t="shared" si="23"/>
        <v>-142%</v>
      </c>
      <c r="L46" s="31" t="str">
        <f t="shared" si="23"/>
        <v>-138%</v>
      </c>
      <c r="M46" s="31" t="str">
        <f t="shared" si="23"/>
        <v>-134%</v>
      </c>
      <c r="N46" s="31" t="str">
        <f t="shared" si="23"/>
        <v>-78%</v>
      </c>
      <c r="O46" s="31" t="str">
        <f t="shared" si="23"/>
        <v>-73%</v>
      </c>
      <c r="P46" s="31" t="str">
        <f t="shared" si="23"/>
        <v>-70%</v>
      </c>
      <c r="Q46" s="31" t="str">
        <f t="shared" si="23"/>
        <v>-67%</v>
      </c>
      <c r="R46" s="31" t="str">
        <f t="shared" si="23"/>
        <v>-64%</v>
      </c>
      <c r="S46" s="31" t="str">
        <f t="shared" si="23"/>
        <v>-62%</v>
      </c>
      <c r="T46" s="31" t="str">
        <f t="shared" si="23"/>
        <v>-58%</v>
      </c>
      <c r="U46" s="31" t="str">
        <f t="shared" si="23"/>
        <v>-56%</v>
      </c>
      <c r="V46" s="31" t="str">
        <f t="shared" si="23"/>
        <v>-54%</v>
      </c>
      <c r="W46" s="31" t="str">
        <f t="shared" si="23"/>
        <v>-51%</v>
      </c>
      <c r="X46" s="31" t="str">
        <f t="shared" si="23"/>
        <v>-49%</v>
      </c>
      <c r="Y46" s="31" t="str">
        <f t="shared" si="23"/>
        <v>-47%</v>
      </c>
    </row>
    <row r="47" ht="14.25" customHeight="1">
      <c r="A47" s="6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ht="14.25" customHeight="1">
      <c r="A48" s="4" t="s">
        <v>69</v>
      </c>
      <c r="B48" s="12"/>
      <c r="C48" s="34">
        <v>1250000.0</v>
      </c>
      <c r="D48" s="34"/>
      <c r="E48" s="34"/>
      <c r="F48" s="34"/>
      <c r="G48" s="34"/>
      <c r="H48" s="34"/>
      <c r="I48" s="34">
        <v>2200000.0</v>
      </c>
      <c r="J48" s="34"/>
      <c r="K48" s="34"/>
      <c r="L48" s="34"/>
      <c r="M48" s="34"/>
      <c r="N48" s="34">
        <v>4900000.0</v>
      </c>
      <c r="O48" s="34"/>
      <c r="P48" s="34"/>
      <c r="Q48" s="34"/>
      <c r="R48" s="34"/>
      <c r="S48" s="34"/>
      <c r="T48" s="34"/>
      <c r="U48" s="34"/>
      <c r="V48" s="34"/>
      <c r="W48" s="34"/>
      <c r="X48" s="34">
        <v>1000000.0</v>
      </c>
      <c r="Y48" s="19"/>
    </row>
    <row r="49" ht="14.25" customHeight="1">
      <c r="A49" s="4" t="s">
        <v>70</v>
      </c>
      <c r="B49" s="34">
        <v>500000.0</v>
      </c>
      <c r="C49" s="15" t="str">
        <f t="shared" ref="C49:Y49" si="24">B49+C45+C48</f>
        <v> $ 1,567,714 </v>
      </c>
      <c r="D49" s="15" t="str">
        <f t="shared" si="24"/>
        <v> $ 1,390,383 </v>
      </c>
      <c r="E49" s="15" t="str">
        <f t="shared" si="24"/>
        <v> $ 1,193,911 </v>
      </c>
      <c r="F49" s="15" t="str">
        <f t="shared" si="24"/>
        <v> $ 966,218 </v>
      </c>
      <c r="G49" s="15" t="str">
        <f t="shared" si="24"/>
        <v> $ 717,394 </v>
      </c>
      <c r="H49" s="15" t="str">
        <f t="shared" si="24"/>
        <v> $ 428,845 </v>
      </c>
      <c r="I49" s="15" t="str">
        <f t="shared" si="24"/>
        <v> $ 2,300,884 </v>
      </c>
      <c r="J49" s="15" t="str">
        <f t="shared" si="24"/>
        <v> $ 1,939,821 </v>
      </c>
      <c r="K49" s="15" t="str">
        <f t="shared" si="24"/>
        <v> $ 1,529,174 </v>
      </c>
      <c r="L49" s="15" t="str">
        <f t="shared" si="24"/>
        <v> $ 1,064,295 </v>
      </c>
      <c r="M49" s="15" t="str">
        <f t="shared" si="24"/>
        <v> $ 537,966 </v>
      </c>
      <c r="N49" s="15" t="str">
        <f t="shared" si="24"/>
        <v> $ 5,094,513 </v>
      </c>
      <c r="O49" s="15" t="str">
        <f t="shared" si="24"/>
        <v> $ 4,736,862 </v>
      </c>
      <c r="P49" s="15" t="str">
        <f t="shared" si="24"/>
        <v> $ 4,352,433 </v>
      </c>
      <c r="Q49" s="15" t="str">
        <f t="shared" si="24"/>
        <v> $ 3,940,185 </v>
      </c>
      <c r="R49" s="15" t="str">
        <f t="shared" si="24"/>
        <v> $ 3,498,030 </v>
      </c>
      <c r="S49" s="15" t="str">
        <f t="shared" si="24"/>
        <v> $ 3,024,734 </v>
      </c>
      <c r="T49" s="15" t="str">
        <f t="shared" si="24"/>
        <v> $ 2,521,767 </v>
      </c>
      <c r="U49" s="15" t="str">
        <f t="shared" si="24"/>
        <v> $ 1,986,281 </v>
      </c>
      <c r="V49" s="15" t="str">
        <f t="shared" si="24"/>
        <v> $ 1,405,726 </v>
      </c>
      <c r="W49" s="15" t="str">
        <f t="shared" si="24"/>
        <v> $ 790,589 </v>
      </c>
      <c r="X49" s="15" t="str">
        <f t="shared" si="24"/>
        <v> $ 1,131,086 </v>
      </c>
      <c r="Y49" s="15" t="str">
        <f t="shared" si="24"/>
        <v> $ 422,817 </v>
      </c>
    </row>
    <row r="50" ht="14.25" customHeight="1">
      <c r="K50" s="19"/>
      <c r="L50" s="4"/>
      <c r="M50" s="5"/>
    </row>
    <row r="51" ht="14.25" customHeight="1">
      <c r="A51" s="9" t="s">
        <v>71</v>
      </c>
      <c r="K51" s="19"/>
      <c r="L51" s="4"/>
      <c r="M51" s="5"/>
    </row>
    <row r="52" ht="14.25" customHeight="1">
      <c r="K52" s="19"/>
      <c r="L52" s="4"/>
      <c r="M52" s="5"/>
    </row>
    <row r="53" ht="14.25" customHeight="1">
      <c r="A53" t="s">
        <v>72</v>
      </c>
      <c r="B53" s="15" t="str">
        <f t="shared" ref="B53:C53" si="25">$I$16</f>
        <v> $ 1,877 </v>
      </c>
      <c r="C53" s="15" t="str">
        <f t="shared" si="25"/>
        <v> $ 1,877 </v>
      </c>
      <c r="D53" s="18" t="str">
        <f t="shared" ref="D53:Y53" si="26">C53-5</f>
        <v> $ 1,872 </v>
      </c>
      <c r="E53" s="18" t="str">
        <f t="shared" si="26"/>
        <v> $ 1,867 </v>
      </c>
      <c r="F53" s="18" t="str">
        <f t="shared" si="26"/>
        <v> $ 1,862 </v>
      </c>
      <c r="G53" s="18" t="str">
        <f t="shared" si="26"/>
        <v> $ 1,857 </v>
      </c>
      <c r="H53" s="18" t="str">
        <f t="shared" si="26"/>
        <v> $ 1,852 </v>
      </c>
      <c r="I53" s="18" t="str">
        <f t="shared" si="26"/>
        <v> $ 1,847 </v>
      </c>
      <c r="J53" s="18" t="str">
        <f t="shared" si="26"/>
        <v> $ 1,842 </v>
      </c>
      <c r="K53" s="18" t="str">
        <f t="shared" si="26"/>
        <v> $ 1,837 </v>
      </c>
      <c r="L53" s="18" t="str">
        <f t="shared" si="26"/>
        <v> $ 1,832 </v>
      </c>
      <c r="M53" s="18" t="str">
        <f t="shared" si="26"/>
        <v> $ 1,827 </v>
      </c>
      <c r="N53" s="18" t="str">
        <f t="shared" si="26"/>
        <v> $ 1,822 </v>
      </c>
      <c r="O53" s="18" t="str">
        <f t="shared" si="26"/>
        <v> $ 1,817 </v>
      </c>
      <c r="P53" s="18" t="str">
        <f t="shared" si="26"/>
        <v> $ 1,812 </v>
      </c>
      <c r="Q53" s="18" t="str">
        <f t="shared" si="26"/>
        <v> $ 1,807 </v>
      </c>
      <c r="R53" s="18" t="str">
        <f t="shared" si="26"/>
        <v> $ 1,802 </v>
      </c>
      <c r="S53" s="18" t="str">
        <f t="shared" si="26"/>
        <v> $ 1,797 </v>
      </c>
      <c r="T53" s="18" t="str">
        <f t="shared" si="26"/>
        <v> $ 1,792 </v>
      </c>
      <c r="U53" s="18" t="str">
        <f t="shared" si="26"/>
        <v> $ 1,787 </v>
      </c>
      <c r="V53" s="18" t="str">
        <f t="shared" si="26"/>
        <v> $ 1,782 </v>
      </c>
      <c r="W53" s="18" t="str">
        <f t="shared" si="26"/>
        <v> $ 1,777 </v>
      </c>
      <c r="X53" s="18" t="str">
        <f t="shared" si="26"/>
        <v> $ 1,772 </v>
      </c>
      <c r="Y53" s="18" t="str">
        <f t="shared" si="26"/>
        <v> $ 1,767 </v>
      </c>
    </row>
    <row r="54" ht="14.25" customHeight="1">
      <c r="K54" s="19"/>
      <c r="L54" s="4"/>
      <c r="M54" s="5"/>
    </row>
    <row r="55" ht="14.25" customHeight="1">
      <c r="A55" t="s">
        <v>73</v>
      </c>
      <c r="B55" s="27">
        <v>200.0</v>
      </c>
      <c r="C55" s="27">
        <v>210.0</v>
      </c>
      <c r="D55" s="27" t="str">
        <f t="shared" ref="D55:Y55" si="27">C55+10</f>
        <v>220</v>
      </c>
      <c r="E55" s="27" t="str">
        <f t="shared" si="27"/>
        <v>230</v>
      </c>
      <c r="F55" s="27" t="str">
        <f t="shared" si="27"/>
        <v>240</v>
      </c>
      <c r="G55" s="27" t="str">
        <f t="shared" si="27"/>
        <v>250</v>
      </c>
      <c r="H55" s="27" t="str">
        <f t="shared" si="27"/>
        <v>260</v>
      </c>
      <c r="I55" s="27" t="str">
        <f t="shared" si="27"/>
        <v>270</v>
      </c>
      <c r="J55" s="27" t="str">
        <f t="shared" si="27"/>
        <v>280</v>
      </c>
      <c r="K55" s="27" t="str">
        <f t="shared" si="27"/>
        <v>290</v>
      </c>
      <c r="L55" s="27" t="str">
        <f t="shared" si="27"/>
        <v>300</v>
      </c>
      <c r="M55" s="27" t="str">
        <f t="shared" si="27"/>
        <v>310</v>
      </c>
      <c r="N55" s="27" t="str">
        <f t="shared" si="27"/>
        <v>320</v>
      </c>
      <c r="O55" s="27" t="str">
        <f t="shared" si="27"/>
        <v>330</v>
      </c>
      <c r="P55" s="27" t="str">
        <f t="shared" si="27"/>
        <v>340</v>
      </c>
      <c r="Q55" s="27" t="str">
        <f t="shared" si="27"/>
        <v>350</v>
      </c>
      <c r="R55" s="27" t="str">
        <f t="shared" si="27"/>
        <v>360</v>
      </c>
      <c r="S55" s="27" t="str">
        <f t="shared" si="27"/>
        <v>370</v>
      </c>
      <c r="T55" s="27" t="str">
        <f t="shared" si="27"/>
        <v>380</v>
      </c>
      <c r="U55" s="27" t="str">
        <f t="shared" si="27"/>
        <v>390</v>
      </c>
      <c r="V55" s="27" t="str">
        <f t="shared" si="27"/>
        <v>400</v>
      </c>
      <c r="W55" s="27" t="str">
        <f t="shared" si="27"/>
        <v>410</v>
      </c>
      <c r="X55" s="27" t="str">
        <f t="shared" si="27"/>
        <v>420</v>
      </c>
      <c r="Y55" s="27" t="str">
        <f t="shared" si="27"/>
        <v>430</v>
      </c>
    </row>
    <row r="56" ht="14.25" customHeight="1">
      <c r="A56" t="s">
        <v>74</v>
      </c>
      <c r="B56" t="str">
        <f t="shared" ref="B56:Y56" si="28">ROUND(B29/B55,0)</f>
        <v>3</v>
      </c>
      <c r="C56" t="str">
        <f t="shared" si="28"/>
        <v>4</v>
      </c>
      <c r="D56" t="str">
        <f t="shared" si="28"/>
        <v>4</v>
      </c>
      <c r="E56" t="str">
        <f t="shared" si="28"/>
        <v>4</v>
      </c>
      <c r="F56" t="str">
        <f t="shared" si="28"/>
        <v>5</v>
      </c>
      <c r="G56" t="str">
        <f t="shared" si="28"/>
        <v>5</v>
      </c>
      <c r="H56" t="str">
        <f t="shared" si="28"/>
        <v>6</v>
      </c>
      <c r="I56" t="str">
        <f t="shared" si="28"/>
        <v>7</v>
      </c>
      <c r="J56" t="str">
        <f t="shared" si="28"/>
        <v>7</v>
      </c>
      <c r="K56" t="str">
        <f t="shared" si="28"/>
        <v>8</v>
      </c>
      <c r="L56" t="str">
        <f t="shared" si="28"/>
        <v>9</v>
      </c>
      <c r="M56" t="str">
        <f t="shared" si="28"/>
        <v>10</v>
      </c>
      <c r="N56" t="str">
        <f t="shared" si="28"/>
        <v>11</v>
      </c>
      <c r="O56" t="str">
        <f t="shared" si="28"/>
        <v>11</v>
      </c>
      <c r="P56" t="str">
        <f t="shared" si="28"/>
        <v>12</v>
      </c>
      <c r="Q56" t="str">
        <f t="shared" si="28"/>
        <v>13</v>
      </c>
      <c r="R56" t="str">
        <f t="shared" si="28"/>
        <v>14</v>
      </c>
      <c r="S56" t="str">
        <f t="shared" si="28"/>
        <v>15</v>
      </c>
      <c r="T56" t="str">
        <f t="shared" si="28"/>
        <v>16</v>
      </c>
      <c r="U56" t="str">
        <f t="shared" si="28"/>
        <v>17</v>
      </c>
      <c r="V56" t="str">
        <f t="shared" si="28"/>
        <v>19</v>
      </c>
      <c r="W56" t="str">
        <f t="shared" si="28"/>
        <v>20</v>
      </c>
      <c r="X56" t="str">
        <f t="shared" si="28"/>
        <v>22</v>
      </c>
      <c r="Y56" t="str">
        <f t="shared" si="28"/>
        <v>24</v>
      </c>
    </row>
    <row r="57" ht="14.25" customHeight="1">
      <c r="A57" t="s">
        <v>75</v>
      </c>
      <c r="B57" s="34">
        <v>90000.0</v>
      </c>
      <c r="C57" s="34">
        <v>90000.0</v>
      </c>
      <c r="D57" s="34">
        <v>90000.0</v>
      </c>
      <c r="E57" s="34">
        <v>90000.0</v>
      </c>
      <c r="F57" s="34">
        <v>90000.0</v>
      </c>
      <c r="G57" s="34">
        <v>90000.0</v>
      </c>
      <c r="H57" s="34">
        <v>90000.0</v>
      </c>
      <c r="I57" s="34">
        <v>90000.0</v>
      </c>
      <c r="J57" s="34">
        <v>90000.0</v>
      </c>
      <c r="K57" s="34">
        <v>90000.0</v>
      </c>
      <c r="L57" s="34">
        <v>90000.0</v>
      </c>
      <c r="M57" s="34">
        <v>90000.0</v>
      </c>
      <c r="N57" s="34">
        <v>90000.0</v>
      </c>
      <c r="O57" s="34">
        <v>90000.0</v>
      </c>
      <c r="P57" s="34">
        <v>90000.0</v>
      </c>
      <c r="Q57" s="34">
        <v>90000.0</v>
      </c>
      <c r="R57" s="34">
        <v>90000.0</v>
      </c>
      <c r="S57" s="34">
        <v>90000.0</v>
      </c>
      <c r="T57" s="34">
        <v>90000.0</v>
      </c>
      <c r="U57" s="34">
        <v>90000.0</v>
      </c>
      <c r="V57" s="34">
        <v>90000.0</v>
      </c>
      <c r="W57" s="34">
        <v>90000.0</v>
      </c>
      <c r="X57" s="34">
        <v>90000.0</v>
      </c>
      <c r="Y57" s="34">
        <v>90000.0</v>
      </c>
    </row>
    <row r="58" ht="14.25" customHeight="1">
      <c r="A58" t="s">
        <v>76</v>
      </c>
      <c r="B58" s="16">
        <v>0.2</v>
      </c>
      <c r="C58" s="16">
        <v>0.2</v>
      </c>
      <c r="D58" s="16">
        <v>0.2</v>
      </c>
      <c r="E58" s="16">
        <v>0.2</v>
      </c>
      <c r="F58" s="16">
        <v>0.2</v>
      </c>
      <c r="G58" s="16">
        <v>0.2</v>
      </c>
      <c r="H58" s="16">
        <v>0.2</v>
      </c>
      <c r="I58" s="16">
        <v>0.2</v>
      </c>
      <c r="J58" s="16">
        <v>0.2</v>
      </c>
      <c r="K58" s="16">
        <v>0.2</v>
      </c>
      <c r="L58" s="16">
        <v>0.2</v>
      </c>
      <c r="M58" s="16">
        <v>0.2</v>
      </c>
      <c r="N58" s="16">
        <v>0.2</v>
      </c>
      <c r="O58" s="16">
        <v>0.2</v>
      </c>
      <c r="P58" s="16">
        <v>0.2</v>
      </c>
      <c r="Q58" s="16">
        <v>0.2</v>
      </c>
      <c r="R58" s="16">
        <v>0.2</v>
      </c>
      <c r="S58" s="16">
        <v>0.2</v>
      </c>
      <c r="T58" s="16">
        <v>0.2</v>
      </c>
      <c r="U58" s="16">
        <v>0.2</v>
      </c>
      <c r="V58" s="16">
        <v>0.2</v>
      </c>
      <c r="W58" s="16">
        <v>0.2</v>
      </c>
      <c r="X58" s="16">
        <v>0.2</v>
      </c>
      <c r="Y58" s="16">
        <v>0.2</v>
      </c>
    </row>
    <row r="59" ht="14.25" customHeight="1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ht="14.25" customHeight="1">
      <c r="A60" t="s">
        <v>77</v>
      </c>
      <c r="B60" s="16">
        <v>0.25</v>
      </c>
      <c r="C60" s="16">
        <v>0.25</v>
      </c>
      <c r="D60" s="16">
        <v>0.25</v>
      </c>
      <c r="E60" s="16">
        <v>0.25</v>
      </c>
      <c r="F60" s="16">
        <v>0.25</v>
      </c>
      <c r="G60" s="16">
        <v>0.25</v>
      </c>
      <c r="H60" s="16">
        <v>0.25</v>
      </c>
      <c r="I60" s="16">
        <v>0.25</v>
      </c>
      <c r="J60" s="16">
        <v>0.25</v>
      </c>
      <c r="K60" s="16">
        <v>0.25</v>
      </c>
      <c r="L60" s="16">
        <v>0.25</v>
      </c>
      <c r="M60" s="16">
        <v>0.25</v>
      </c>
      <c r="N60" s="16">
        <v>0.25</v>
      </c>
      <c r="O60" s="16">
        <v>0.25</v>
      </c>
      <c r="P60" s="16">
        <v>0.25</v>
      </c>
      <c r="Q60" s="16">
        <v>0.25</v>
      </c>
      <c r="R60" s="16">
        <v>0.25</v>
      </c>
      <c r="S60" s="16">
        <v>0.25</v>
      </c>
      <c r="T60" s="16">
        <v>0.25</v>
      </c>
      <c r="U60" s="16">
        <v>0.25</v>
      </c>
      <c r="V60" s="16">
        <v>0.25</v>
      </c>
      <c r="W60" s="16">
        <v>0.25</v>
      </c>
      <c r="X60" s="16">
        <v>0.25</v>
      </c>
      <c r="Y60" s="16">
        <v>0.25</v>
      </c>
    </row>
    <row r="61" ht="14.25" customHeight="1">
      <c r="A61" t="s">
        <v>78</v>
      </c>
      <c r="B61" s="34">
        <v>5000.0</v>
      </c>
      <c r="C61" s="34">
        <v>5000.0</v>
      </c>
      <c r="D61" s="34">
        <v>5000.0</v>
      </c>
      <c r="E61" s="34">
        <v>5000.0</v>
      </c>
      <c r="F61" s="34">
        <v>5000.0</v>
      </c>
      <c r="G61" s="34">
        <v>5000.0</v>
      </c>
      <c r="H61" s="34">
        <v>5000.0</v>
      </c>
      <c r="I61" s="34">
        <v>5000.0</v>
      </c>
      <c r="J61" s="34">
        <v>5000.0</v>
      </c>
      <c r="K61" s="34">
        <v>5000.0</v>
      </c>
      <c r="L61" s="34">
        <v>5000.0</v>
      </c>
      <c r="M61" s="34">
        <v>5000.0</v>
      </c>
      <c r="N61" s="34">
        <v>15000.0</v>
      </c>
      <c r="O61" s="34">
        <v>15000.0</v>
      </c>
      <c r="P61" s="34">
        <v>15000.0</v>
      </c>
      <c r="Q61" s="34">
        <v>15000.0</v>
      </c>
      <c r="R61" s="34">
        <v>15000.0</v>
      </c>
      <c r="S61" s="34">
        <v>15000.0</v>
      </c>
      <c r="T61" s="34">
        <v>15000.0</v>
      </c>
      <c r="U61" s="34">
        <v>15000.0</v>
      </c>
      <c r="V61" s="34">
        <v>15000.0</v>
      </c>
      <c r="W61" s="34">
        <v>15000.0</v>
      </c>
      <c r="X61" s="34">
        <v>15000.0</v>
      </c>
      <c r="Y61" s="34">
        <v>15000.0</v>
      </c>
    </row>
    <row r="62" ht="14.25" customHeight="1">
      <c r="I62" s="35"/>
    </row>
    <row r="63" ht="14.25" customHeight="1">
      <c r="A63" s="2" t="s">
        <v>79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4.25" customHeight="1"/>
    <row r="65" ht="14.25" customHeight="1">
      <c r="A65" t="s">
        <v>80</v>
      </c>
      <c r="B65" s="15" t="str">
        <f t="shared" ref="B65:Y65" si="29">$H$8*B28*$H$11*$H$13</f>
        <v> $ 2,933 </v>
      </c>
      <c r="C65" s="15" t="str">
        <f t="shared" si="29"/>
        <v> $ 2,933 </v>
      </c>
      <c r="D65" s="15" t="str">
        <f t="shared" si="29"/>
        <v> $ 2,979 </v>
      </c>
      <c r="E65" s="15" t="str">
        <f t="shared" si="29"/>
        <v> $ 3,024 </v>
      </c>
      <c r="F65" s="15" t="str">
        <f t="shared" si="29"/>
        <v> $ 3,069 </v>
      </c>
      <c r="G65" s="15" t="str">
        <f t="shared" si="29"/>
        <v> $ 3,114 </v>
      </c>
      <c r="H65" s="15" t="str">
        <f t="shared" si="29"/>
        <v> $ 3,159 </v>
      </c>
      <c r="I65" s="15" t="str">
        <f t="shared" si="29"/>
        <v> $ 3,204 </v>
      </c>
      <c r="J65" s="15" t="str">
        <f t="shared" si="29"/>
        <v> $ 3,249 </v>
      </c>
      <c r="K65" s="15" t="str">
        <f t="shared" si="29"/>
        <v> $ 3,294 </v>
      </c>
      <c r="L65" s="15" t="str">
        <f t="shared" si="29"/>
        <v> $ 3,340 </v>
      </c>
      <c r="M65" s="15" t="str">
        <f t="shared" si="29"/>
        <v> $ 3,385 </v>
      </c>
      <c r="N65" s="15" t="str">
        <f t="shared" si="29"/>
        <v> $ 3,430 </v>
      </c>
      <c r="O65" s="15" t="str">
        <f t="shared" si="29"/>
        <v> $ 3,475 </v>
      </c>
      <c r="P65" s="15" t="str">
        <f t="shared" si="29"/>
        <v> $ 3,520 </v>
      </c>
      <c r="Q65" s="15" t="str">
        <f t="shared" si="29"/>
        <v> $ 3,565 </v>
      </c>
      <c r="R65" s="15" t="str">
        <f t="shared" si="29"/>
        <v> $ 3,610 </v>
      </c>
      <c r="S65" s="15" t="str">
        <f t="shared" si="29"/>
        <v> $ 3,656 </v>
      </c>
      <c r="T65" s="15" t="str">
        <f t="shared" si="29"/>
        <v> $ 3,701 </v>
      </c>
      <c r="U65" s="15" t="str">
        <f t="shared" si="29"/>
        <v> $ 3,746 </v>
      </c>
      <c r="V65" s="15" t="str">
        <f t="shared" si="29"/>
        <v> $ 3,791 </v>
      </c>
      <c r="W65" s="15" t="str">
        <f t="shared" si="29"/>
        <v> $ 3,836 </v>
      </c>
      <c r="X65" s="15" t="str">
        <f t="shared" si="29"/>
        <v> $ 3,881 </v>
      </c>
      <c r="Y65" s="15" t="str">
        <f t="shared" si="29"/>
        <v> $ 3,926 </v>
      </c>
    </row>
    <row r="66" ht="14.25" customHeight="1">
      <c r="A66" t="s">
        <v>21</v>
      </c>
      <c r="B66" s="15" t="str">
        <f t="shared" ref="B66:Y66" si="30">B53</f>
        <v> $ 1,877 </v>
      </c>
      <c r="C66" s="15" t="str">
        <f t="shared" si="30"/>
        <v> $ 1,877 </v>
      </c>
      <c r="D66" s="15" t="str">
        <f t="shared" si="30"/>
        <v> $ 1,872 </v>
      </c>
      <c r="E66" s="15" t="str">
        <f t="shared" si="30"/>
        <v> $ 1,867 </v>
      </c>
      <c r="F66" s="15" t="str">
        <f t="shared" si="30"/>
        <v> $ 1,862 </v>
      </c>
      <c r="G66" s="15" t="str">
        <f t="shared" si="30"/>
        <v> $ 1,857 </v>
      </c>
      <c r="H66" s="15" t="str">
        <f t="shared" si="30"/>
        <v> $ 1,852 </v>
      </c>
      <c r="I66" s="15" t="str">
        <f t="shared" si="30"/>
        <v> $ 1,847 </v>
      </c>
      <c r="J66" s="15" t="str">
        <f t="shared" si="30"/>
        <v> $ 1,842 </v>
      </c>
      <c r="K66" s="15" t="str">
        <f t="shared" si="30"/>
        <v> $ 1,837 </v>
      </c>
      <c r="L66" s="15" t="str">
        <f t="shared" si="30"/>
        <v> $ 1,832 </v>
      </c>
      <c r="M66" s="15" t="str">
        <f t="shared" si="30"/>
        <v> $ 1,827 </v>
      </c>
      <c r="N66" s="15" t="str">
        <f t="shared" si="30"/>
        <v> $ 1,822 </v>
      </c>
      <c r="O66" s="15" t="str">
        <f t="shared" si="30"/>
        <v> $ 1,817 </v>
      </c>
      <c r="P66" s="15" t="str">
        <f t="shared" si="30"/>
        <v> $ 1,812 </v>
      </c>
      <c r="Q66" s="15" t="str">
        <f t="shared" si="30"/>
        <v> $ 1,807 </v>
      </c>
      <c r="R66" s="15" t="str">
        <f t="shared" si="30"/>
        <v> $ 1,802 </v>
      </c>
      <c r="S66" s="15" t="str">
        <f t="shared" si="30"/>
        <v> $ 1,797 </v>
      </c>
      <c r="T66" s="15" t="str">
        <f t="shared" si="30"/>
        <v> $ 1,792 </v>
      </c>
      <c r="U66" s="15" t="str">
        <f t="shared" si="30"/>
        <v> $ 1,787 </v>
      </c>
      <c r="V66" s="15" t="str">
        <f t="shared" si="30"/>
        <v> $ 1,782 </v>
      </c>
      <c r="W66" s="15" t="str">
        <f t="shared" si="30"/>
        <v> $ 1,777 </v>
      </c>
      <c r="X66" s="15" t="str">
        <f t="shared" si="30"/>
        <v> $ 1,772 </v>
      </c>
      <c r="Y66" s="15" t="str">
        <f t="shared" si="30"/>
        <v> $ 1,767 </v>
      </c>
    </row>
    <row r="67" ht="14.25" customHeight="1">
      <c r="A67" t="s">
        <v>81</v>
      </c>
      <c r="B67" s="36" t="str">
        <f t="shared" ref="B67:Y67" si="31">B65/B66</f>
        <v>  1.56 </v>
      </c>
      <c r="C67" s="36" t="str">
        <f t="shared" si="31"/>
        <v>  1.56 </v>
      </c>
      <c r="D67" s="36" t="str">
        <f t="shared" si="31"/>
        <v>  1.59 </v>
      </c>
      <c r="E67" s="36" t="str">
        <f t="shared" si="31"/>
        <v>  1.62 </v>
      </c>
      <c r="F67" s="36" t="str">
        <f t="shared" si="31"/>
        <v>  1.65 </v>
      </c>
      <c r="G67" s="36" t="str">
        <f t="shared" si="31"/>
        <v>  1.68 </v>
      </c>
      <c r="H67" s="36" t="str">
        <f t="shared" si="31"/>
        <v>  1.71 </v>
      </c>
      <c r="I67" s="36" t="str">
        <f t="shared" si="31"/>
        <v>  1.73 </v>
      </c>
      <c r="J67" s="36" t="str">
        <f t="shared" si="31"/>
        <v>  1.76 </v>
      </c>
      <c r="K67" s="36" t="str">
        <f t="shared" si="31"/>
        <v>  1.79 </v>
      </c>
      <c r="L67" s="36" t="str">
        <f t="shared" si="31"/>
        <v>  1.82 </v>
      </c>
      <c r="M67" s="36" t="str">
        <f t="shared" si="31"/>
        <v>  1.85 </v>
      </c>
      <c r="N67" s="36" t="str">
        <f t="shared" si="31"/>
        <v>  1.88 </v>
      </c>
      <c r="O67" s="36" t="str">
        <f t="shared" si="31"/>
        <v>  1.91 </v>
      </c>
      <c r="P67" s="36" t="str">
        <f t="shared" si="31"/>
        <v>  1.94 </v>
      </c>
      <c r="Q67" s="36" t="str">
        <f t="shared" si="31"/>
        <v>  1.97 </v>
      </c>
      <c r="R67" s="36" t="str">
        <f t="shared" si="31"/>
        <v>  2.00 </v>
      </c>
      <c r="S67" s="36" t="str">
        <f t="shared" si="31"/>
        <v>  2.03 </v>
      </c>
      <c r="T67" s="36" t="str">
        <f t="shared" si="31"/>
        <v>  2.06 </v>
      </c>
      <c r="U67" s="36" t="str">
        <f t="shared" si="31"/>
        <v>  2.10 </v>
      </c>
      <c r="V67" s="36" t="str">
        <f t="shared" si="31"/>
        <v>  2.13 </v>
      </c>
      <c r="W67" s="36" t="str">
        <f t="shared" si="31"/>
        <v>  2.16 </v>
      </c>
      <c r="X67" s="36" t="str">
        <f t="shared" si="31"/>
        <v>  2.19 </v>
      </c>
      <c r="Y67" s="36" t="str">
        <f t="shared" si="31"/>
        <v>  2.22 </v>
      </c>
    </row>
    <row r="68" ht="14.25" customHeight="1"/>
    <row r="69" ht="14.25" customHeight="1">
      <c r="A69" t="s">
        <v>82</v>
      </c>
      <c r="B69" s="15" t="str">
        <f t="shared" ref="B69:Y69" si="32">B70*12</f>
        <v> $ 856,296 </v>
      </c>
      <c r="C69" s="15" t="str">
        <f t="shared" si="32"/>
        <v> $ 1,000,235 </v>
      </c>
      <c r="D69" s="15" t="str">
        <f t="shared" si="32"/>
        <v> $ 1,168,232 </v>
      </c>
      <c r="E69" s="15" t="str">
        <f t="shared" si="32"/>
        <v> $ 1,364,569 </v>
      </c>
      <c r="F69" s="15" t="str">
        <f t="shared" si="32"/>
        <v> $ 1,593,934 </v>
      </c>
      <c r="G69" s="15" t="str">
        <f t="shared" si="32"/>
        <v> $ 1,861,832 </v>
      </c>
      <c r="H69" s="15" t="str">
        <f t="shared" si="32"/>
        <v> $ 2,174,584 </v>
      </c>
      <c r="I69" s="15" t="str">
        <f t="shared" si="32"/>
        <v> $ 2,539,937 </v>
      </c>
      <c r="J69" s="15" t="str">
        <f t="shared" si="32"/>
        <v> $ 2,966,658 </v>
      </c>
      <c r="K69" s="15" t="str">
        <f t="shared" si="32"/>
        <v> $ 3,464,941 </v>
      </c>
      <c r="L69" s="15" t="str">
        <f t="shared" si="32"/>
        <v> $ 4,047,018 </v>
      </c>
      <c r="M69" s="15" t="str">
        <f t="shared" si="32"/>
        <v> $ 4,726,958 </v>
      </c>
      <c r="N69" s="15" t="str">
        <f t="shared" si="32"/>
        <v> $ 5,284,773 </v>
      </c>
      <c r="O69" s="15" t="str">
        <f t="shared" si="32"/>
        <v> $ 5,908,442 </v>
      </c>
      <c r="P69" s="15" t="str">
        <f t="shared" si="32"/>
        <v> $ 6,605,712 </v>
      </c>
      <c r="Q69" s="15" t="str">
        <f t="shared" si="32"/>
        <v> $ 7,385,145 </v>
      </c>
      <c r="R69" s="15" t="str">
        <f t="shared" si="32"/>
        <v> $ 8,256,528 </v>
      </c>
      <c r="S69" s="15" t="str">
        <f t="shared" si="32"/>
        <v> $ 9,230,871 </v>
      </c>
      <c r="T69" s="15" t="str">
        <f t="shared" si="32"/>
        <v> $ 10,319,998 </v>
      </c>
      <c r="U69" s="15" t="str">
        <f t="shared" si="32"/>
        <v> $ 11,537,773 </v>
      </c>
      <c r="V69" s="15" t="str">
        <f t="shared" si="32"/>
        <v> $ 12,899,284 </v>
      </c>
      <c r="W69" s="15" t="str">
        <f t="shared" si="32"/>
        <v> $ 14,421,248 </v>
      </c>
      <c r="X69" s="15" t="str">
        <f t="shared" si="32"/>
        <v> $ 16,123,034 </v>
      </c>
      <c r="Y69" s="15" t="str">
        <f t="shared" si="32"/>
        <v> $ 18,025,439 </v>
      </c>
    </row>
    <row r="70" ht="14.25" customHeight="1">
      <c r="A70" t="s">
        <v>83</v>
      </c>
      <c r="B70" s="15" t="str">
        <f t="shared" ref="B70:Y70" si="33">B32</f>
        <v> $ 71,358 </v>
      </c>
      <c r="C70" s="15" t="str">
        <f t="shared" si="33"/>
        <v> $ 83,353 </v>
      </c>
      <c r="D70" s="15" t="str">
        <f t="shared" si="33"/>
        <v> $ 97,353 </v>
      </c>
      <c r="E70" s="15" t="str">
        <f t="shared" si="33"/>
        <v> $ 113,714 </v>
      </c>
      <c r="F70" s="15" t="str">
        <f t="shared" si="33"/>
        <v> $ 132,828 </v>
      </c>
      <c r="G70" s="15" t="str">
        <f t="shared" si="33"/>
        <v> $ 155,153 </v>
      </c>
      <c r="H70" s="15" t="str">
        <f t="shared" si="33"/>
        <v> $ 181,215 </v>
      </c>
      <c r="I70" s="15" t="str">
        <f t="shared" si="33"/>
        <v> $ 211,661 </v>
      </c>
      <c r="J70" s="15" t="str">
        <f t="shared" si="33"/>
        <v> $ 247,221 </v>
      </c>
      <c r="K70" s="15" t="str">
        <f t="shared" si="33"/>
        <v> $ 288,745 </v>
      </c>
      <c r="L70" s="15" t="str">
        <f t="shared" si="33"/>
        <v> $ 337,252 </v>
      </c>
      <c r="M70" s="15" t="str">
        <f t="shared" si="33"/>
        <v> $ 393,913 </v>
      </c>
      <c r="N70" s="15" t="str">
        <f t="shared" si="33"/>
        <v> $ 440,398 </v>
      </c>
      <c r="O70" s="15" t="str">
        <f t="shared" si="33"/>
        <v> $ 492,370 </v>
      </c>
      <c r="P70" s="15" t="str">
        <f t="shared" si="33"/>
        <v> $ 550,476 </v>
      </c>
      <c r="Q70" s="15" t="str">
        <f t="shared" si="33"/>
        <v> $ 615,429 </v>
      </c>
      <c r="R70" s="15" t="str">
        <f t="shared" si="33"/>
        <v> $ 688,044 </v>
      </c>
      <c r="S70" s="15" t="str">
        <f t="shared" si="33"/>
        <v> $ 769,239 </v>
      </c>
      <c r="T70" s="15" t="str">
        <f t="shared" si="33"/>
        <v> $ 860,000 </v>
      </c>
      <c r="U70" s="15" t="str">
        <f t="shared" si="33"/>
        <v> $ 961,481 </v>
      </c>
      <c r="V70" s="15" t="str">
        <f t="shared" si="33"/>
        <v> $ 1,074,940 </v>
      </c>
      <c r="W70" s="15" t="str">
        <f t="shared" si="33"/>
        <v> $ 1,201,771 </v>
      </c>
      <c r="X70" s="15" t="str">
        <f t="shared" si="33"/>
        <v> $ 1,343,586 </v>
      </c>
      <c r="Y70" s="15" t="str">
        <f t="shared" si="33"/>
        <v> $ 1,502,120 </v>
      </c>
    </row>
    <row r="71" ht="14.25" customHeight="1"/>
    <row r="72" ht="14.25" customHeight="1">
      <c r="A72" t="s">
        <v>84</v>
      </c>
      <c r="B72" s="15"/>
      <c r="C72" s="15" t="str">
        <f t="shared" ref="C72:Y72" si="34">-C45</f>
        <v> $ 182,286 </v>
      </c>
      <c r="D72" s="15" t="str">
        <f t="shared" si="34"/>
        <v> $ 177,331 </v>
      </c>
      <c r="E72" s="15" t="str">
        <f t="shared" si="34"/>
        <v> $ 196,472 </v>
      </c>
      <c r="F72" s="15" t="str">
        <f t="shared" si="34"/>
        <v> $ 227,693 </v>
      </c>
      <c r="G72" s="15" t="str">
        <f t="shared" si="34"/>
        <v> $ 248,825 </v>
      </c>
      <c r="H72" s="15" t="str">
        <f t="shared" si="34"/>
        <v> $ 288,548 </v>
      </c>
      <c r="I72" s="15" t="str">
        <f t="shared" si="34"/>
        <v> $ 327,961 </v>
      </c>
      <c r="J72" s="15" t="str">
        <f t="shared" si="34"/>
        <v> $ 361,064 </v>
      </c>
      <c r="K72" s="15" t="str">
        <f t="shared" si="34"/>
        <v> $ 410,647 </v>
      </c>
      <c r="L72" s="15" t="str">
        <f t="shared" si="34"/>
        <v> $ 464,879 </v>
      </c>
      <c r="M72" s="15" t="str">
        <f t="shared" si="34"/>
        <v> $ 526,328 </v>
      </c>
      <c r="N72" s="15" t="str">
        <f t="shared" si="34"/>
        <v> $ 343,453 </v>
      </c>
      <c r="O72" s="15" t="str">
        <f t="shared" si="34"/>
        <v> $ 357,651 </v>
      </c>
      <c r="P72" s="15" t="str">
        <f t="shared" si="34"/>
        <v> $ 384,429 </v>
      </c>
      <c r="Q72" s="15" t="str">
        <f t="shared" si="34"/>
        <v> $ 412,248 </v>
      </c>
      <c r="R72" s="15" t="str">
        <f t="shared" si="34"/>
        <v> $ 442,155 </v>
      </c>
      <c r="S72" s="15" t="str">
        <f t="shared" si="34"/>
        <v> $ 473,296 </v>
      </c>
      <c r="T72" s="15" t="str">
        <f t="shared" si="34"/>
        <v> $ 502,966 </v>
      </c>
      <c r="U72" s="15" t="str">
        <f t="shared" si="34"/>
        <v> $ 535,486 </v>
      </c>
      <c r="V72" s="15" t="str">
        <f t="shared" si="34"/>
        <v> $ 580,556 </v>
      </c>
      <c r="W72" s="15" t="str">
        <f t="shared" si="34"/>
        <v> $ 615,137 </v>
      </c>
      <c r="X72" s="15" t="str">
        <f t="shared" si="34"/>
        <v> $ 659,503 </v>
      </c>
      <c r="Y72" s="15" t="str">
        <f t="shared" si="34"/>
        <v> $ 708,269 </v>
      </c>
    </row>
    <row r="73" ht="14.25" customHeight="1">
      <c r="A73" t="s">
        <v>85</v>
      </c>
      <c r="C73" s="15" t="str">
        <f t="shared" ref="C73:Y73" si="35">C69-B69</f>
        <v> $ 143,939 </v>
      </c>
      <c r="D73" s="15" t="str">
        <f t="shared" si="35"/>
        <v> $ 167,997 </v>
      </c>
      <c r="E73" s="15" t="str">
        <f t="shared" si="35"/>
        <v> $ 196,336 </v>
      </c>
      <c r="F73" s="15" t="str">
        <f t="shared" si="35"/>
        <v> $ 229,365 </v>
      </c>
      <c r="G73" s="15" t="str">
        <f t="shared" si="35"/>
        <v> $ 267,898 </v>
      </c>
      <c r="H73" s="15" t="str">
        <f t="shared" si="35"/>
        <v> $ 312,752 </v>
      </c>
      <c r="I73" s="15" t="str">
        <f t="shared" si="35"/>
        <v> $ 365,353 </v>
      </c>
      <c r="J73" s="15" t="str">
        <f t="shared" si="35"/>
        <v> $ 426,721 </v>
      </c>
      <c r="K73" s="15" t="str">
        <f t="shared" si="35"/>
        <v> $ 498,283 </v>
      </c>
      <c r="L73" s="15" t="str">
        <f t="shared" si="35"/>
        <v> $ 582,077 </v>
      </c>
      <c r="M73" s="15" t="str">
        <f t="shared" si="35"/>
        <v> $ 679,940 </v>
      </c>
      <c r="N73" s="15" t="str">
        <f t="shared" si="35"/>
        <v> $ 557,816 </v>
      </c>
      <c r="O73" s="15" t="str">
        <f t="shared" si="35"/>
        <v> $ 623,669 </v>
      </c>
      <c r="P73" s="15" t="str">
        <f t="shared" si="35"/>
        <v> $ 697,270 </v>
      </c>
      <c r="Q73" s="15" t="str">
        <f t="shared" si="35"/>
        <v> $ 779,433 </v>
      </c>
      <c r="R73" s="15" t="str">
        <f t="shared" si="35"/>
        <v> $ 871,383 </v>
      </c>
      <c r="S73" s="15" t="str">
        <f t="shared" si="35"/>
        <v> $ 974,343 </v>
      </c>
      <c r="T73" s="15" t="str">
        <f t="shared" si="35"/>
        <v> $ 1,089,127 </v>
      </c>
      <c r="U73" s="15" t="str">
        <f t="shared" si="35"/>
        <v> $ 1,217,775 </v>
      </c>
      <c r="V73" s="15" t="str">
        <f t="shared" si="35"/>
        <v> $ 1,361,511 </v>
      </c>
      <c r="W73" s="15" t="str">
        <f t="shared" si="35"/>
        <v> $ 1,521,964 </v>
      </c>
      <c r="X73" s="15" t="str">
        <f t="shared" si="35"/>
        <v> $ 1,701,786 </v>
      </c>
      <c r="Y73" s="15" t="str">
        <f t="shared" si="35"/>
        <v> $ 1,902,404 </v>
      </c>
    </row>
    <row r="74" ht="14.25" customHeight="1">
      <c r="A74" t="s">
        <v>86</v>
      </c>
      <c r="C74" s="36" t="str">
        <f t="shared" ref="C74:Y74" si="36">C72/C73</f>
        <v>  1.27 </v>
      </c>
      <c r="D74" s="36" t="str">
        <f t="shared" si="36"/>
        <v>  1.06 </v>
      </c>
      <c r="E74" s="36" t="str">
        <f t="shared" si="36"/>
        <v>  1.00 </v>
      </c>
      <c r="F74" s="36" t="str">
        <f t="shared" si="36"/>
        <v>  0.99 </v>
      </c>
      <c r="G74" s="36" t="str">
        <f t="shared" si="36"/>
        <v>  0.93 </v>
      </c>
      <c r="H74" s="36" t="str">
        <f t="shared" si="36"/>
        <v>  0.92 </v>
      </c>
      <c r="I74" s="36" t="str">
        <f t="shared" si="36"/>
        <v>  0.90 </v>
      </c>
      <c r="J74" s="36" t="str">
        <f t="shared" si="36"/>
        <v>  0.85 </v>
      </c>
      <c r="K74" s="36" t="str">
        <f t="shared" si="36"/>
        <v>  0.82 </v>
      </c>
      <c r="L74" s="36" t="str">
        <f t="shared" si="36"/>
        <v>  0.80 </v>
      </c>
      <c r="M74" s="36" t="str">
        <f t="shared" si="36"/>
        <v>  0.77 </v>
      </c>
      <c r="N74" s="36" t="str">
        <f t="shared" si="36"/>
        <v>  0.62 </v>
      </c>
      <c r="O74" s="36" t="str">
        <f t="shared" si="36"/>
        <v>  0.57 </v>
      </c>
      <c r="P74" s="36" t="str">
        <f t="shared" si="36"/>
        <v>  0.55 </v>
      </c>
      <c r="Q74" s="36" t="str">
        <f t="shared" si="36"/>
        <v>  0.53 </v>
      </c>
      <c r="R74" s="36" t="str">
        <f t="shared" si="36"/>
        <v>  0.51 </v>
      </c>
      <c r="S74" s="36" t="str">
        <f t="shared" si="36"/>
        <v>  0.49 </v>
      </c>
      <c r="T74" s="36" t="str">
        <f t="shared" si="36"/>
        <v>  0.46 </v>
      </c>
      <c r="U74" s="36" t="str">
        <f t="shared" si="36"/>
        <v>  0.44 </v>
      </c>
      <c r="V74" s="36" t="str">
        <f t="shared" si="36"/>
        <v>  0.43 </v>
      </c>
      <c r="W74" s="36" t="str">
        <f t="shared" si="36"/>
        <v>  0.40 </v>
      </c>
      <c r="X74" s="36" t="str">
        <f t="shared" si="36"/>
        <v>  0.39 </v>
      </c>
      <c r="Y74" s="36" t="str">
        <f t="shared" si="36"/>
        <v>  0.37 </v>
      </c>
    </row>
    <row r="75" ht="14.25" customHeight="1"/>
    <row r="76" ht="14.25" customHeight="1">
      <c r="B76" t="s">
        <v>87</v>
      </c>
    </row>
    <row r="77" ht="14.25" customHeight="1"/>
    <row r="78" ht="14.25" customHeight="1">
      <c r="B78" t="s">
        <v>88</v>
      </c>
      <c r="C78" t="s">
        <v>89</v>
      </c>
      <c r="E78" t="s">
        <v>90</v>
      </c>
    </row>
    <row r="79" ht="14.25" customHeight="1">
      <c r="B79" t="s">
        <v>91</v>
      </c>
      <c r="C79" t="s">
        <v>92</v>
      </c>
      <c r="E79" s="37" t="s">
        <v>93</v>
      </c>
    </row>
    <row r="80" ht="14.25" customHeight="1">
      <c r="B80" t="s">
        <v>94</v>
      </c>
      <c r="C80" t="s">
        <v>95</v>
      </c>
    </row>
    <row r="81" ht="14.25" customHeight="1">
      <c r="B81" t="s">
        <v>96</v>
      </c>
      <c r="C81" t="s">
        <v>97</v>
      </c>
    </row>
    <row r="82" ht="14.25" customHeight="1">
      <c r="B82" t="s">
        <v>98</v>
      </c>
      <c r="C82" t="s">
        <v>99</v>
      </c>
    </row>
    <row r="83" ht="14.25" customHeight="1"/>
    <row r="84" ht="14.25" customHeight="1">
      <c r="A84" s="2" t="s">
        <v>100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ht="14.25" customHeight="1"/>
    <row r="86" ht="14.25" customHeight="1">
      <c r="A86" s="39" t="s">
        <v>101</v>
      </c>
    </row>
    <row r="87" ht="14.25" customHeight="1">
      <c r="A87" s="4" t="s">
        <v>102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4.25" customHeight="1">
      <c r="A88" s="4" t="s">
        <v>103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4.25" customHeight="1">
      <c r="A89" s="4" t="s">
        <v>104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4.25" customHeight="1">
      <c r="A90" s="4" t="s">
        <v>105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4.25" customHeight="1">
      <c r="A91" s="4" t="s">
        <v>106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4.25" customHeight="1">
      <c r="A92" s="4" t="s">
        <v>107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4.25" customHeight="1">
      <c r="A94" s="39" t="s">
        <v>108</v>
      </c>
    </row>
    <row r="95" ht="14.25" customHeight="1">
      <c r="A95" s="4" t="s">
        <v>109</v>
      </c>
      <c r="B95" s="4"/>
      <c r="C95" s="19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4.25" customHeight="1">
      <c r="A96" s="4" t="s">
        <v>110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4.25" customHeight="1">
      <c r="A97" s="4" t="s">
        <v>111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4.25" customHeight="1">
      <c r="A99" s="39" t="s">
        <v>112</v>
      </c>
    </row>
    <row r="100" ht="14.25" customHeight="1">
      <c r="A100" s="4" t="s">
        <v>113</v>
      </c>
    </row>
    <row r="101" ht="14.25" customHeight="1">
      <c r="A101" s="4" t="s">
        <v>114</v>
      </c>
    </row>
    <row r="102" ht="14.25" customHeight="1">
      <c r="A102" s="4" t="s">
        <v>115</v>
      </c>
    </row>
    <row r="103" ht="14.25" customHeight="1">
      <c r="A103" s="4" t="s">
        <v>116</v>
      </c>
    </row>
    <row r="104" ht="14.25" customHeight="1">
      <c r="A104" s="4" t="s">
        <v>117</v>
      </c>
    </row>
    <row r="105" ht="14.25" customHeight="1">
      <c r="A105" s="4" t="s">
        <v>118</v>
      </c>
    </row>
    <row r="106" ht="14.25" customHeight="1">
      <c r="A106" s="4" t="s">
        <v>119</v>
      </c>
    </row>
    <row r="107" ht="14.25" customHeight="1">
      <c r="A107" s="4" t="s">
        <v>120</v>
      </c>
    </row>
    <row r="108" ht="14.25" customHeight="1">
      <c r="A108" s="4" t="s">
        <v>121</v>
      </c>
    </row>
  </sheetData>
  <hyperlinks>
    <hyperlink r:id="rId1" ref="E79"/>
  </hyperlinks>
  <printOptions/>
  <pageMargins bottom="0.75" footer="0.0" header="0.0" left="0.7" right="0.7" top="0.75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2022-01-26T19:17:20Z</dcterms:created>
  <dc:creator>Dell</dc:creator>
  <cp:lastModifiedBy>Sarvesh Singh</cp:lastModifiedBy>
  <dcterms:modified xsi:type="dcterms:W3CDTF">2023-07-19T19:48:40Z</dcterms:modified>
</cp:coreProperties>
</file>