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de\Desktop\lc2&amp;survival\"/>
    </mc:Choice>
  </mc:AlternateContent>
  <xr:revisionPtr revIDLastSave="0" documentId="13_ncr:1_{DB77FE10-C91E-4E32-B278-330656AE5197}" xr6:coauthVersionLast="47" xr6:coauthVersionMax="47" xr10:uidLastSave="{00000000-0000-0000-0000-000000000000}"/>
  <bookViews>
    <workbookView xWindow="-98" yWindow="-98" windowWidth="21795" windowHeight="12975" xr2:uid="{1249A99C-871B-4C83-9702-1C80C715EE62}"/>
  </bookViews>
  <sheets>
    <sheet name="Q1 Base" sheetId="1" r:id="rId1"/>
    <sheet name="Q1 Solution" sheetId="2" r:id="rId2"/>
    <sheet name="Q2 Base" sheetId="14" r:id="rId3"/>
    <sheet name="Q2 Solution" sheetId="15" r:id="rId4"/>
    <sheet name="Q3 Base" sheetId="9" r:id="rId5"/>
    <sheet name="Q3 (a)" sheetId="10" r:id="rId6"/>
    <sheet name="Q3 (b)" sheetId="11" r:id="rId7"/>
    <sheet name="Q3 (c)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5" l="1"/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2" i="15"/>
  <c r="K2" i="15" s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2" i="15"/>
  <c r="F10" i="12"/>
  <c r="F11" i="12"/>
  <c r="F12" i="12"/>
  <c r="F13" i="12"/>
  <c r="F14" i="12"/>
  <c r="F15" i="12"/>
  <c r="F16" i="12"/>
  <c r="F17" i="12"/>
  <c r="F18" i="12"/>
  <c r="F9" i="12"/>
  <c r="D11" i="12"/>
  <c r="D12" i="12"/>
  <c r="D13" i="12"/>
  <c r="D14" i="12"/>
  <c r="D15" i="12"/>
  <c r="D16" i="12"/>
  <c r="D17" i="12"/>
  <c r="D18" i="12"/>
  <c r="D10" i="12"/>
  <c r="D9" i="12"/>
  <c r="M18" i="11"/>
  <c r="N9" i="11"/>
  <c r="M10" i="11"/>
  <c r="M11" i="11"/>
  <c r="M12" i="11"/>
  <c r="M13" i="11"/>
  <c r="M14" i="11"/>
  <c r="M15" i="11"/>
  <c r="M16" i="11"/>
  <c r="N16" i="11" s="1"/>
  <c r="M17" i="11"/>
  <c r="N17" i="11" s="1"/>
  <c r="N18" i="11"/>
  <c r="M9" i="11"/>
  <c r="N10" i="11"/>
  <c r="N11" i="11"/>
  <c r="N12" i="11"/>
  <c r="N13" i="11"/>
  <c r="N14" i="11"/>
  <c r="N15" i="11"/>
  <c r="F10" i="11"/>
  <c r="F11" i="11"/>
  <c r="F12" i="11"/>
  <c r="F13" i="11"/>
  <c r="F14" i="11"/>
  <c r="F15" i="11"/>
  <c r="F16" i="11"/>
  <c r="F17" i="11"/>
  <c r="F18" i="11"/>
  <c r="F9" i="11"/>
  <c r="E10" i="11"/>
  <c r="E11" i="11"/>
  <c r="E12" i="11"/>
  <c r="E13" i="11"/>
  <c r="E14" i="11"/>
  <c r="E15" i="11"/>
  <c r="E16" i="11"/>
  <c r="E17" i="11"/>
  <c r="E18" i="11"/>
  <c r="E9" i="11"/>
  <c r="D11" i="11"/>
  <c r="D12" i="11"/>
  <c r="D13" i="11"/>
  <c r="D14" i="11"/>
  <c r="D15" i="11"/>
  <c r="D16" i="11"/>
  <c r="D17" i="11"/>
  <c r="D18" i="11"/>
  <c r="D10" i="11"/>
  <c r="D9" i="11"/>
  <c r="G18" i="11"/>
  <c r="L10" i="11"/>
  <c r="L11" i="11"/>
  <c r="L12" i="11"/>
  <c r="L13" i="11"/>
  <c r="L14" i="11"/>
  <c r="L15" i="11"/>
  <c r="L16" i="11"/>
  <c r="L17" i="11"/>
  <c r="L18" i="11"/>
  <c r="L9" i="11"/>
  <c r="K10" i="11"/>
  <c r="K11" i="11"/>
  <c r="K12" i="11"/>
  <c r="K13" i="11"/>
  <c r="K14" i="11"/>
  <c r="K15" i="11"/>
  <c r="K16" i="11"/>
  <c r="K17" i="11"/>
  <c r="K18" i="11"/>
  <c r="K9" i="11"/>
  <c r="J10" i="11"/>
  <c r="J11" i="11"/>
  <c r="J12" i="11"/>
  <c r="J13" i="11"/>
  <c r="J14" i="11"/>
  <c r="J15" i="11"/>
  <c r="J16" i="11"/>
  <c r="J17" i="11"/>
  <c r="J18" i="11"/>
  <c r="J9" i="11"/>
  <c r="G10" i="10"/>
  <c r="G9" i="10"/>
  <c r="F9" i="10"/>
  <c r="I10" i="11"/>
  <c r="I11" i="11"/>
  <c r="I12" i="11"/>
  <c r="I13" i="11"/>
  <c r="I14" i="11"/>
  <c r="I15" i="11"/>
  <c r="I16" i="11"/>
  <c r="I17" i="11"/>
  <c r="I18" i="11"/>
  <c r="I9" i="11"/>
  <c r="H10" i="11"/>
  <c r="H11" i="11"/>
  <c r="H12" i="11"/>
  <c r="H13" i="11"/>
  <c r="H14" i="11"/>
  <c r="H15" i="11"/>
  <c r="H16" i="11"/>
  <c r="H17" i="11"/>
  <c r="H18" i="11"/>
  <c r="H9" i="11"/>
  <c r="D10" i="10"/>
  <c r="D9" i="10"/>
  <c r="C10" i="11"/>
  <c r="C11" i="11"/>
  <c r="C12" i="11"/>
  <c r="C13" i="11"/>
  <c r="C14" i="11"/>
  <c r="C15" i="11"/>
  <c r="C16" i="11"/>
  <c r="C17" i="11"/>
  <c r="C18" i="11"/>
  <c r="C9" i="11"/>
  <c r="E9" i="10"/>
  <c r="D11" i="10"/>
  <c r="D12" i="10"/>
  <c r="D13" i="10"/>
  <c r="D14" i="10"/>
  <c r="D15" i="10"/>
  <c r="D16" i="10"/>
  <c r="D17" i="10"/>
  <c r="D18" i="10"/>
  <c r="C11" i="10"/>
  <c r="C12" i="10"/>
  <c r="C13" i="10"/>
  <c r="C14" i="10"/>
  <c r="C15" i="10"/>
  <c r="C16" i="10"/>
  <c r="C17" i="10"/>
  <c r="C18" i="10"/>
  <c r="C10" i="10"/>
  <c r="C9" i="10"/>
  <c r="J2" i="15"/>
  <c r="P13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5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6" i="2"/>
  <c r="K5" i="2"/>
  <c r="P12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5" i="2"/>
  <c r="E6" i="2"/>
  <c r="E5" i="2"/>
  <c r="F5" i="2"/>
  <c r="G5" i="2"/>
  <c r="H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P11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I3" i="15" l="1"/>
  <c r="K3" i="15"/>
  <c r="J3" i="15"/>
  <c r="I4" i="15" s="1"/>
  <c r="K4" i="15" l="1"/>
  <c r="J4" i="15"/>
  <c r="I5" i="15" s="1"/>
  <c r="E10" i="10"/>
  <c r="F10" i="10" s="1"/>
  <c r="G9" i="11"/>
  <c r="J5" i="15" l="1"/>
  <c r="K5" i="15"/>
  <c r="I6" i="15" s="1"/>
  <c r="E11" i="10"/>
  <c r="G10" i="11"/>
  <c r="C9" i="12"/>
  <c r="E9" i="12" s="1"/>
  <c r="G9" i="12" s="1"/>
  <c r="K6" i="15" l="1"/>
  <c r="J6" i="15"/>
  <c r="I7" i="15" s="1"/>
  <c r="F11" i="10"/>
  <c r="G11" i="10"/>
  <c r="E12" i="10"/>
  <c r="G11" i="11"/>
  <c r="C11" i="12" s="1"/>
  <c r="E11" i="12" s="1"/>
  <c r="G11" i="12" s="1"/>
  <c r="C10" i="12"/>
  <c r="E10" i="12" s="1"/>
  <c r="G10" i="12" s="1"/>
  <c r="J7" i="15" l="1"/>
  <c r="K7" i="15"/>
  <c r="I8" i="15"/>
  <c r="F12" i="10"/>
  <c r="G12" i="10"/>
  <c r="K8" i="15" l="1"/>
  <c r="J8" i="15"/>
  <c r="I9" i="15"/>
  <c r="E13" i="10"/>
  <c r="G12" i="11"/>
  <c r="K9" i="15" l="1"/>
  <c r="J9" i="15"/>
  <c r="I10" i="15"/>
  <c r="F13" i="10"/>
  <c r="G13" i="10"/>
  <c r="C12" i="12"/>
  <c r="E12" i="12" s="1"/>
  <c r="G12" i="12" s="1"/>
  <c r="K10" i="15" l="1"/>
  <c r="J10" i="15"/>
  <c r="I11" i="15"/>
  <c r="E14" i="10"/>
  <c r="G13" i="11"/>
  <c r="K11" i="15" l="1"/>
  <c r="J11" i="15"/>
  <c r="I12" i="15"/>
  <c r="F14" i="10"/>
  <c r="G14" i="10"/>
  <c r="E15" i="10"/>
  <c r="G14" i="11"/>
  <c r="C14" i="12"/>
  <c r="E14" i="12" s="1"/>
  <c r="G14" i="12" s="1"/>
  <c r="C13" i="12"/>
  <c r="E13" i="12" s="1"/>
  <c r="G13" i="12" s="1"/>
  <c r="K12" i="15" l="1"/>
  <c r="J12" i="15"/>
  <c r="I13" i="15"/>
  <c r="F15" i="10"/>
  <c r="G15" i="10"/>
  <c r="E16" i="10"/>
  <c r="G15" i="11"/>
  <c r="K13" i="15" l="1"/>
  <c r="J13" i="15"/>
  <c r="I14" i="15"/>
  <c r="F16" i="10"/>
  <c r="G16" i="10"/>
  <c r="C15" i="12"/>
  <c r="E15" i="12" s="1"/>
  <c r="G15" i="12" s="1"/>
  <c r="E17" i="10"/>
  <c r="G16" i="11"/>
  <c r="K14" i="15" l="1"/>
  <c r="J14" i="15"/>
  <c r="I15" i="15"/>
  <c r="F17" i="10"/>
  <c r="G17" i="10"/>
  <c r="C16" i="12"/>
  <c r="E16" i="12" s="1"/>
  <c r="G16" i="12" s="1"/>
  <c r="E18" i="10"/>
  <c r="G17" i="11"/>
  <c r="K15" i="15" l="1"/>
  <c r="J15" i="15"/>
  <c r="I16" i="15"/>
  <c r="F18" i="10"/>
  <c r="G18" i="10"/>
  <c r="C18" i="12"/>
  <c r="E18" i="12" s="1"/>
  <c r="G18" i="12" s="1"/>
  <c r="C17" i="12"/>
  <c r="E17" i="12" s="1"/>
  <c r="G17" i="12" s="1"/>
  <c r="K16" i="15" l="1"/>
  <c r="J16" i="15"/>
  <c r="I17" i="15"/>
  <c r="G4" i="12"/>
  <c r="K17" i="15" l="1"/>
  <c r="J17" i="15"/>
  <c r="I18" i="15" s="1"/>
  <c r="K18" i="15" l="1"/>
  <c r="J18" i="15"/>
  <c r="I19" i="15" s="1"/>
  <c r="K19" i="15" l="1"/>
  <c r="J19" i="15"/>
  <c r="I20" i="15" s="1"/>
  <c r="K20" i="15" l="1"/>
  <c r="J20" i="15"/>
  <c r="I21" i="15" s="1"/>
  <c r="K21" i="15" l="1"/>
  <c r="J21" i="15"/>
  <c r="I22" i="15" l="1"/>
  <c r="K22" i="15" l="1"/>
  <c r="J22" i="15"/>
  <c r="I23" i="15" l="1"/>
  <c r="K23" i="15" l="1"/>
  <c r="J23" i="15"/>
  <c r="I24" i="15" l="1"/>
  <c r="K24" i="15"/>
  <c r="J24" i="15"/>
  <c r="I25" i="15" s="1"/>
  <c r="K25" i="15" l="1"/>
  <c r="J25" i="15"/>
  <c r="I26" i="15" s="1"/>
  <c r="K26" i="15" l="1"/>
  <c r="J26" i="15"/>
  <c r="I27" i="15" s="1"/>
  <c r="K27" i="15" l="1"/>
  <c r="J27" i="15"/>
  <c r="I28" i="15" s="1"/>
  <c r="K28" i="15" l="1"/>
  <c r="J28" i="15"/>
  <c r="I29" i="15" s="1"/>
  <c r="K29" i="15" l="1"/>
  <c r="J29" i="15"/>
  <c r="I30" i="15" s="1"/>
  <c r="K30" i="15" l="1"/>
  <c r="J30" i="15"/>
  <c r="I31" i="15" s="1"/>
  <c r="K31" i="15" l="1"/>
  <c r="J31" i="15"/>
  <c r="I32" i="15" s="1"/>
  <c r="K32" i="15" l="1"/>
  <c r="J32" i="15"/>
  <c r="I33" i="15" s="1"/>
  <c r="K33" i="15" l="1"/>
  <c r="J33" i="15"/>
  <c r="I34" i="15" s="1"/>
  <c r="K34" i="15" l="1"/>
  <c r="J34" i="15"/>
  <c r="I35" i="15" s="1"/>
  <c r="K35" i="15" l="1"/>
  <c r="J35" i="15"/>
  <c r="I36" i="15" s="1"/>
  <c r="K36" i="15" l="1"/>
  <c r="J36" i="15"/>
  <c r="I37" i="15" s="1"/>
  <c r="K37" i="15" l="1"/>
  <c r="J37" i="15"/>
  <c r="I38" i="15" s="1"/>
  <c r="K38" i="15" l="1"/>
  <c r="J38" i="15"/>
  <c r="I39" i="15" s="1"/>
  <c r="K39" i="15" l="1"/>
  <c r="J39" i="15"/>
  <c r="I40" i="15" s="1"/>
  <c r="K40" i="15" l="1"/>
  <c r="J40" i="15"/>
  <c r="I41" i="15" s="1"/>
  <c r="K41" i="15" l="1"/>
  <c r="J41" i="15"/>
  <c r="I42" i="15" s="1"/>
  <c r="K42" i="15" l="1"/>
  <c r="J42" i="15"/>
  <c r="I43" i="15" s="1"/>
  <c r="K43" i="15" l="1"/>
  <c r="J43" i="15"/>
  <c r="I44" i="15" s="1"/>
  <c r="K44" i="15" l="1"/>
  <c r="J44" i="15"/>
  <c r="I45" i="15" s="1"/>
  <c r="K45" i="15" l="1"/>
  <c r="J45" i="15"/>
  <c r="I46" i="15" s="1"/>
  <c r="K46" i="15" l="1"/>
  <c r="J46" i="15"/>
  <c r="I47" i="15" s="1"/>
  <c r="K47" i="15" l="1"/>
  <c r="J47" i="15"/>
  <c r="I48" i="15" s="1"/>
  <c r="K48" i="15" l="1"/>
  <c r="J48" i="15"/>
  <c r="I49" i="15" s="1"/>
  <c r="K49" i="15" l="1"/>
  <c r="J49" i="15"/>
  <c r="I50" i="15" s="1"/>
  <c r="K50" i="15" l="1"/>
  <c r="J50" i="15"/>
  <c r="I51" i="15" s="1"/>
  <c r="K51" i="15" l="1"/>
  <c r="J51" i="15"/>
  <c r="I52" i="15" s="1"/>
  <c r="K52" i="15" l="1"/>
  <c r="J52" i="15"/>
</calcChain>
</file>

<file path=xl/sharedStrings.xml><?xml version="1.0" encoding="utf-8"?>
<sst xmlns="http://schemas.openxmlformats.org/spreadsheetml/2006/main" count="110" uniqueCount="96">
  <si>
    <t>Males</t>
  </si>
  <si>
    <t>Females</t>
  </si>
  <si>
    <t>Age x</t>
  </si>
  <si>
    <r>
      <t>q</t>
    </r>
    <r>
      <rPr>
        <vertAlign val="subscript"/>
        <sz val="10"/>
        <color theme="0"/>
        <rFont val="Tahoma"/>
        <family val="2"/>
      </rPr>
      <t>x</t>
    </r>
  </si>
  <si>
    <t>Age y</t>
  </si>
  <si>
    <r>
      <t>q</t>
    </r>
    <r>
      <rPr>
        <vertAlign val="subscript"/>
        <sz val="10"/>
        <color theme="0"/>
        <rFont val="Tahoma"/>
        <family val="2"/>
      </rPr>
      <t>y</t>
    </r>
  </si>
  <si>
    <t>Answers</t>
  </si>
  <si>
    <t>(a)</t>
  </si>
  <si>
    <t>(b)</t>
  </si>
  <si>
    <t xml:space="preserve">(c) </t>
  </si>
  <si>
    <r>
      <t xml:space="preserve">Age </t>
    </r>
    <r>
      <rPr>
        <i/>
        <sz val="10"/>
        <color theme="0"/>
        <rFont val="Tahoma"/>
        <family val="2"/>
      </rPr>
      <t>x</t>
    </r>
  </si>
  <si>
    <t>Q1 Base - Mortality Tables</t>
  </si>
  <si>
    <t>Q1 - Solution</t>
  </si>
  <si>
    <t>Q2 Base</t>
  </si>
  <si>
    <t>Policy information</t>
  </si>
  <si>
    <t>Premium</t>
  </si>
  <si>
    <t>per annum, annually in advance, ceasing immediately on death or surrender</t>
  </si>
  <si>
    <t>Death benefit</t>
  </si>
  <si>
    <t>Unit fund value, paid at the end of year of death</t>
  </si>
  <si>
    <t>Maturity benefit</t>
  </si>
  <si>
    <t>Unit fund value, paid on maturity</t>
  </si>
  <si>
    <t>Dependent Rate of Mortality</t>
  </si>
  <si>
    <t>Dependent rate of Surrender</t>
  </si>
  <si>
    <r>
      <t>Surrender is only permitted at</t>
    </r>
    <r>
      <rPr>
        <b/>
        <sz val="11"/>
        <color theme="1"/>
        <rFont val="Calibri"/>
        <family val="2"/>
        <scheme val="minor"/>
      </rPr>
      <t xml:space="preserve"> the end of the year</t>
    </r>
  </si>
  <si>
    <t>Surrender benefit</t>
  </si>
  <si>
    <t>Unit fund value less surrender penalty</t>
  </si>
  <si>
    <t>Surrender penalty</t>
  </si>
  <si>
    <t>percentage of the unit fund value</t>
  </si>
  <si>
    <t>Age</t>
  </si>
  <si>
    <t>The policy ceases on the payment of a benefit</t>
  </si>
  <si>
    <t>Charging structure</t>
  </si>
  <si>
    <t>Allocation rate</t>
  </si>
  <si>
    <t>of the premium in the first year,</t>
  </si>
  <si>
    <t>thereafter</t>
  </si>
  <si>
    <t>Policy fee</t>
  </si>
  <si>
    <t>percentage of the bid value of the unit fund, deducted at the end of year by cancelling units</t>
  </si>
  <si>
    <t>Bid-offer spread</t>
  </si>
  <si>
    <t xml:space="preserve">Profit Testing assumptions </t>
  </si>
  <si>
    <t>Dependent Mortality</t>
  </si>
  <si>
    <t>See table on right</t>
  </si>
  <si>
    <t>Unit fund bonus rate</t>
  </si>
  <si>
    <t>per annum</t>
  </si>
  <si>
    <t>Interest earned on non-unit cashflows</t>
  </si>
  <si>
    <t>Initial expenses</t>
  </si>
  <si>
    <t>Renewal expenses</t>
  </si>
  <si>
    <t>per annum, at the start of each year except the first</t>
  </si>
  <si>
    <t>Claim expenses</t>
  </si>
  <si>
    <t>on death, surrender or maturity</t>
  </si>
  <si>
    <t>Dependent Surrender rate</t>
  </si>
  <si>
    <t>Percentage of all policies in force at the end of each year in line with table on right</t>
  </si>
  <si>
    <t>Risk discount rate</t>
  </si>
  <si>
    <t>Unit fund projection</t>
  </si>
  <si>
    <t>Year</t>
  </si>
  <si>
    <t>Cost of allocation</t>
  </si>
  <si>
    <t>Fund at the end of the year before deduction of policy fee</t>
  </si>
  <si>
    <t>Fund at the end of the year after deduction of policy fee</t>
  </si>
  <si>
    <t>Non-unit cashflow projection</t>
  </si>
  <si>
    <t>Premium less cost of allocation</t>
  </si>
  <si>
    <t>Initial and renewal expenses</t>
  </si>
  <si>
    <t>Interest</t>
  </si>
  <si>
    <t>Dependent Mortality probability</t>
  </si>
  <si>
    <t>Dependent Surrender probability</t>
  </si>
  <si>
    <t>Expected Surrender Profit</t>
  </si>
  <si>
    <t>Expected Death Payment</t>
  </si>
  <si>
    <t>Expected Maturity Payment</t>
  </si>
  <si>
    <t>Expected Claim Expenses</t>
  </si>
  <si>
    <t>Expected non-unit cashflows</t>
  </si>
  <si>
    <t>NPV</t>
  </si>
  <si>
    <t>Profit vector</t>
  </si>
  <si>
    <t>Probability in force</t>
  </si>
  <si>
    <t>Profit signature</t>
  </si>
  <si>
    <t>Discounting</t>
  </si>
  <si>
    <t>EPV</t>
  </si>
  <si>
    <t>Q3 Base</t>
  </si>
  <si>
    <t>Q3 (a)</t>
  </si>
  <si>
    <t>Q3 (b)</t>
  </si>
  <si>
    <t>Q3 (c)</t>
  </si>
  <si>
    <t>Mortality</t>
  </si>
  <si>
    <t>Ill-health</t>
  </si>
  <si>
    <t>P(male alive)</t>
  </si>
  <si>
    <t>P(female alive)</t>
  </si>
  <si>
    <t>P(male die)</t>
  </si>
  <si>
    <t>P(female die)</t>
  </si>
  <si>
    <t>P(both die)</t>
  </si>
  <si>
    <t>P(both alive)</t>
  </si>
  <si>
    <t>P(female dies in year)</t>
  </si>
  <si>
    <t>P(female dies in year and male still alive at end of year</t>
  </si>
  <si>
    <t>(aq)d</t>
  </si>
  <si>
    <t>(aq)i</t>
  </si>
  <si>
    <t>(al)x</t>
  </si>
  <si>
    <t>(ad)d</t>
  </si>
  <si>
    <t>(ad)i</t>
  </si>
  <si>
    <t xml:space="preserve">b) </t>
  </si>
  <si>
    <t>Premium Allocated</t>
  </si>
  <si>
    <t>Ind. Force of Mortality</t>
  </si>
  <si>
    <t>Ind. Force of ill-Health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</si>
</sst>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0.000000"/>
    <numFmt numFmtId="165" formatCode="_-&quot;£&quot;* #,##0.00_-;\-&quot;£&quot;* #,##0.00_-;_-&quot;£&quot;* &quot;-&quot;??_-;_-@_-"/>
    <numFmt numFmtId="166" formatCode="0.0000000"/>
    <numFmt numFmtId="167" formatCode="0.0%"/>
    <numFmt numFmtId="168" formatCode="#,##0.000000"/>
    <numFmt numFmtId="169" formatCode="###\ ##0"/>
    <numFmt numFmtId="170" formatCode="#,##0.00000000"/>
    <numFmt numFmtId="171" formatCode="#,##0.00000"/>
    <numFmt numFmtId="172" formatCode="_-[$RM-4409]* #,##0.00_-;\-[$RM-4409]* #,##0.00_-;_-[$RM-4409]* &quot;-&quot;??_-;_-@_-"/>
    <numFmt numFmtId="173" formatCode="0.00000000"/>
    <numFmt numFmtId="174" formatCode="#,##0.000000000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C000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vertAlign val="subscript"/>
      <sz val="10"/>
      <color theme="0"/>
      <name val="Tahoma"/>
      <family val="2"/>
    </font>
    <font>
      <b/>
      <sz val="12"/>
      <name val="Tahoma"/>
      <family val="2"/>
    </font>
    <font>
      <b/>
      <sz val="14"/>
      <color theme="0"/>
      <name val="Tahoma"/>
      <family val="2"/>
    </font>
    <font>
      <sz val="20"/>
      <color theme="1"/>
      <name val="Tahoma"/>
      <family val="2"/>
    </font>
    <font>
      <sz val="10"/>
      <name val="Tahoma"/>
      <family val="2"/>
    </font>
    <font>
      <sz val="10"/>
      <color theme="0"/>
      <name val="Tahoma"/>
      <family val="2"/>
    </font>
    <font>
      <sz val="10"/>
      <name val="Arial"/>
      <family val="2"/>
    </font>
    <font>
      <i/>
      <sz val="10"/>
      <color theme="0"/>
      <name val="Tahoma"/>
      <family val="2"/>
    </font>
    <font>
      <b/>
      <sz val="20"/>
      <color indexed="2"/>
      <name val="Tahoma"/>
      <family val="2"/>
    </font>
    <font>
      <sz val="20"/>
      <color indexed="2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4"/>
      <name val="Tahoma"/>
      <family val="2"/>
    </font>
    <font>
      <sz val="2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theme="0" tint="-0.249977111117893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2" fillId="0" borderId="0"/>
    <xf numFmtId="0" fontId="19" fillId="0" borderId="0"/>
    <xf numFmtId="43" fontId="18" fillId="0" borderId="0"/>
    <xf numFmtId="165" fontId="18" fillId="0" borderId="0"/>
    <xf numFmtId="0" fontId="18" fillId="0" borderId="0"/>
    <xf numFmtId="9" fontId="18" fillId="0" borderId="0"/>
    <xf numFmtId="165" fontId="18" fillId="0" borderId="0" applyFont="0" applyFill="0" applyBorder="0" applyAlignment="0" applyProtection="0"/>
    <xf numFmtId="0" fontId="18" fillId="0" borderId="0"/>
  </cellStyleXfs>
  <cellXfs count="133">
    <xf numFmtId="0" fontId="0" fillId="0" borderId="0" xfId="0"/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3" fillId="2" borderId="1" xfId="0" applyFont="1" applyFill="1" applyBorder="1"/>
    <xf numFmtId="0" fontId="8" fillId="4" borderId="2" xfId="0" applyFont="1" applyFill="1" applyBorder="1" applyAlignment="1">
      <alignment horizontal="left" vertical="center" indent="2"/>
    </xf>
    <xf numFmtId="0" fontId="9" fillId="4" borderId="2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4" fillId="4" borderId="2" xfId="0" applyFont="1" applyFill="1" applyBorder="1"/>
    <xf numFmtId="0" fontId="15" fillId="4" borderId="2" xfId="0" applyFont="1" applyFill="1" applyBorder="1"/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164" fontId="0" fillId="0" borderId="0" xfId="0" applyNumberFormat="1"/>
    <xf numFmtId="0" fontId="21" fillId="4" borderId="2" xfId="0" applyFont="1" applyFill="1" applyBorder="1" applyAlignment="1">
      <alignment horizontal="left" vertical="center" indent="2"/>
    </xf>
    <xf numFmtId="0" fontId="22" fillId="4" borderId="2" xfId="0" applyFont="1" applyFill="1" applyBorder="1"/>
    <xf numFmtId="0" fontId="2" fillId="0" borderId="0" xfId="0" applyFont="1"/>
    <xf numFmtId="167" fontId="0" fillId="6" borderId="0" xfId="0" applyNumberFormat="1" applyFill="1" applyAlignment="1">
      <alignment horizontal="center"/>
    </xf>
    <xf numFmtId="0" fontId="2" fillId="0" borderId="1" xfId="0" applyFont="1" applyBorder="1" applyAlignment="1">
      <alignment horizontal="center"/>
    </xf>
    <xf numFmtId="167" fontId="0" fillId="8" borderId="0" xfId="0" applyNumberFormat="1" applyFill="1" applyAlignment="1">
      <alignment horizontal="center"/>
    </xf>
    <xf numFmtId="0" fontId="23" fillId="0" borderId="1" xfId="0" applyFont="1" applyBorder="1" applyAlignment="1">
      <alignment horizontal="center"/>
    </xf>
    <xf numFmtId="169" fontId="24" fillId="0" borderId="0" xfId="0" applyNumberFormat="1" applyFont="1"/>
    <xf numFmtId="170" fontId="0" fillId="0" borderId="3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center"/>
    </xf>
    <xf numFmtId="0" fontId="1" fillId="0" borderId="0" xfId="0" applyFont="1"/>
    <xf numFmtId="0" fontId="23" fillId="0" borderId="0" xfId="0" applyFont="1" applyAlignment="1">
      <alignment horizontal="center" wrapText="1"/>
    </xf>
    <xf numFmtId="0" fontId="23" fillId="0" borderId="7" xfId="0" applyFont="1" applyBorder="1" applyAlignment="1">
      <alignment horizontal="center" wrapText="1"/>
    </xf>
    <xf numFmtId="0" fontId="24" fillId="0" borderId="8" xfId="0" applyFont="1" applyBorder="1" applyAlignment="1">
      <alignment horizontal="center"/>
    </xf>
    <xf numFmtId="0" fontId="24" fillId="0" borderId="0" xfId="8" applyFont="1" applyAlignment="1">
      <alignment horizontal="center"/>
    </xf>
    <xf numFmtId="0" fontId="24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3" fillId="0" borderId="9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3" fillId="6" borderId="15" xfId="0" applyFont="1" applyFill="1" applyBorder="1"/>
    <xf numFmtId="0" fontId="23" fillId="0" borderId="0" xfId="0" applyFont="1"/>
    <xf numFmtId="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4" fontId="24" fillId="0" borderId="10" xfId="0" applyNumberFormat="1" applyFont="1" applyBorder="1" applyAlignment="1">
      <alignment horizontal="center"/>
    </xf>
    <xf numFmtId="2" fontId="24" fillId="0" borderId="10" xfId="8" applyNumberFormat="1" applyFont="1" applyBorder="1" applyAlignment="1">
      <alignment horizontal="center"/>
    </xf>
    <xf numFmtId="166" fontId="24" fillId="0" borderId="10" xfId="8" applyNumberFormat="1" applyFont="1" applyBorder="1" applyAlignment="1">
      <alignment horizontal="center"/>
    </xf>
    <xf numFmtId="2" fontId="24" fillId="0" borderId="11" xfId="8" applyNumberFormat="1" applyFont="1" applyBorder="1" applyAlignment="1">
      <alignment horizontal="center"/>
    </xf>
    <xf numFmtId="0" fontId="4" fillId="0" borderId="0" xfId="0" applyFont="1"/>
    <xf numFmtId="172" fontId="23" fillId="5" borderId="6" xfId="0" applyNumberFormat="1" applyFont="1" applyFill="1" applyBorder="1" applyAlignment="1">
      <alignment horizontal="center"/>
    </xf>
    <xf numFmtId="172" fontId="24" fillId="0" borderId="9" xfId="7" applyNumberFormat="1" applyFont="1" applyBorder="1" applyAlignment="1">
      <alignment horizontal="center"/>
    </xf>
    <xf numFmtId="172" fontId="24" fillId="0" borderId="10" xfId="7" applyNumberFormat="1" applyFont="1" applyBorder="1" applyAlignment="1">
      <alignment horizontal="center"/>
    </xf>
    <xf numFmtId="172" fontId="24" fillId="0" borderId="12" xfId="7" applyNumberFormat="1" applyFont="1" applyBorder="1" applyAlignment="1">
      <alignment horizontal="center"/>
    </xf>
    <xf numFmtId="172" fontId="24" fillId="0" borderId="0" xfId="7" applyNumberFormat="1" applyFont="1" applyBorder="1" applyAlignment="1">
      <alignment horizontal="center"/>
    </xf>
    <xf numFmtId="172" fontId="24" fillId="10" borderId="11" xfId="7" applyNumberFormat="1" applyFont="1" applyFill="1" applyBorder="1" applyAlignment="1">
      <alignment horizontal="center"/>
    </xf>
    <xf numFmtId="172" fontId="24" fillId="9" borderId="11" xfId="7" applyNumberFormat="1" applyFont="1" applyFill="1" applyBorder="1" applyAlignment="1">
      <alignment horizontal="center"/>
    </xf>
    <xf numFmtId="172" fontId="0" fillId="6" borderId="0" xfId="7" applyNumberFormat="1" applyFont="1" applyFill="1" applyAlignment="1">
      <alignment horizontal="center"/>
    </xf>
    <xf numFmtId="172" fontId="0" fillId="6" borderId="0" xfId="0" applyNumberFormat="1" applyFill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0" fillId="0" borderId="8" xfId="0" applyBorder="1"/>
    <xf numFmtId="0" fontId="2" fillId="0" borderId="1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173" fontId="0" fillId="0" borderId="16" xfId="0" applyNumberFormat="1" applyBorder="1" applyAlignment="1">
      <alignment horizontal="center"/>
    </xf>
    <xf numFmtId="173" fontId="0" fillId="0" borderId="0" xfId="0" applyNumberFormat="1"/>
    <xf numFmtId="0" fontId="24" fillId="0" borderId="1" xfId="0" applyFont="1" applyBorder="1" applyAlignment="1">
      <alignment horizontal="center"/>
    </xf>
    <xf numFmtId="173" fontId="0" fillId="0" borderId="17" xfId="0" applyNumberFormat="1" applyBorder="1" applyAlignment="1">
      <alignment horizontal="center"/>
    </xf>
    <xf numFmtId="173" fontId="0" fillId="0" borderId="18" xfId="0" applyNumberFormat="1" applyBorder="1" applyAlignment="1">
      <alignment horizontal="center"/>
    </xf>
    <xf numFmtId="0" fontId="17" fillId="0" borderId="0" xfId="0" applyFont="1" applyAlignment="1">
      <alignment horizontal="center"/>
    </xf>
    <xf numFmtId="164" fontId="10" fillId="0" borderId="0" xfId="1" applyNumberFormat="1" applyFont="1" applyAlignment="1">
      <alignment horizontal="center"/>
    </xf>
    <xf numFmtId="164" fontId="10" fillId="0" borderId="0" xfId="0" applyNumberFormat="1" applyFont="1"/>
    <xf numFmtId="0" fontId="10" fillId="2" borderId="19" xfId="0" applyFont="1" applyFill="1" applyBorder="1"/>
    <xf numFmtId="0" fontId="20" fillId="2" borderId="20" xfId="0" applyFont="1" applyFill="1" applyBorder="1" applyAlignment="1">
      <alignment horizontal="center"/>
    </xf>
    <xf numFmtId="0" fontId="10" fillId="2" borderId="21" xfId="0" applyFont="1" applyFill="1" applyBorder="1"/>
    <xf numFmtId="164" fontId="20" fillId="0" borderId="22" xfId="0" applyNumberFormat="1" applyFont="1" applyBorder="1"/>
    <xf numFmtId="0" fontId="10" fillId="2" borderId="23" xfId="0" applyFont="1" applyFill="1" applyBorder="1"/>
    <xf numFmtId="164" fontId="20" fillId="0" borderId="24" xfId="0" applyNumberFormat="1" applyFont="1" applyBorder="1"/>
    <xf numFmtId="0" fontId="11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0" fillId="0" borderId="13" xfId="0" applyBorder="1"/>
    <xf numFmtId="0" fontId="2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1" fontId="0" fillId="0" borderId="0" xfId="0" applyNumberFormat="1"/>
    <xf numFmtId="17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72" fontId="24" fillId="0" borderId="10" xfId="7" applyNumberFormat="1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172" fontId="24" fillId="0" borderId="0" xfId="7" applyNumberFormat="1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174" fontId="2" fillId="5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23" fillId="6" borderId="4" xfId="0" applyFont="1" applyFill="1" applyBorder="1" applyAlignment="1">
      <alignment horizontal="center"/>
    </xf>
    <xf numFmtId="0" fontId="23" fillId="6" borderId="5" xfId="0" applyFont="1" applyFill="1" applyBorder="1" applyAlignment="1">
      <alignment horizontal="center"/>
    </xf>
    <xf numFmtId="0" fontId="23" fillId="6" borderId="6" xfId="0" applyFont="1" applyFill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172" fontId="24" fillId="9" borderId="31" xfId="7" applyNumberFormat="1" applyFont="1" applyFill="1" applyBorder="1" applyAlignment="1">
      <alignment horizontal="center"/>
    </xf>
    <xf numFmtId="172" fontId="24" fillId="0" borderId="30" xfId="7" applyNumberFormat="1" applyFont="1" applyBorder="1" applyAlignment="1">
      <alignment horizontal="center"/>
    </xf>
    <xf numFmtId="172" fontId="24" fillId="0" borderId="14" xfId="7" applyNumberFormat="1" applyFont="1" applyBorder="1" applyAlignment="1">
      <alignment horizontal="center"/>
    </xf>
    <xf numFmtId="172" fontId="24" fillId="9" borderId="32" xfId="7" applyNumberFormat="1" applyFont="1" applyFill="1" applyBorder="1" applyAlignment="1">
      <alignment horizontal="center"/>
    </xf>
    <xf numFmtId="4" fontId="24" fillId="0" borderId="9" xfId="0" applyNumberFormat="1" applyFont="1" applyBorder="1" applyAlignment="1">
      <alignment horizontal="center"/>
    </xf>
    <xf numFmtId="4" fontId="24" fillId="0" borderId="4" xfId="0" applyNumberFormat="1" applyFont="1" applyBorder="1" applyAlignment="1">
      <alignment horizontal="center"/>
    </xf>
    <xf numFmtId="164" fontId="24" fillId="0" borderId="5" xfId="0" applyNumberFormat="1" applyFont="1" applyBorder="1" applyAlignment="1">
      <alignment horizontal="center"/>
    </xf>
    <xf numFmtId="2" fontId="24" fillId="0" borderId="5" xfId="8" applyNumberFormat="1" applyFont="1" applyBorder="1" applyAlignment="1">
      <alignment horizontal="center"/>
    </xf>
    <xf numFmtId="166" fontId="24" fillId="0" borderId="5" xfId="8" applyNumberFormat="1" applyFont="1" applyBorder="1" applyAlignment="1">
      <alignment horizontal="center"/>
    </xf>
    <xf numFmtId="2" fontId="24" fillId="0" borderId="6" xfId="8" applyNumberFormat="1" applyFont="1" applyBorder="1" applyAlignment="1">
      <alignment horizontal="center"/>
    </xf>
    <xf numFmtId="172" fontId="24" fillId="0" borderId="14" xfId="7" applyNumberFormat="1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172" fontId="24" fillId="10" borderId="31" xfId="7" applyNumberFormat="1" applyFont="1" applyFill="1" applyBorder="1" applyAlignment="1">
      <alignment horizontal="center"/>
    </xf>
    <xf numFmtId="0" fontId="24" fillId="0" borderId="14" xfId="0" applyFont="1" applyBorder="1" applyAlignment="1">
      <alignment horizontal="center"/>
    </xf>
    <xf numFmtId="172" fontId="24" fillId="10" borderId="32" xfId="7" applyNumberFormat="1" applyFont="1" applyFill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0" fillId="0" borderId="0" xfId="0" applyBorder="1"/>
    <xf numFmtId="173" fontId="0" fillId="0" borderId="0" xfId="0" applyNumberFormat="1" applyBorder="1" applyAlignment="1">
      <alignment horizontal="center"/>
    </xf>
  </cellXfs>
  <cellStyles count="9">
    <cellStyle name="Comma 2" xfId="3" xr:uid="{669CD173-C40F-48AC-AE31-3918CCF35EC6}"/>
    <cellStyle name="Currency 2" xfId="4" xr:uid="{DF908F7E-C90B-46F3-9F77-8647A4289839}"/>
    <cellStyle name="Currency 3" xfId="7" xr:uid="{E8B602AD-7A96-4A06-A90B-224CF16D005F}"/>
    <cellStyle name="Normal" xfId="0" builtinId="0"/>
    <cellStyle name="Normal 2" xfId="1" xr:uid="{F611B4F1-73D0-44E6-9DB2-23FBBDA0F143}"/>
    <cellStyle name="Normal 3" xfId="5" xr:uid="{53C9E0A7-8F63-4E00-8A5B-6EF162EE7578}"/>
    <cellStyle name="Normal 4" xfId="2" xr:uid="{FEF31913-36ED-44B1-942C-6C25BF015309}"/>
    <cellStyle name="Normal 8" xfId="8" xr:uid="{8961A6B5-D3C1-470E-991C-33F30427C997}"/>
    <cellStyle name="Percent 2" xfId="6" xr:uid="{963F0C07-0FC9-4290-A578-4A1E48490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5</xdr:row>
      <xdr:rowOff>19050</xdr:rowOff>
    </xdr:from>
    <xdr:to>
      <xdr:col>4</xdr:col>
      <xdr:colOff>590550</xdr:colOff>
      <xdr:row>5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43000"/>
          <a:ext cx="152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5</xdr:row>
      <xdr:rowOff>9525</xdr:rowOff>
    </xdr:from>
    <xdr:to>
      <xdr:col>2</xdr:col>
      <xdr:colOff>561975</xdr:colOff>
      <xdr:row>5</xdr:row>
      <xdr:rowOff>219075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13347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0</xdr:row>
      <xdr:rowOff>9525</xdr:rowOff>
    </xdr:from>
    <xdr:to>
      <xdr:col>1</xdr:col>
      <xdr:colOff>561975</xdr:colOff>
      <xdr:row>0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62038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438150</xdr:colOff>
      <xdr:row>0</xdr:row>
      <xdr:rowOff>19050</xdr:rowOff>
    </xdr:from>
    <xdr:to>
      <xdr:col>2</xdr:col>
      <xdr:colOff>590550</xdr:colOff>
      <xdr:row>0</xdr:row>
      <xdr:rowOff>238125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038" y="1071563"/>
          <a:ext cx="152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371475</xdr:colOff>
          <xdr:row>9</xdr:row>
          <xdr:rowOff>66675</xdr:rowOff>
        </xdr:from>
        <xdr:to>
          <xdr:col>14</xdr:col>
          <xdr:colOff>752475</xdr:colOff>
          <xdr:row>10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400050</xdr:colOff>
          <xdr:row>9</xdr:row>
          <xdr:rowOff>57150</xdr:rowOff>
        </xdr:from>
        <xdr:to>
          <xdr:col>16</xdr:col>
          <xdr:colOff>771525</xdr:colOff>
          <xdr:row>10</xdr:row>
          <xdr:rowOff>142875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image" Target="../media/image4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3.w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6D39-484C-4879-8D16-386DFDDF8221}">
  <dimension ref="A1:D110"/>
  <sheetViews>
    <sheetView tabSelected="1" workbookViewId="0">
      <selection activeCell="J12" sqref="J12"/>
    </sheetView>
  </sheetViews>
  <sheetFormatPr defaultRowHeight="14.25" x14ac:dyDescent="0.45"/>
  <sheetData>
    <row r="1" spans="1:4" s="8" customFormat="1" ht="24.75" thickBot="1" x14ac:dyDescent="0.65">
      <c r="A1" s="7" t="s">
        <v>11</v>
      </c>
    </row>
    <row r="3" spans="1:4" ht="15.4" x14ac:dyDescent="0.45">
      <c r="A3" s="5" t="s">
        <v>0</v>
      </c>
      <c r="B3" s="6"/>
      <c r="C3" s="5" t="s">
        <v>1</v>
      </c>
      <c r="D3" s="6"/>
    </row>
    <row r="4" spans="1:4" x14ac:dyDescent="0.45">
      <c r="A4" s="1"/>
      <c r="B4" s="1"/>
      <c r="C4" s="1"/>
      <c r="D4" s="1"/>
    </row>
    <row r="5" spans="1:4" ht="15" x14ac:dyDescent="0.4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45">
      <c r="A6" s="3">
        <v>16</v>
      </c>
      <c r="B6" s="4">
        <v>3.7500000000000001E-4</v>
      </c>
      <c r="C6" s="3">
        <v>16</v>
      </c>
      <c r="D6" s="4">
        <v>2.0000000000000001E-4</v>
      </c>
    </row>
    <row r="7" spans="1:4" x14ac:dyDescent="0.45">
      <c r="A7" s="3">
        <v>17</v>
      </c>
      <c r="B7" s="4">
        <v>4.08E-4</v>
      </c>
      <c r="C7" s="3">
        <v>17</v>
      </c>
      <c r="D7" s="4">
        <v>2.5500000000000002E-4</v>
      </c>
    </row>
    <row r="8" spans="1:4" x14ac:dyDescent="0.45">
      <c r="A8" s="3">
        <v>18</v>
      </c>
      <c r="B8" s="4">
        <v>4.44E-4</v>
      </c>
      <c r="C8" s="3">
        <v>18</v>
      </c>
      <c r="D8" s="4">
        <v>3.1300000000000002E-4</v>
      </c>
    </row>
    <row r="9" spans="1:4" x14ac:dyDescent="0.45">
      <c r="A9" s="3">
        <v>19</v>
      </c>
      <c r="B9" s="4">
        <v>4.8500000000000003E-4</v>
      </c>
      <c r="C9" s="3">
        <v>19</v>
      </c>
      <c r="D9" s="4">
        <v>3.7399999999999998E-4</v>
      </c>
    </row>
    <row r="10" spans="1:4" x14ac:dyDescent="0.45">
      <c r="A10" s="3">
        <v>20</v>
      </c>
      <c r="B10" s="4">
        <v>5.31E-4</v>
      </c>
      <c r="C10" s="3">
        <v>20</v>
      </c>
      <c r="D10" s="4">
        <v>4.3800000000000002E-4</v>
      </c>
    </row>
    <row r="11" spans="1:4" x14ac:dyDescent="0.45">
      <c r="A11" s="3">
        <v>21</v>
      </c>
      <c r="B11" s="4">
        <v>5.8100000000000003E-4</v>
      </c>
      <c r="C11" s="3">
        <v>21</v>
      </c>
      <c r="D11" s="4">
        <v>5.0500000000000002E-4</v>
      </c>
    </row>
    <row r="12" spans="1:4" x14ac:dyDescent="0.45">
      <c r="A12" s="3">
        <v>22</v>
      </c>
      <c r="B12" s="4">
        <v>6.38E-4</v>
      </c>
      <c r="C12" s="3">
        <v>22</v>
      </c>
      <c r="D12" s="4">
        <v>5.7600000000000001E-4</v>
      </c>
    </row>
    <row r="13" spans="1:4" x14ac:dyDescent="0.45">
      <c r="A13" s="3">
        <v>23</v>
      </c>
      <c r="B13" s="4">
        <v>6.9999999999999999E-4</v>
      </c>
      <c r="C13" s="3">
        <v>23</v>
      </c>
      <c r="D13" s="4">
        <v>6.4899999999999995E-4</v>
      </c>
    </row>
    <row r="14" spans="1:4" x14ac:dyDescent="0.45">
      <c r="A14" s="3">
        <v>24</v>
      </c>
      <c r="B14" s="4">
        <v>7.6800000000000002E-4</v>
      </c>
      <c r="C14" s="3">
        <v>24</v>
      </c>
      <c r="D14" s="4">
        <v>7.2599999999999997E-4</v>
      </c>
    </row>
    <row r="15" spans="1:4" x14ac:dyDescent="0.45">
      <c r="A15" s="3">
        <v>25</v>
      </c>
      <c r="B15" s="4">
        <v>8.4400000000000002E-4</v>
      </c>
      <c r="C15" s="3">
        <v>25</v>
      </c>
      <c r="D15" s="4">
        <v>8.0599999999999997E-4</v>
      </c>
    </row>
    <row r="16" spans="1:4" x14ac:dyDescent="0.45">
      <c r="A16" s="3">
        <v>26</v>
      </c>
      <c r="B16" s="4">
        <v>9.2599999999999996E-4</v>
      </c>
      <c r="C16" s="3">
        <v>26</v>
      </c>
      <c r="D16" s="4">
        <v>8.8900000000000003E-4</v>
      </c>
    </row>
    <row r="17" spans="1:4" x14ac:dyDescent="0.45">
      <c r="A17" s="3">
        <v>27</v>
      </c>
      <c r="B17" s="4">
        <v>1.016E-3</v>
      </c>
      <c r="C17" s="3">
        <v>27</v>
      </c>
      <c r="D17" s="4">
        <v>9.7599999999999998E-4</v>
      </c>
    </row>
    <row r="18" spans="1:4" x14ac:dyDescent="0.45">
      <c r="A18" s="3">
        <v>28</v>
      </c>
      <c r="B18" s="4">
        <v>1.114E-3</v>
      </c>
      <c r="C18" s="3">
        <v>28</v>
      </c>
      <c r="D18" s="4">
        <v>1.065E-3</v>
      </c>
    </row>
    <row r="19" spans="1:4" x14ac:dyDescent="0.45">
      <c r="A19" s="3">
        <v>29</v>
      </c>
      <c r="B19" s="4">
        <v>1.2210000000000001E-3</v>
      </c>
      <c r="C19" s="3">
        <v>29</v>
      </c>
      <c r="D19" s="4">
        <v>1.158E-3</v>
      </c>
    </row>
    <row r="20" spans="1:4" x14ac:dyDescent="0.45">
      <c r="A20" s="3">
        <v>30</v>
      </c>
      <c r="B20" s="4">
        <v>1.3359999999999999E-3</v>
      </c>
      <c r="C20" s="3">
        <v>30</v>
      </c>
      <c r="D20" s="4">
        <v>1.253E-3</v>
      </c>
    </row>
    <row r="21" spans="1:4" x14ac:dyDescent="0.45">
      <c r="A21" s="3">
        <v>31</v>
      </c>
      <c r="B21" s="4">
        <v>1.4610000000000001E-3</v>
      </c>
      <c r="C21" s="3">
        <v>31</v>
      </c>
      <c r="D21" s="4">
        <v>1.351E-3</v>
      </c>
    </row>
    <row r="22" spans="1:4" x14ac:dyDescent="0.45">
      <c r="A22" s="3">
        <v>32</v>
      </c>
      <c r="B22" s="4">
        <v>1.5950000000000001E-3</v>
      </c>
      <c r="C22" s="3">
        <v>32</v>
      </c>
      <c r="D22" s="4">
        <v>1.451E-3</v>
      </c>
    </row>
    <row r="23" spans="1:4" x14ac:dyDescent="0.45">
      <c r="A23" s="3">
        <v>33</v>
      </c>
      <c r="B23" s="4">
        <v>1.738E-3</v>
      </c>
      <c r="C23" s="3">
        <v>33</v>
      </c>
      <c r="D23" s="4">
        <v>1.554E-3</v>
      </c>
    </row>
    <row r="24" spans="1:4" x14ac:dyDescent="0.45">
      <c r="A24" s="3">
        <v>34</v>
      </c>
      <c r="B24" s="4">
        <v>1.892E-3</v>
      </c>
      <c r="C24" s="3">
        <v>34</v>
      </c>
      <c r="D24" s="4">
        <v>1.6590000000000001E-3</v>
      </c>
    </row>
    <row r="25" spans="1:4" x14ac:dyDescent="0.45">
      <c r="A25" s="3">
        <v>35</v>
      </c>
      <c r="B25" s="4">
        <v>2.055E-3</v>
      </c>
      <c r="C25" s="3">
        <v>35</v>
      </c>
      <c r="D25" s="4">
        <v>1.766E-3</v>
      </c>
    </row>
    <row r="26" spans="1:4" x14ac:dyDescent="0.45">
      <c r="A26" s="3">
        <v>36</v>
      </c>
      <c r="B26" s="4">
        <v>2.2279999999999999E-3</v>
      </c>
      <c r="C26" s="3">
        <v>36</v>
      </c>
      <c r="D26" s="4">
        <v>1.874E-3</v>
      </c>
    </row>
    <row r="27" spans="1:4" x14ac:dyDescent="0.45">
      <c r="A27" s="3">
        <v>37</v>
      </c>
      <c r="B27" s="4">
        <v>2.4120000000000001E-3</v>
      </c>
      <c r="C27" s="3">
        <v>37</v>
      </c>
      <c r="D27" s="4">
        <v>1.9840000000000001E-3</v>
      </c>
    </row>
    <row r="28" spans="1:4" x14ac:dyDescent="0.45">
      <c r="A28" s="3">
        <v>38</v>
      </c>
      <c r="B28" s="4">
        <v>2.6050000000000001E-3</v>
      </c>
      <c r="C28" s="3">
        <v>38</v>
      </c>
      <c r="D28" s="4">
        <v>2.0960000000000002E-3</v>
      </c>
    </row>
    <row r="29" spans="1:4" x14ac:dyDescent="0.45">
      <c r="A29" s="3">
        <v>39</v>
      </c>
      <c r="B29" s="4">
        <v>2.8080000000000002E-3</v>
      </c>
      <c r="C29" s="3">
        <v>39</v>
      </c>
      <c r="D29" s="4">
        <v>2.2079999999999999E-3</v>
      </c>
    </row>
    <row r="30" spans="1:4" x14ac:dyDescent="0.45">
      <c r="A30" s="3">
        <v>40</v>
      </c>
      <c r="B30" s="4">
        <v>3.0200000000000001E-3</v>
      </c>
      <c r="C30" s="3">
        <v>40</v>
      </c>
      <c r="D30" s="4">
        <v>2.3210000000000001E-3</v>
      </c>
    </row>
    <row r="31" spans="1:4" x14ac:dyDescent="0.45">
      <c r="A31" s="3">
        <v>41</v>
      </c>
      <c r="B31" s="4">
        <v>3.2420000000000001E-3</v>
      </c>
      <c r="C31" s="3">
        <v>41</v>
      </c>
      <c r="D31" s="4">
        <v>2.4350000000000001E-3</v>
      </c>
    </row>
    <row r="32" spans="1:4" x14ac:dyDescent="0.45">
      <c r="A32" s="3">
        <v>42</v>
      </c>
      <c r="B32" s="4">
        <v>3.473E-3</v>
      </c>
      <c r="C32" s="3">
        <v>42</v>
      </c>
      <c r="D32" s="4">
        <v>2.5479999999999999E-3</v>
      </c>
    </row>
    <row r="33" spans="1:4" x14ac:dyDescent="0.45">
      <c r="A33" s="3">
        <v>43</v>
      </c>
      <c r="B33" s="4">
        <v>3.7109999999999999E-3</v>
      </c>
      <c r="C33" s="3">
        <v>43</v>
      </c>
      <c r="D33" s="4">
        <v>2.6610000000000002E-3</v>
      </c>
    </row>
    <row r="34" spans="1:4" x14ac:dyDescent="0.45">
      <c r="A34" s="3">
        <v>44</v>
      </c>
      <c r="B34" s="4">
        <v>3.9569999999999996E-3</v>
      </c>
      <c r="C34" s="3">
        <v>44</v>
      </c>
      <c r="D34" s="4">
        <v>2.774E-3</v>
      </c>
    </row>
    <row r="35" spans="1:4" x14ac:dyDescent="0.45">
      <c r="A35" s="3">
        <v>45</v>
      </c>
      <c r="B35" s="4">
        <v>4.2100000000000002E-3</v>
      </c>
      <c r="C35" s="3">
        <v>45</v>
      </c>
      <c r="D35" s="4">
        <v>2.8869999999999998E-3</v>
      </c>
    </row>
    <row r="36" spans="1:4" x14ac:dyDescent="0.45">
      <c r="A36" s="3">
        <v>46</v>
      </c>
      <c r="B36" s="4">
        <v>4.4689999999999999E-3</v>
      </c>
      <c r="C36" s="3">
        <v>46</v>
      </c>
      <c r="D36" s="4">
        <v>3.0119999999999999E-3</v>
      </c>
    </row>
    <row r="37" spans="1:4" x14ac:dyDescent="0.45">
      <c r="A37" s="3">
        <v>47</v>
      </c>
      <c r="B37" s="4">
        <v>4.7320000000000001E-3</v>
      </c>
      <c r="C37" s="3">
        <v>47</v>
      </c>
      <c r="D37" s="4">
        <v>3.15E-3</v>
      </c>
    </row>
    <row r="38" spans="1:4" x14ac:dyDescent="0.45">
      <c r="A38" s="3">
        <v>48</v>
      </c>
      <c r="B38" s="4">
        <v>5.0000000000000001E-3</v>
      </c>
      <c r="C38" s="3">
        <v>48</v>
      </c>
      <c r="D38" s="4">
        <v>3.3050000000000002E-3</v>
      </c>
    </row>
    <row r="39" spans="1:4" x14ac:dyDescent="0.45">
      <c r="A39" s="3">
        <v>49</v>
      </c>
      <c r="B39" s="4">
        <v>5.2690000000000002E-3</v>
      </c>
      <c r="C39" s="3">
        <v>49</v>
      </c>
      <c r="D39" s="4">
        <v>3.4780000000000002E-3</v>
      </c>
    </row>
    <row r="40" spans="1:4" x14ac:dyDescent="0.45">
      <c r="A40" s="3">
        <v>50</v>
      </c>
      <c r="B40" s="4">
        <v>5.5409999999999999E-3</v>
      </c>
      <c r="C40" s="3">
        <v>50</v>
      </c>
      <c r="D40" s="4">
        <v>3.6719999999999999E-3</v>
      </c>
    </row>
    <row r="41" spans="1:4" x14ac:dyDescent="0.45">
      <c r="A41" s="3">
        <v>51</v>
      </c>
      <c r="B41" s="4">
        <v>5.8120000000000003E-3</v>
      </c>
      <c r="C41" s="3">
        <v>51</v>
      </c>
      <c r="D41" s="4">
        <v>3.8869999999999998E-3</v>
      </c>
    </row>
    <row r="42" spans="1:4" x14ac:dyDescent="0.45">
      <c r="A42" s="3">
        <v>52</v>
      </c>
      <c r="B42" s="4">
        <v>6.0819999999999997E-3</v>
      </c>
      <c r="C42" s="3">
        <v>52</v>
      </c>
      <c r="D42" s="4">
        <v>4.1279999999999997E-3</v>
      </c>
    </row>
    <row r="43" spans="1:4" x14ac:dyDescent="0.45">
      <c r="A43" s="3">
        <v>53</v>
      </c>
      <c r="B43" s="4">
        <v>6.3489999999999996E-3</v>
      </c>
      <c r="C43" s="3">
        <v>53</v>
      </c>
      <c r="D43" s="4">
        <v>4.3959999999999997E-3</v>
      </c>
    </row>
    <row r="44" spans="1:4" x14ac:dyDescent="0.45">
      <c r="A44" s="3">
        <v>54</v>
      </c>
      <c r="B44" s="4">
        <v>6.6119999999999998E-3</v>
      </c>
      <c r="C44" s="3">
        <v>54</v>
      </c>
      <c r="D44" s="4">
        <v>4.6959999999999997E-3</v>
      </c>
    </row>
    <row r="45" spans="1:4" x14ac:dyDescent="0.45">
      <c r="A45" s="3">
        <v>55</v>
      </c>
      <c r="B45" s="4">
        <v>6.8789999999999997E-3</v>
      </c>
      <c r="C45" s="3">
        <v>55</v>
      </c>
      <c r="D45" s="4">
        <v>5.0299999999999997E-3</v>
      </c>
    </row>
    <row r="46" spans="1:4" x14ac:dyDescent="0.45">
      <c r="A46" s="3">
        <v>56</v>
      </c>
      <c r="B46" s="4">
        <v>7.1929999999999997E-3</v>
      </c>
      <c r="C46" s="3">
        <v>56</v>
      </c>
      <c r="D46" s="4">
        <v>5.4029999999999998E-3</v>
      </c>
    </row>
    <row r="47" spans="1:4" x14ac:dyDescent="0.45">
      <c r="A47" s="3">
        <v>57</v>
      </c>
      <c r="B47" s="4">
        <v>7.574E-3</v>
      </c>
      <c r="C47" s="3">
        <v>57</v>
      </c>
      <c r="D47" s="4">
        <v>5.8190000000000004E-3</v>
      </c>
    </row>
    <row r="48" spans="1:4" x14ac:dyDescent="0.45">
      <c r="A48" s="3">
        <v>58</v>
      </c>
      <c r="B48" s="4">
        <v>8.0319999999999992E-3</v>
      </c>
      <c r="C48" s="3">
        <v>58</v>
      </c>
      <c r="D48" s="4">
        <v>6.2839999999999997E-3</v>
      </c>
    </row>
    <row r="49" spans="1:4" x14ac:dyDescent="0.45">
      <c r="A49" s="3">
        <v>59</v>
      </c>
      <c r="B49" s="4">
        <v>8.5800000000000008E-3</v>
      </c>
      <c r="C49" s="3">
        <v>59</v>
      </c>
      <c r="D49" s="4">
        <v>6.8019999999999999E-3</v>
      </c>
    </row>
    <row r="50" spans="1:4" x14ac:dyDescent="0.45">
      <c r="A50" s="3">
        <v>60</v>
      </c>
      <c r="B50" s="4">
        <v>9.2309999999999996E-3</v>
      </c>
      <c r="C50" s="3">
        <v>60</v>
      </c>
      <c r="D50" s="4">
        <v>7.3800000000000003E-3</v>
      </c>
    </row>
    <row r="51" spans="1:4" x14ac:dyDescent="0.45">
      <c r="A51" s="3">
        <v>61</v>
      </c>
      <c r="B51" s="4">
        <v>9.9989999999999992E-3</v>
      </c>
      <c r="C51" s="3">
        <v>61</v>
      </c>
      <c r="D51" s="4">
        <v>8.0249999999999991E-3</v>
      </c>
    </row>
    <row r="52" spans="1:4" x14ac:dyDescent="0.45">
      <c r="A52" s="3">
        <v>62</v>
      </c>
      <c r="B52" s="4">
        <v>1.0900999999999999E-2</v>
      </c>
      <c r="C52" s="3">
        <v>62</v>
      </c>
      <c r="D52" s="4">
        <v>8.7449999999999993E-3</v>
      </c>
    </row>
    <row r="53" spans="1:4" x14ac:dyDescent="0.45">
      <c r="A53" s="3">
        <v>63</v>
      </c>
      <c r="B53" s="4">
        <v>1.1953E-2</v>
      </c>
      <c r="C53" s="3">
        <v>63</v>
      </c>
      <c r="D53" s="4">
        <v>9.5479999999999992E-3</v>
      </c>
    </row>
    <row r="54" spans="1:4" x14ac:dyDescent="0.45">
      <c r="A54" s="3">
        <v>64</v>
      </c>
      <c r="B54" s="4">
        <v>1.3174E-2</v>
      </c>
      <c r="C54" s="3">
        <v>64</v>
      </c>
      <c r="D54" s="4">
        <v>1.0442999999999999E-2</v>
      </c>
    </row>
    <row r="55" spans="1:4" x14ac:dyDescent="0.45">
      <c r="A55" s="3">
        <v>65</v>
      </c>
      <c r="B55" s="4">
        <v>1.4584E-2</v>
      </c>
      <c r="C55" s="3">
        <v>65</v>
      </c>
      <c r="D55" s="4">
        <v>1.1442000000000001E-2</v>
      </c>
    </row>
    <row r="56" spans="1:4" x14ac:dyDescent="0.45">
      <c r="A56" s="3">
        <v>66</v>
      </c>
      <c r="B56" s="4">
        <v>1.6202000000000001E-2</v>
      </c>
      <c r="C56" s="3">
        <v>66</v>
      </c>
      <c r="D56" s="4">
        <v>1.2555E-2</v>
      </c>
    </row>
    <row r="57" spans="1:4" x14ac:dyDescent="0.45">
      <c r="A57" s="3">
        <v>67</v>
      </c>
      <c r="B57" s="4">
        <v>1.8051000000000001E-2</v>
      </c>
      <c r="C57" s="3">
        <v>67</v>
      </c>
      <c r="D57" s="4">
        <v>1.3797E-2</v>
      </c>
    </row>
    <row r="58" spans="1:4" x14ac:dyDescent="0.45">
      <c r="A58" s="3">
        <v>68</v>
      </c>
      <c r="B58" s="4">
        <v>2.0152E-2</v>
      </c>
      <c r="C58" s="3">
        <v>68</v>
      </c>
      <c r="D58" s="4">
        <v>1.5181E-2</v>
      </c>
    </row>
    <row r="59" spans="1:4" x14ac:dyDescent="0.45">
      <c r="A59" s="3">
        <v>69</v>
      </c>
      <c r="B59" s="4">
        <v>2.2530000000000001E-2</v>
      </c>
      <c r="C59" s="3">
        <v>69</v>
      </c>
      <c r="D59" s="4">
        <v>1.6723999999999999E-2</v>
      </c>
    </row>
    <row r="60" spans="1:4" x14ac:dyDescent="0.45">
      <c r="A60" s="3">
        <v>70</v>
      </c>
      <c r="B60" s="4">
        <v>2.5208999999999999E-2</v>
      </c>
      <c r="C60" s="3">
        <v>70</v>
      </c>
      <c r="D60" s="4">
        <v>1.8443000000000001E-2</v>
      </c>
    </row>
    <row r="61" spans="1:4" x14ac:dyDescent="0.45">
      <c r="A61" s="3">
        <v>71</v>
      </c>
      <c r="B61" s="4">
        <v>2.8212999999999998E-2</v>
      </c>
      <c r="C61" s="3">
        <v>71</v>
      </c>
      <c r="D61" s="4">
        <v>2.0358999999999999E-2</v>
      </c>
    </row>
    <row r="62" spans="1:4" x14ac:dyDescent="0.45">
      <c r="A62" s="3">
        <v>72</v>
      </c>
      <c r="B62" s="4">
        <v>3.1569E-2</v>
      </c>
      <c r="C62" s="3">
        <v>72</v>
      </c>
      <c r="D62" s="4">
        <v>2.2494E-2</v>
      </c>
    </row>
    <row r="63" spans="1:4" x14ac:dyDescent="0.45">
      <c r="A63" s="3">
        <v>73</v>
      </c>
      <c r="B63" s="4">
        <v>3.5303000000000001E-2</v>
      </c>
      <c r="C63" s="3">
        <v>73</v>
      </c>
      <c r="D63" s="4">
        <v>2.4871000000000001E-2</v>
      </c>
    </row>
    <row r="64" spans="1:4" x14ac:dyDescent="0.45">
      <c r="A64" s="3">
        <v>74</v>
      </c>
      <c r="B64" s="4">
        <v>3.9441999999999998E-2</v>
      </c>
      <c r="C64" s="3">
        <v>74</v>
      </c>
      <c r="D64" s="4">
        <v>2.7518000000000001E-2</v>
      </c>
    </row>
    <row r="65" spans="1:4" x14ac:dyDescent="0.45">
      <c r="A65" s="3">
        <v>75</v>
      </c>
      <c r="B65" s="4">
        <v>4.4014999999999999E-2</v>
      </c>
      <c r="C65" s="3">
        <v>75</v>
      </c>
      <c r="D65" s="4">
        <v>3.0464999999999999E-2</v>
      </c>
    </row>
    <row r="66" spans="1:4" x14ac:dyDescent="0.45">
      <c r="A66" s="3">
        <v>76</v>
      </c>
      <c r="B66" s="4">
        <v>4.9049000000000002E-2</v>
      </c>
      <c r="C66" s="3">
        <v>76</v>
      </c>
      <c r="D66" s="4">
        <v>3.3743000000000002E-2</v>
      </c>
    </row>
    <row r="67" spans="1:4" x14ac:dyDescent="0.45">
      <c r="A67" s="3">
        <v>77</v>
      </c>
      <c r="B67" s="4">
        <v>5.4574999999999999E-2</v>
      </c>
      <c r="C67" s="3">
        <v>77</v>
      </c>
      <c r="D67" s="4">
        <v>3.739E-2</v>
      </c>
    </row>
    <row r="68" spans="1:4" x14ac:dyDescent="0.45">
      <c r="A68" s="3">
        <v>78</v>
      </c>
      <c r="B68" s="4">
        <v>6.0621000000000001E-2</v>
      </c>
      <c r="C68" s="3">
        <v>78</v>
      </c>
      <c r="D68" s="4">
        <v>4.1445000000000003E-2</v>
      </c>
    </row>
    <row r="69" spans="1:4" x14ac:dyDescent="0.45">
      <c r="A69" s="3">
        <v>79</v>
      </c>
      <c r="B69" s="4">
        <v>6.7221000000000003E-2</v>
      </c>
      <c r="C69" s="3">
        <v>79</v>
      </c>
      <c r="D69" s="4">
        <v>4.5950999999999999E-2</v>
      </c>
    </row>
    <row r="70" spans="1:4" x14ac:dyDescent="0.45">
      <c r="A70" s="3">
        <v>80</v>
      </c>
      <c r="B70" s="4">
        <v>7.4406E-2</v>
      </c>
      <c r="C70" s="3">
        <v>80</v>
      </c>
      <c r="D70" s="4">
        <v>5.0957000000000002E-2</v>
      </c>
    </row>
    <row r="71" spans="1:4" x14ac:dyDescent="0.45">
      <c r="A71" s="3">
        <v>81</v>
      </c>
      <c r="B71" s="4">
        <v>8.2209000000000004E-2</v>
      </c>
      <c r="C71" s="3">
        <v>81</v>
      </c>
      <c r="D71" s="4">
        <v>5.6514000000000002E-2</v>
      </c>
    </row>
    <row r="72" spans="1:4" x14ac:dyDescent="0.45">
      <c r="A72" s="3">
        <v>82</v>
      </c>
      <c r="B72" s="4">
        <v>9.0666999999999998E-2</v>
      </c>
      <c r="C72" s="3">
        <v>82</v>
      </c>
      <c r="D72" s="4">
        <v>6.2678999999999999E-2</v>
      </c>
    </row>
    <row r="73" spans="1:4" x14ac:dyDescent="0.45">
      <c r="A73" s="3">
        <v>83</v>
      </c>
      <c r="B73" s="4">
        <v>9.9816000000000002E-2</v>
      </c>
      <c r="C73" s="3">
        <v>83</v>
      </c>
      <c r="D73" s="4">
        <v>6.9513000000000005E-2</v>
      </c>
    </row>
    <row r="74" spans="1:4" x14ac:dyDescent="0.45">
      <c r="A74" s="3">
        <v>84</v>
      </c>
      <c r="B74" s="4">
        <v>0.109695</v>
      </c>
      <c r="C74" s="3">
        <v>84</v>
      </c>
      <c r="D74" s="4">
        <v>7.7084E-2</v>
      </c>
    </row>
    <row r="75" spans="1:4" x14ac:dyDescent="0.45">
      <c r="A75" s="3">
        <v>85</v>
      </c>
      <c r="B75" s="4">
        <v>0.12034599999999999</v>
      </c>
      <c r="C75" s="3">
        <v>85</v>
      </c>
      <c r="D75" s="4">
        <v>8.5461999999999996E-2</v>
      </c>
    </row>
    <row r="76" spans="1:4" x14ac:dyDescent="0.45">
      <c r="A76" s="3">
        <v>86</v>
      </c>
      <c r="B76" s="4">
        <v>0.13181300000000001</v>
      </c>
      <c r="C76" s="3">
        <v>86</v>
      </c>
      <c r="D76" s="4">
        <v>9.4726000000000005E-2</v>
      </c>
    </row>
    <row r="77" spans="1:4" x14ac:dyDescent="0.45">
      <c r="A77" s="3">
        <v>87</v>
      </c>
      <c r="B77" s="4">
        <v>0.14414199999999999</v>
      </c>
      <c r="C77" s="3">
        <v>87</v>
      </c>
      <c r="D77" s="4">
        <v>0.10495599999999999</v>
      </c>
    </row>
    <row r="78" spans="1:4" x14ac:dyDescent="0.45">
      <c r="A78" s="3">
        <v>88</v>
      </c>
      <c r="B78" s="4">
        <v>0.157384</v>
      </c>
      <c r="C78" s="3">
        <v>88</v>
      </c>
      <c r="D78" s="4">
        <v>0.11624</v>
      </c>
    </row>
    <row r="79" spans="1:4" x14ac:dyDescent="0.45">
      <c r="A79" s="3">
        <v>89</v>
      </c>
      <c r="B79" s="4">
        <v>0.17159099999999999</v>
      </c>
      <c r="C79" s="3">
        <v>89</v>
      </c>
      <c r="D79" s="4">
        <v>0.128668</v>
      </c>
    </row>
    <row r="80" spans="1:4" x14ac:dyDescent="0.45">
      <c r="A80" s="3">
        <v>90</v>
      </c>
      <c r="B80" s="4">
        <v>0.18682099999999999</v>
      </c>
      <c r="C80" s="3">
        <v>90</v>
      </c>
      <c r="D80" s="4">
        <v>0.14233599999999999</v>
      </c>
    </row>
    <row r="81" spans="1:4" x14ac:dyDescent="0.45">
      <c r="A81" s="3">
        <v>91</v>
      </c>
      <c r="B81" s="4">
        <v>0.20313100000000001</v>
      </c>
      <c r="C81" s="3">
        <v>91</v>
      </c>
      <c r="D81" s="4">
        <v>0.15734000000000001</v>
      </c>
    </row>
    <row r="82" spans="1:4" x14ac:dyDescent="0.45">
      <c r="A82" s="3">
        <v>92</v>
      </c>
      <c r="B82" s="4">
        <v>0.22058700000000001</v>
      </c>
      <c r="C82" s="3">
        <v>92</v>
      </c>
      <c r="D82" s="4">
        <v>0.17377999999999999</v>
      </c>
    </row>
    <row r="83" spans="1:4" x14ac:dyDescent="0.45">
      <c r="A83" s="3">
        <v>93</v>
      </c>
      <c r="B83" s="4">
        <v>0.23925099999999999</v>
      </c>
      <c r="C83" s="3">
        <v>93</v>
      </c>
      <c r="D83" s="4">
        <v>0.19175400000000001</v>
      </c>
    </row>
    <row r="84" spans="1:4" x14ac:dyDescent="0.45">
      <c r="A84" s="3">
        <v>94</v>
      </c>
      <c r="B84" s="4">
        <v>0.25919399999999998</v>
      </c>
      <c r="C84" s="3">
        <v>94</v>
      </c>
      <c r="D84" s="4">
        <v>0.21135699999999999</v>
      </c>
    </row>
    <row r="85" spans="1:4" x14ac:dyDescent="0.45">
      <c r="A85" s="3">
        <v>95</v>
      </c>
      <c r="B85" s="4">
        <v>0.28018199999999999</v>
      </c>
      <c r="C85" s="3">
        <v>95</v>
      </c>
      <c r="D85" s="4">
        <v>0.232435</v>
      </c>
    </row>
    <row r="86" spans="1:4" x14ac:dyDescent="0.45">
      <c r="A86" s="3">
        <v>96</v>
      </c>
      <c r="B86" s="4">
        <v>0.30105300000000002</v>
      </c>
      <c r="C86" s="3">
        <v>96</v>
      </c>
      <c r="D86" s="4">
        <v>0.25402000000000002</v>
      </c>
    </row>
    <row r="87" spans="1:4" x14ac:dyDescent="0.45">
      <c r="A87" s="3">
        <v>97</v>
      </c>
      <c r="B87" s="4">
        <v>0.32148199999999999</v>
      </c>
      <c r="C87" s="3">
        <v>97</v>
      </c>
      <c r="D87" s="4">
        <v>0.27574500000000002</v>
      </c>
    </row>
    <row r="88" spans="1:4" x14ac:dyDescent="0.45">
      <c r="A88" s="3">
        <v>98</v>
      </c>
      <c r="B88" s="4">
        <v>0.34143600000000002</v>
      </c>
      <c r="C88" s="3">
        <v>98</v>
      </c>
      <c r="D88" s="4">
        <v>0.29747800000000002</v>
      </c>
    </row>
    <row r="89" spans="1:4" x14ac:dyDescent="0.45">
      <c r="A89" s="3">
        <v>99</v>
      </c>
      <c r="B89" s="4">
        <v>0.36088599999999998</v>
      </c>
      <c r="C89" s="3">
        <v>99</v>
      </c>
      <c r="D89" s="4">
        <v>0.31909799999999999</v>
      </c>
    </row>
    <row r="90" spans="1:4" x14ac:dyDescent="0.45">
      <c r="A90" s="3">
        <v>100</v>
      </c>
      <c r="B90" s="4">
        <v>0.37980900000000001</v>
      </c>
      <c r="C90" s="3">
        <v>100</v>
      </c>
      <c r="D90" s="4">
        <v>0.34049400000000002</v>
      </c>
    </row>
    <row r="91" spans="1:4" x14ac:dyDescent="0.45">
      <c r="A91" s="3">
        <v>101</v>
      </c>
      <c r="B91" s="4">
        <v>0.39818300000000001</v>
      </c>
      <c r="C91" s="3">
        <v>101</v>
      </c>
      <c r="D91" s="4">
        <v>0.361568</v>
      </c>
    </row>
    <row r="92" spans="1:4" x14ac:dyDescent="0.45">
      <c r="A92" s="3">
        <v>102</v>
      </c>
      <c r="B92" s="4">
        <v>0.415993</v>
      </c>
      <c r="C92" s="3">
        <v>102</v>
      </c>
      <c r="D92" s="4">
        <v>0.38223400000000002</v>
      </c>
    </row>
    <row r="93" spans="1:4" x14ac:dyDescent="0.45">
      <c r="A93" s="3">
        <v>103</v>
      </c>
      <c r="B93" s="4">
        <v>0.43322500000000003</v>
      </c>
      <c r="C93" s="3">
        <v>103</v>
      </c>
      <c r="D93" s="4">
        <v>0.40241500000000002</v>
      </c>
    </row>
    <row r="94" spans="1:4" x14ac:dyDescent="0.45">
      <c r="A94" s="3">
        <v>104</v>
      </c>
      <c r="B94" s="4">
        <v>0.44986799999999999</v>
      </c>
      <c r="C94" s="3">
        <v>104</v>
      </c>
      <c r="D94" s="4">
        <v>0.422045</v>
      </c>
    </row>
    <row r="95" spans="1:4" x14ac:dyDescent="0.45">
      <c r="A95" s="3">
        <v>105</v>
      </c>
      <c r="B95" s="4">
        <v>0.465916</v>
      </c>
      <c r="C95" s="3">
        <v>105</v>
      </c>
      <c r="D95" s="4">
        <v>0.44106699999999999</v>
      </c>
    </row>
    <row r="96" spans="1:4" x14ac:dyDescent="0.45">
      <c r="A96" s="3">
        <v>106</v>
      </c>
      <c r="B96" s="4">
        <v>0.48136400000000001</v>
      </c>
      <c r="C96" s="3">
        <v>106</v>
      </c>
      <c r="D96" s="4">
        <v>0.45943400000000001</v>
      </c>
    </row>
    <row r="97" spans="1:4" x14ac:dyDescent="0.45">
      <c r="A97" s="3">
        <v>107</v>
      </c>
      <c r="B97" s="4">
        <v>0.49620799999999998</v>
      </c>
      <c r="C97" s="3">
        <v>107</v>
      </c>
      <c r="D97" s="4">
        <v>0.47710599999999997</v>
      </c>
    </row>
    <row r="98" spans="1:4" x14ac:dyDescent="0.45">
      <c r="A98" s="3">
        <v>108</v>
      </c>
      <c r="B98" s="4">
        <v>0.51044900000000004</v>
      </c>
      <c r="C98" s="3">
        <v>108</v>
      </c>
      <c r="D98" s="4">
        <v>0.49405199999999999</v>
      </c>
    </row>
    <row r="99" spans="1:4" x14ac:dyDescent="0.45">
      <c r="A99" s="3">
        <v>109</v>
      </c>
      <c r="B99" s="4">
        <v>0.524088</v>
      </c>
      <c r="C99" s="3">
        <v>109</v>
      </c>
      <c r="D99" s="4">
        <v>0.51024400000000003</v>
      </c>
    </row>
    <row r="100" spans="1:4" x14ac:dyDescent="0.45">
      <c r="A100" s="3">
        <v>110</v>
      </c>
      <c r="B100" s="4">
        <v>0.53712599999999999</v>
      </c>
      <c r="C100" s="3">
        <v>110</v>
      </c>
      <c r="D100" s="4">
        <v>0.52566400000000002</v>
      </c>
    </row>
    <row r="101" spans="1:4" x14ac:dyDescent="0.45">
      <c r="A101" s="3">
        <v>111</v>
      </c>
      <c r="B101" s="4">
        <v>0.54956799999999995</v>
      </c>
      <c r="C101" s="3">
        <v>111</v>
      </c>
      <c r="D101" s="4">
        <v>0.540296</v>
      </c>
    </row>
    <row r="102" spans="1:4" x14ac:dyDescent="0.45">
      <c r="A102" s="3">
        <v>112</v>
      </c>
      <c r="B102" s="4">
        <v>0.561419</v>
      </c>
      <c r="C102" s="3">
        <v>112</v>
      </c>
      <c r="D102" s="4">
        <v>0.55413000000000001</v>
      </c>
    </row>
    <row r="103" spans="1:4" x14ac:dyDescent="0.45">
      <c r="A103" s="3">
        <v>113</v>
      </c>
      <c r="B103" s="4">
        <v>0.572685</v>
      </c>
      <c r="C103" s="3">
        <v>113</v>
      </c>
      <c r="D103" s="4">
        <v>0.56715899999999997</v>
      </c>
    </row>
    <row r="104" spans="1:4" x14ac:dyDescent="0.45">
      <c r="A104" s="3">
        <v>114</v>
      </c>
      <c r="B104" s="4">
        <v>0.58337099999999997</v>
      </c>
      <c r="C104" s="3">
        <v>114</v>
      </c>
      <c r="D104" s="4">
        <v>0.57937899999999998</v>
      </c>
    </row>
    <row r="105" spans="1:4" x14ac:dyDescent="0.45">
      <c r="A105" s="3">
        <v>115</v>
      </c>
      <c r="B105" s="4">
        <v>0.59348500000000004</v>
      </c>
      <c r="C105" s="3">
        <v>115</v>
      </c>
      <c r="D105" s="4">
        <v>0.59078799999999998</v>
      </c>
    </row>
    <row r="106" spans="1:4" x14ac:dyDescent="0.45">
      <c r="A106" s="3">
        <v>116</v>
      </c>
      <c r="B106" s="4">
        <v>0.60303399999999996</v>
      </c>
      <c r="C106" s="3">
        <v>116</v>
      </c>
      <c r="D106" s="4">
        <v>0.60138499999999995</v>
      </c>
    </row>
    <row r="107" spans="1:4" x14ac:dyDescent="0.45">
      <c r="A107" s="3">
        <v>117</v>
      </c>
      <c r="B107" s="4">
        <v>0.61202400000000001</v>
      </c>
      <c r="C107" s="3">
        <v>117</v>
      </c>
      <c r="D107" s="4">
        <v>0.61117100000000002</v>
      </c>
    </row>
    <row r="108" spans="1:4" x14ac:dyDescent="0.45">
      <c r="A108" s="3">
        <v>118</v>
      </c>
      <c r="B108" s="4">
        <v>0.62046400000000002</v>
      </c>
      <c r="C108" s="3">
        <v>118</v>
      </c>
      <c r="D108" s="4">
        <v>0.620147</v>
      </c>
    </row>
    <row r="109" spans="1:4" x14ac:dyDescent="0.45">
      <c r="A109" s="3">
        <v>119</v>
      </c>
      <c r="B109" s="4">
        <v>0.628359</v>
      </c>
      <c r="C109" s="3">
        <v>119</v>
      </c>
      <c r="D109" s="4">
        <v>0.62831300000000001</v>
      </c>
    </row>
    <row r="110" spans="1:4" x14ac:dyDescent="0.45">
      <c r="A110" s="3">
        <v>120</v>
      </c>
      <c r="B110" s="4">
        <v>1</v>
      </c>
      <c r="C110" s="3">
        <v>120</v>
      </c>
      <c r="D11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83F2-A9A8-4CF7-A3B0-CBF4998CDCF6}">
  <dimension ref="A1:R33"/>
  <sheetViews>
    <sheetView zoomScaleNormal="110" workbookViewId="0">
      <selection activeCell="J20" sqref="J20"/>
    </sheetView>
  </sheetViews>
  <sheetFormatPr defaultRowHeight="14.25" x14ac:dyDescent="0.45"/>
  <cols>
    <col min="6" max="7" width="10.1328125" customWidth="1"/>
    <col min="8" max="9" width="10" customWidth="1"/>
    <col min="10" max="10" width="10.265625" customWidth="1"/>
    <col min="11" max="11" width="10.59765625" customWidth="1"/>
    <col min="12" max="12" width="11.73046875" customWidth="1"/>
    <col min="13" max="13" width="13.73046875" customWidth="1"/>
    <col min="16" max="16" width="9.33203125" bestFit="1" customWidth="1"/>
  </cols>
  <sheetData>
    <row r="1" spans="1:18" s="8" customFormat="1" ht="24.75" thickBot="1" x14ac:dyDescent="0.65">
      <c r="A1" s="7" t="s">
        <v>12</v>
      </c>
      <c r="Q1" s="10"/>
      <c r="R1" s="11"/>
    </row>
    <row r="2" spans="1:18" ht="14.65" thickBot="1" x14ac:dyDescent="0.5">
      <c r="E2" s="72"/>
      <c r="F2" s="72"/>
      <c r="G2" s="72"/>
      <c r="H2" s="72"/>
      <c r="I2" s="72"/>
      <c r="J2" s="72"/>
      <c r="K2" s="72"/>
      <c r="L2" s="72"/>
      <c r="M2" s="72"/>
    </row>
    <row r="3" spans="1:18" ht="25.5" customHeight="1" x14ac:dyDescent="0.45">
      <c r="A3" s="102" t="s">
        <v>0</v>
      </c>
      <c r="B3" s="103"/>
      <c r="C3" s="104" t="s">
        <v>1</v>
      </c>
      <c r="D3" s="105"/>
      <c r="E3" s="106" t="s">
        <v>79</v>
      </c>
      <c r="F3" s="106" t="s">
        <v>80</v>
      </c>
      <c r="G3" s="106" t="s">
        <v>84</v>
      </c>
      <c r="H3" s="106" t="s">
        <v>81</v>
      </c>
      <c r="I3" s="106" t="s">
        <v>82</v>
      </c>
      <c r="J3" s="106" t="s">
        <v>83</v>
      </c>
      <c r="K3" s="101" t="s">
        <v>85</v>
      </c>
      <c r="L3" s="101" t="s">
        <v>86</v>
      </c>
      <c r="M3" s="101"/>
      <c r="N3" s="32"/>
      <c r="O3" s="32"/>
      <c r="P3" s="32"/>
    </row>
    <row r="4" spans="1:18" ht="24.75" customHeight="1" x14ac:dyDescent="0.45">
      <c r="A4" s="81" t="s">
        <v>10</v>
      </c>
      <c r="B4" s="9" t="s">
        <v>3</v>
      </c>
      <c r="C4" s="9" t="s">
        <v>4</v>
      </c>
      <c r="D4" s="82" t="s">
        <v>5</v>
      </c>
      <c r="E4" s="106"/>
      <c r="F4" s="106"/>
      <c r="G4" s="106"/>
      <c r="H4" s="106"/>
      <c r="I4" s="106"/>
      <c r="J4" s="106"/>
      <c r="K4" s="101"/>
      <c r="L4" s="101"/>
      <c r="M4" s="101"/>
      <c r="N4" s="32"/>
      <c r="O4" s="32"/>
      <c r="P4" s="32"/>
    </row>
    <row r="5" spans="1:18" x14ac:dyDescent="0.45">
      <c r="A5" s="3">
        <v>32</v>
      </c>
      <c r="B5" s="4">
        <v>1.5950000000000001E-3</v>
      </c>
      <c r="C5" s="3">
        <v>31</v>
      </c>
      <c r="D5" s="4">
        <v>1.351E-3</v>
      </c>
      <c r="E5" s="73">
        <f>1-B5</f>
        <v>0.99840499999999999</v>
      </c>
      <c r="F5" s="73">
        <f>1-D5</f>
        <v>0.99864900000000001</v>
      </c>
      <c r="G5" s="73">
        <f>E5*F5</f>
        <v>0.99705615484499999</v>
      </c>
      <c r="H5" s="74">
        <f>1-E5</f>
        <v>1.5950000000000131E-3</v>
      </c>
      <c r="I5" s="74">
        <f>1-F5</f>
        <v>1.3509999999999911E-3</v>
      </c>
      <c r="J5" s="74">
        <f>H5*I5</f>
        <v>2.1548450000000033E-6</v>
      </c>
      <c r="K5" s="74">
        <f>I5</f>
        <v>1.3509999999999911E-3</v>
      </c>
      <c r="L5" s="74">
        <f>E5*K5</f>
        <v>1.3488451549999911E-3</v>
      </c>
      <c r="M5" s="74"/>
    </row>
    <row r="6" spans="1:18" x14ac:dyDescent="0.45">
      <c r="A6" s="3">
        <v>33</v>
      </c>
      <c r="B6" s="4">
        <v>1.738E-3</v>
      </c>
      <c r="C6" s="3">
        <v>32</v>
      </c>
      <c r="D6" s="4">
        <v>1.451E-3</v>
      </c>
      <c r="E6" s="73">
        <f>E5*(1-B6)</f>
        <v>0.99666977210999996</v>
      </c>
      <c r="F6" s="73">
        <f>F5*(1-D6)</f>
        <v>0.997199960301</v>
      </c>
      <c r="G6" s="73">
        <f t="shared" ref="G6:G33" si="0">E6*F6</f>
        <v>0.99387905718129865</v>
      </c>
      <c r="H6" s="74">
        <f t="shared" ref="H6:H33" si="1">1-E6</f>
        <v>3.330227890000037E-3</v>
      </c>
      <c r="I6" s="74">
        <f>1-F6</f>
        <v>2.8000396990000009E-3</v>
      </c>
      <c r="J6" s="74">
        <f t="shared" ref="J6:J33" si="2">H6*I6</f>
        <v>9.3247702987171113E-6</v>
      </c>
      <c r="K6" s="74">
        <f>F5*D6</f>
        <v>1.4490396990000001E-3</v>
      </c>
      <c r="L6" s="74">
        <f t="shared" ref="L6:L33" si="3">E6*K6</f>
        <v>1.4442140665806729E-3</v>
      </c>
      <c r="M6" s="74"/>
    </row>
    <row r="7" spans="1:18" x14ac:dyDescent="0.45">
      <c r="A7" s="3">
        <v>34</v>
      </c>
      <c r="B7" s="4">
        <v>1.892E-3</v>
      </c>
      <c r="C7" s="3">
        <v>33</v>
      </c>
      <c r="D7" s="4">
        <v>1.554E-3</v>
      </c>
      <c r="E7" s="73">
        <f t="shared" ref="E7:E33" si="4">E6*(1-B7)</f>
        <v>0.99478407290116788</v>
      </c>
      <c r="F7" s="73">
        <f>F6*(1-D7)</f>
        <v>0.99565031156269224</v>
      </c>
      <c r="G7" s="73">
        <f t="shared" si="0"/>
        <v>0.99045707212165179</v>
      </c>
      <c r="H7" s="74">
        <f t="shared" si="1"/>
        <v>5.2159270988321182E-3</v>
      </c>
      <c r="I7" s="74">
        <f t="shared" ref="I7:I33" si="5">1-F7</f>
        <v>4.3496884373077638E-3</v>
      </c>
      <c r="J7" s="74">
        <f t="shared" si="2"/>
        <v>2.2687657791630293E-5</v>
      </c>
      <c r="K7" s="74">
        <f>F6*D7</f>
        <v>1.549648738307754E-3</v>
      </c>
      <c r="L7" s="74">
        <f t="shared" si="3"/>
        <v>1.5415658834599436E-3</v>
      </c>
      <c r="M7" s="74"/>
    </row>
    <row r="8" spans="1:18" x14ac:dyDescent="0.45">
      <c r="A8" s="3">
        <v>35</v>
      </c>
      <c r="B8" s="4">
        <v>2.055E-3</v>
      </c>
      <c r="C8" s="3">
        <v>34</v>
      </c>
      <c r="D8" s="4">
        <v>1.6590000000000001E-3</v>
      </c>
      <c r="E8" s="73">
        <f t="shared" si="4"/>
        <v>0.99273979163135595</v>
      </c>
      <c r="F8" s="73">
        <f t="shared" ref="F8:F33" si="6">F7*(1-D8)</f>
        <v>0.99399852769580976</v>
      </c>
      <c r="G8" s="73">
        <f t="shared" si="0"/>
        <v>0.98678189126661275</v>
      </c>
      <c r="H8" s="74">
        <f t="shared" si="1"/>
        <v>7.2602083686440499E-3</v>
      </c>
      <c r="I8" s="74">
        <f t="shared" si="5"/>
        <v>6.0014723041902363E-3</v>
      </c>
      <c r="J8" s="74">
        <f t="shared" si="2"/>
        <v>4.3571939447067441E-5</v>
      </c>
      <c r="K8" s="74">
        <f t="shared" ref="K8:K33" si="7">F7*D8</f>
        <v>1.6517838668825065E-3</v>
      </c>
      <c r="L8" s="74">
        <f t="shared" si="3"/>
        <v>1.6397915718289748E-3</v>
      </c>
      <c r="M8" s="74"/>
    </row>
    <row r="9" spans="1:18" ht="15" customHeight="1" thickBot="1" x14ac:dyDescent="0.5">
      <c r="A9" s="3">
        <v>36</v>
      </c>
      <c r="B9" s="4">
        <v>2.2279999999999999E-3</v>
      </c>
      <c r="C9" s="3">
        <v>35</v>
      </c>
      <c r="D9" s="4">
        <v>1.766E-3</v>
      </c>
      <c r="E9" s="73">
        <f t="shared" si="4"/>
        <v>0.99052796737560123</v>
      </c>
      <c r="F9" s="73">
        <f t="shared" si="6"/>
        <v>0.99224312629589895</v>
      </c>
      <c r="G9" s="73">
        <f t="shared" si="0"/>
        <v>0.98284456703228873</v>
      </c>
      <c r="H9" s="74">
        <f t="shared" si="1"/>
        <v>9.472032624398774E-3</v>
      </c>
      <c r="I9" s="74">
        <f t="shared" si="5"/>
        <v>7.7568737041010527E-3</v>
      </c>
      <c r="J9" s="74">
        <f t="shared" si="2"/>
        <v>7.3473360788586133E-5</v>
      </c>
      <c r="K9" s="74">
        <f t="shared" si="7"/>
        <v>1.7554013999108E-3</v>
      </c>
      <c r="L9" s="74">
        <f t="shared" si="3"/>
        <v>1.7387741805819296E-3</v>
      </c>
      <c r="M9" s="74"/>
    </row>
    <row r="10" spans="1:18" x14ac:dyDescent="0.45">
      <c r="A10" s="3">
        <v>37</v>
      </c>
      <c r="B10" s="4">
        <v>2.4120000000000001E-3</v>
      </c>
      <c r="C10" s="3">
        <v>36</v>
      </c>
      <c r="D10" s="4">
        <v>1.874E-3</v>
      </c>
      <c r="E10" s="73">
        <f t="shared" si="4"/>
        <v>0.98813881391829128</v>
      </c>
      <c r="F10" s="73">
        <f t="shared" si="6"/>
        <v>0.99038366267722044</v>
      </c>
      <c r="G10" s="73">
        <f t="shared" si="0"/>
        <v>0.97863653776192172</v>
      </c>
      <c r="H10" s="74">
        <f t="shared" si="1"/>
        <v>1.1861186081708719E-2</v>
      </c>
      <c r="I10" s="74">
        <f t="shared" si="5"/>
        <v>9.6163373227795557E-3</v>
      </c>
      <c r="J10" s="74">
        <f t="shared" si="2"/>
        <v>1.1406116640996895E-4</v>
      </c>
      <c r="K10" s="74">
        <f t="shared" si="7"/>
        <v>1.8594636186785147E-3</v>
      </c>
      <c r="L10" s="74">
        <f t="shared" si="3"/>
        <v>1.8374081746852014E-3</v>
      </c>
      <c r="M10" s="74"/>
      <c r="O10" s="75"/>
      <c r="P10" s="76" t="s">
        <v>6</v>
      </c>
    </row>
    <row r="11" spans="1:18" x14ac:dyDescent="0.45">
      <c r="A11" s="3">
        <v>38</v>
      </c>
      <c r="B11" s="4">
        <v>2.6050000000000001E-3</v>
      </c>
      <c r="C11" s="3">
        <v>37</v>
      </c>
      <c r="D11" s="4">
        <v>1.9840000000000001E-3</v>
      </c>
      <c r="E11" s="73">
        <f t="shared" si="4"/>
        <v>0.98556471230803422</v>
      </c>
      <c r="F11" s="73">
        <f t="shared" si="6"/>
        <v>0.98841874149046882</v>
      </c>
      <c r="G11" s="73">
        <f t="shared" si="0"/>
        <v>0.97415063259692314</v>
      </c>
      <c r="H11" s="74">
        <f t="shared" si="1"/>
        <v>1.4435287691965781E-2</v>
      </c>
      <c r="I11" s="74">
        <f t="shared" si="5"/>
        <v>1.1581258509531178E-2</v>
      </c>
      <c r="J11" s="74">
        <f t="shared" si="2"/>
        <v>1.6717879842010938E-4</v>
      </c>
      <c r="K11" s="74">
        <f t="shared" si="7"/>
        <v>1.9649211867516056E-3</v>
      </c>
      <c r="L11" s="74">
        <f t="shared" si="3"/>
        <v>1.9365569841288074E-3</v>
      </c>
      <c r="M11" s="74"/>
      <c r="O11" s="77" t="s">
        <v>7</v>
      </c>
      <c r="P11" s="78">
        <f>G33</f>
        <v>0.79333493001552469</v>
      </c>
      <c r="Q11" s="14"/>
    </row>
    <row r="12" spans="1:18" x14ac:dyDescent="0.45">
      <c r="A12" s="3">
        <v>39</v>
      </c>
      <c r="B12" s="4">
        <v>2.8080000000000002E-3</v>
      </c>
      <c r="C12" s="3">
        <v>38</v>
      </c>
      <c r="D12" s="4">
        <v>2.0960000000000002E-3</v>
      </c>
      <c r="E12" s="73">
        <f t="shared" si="4"/>
        <v>0.9827972465958732</v>
      </c>
      <c r="F12" s="73">
        <f t="shared" si="6"/>
        <v>0.98634701580830486</v>
      </c>
      <c r="G12" s="73">
        <f t="shared" si="0"/>
        <v>0.96937913132445819</v>
      </c>
      <c r="H12" s="74">
        <f t="shared" si="1"/>
        <v>1.7202753404126803E-2</v>
      </c>
      <c r="I12" s="74">
        <f t="shared" si="5"/>
        <v>1.3652984191695139E-2</v>
      </c>
      <c r="J12" s="74">
        <f t="shared" si="2"/>
        <v>2.3486892028017298E-4</v>
      </c>
      <c r="K12" s="74">
        <f t="shared" si="7"/>
        <v>2.0717256821640227E-3</v>
      </c>
      <c r="L12" s="74">
        <f t="shared" si="3"/>
        <v>2.0360862961327588E-3</v>
      </c>
      <c r="M12" s="74"/>
      <c r="O12" s="77" t="s">
        <v>8</v>
      </c>
      <c r="P12" s="78">
        <f>J33</f>
        <v>1.155745813134537E-2</v>
      </c>
      <c r="Q12" s="14"/>
    </row>
    <row r="13" spans="1:18" ht="14.65" thickBot="1" x14ac:dyDescent="0.5">
      <c r="A13" s="3">
        <v>40</v>
      </c>
      <c r="B13" s="4">
        <v>3.0200000000000001E-3</v>
      </c>
      <c r="C13" s="3">
        <v>39</v>
      </c>
      <c r="D13" s="4">
        <v>2.2079999999999999E-3</v>
      </c>
      <c r="E13" s="73">
        <f t="shared" si="4"/>
        <v>0.97982919891115361</v>
      </c>
      <c r="F13" s="73">
        <f t="shared" si="6"/>
        <v>0.98416916159740009</v>
      </c>
      <c r="G13" s="73">
        <f t="shared" si="0"/>
        <v>0.96431768120104222</v>
      </c>
      <c r="H13" s="74">
        <f t="shared" si="1"/>
        <v>2.0170801088846391E-2</v>
      </c>
      <c r="I13" s="74">
        <f t="shared" si="5"/>
        <v>1.5830838402599912E-2</v>
      </c>
      <c r="J13" s="74">
        <f t="shared" si="2"/>
        <v>3.1932069248851358E-4</v>
      </c>
      <c r="K13" s="74">
        <f t="shared" si="7"/>
        <v>2.1778542109047372E-3</v>
      </c>
      <c r="L13" s="74">
        <f t="shared" si="3"/>
        <v>2.1339251468160711E-3</v>
      </c>
      <c r="M13" s="74"/>
      <c r="O13" s="79" t="s">
        <v>9</v>
      </c>
      <c r="P13" s="80">
        <f>SUM(L5:L33)</f>
        <v>8.4441454552921444E-2</v>
      </c>
      <c r="Q13" s="14"/>
    </row>
    <row r="14" spans="1:18" x14ac:dyDescent="0.45">
      <c r="A14" s="3">
        <v>41</v>
      </c>
      <c r="B14" s="4">
        <v>3.2420000000000001E-3</v>
      </c>
      <c r="C14" s="3">
        <v>40</v>
      </c>
      <c r="D14" s="4">
        <v>2.3210000000000001E-3</v>
      </c>
      <c r="E14" s="73">
        <f t="shared" si="4"/>
        <v>0.97665259264828364</v>
      </c>
      <c r="F14" s="73">
        <f t="shared" si="6"/>
        <v>0.98188490497333247</v>
      </c>
      <c r="G14" s="73">
        <f t="shared" si="0"/>
        <v>0.95896043812441878</v>
      </c>
      <c r="H14" s="74">
        <f t="shared" si="1"/>
        <v>2.3347407351716365E-2</v>
      </c>
      <c r="I14" s="74">
        <f t="shared" si="5"/>
        <v>1.8115095026667527E-2</v>
      </c>
      <c r="J14" s="74">
        <f t="shared" si="2"/>
        <v>4.2294050280265797E-4</v>
      </c>
      <c r="K14" s="74">
        <f t="shared" si="7"/>
        <v>2.2842566240675656E-3</v>
      </c>
      <c r="L14" s="74">
        <f t="shared" si="3"/>
        <v>2.2309251541696037E-3</v>
      </c>
      <c r="M14" s="74"/>
    </row>
    <row r="15" spans="1:18" x14ac:dyDescent="0.45">
      <c r="A15" s="3">
        <v>42</v>
      </c>
      <c r="B15" s="4">
        <v>3.473E-3</v>
      </c>
      <c r="C15" s="3">
        <v>41</v>
      </c>
      <c r="D15" s="4">
        <v>2.4350000000000001E-3</v>
      </c>
      <c r="E15" s="73">
        <f t="shared" si="4"/>
        <v>0.97326067819401618</v>
      </c>
      <c r="F15" s="73">
        <f t="shared" si="6"/>
        <v>0.97949401522972246</v>
      </c>
      <c r="G15" s="73">
        <f t="shared" si="0"/>
        <v>0.95330300954945968</v>
      </c>
      <c r="H15" s="74">
        <f t="shared" si="1"/>
        <v>2.6739321805983818E-2</v>
      </c>
      <c r="I15" s="74">
        <f t="shared" si="5"/>
        <v>2.0505984770277541E-2</v>
      </c>
      <c r="J15" s="74">
        <f t="shared" si="2"/>
        <v>5.4831612572105431E-4</v>
      </c>
      <c r="K15" s="74">
        <f t="shared" si="7"/>
        <v>2.3908897436100648E-3</v>
      </c>
      <c r="L15" s="74">
        <f t="shared" si="3"/>
        <v>2.3269589733530493E-3</v>
      </c>
      <c r="M15" s="74"/>
      <c r="P15" s="15"/>
    </row>
    <row r="16" spans="1:18" x14ac:dyDescent="0.45">
      <c r="A16" s="3">
        <v>43</v>
      </c>
      <c r="B16" s="4">
        <v>3.7109999999999999E-3</v>
      </c>
      <c r="C16" s="3">
        <v>42</v>
      </c>
      <c r="D16" s="4">
        <v>2.5479999999999999E-3</v>
      </c>
      <c r="E16" s="73">
        <f t="shared" si="4"/>
        <v>0.96964890781723811</v>
      </c>
      <c r="F16" s="73">
        <f t="shared" si="6"/>
        <v>0.97699826447891713</v>
      </c>
      <c r="G16" s="73">
        <f t="shared" si="0"/>
        <v>0.94734530009131912</v>
      </c>
      <c r="H16" s="74">
        <f t="shared" si="1"/>
        <v>3.0351092182761885E-2</v>
      </c>
      <c r="I16" s="74">
        <f t="shared" si="5"/>
        <v>2.3001735521082867E-2</v>
      </c>
      <c r="J16" s="74">
        <f t="shared" si="2"/>
        <v>6.9812779516389457E-4</v>
      </c>
      <c r="K16" s="74">
        <f t="shared" si="7"/>
        <v>2.4957507508053325E-3</v>
      </c>
      <c r="L16" s="74">
        <f t="shared" si="3"/>
        <v>2.4200019897024426E-3</v>
      </c>
      <c r="M16" s="74"/>
    </row>
    <row r="17" spans="1:13" x14ac:dyDescent="0.45">
      <c r="A17" s="3">
        <v>44</v>
      </c>
      <c r="B17" s="4">
        <v>3.9569999999999996E-3</v>
      </c>
      <c r="C17" s="3">
        <v>43</v>
      </c>
      <c r="D17" s="4">
        <v>2.6610000000000002E-3</v>
      </c>
      <c r="E17" s="73">
        <f t="shared" si="4"/>
        <v>0.96581200708900528</v>
      </c>
      <c r="F17" s="73">
        <f t="shared" si="6"/>
        <v>0.9743984720971387</v>
      </c>
      <c r="G17" s="73">
        <f t="shared" si="0"/>
        <v>0.94108574404059764</v>
      </c>
      <c r="H17" s="74">
        <f t="shared" si="1"/>
        <v>3.4187992910994724E-2</v>
      </c>
      <c r="I17" s="74">
        <f t="shared" si="5"/>
        <v>2.5601527902861299E-2</v>
      </c>
      <c r="J17" s="74">
        <f t="shared" si="2"/>
        <v>8.7526485445365567E-4</v>
      </c>
      <c r="K17" s="74">
        <f t="shared" si="7"/>
        <v>2.5997923817783985E-3</v>
      </c>
      <c r="L17" s="74">
        <f t="shared" si="3"/>
        <v>2.5109106982601007E-3</v>
      </c>
      <c r="M17" s="74"/>
    </row>
    <row r="18" spans="1:13" x14ac:dyDescent="0.45">
      <c r="A18" s="3">
        <v>45</v>
      </c>
      <c r="B18" s="4">
        <v>4.2100000000000002E-3</v>
      </c>
      <c r="C18" s="3">
        <v>44</v>
      </c>
      <c r="D18" s="4">
        <v>2.774E-3</v>
      </c>
      <c r="E18" s="73">
        <f t="shared" si="4"/>
        <v>0.96174593853916057</v>
      </c>
      <c r="F18" s="73">
        <f t="shared" si="6"/>
        <v>0.97169549073554118</v>
      </c>
      <c r="G18" s="73">
        <f t="shared" si="0"/>
        <v>0.9345241917117233</v>
      </c>
      <c r="H18" s="74">
        <f t="shared" si="1"/>
        <v>3.8254061460839428E-2</v>
      </c>
      <c r="I18" s="74">
        <f t="shared" si="5"/>
        <v>2.8304509264458821E-2</v>
      </c>
      <c r="J18" s="74">
        <f t="shared" si="2"/>
        <v>1.0827624370215068E-3</v>
      </c>
      <c r="K18" s="74">
        <f t="shared" si="7"/>
        <v>2.7029813615974626E-3</v>
      </c>
      <c r="L18" s="74">
        <f t="shared" si="3"/>
        <v>2.5995813464634097E-3</v>
      </c>
      <c r="M18" s="74"/>
    </row>
    <row r="19" spans="1:13" x14ac:dyDescent="0.45">
      <c r="A19" s="3">
        <v>46</v>
      </c>
      <c r="B19" s="4">
        <v>4.4689999999999999E-3</v>
      </c>
      <c r="C19" s="3">
        <v>45</v>
      </c>
      <c r="D19" s="4">
        <v>2.8869999999999998E-3</v>
      </c>
      <c r="E19" s="73">
        <f t="shared" si="4"/>
        <v>0.95744789593982915</v>
      </c>
      <c r="F19" s="73">
        <f t="shared" si="6"/>
        <v>0.96889020585378771</v>
      </c>
      <c r="G19" s="73">
        <f t="shared" si="0"/>
        <v>0.92766188899141699</v>
      </c>
      <c r="H19" s="74">
        <f t="shared" si="1"/>
        <v>4.2552104060170848E-2</v>
      </c>
      <c r="I19" s="74">
        <f t="shared" si="5"/>
        <v>3.1109794146212288E-2</v>
      </c>
      <c r="J19" s="74">
        <f t="shared" si="2"/>
        <v>1.3237871978001193E-3</v>
      </c>
      <c r="K19" s="74">
        <f t="shared" si="7"/>
        <v>2.8052848817535074E-3</v>
      </c>
      <c r="L19" s="74">
        <f t="shared" si="3"/>
        <v>2.6859141075467078E-3</v>
      </c>
      <c r="M19" s="74"/>
    </row>
    <row r="20" spans="1:13" x14ac:dyDescent="0.45">
      <c r="A20" s="3">
        <v>47</v>
      </c>
      <c r="B20" s="4">
        <v>4.7320000000000001E-3</v>
      </c>
      <c r="C20" s="3">
        <v>46</v>
      </c>
      <c r="D20" s="4">
        <v>3.0119999999999999E-3</v>
      </c>
      <c r="E20" s="73">
        <f t="shared" si="4"/>
        <v>0.95291725249624193</v>
      </c>
      <c r="F20" s="73">
        <f t="shared" si="6"/>
        <v>0.96597190855375614</v>
      </c>
      <c r="G20" s="73">
        <f t="shared" si="0"/>
        <v>0.92049129708759636</v>
      </c>
      <c r="H20" s="74">
        <f t="shared" si="1"/>
        <v>4.7082747503758071E-2</v>
      </c>
      <c r="I20" s="74">
        <f t="shared" si="5"/>
        <v>3.4028091446243858E-2</v>
      </c>
      <c r="J20" s="74">
        <f t="shared" si="2"/>
        <v>1.6021360375982894E-3</v>
      </c>
      <c r="K20" s="74">
        <f t="shared" si="7"/>
        <v>2.9182973000316083E-3</v>
      </c>
      <c r="L20" s="74">
        <f t="shared" si="3"/>
        <v>2.7808958451133211E-3</v>
      </c>
      <c r="M20" s="74"/>
    </row>
    <row r="21" spans="1:13" x14ac:dyDescent="0.45">
      <c r="A21" s="3">
        <v>48</v>
      </c>
      <c r="B21" s="4">
        <v>5.0000000000000001E-3</v>
      </c>
      <c r="C21" s="3">
        <v>47</v>
      </c>
      <c r="D21" s="4">
        <v>3.15E-3</v>
      </c>
      <c r="E21" s="73">
        <f t="shared" si="4"/>
        <v>0.94815266623376071</v>
      </c>
      <c r="F21" s="73">
        <f t="shared" si="6"/>
        <v>0.96292909704181184</v>
      </c>
      <c r="G21" s="73">
        <f t="shared" si="0"/>
        <v>0.91300379075426163</v>
      </c>
      <c r="H21" s="74">
        <f t="shared" si="1"/>
        <v>5.184733376623929E-2</v>
      </c>
      <c r="I21" s="74">
        <f t="shared" si="5"/>
        <v>3.7070902958188157E-2</v>
      </c>
      <c r="J21" s="74">
        <f t="shared" si="2"/>
        <v>1.9220274786890489E-3</v>
      </c>
      <c r="K21" s="74">
        <f t="shared" si="7"/>
        <v>3.0428115119443318E-3</v>
      </c>
      <c r="L21" s="74">
        <f t="shared" si="3"/>
        <v>2.885049847896799E-3</v>
      </c>
      <c r="M21" s="74"/>
    </row>
    <row r="22" spans="1:13" x14ac:dyDescent="0.45">
      <c r="A22" s="3">
        <v>49</v>
      </c>
      <c r="B22" s="4">
        <v>5.2690000000000002E-3</v>
      </c>
      <c r="C22" s="3">
        <v>48</v>
      </c>
      <c r="D22" s="4">
        <v>3.3050000000000002E-3</v>
      </c>
      <c r="E22" s="73">
        <f t="shared" si="4"/>
        <v>0.94315684983537507</v>
      </c>
      <c r="F22" s="73">
        <f t="shared" si="6"/>
        <v>0.9597466163760886</v>
      </c>
      <c r="G22" s="73">
        <f t="shared" si="0"/>
        <v>0.9051915953414319</v>
      </c>
      <c r="H22" s="74">
        <f t="shared" si="1"/>
        <v>5.6843150164624934E-2</v>
      </c>
      <c r="I22" s="74">
        <f t="shared" si="5"/>
        <v>4.0253383623911398E-2</v>
      </c>
      <c r="J22" s="74">
        <f t="shared" si="2"/>
        <v>2.28812912996825E-3</v>
      </c>
      <c r="K22" s="74">
        <f t="shared" si="7"/>
        <v>3.1824806657231885E-3</v>
      </c>
      <c r="L22" s="74">
        <f t="shared" si="3"/>
        <v>3.0015784393454697E-3</v>
      </c>
      <c r="M22" s="74"/>
    </row>
    <row r="23" spans="1:13" x14ac:dyDescent="0.45">
      <c r="A23" s="3">
        <v>50</v>
      </c>
      <c r="B23" s="4">
        <v>5.5409999999999999E-3</v>
      </c>
      <c r="C23" s="3">
        <v>49</v>
      </c>
      <c r="D23" s="4">
        <v>3.4780000000000002E-3</v>
      </c>
      <c r="E23" s="73">
        <f t="shared" si="4"/>
        <v>0.93793081773043718</v>
      </c>
      <c r="F23" s="73">
        <f t="shared" si="6"/>
        <v>0.9564086176443326</v>
      </c>
      <c r="G23" s="73">
        <f t="shared" si="0"/>
        <v>0.89704511683158594</v>
      </c>
      <c r="H23" s="74">
        <f t="shared" si="1"/>
        <v>6.2069182269562817E-2</v>
      </c>
      <c r="I23" s="74">
        <f t="shared" si="5"/>
        <v>4.3591382355667396E-2</v>
      </c>
      <c r="J23" s="74">
        <f t="shared" si="2"/>
        <v>2.7056814568161241E-3</v>
      </c>
      <c r="K23" s="74">
        <f t="shared" si="7"/>
        <v>3.3379987317560364E-3</v>
      </c>
      <c r="L23" s="74">
        <f t="shared" si="3"/>
        <v>3.1308118800591014E-3</v>
      </c>
      <c r="M23" s="74"/>
    </row>
    <row r="24" spans="1:13" x14ac:dyDescent="0.45">
      <c r="A24" s="3">
        <v>51</v>
      </c>
      <c r="B24" s="4">
        <v>5.8120000000000003E-3</v>
      </c>
      <c r="C24" s="3">
        <v>50</v>
      </c>
      <c r="D24" s="4">
        <v>3.6719999999999999E-3</v>
      </c>
      <c r="E24" s="73">
        <f t="shared" si="4"/>
        <v>0.93247956381778785</v>
      </c>
      <c r="F24" s="73">
        <f t="shared" si="6"/>
        <v>0.95289668520034265</v>
      </c>
      <c r="G24" s="73">
        <f t="shared" si="0"/>
        <v>0.88855668537903143</v>
      </c>
      <c r="H24" s="74">
        <f t="shared" si="1"/>
        <v>6.7520436182212151E-2</v>
      </c>
      <c r="I24" s="74">
        <f t="shared" si="5"/>
        <v>4.7103314799657348E-2</v>
      </c>
      <c r="J24" s="74">
        <f t="shared" si="2"/>
        <v>3.1804363609009129E-3</v>
      </c>
      <c r="K24" s="74">
        <f t="shared" si="7"/>
        <v>3.511932443989989E-3</v>
      </c>
      <c r="L24" s="74">
        <f t="shared" si="3"/>
        <v>3.2748052335293226E-3</v>
      </c>
      <c r="M24" s="74"/>
    </row>
    <row r="25" spans="1:13" x14ac:dyDescent="0.45">
      <c r="A25" s="3">
        <v>52</v>
      </c>
      <c r="B25" s="4">
        <v>6.0819999999999997E-3</v>
      </c>
      <c r="C25" s="3">
        <v>51</v>
      </c>
      <c r="D25" s="4">
        <v>3.8869999999999998E-3</v>
      </c>
      <c r="E25" s="73">
        <f t="shared" si="4"/>
        <v>0.92680822311064803</v>
      </c>
      <c r="F25" s="73">
        <f t="shared" si="6"/>
        <v>0.94919277578496897</v>
      </c>
      <c r="G25" s="73">
        <f t="shared" si="0"/>
        <v>0.87971966991473083</v>
      </c>
      <c r="H25" s="74">
        <f t="shared" si="1"/>
        <v>7.3191776889351967E-2</v>
      </c>
      <c r="I25" s="74">
        <f t="shared" si="5"/>
        <v>5.0807224215031033E-2</v>
      </c>
      <c r="J25" s="74">
        <f t="shared" si="2"/>
        <v>3.7186710191138318E-3</v>
      </c>
      <c r="K25" s="74">
        <f t="shared" si="7"/>
        <v>3.7039094153737315E-3</v>
      </c>
      <c r="L25" s="74">
        <f t="shared" si="3"/>
        <v>3.4328137038253273E-3</v>
      </c>
      <c r="M25" s="74"/>
    </row>
    <row r="26" spans="1:13" x14ac:dyDescent="0.45">
      <c r="A26" s="3">
        <v>53</v>
      </c>
      <c r="B26" s="4">
        <v>6.3489999999999996E-3</v>
      </c>
      <c r="C26" s="3">
        <v>52</v>
      </c>
      <c r="D26" s="4">
        <v>4.1279999999999997E-3</v>
      </c>
      <c r="E26" s="73">
        <f t="shared" si="4"/>
        <v>0.92092391770211846</v>
      </c>
      <c r="F26" s="73">
        <f t="shared" si="6"/>
        <v>0.94527450800652857</v>
      </c>
      <c r="G26" s="73">
        <f t="shared" si="0"/>
        <v>0.87052590321731482</v>
      </c>
      <c r="H26" s="74">
        <f t="shared" si="1"/>
        <v>7.9076082297881545E-2</v>
      </c>
      <c r="I26" s="74">
        <f t="shared" si="5"/>
        <v>5.4725491993471431E-2</v>
      </c>
      <c r="J26" s="74">
        <f t="shared" si="2"/>
        <v>4.3274775086678046E-3</v>
      </c>
      <c r="K26" s="74">
        <f t="shared" si="7"/>
        <v>3.9182677784403517E-3</v>
      </c>
      <c r="L26" s="74">
        <f t="shared" si="3"/>
        <v>3.6084265131272652E-3</v>
      </c>
      <c r="M26" s="74"/>
    </row>
    <row r="27" spans="1:13" x14ac:dyDescent="0.45">
      <c r="A27" s="3">
        <v>54</v>
      </c>
      <c r="B27" s="4">
        <v>6.6119999999999998E-3</v>
      </c>
      <c r="C27" s="3">
        <v>53</v>
      </c>
      <c r="D27" s="4">
        <v>4.3959999999999997E-3</v>
      </c>
      <c r="E27" s="73">
        <f t="shared" si="4"/>
        <v>0.91483476875827208</v>
      </c>
      <c r="F27" s="73">
        <f t="shared" si="6"/>
        <v>0.94111908126933186</v>
      </c>
      <c r="G27" s="73">
        <f t="shared" si="0"/>
        <v>0.86096845708702663</v>
      </c>
      <c r="H27" s="74">
        <f t="shared" si="1"/>
        <v>8.5165231241727923E-2</v>
      </c>
      <c r="I27" s="74">
        <f t="shared" si="5"/>
        <v>5.8880918730668141E-2</v>
      </c>
      <c r="J27" s="74">
        <f t="shared" si="2"/>
        <v>5.014607059422741E-3</v>
      </c>
      <c r="K27" s="74">
        <f t="shared" si="7"/>
        <v>4.1554267371966989E-3</v>
      </c>
      <c r="L27" s="74">
        <f t="shared" si="3"/>
        <v>3.8015288582152829E-3</v>
      </c>
      <c r="M27" s="74"/>
    </row>
    <row r="28" spans="1:13" x14ac:dyDescent="0.45">
      <c r="A28" s="3">
        <v>55</v>
      </c>
      <c r="B28" s="4">
        <v>6.8789999999999997E-3</v>
      </c>
      <c r="C28" s="3">
        <v>54</v>
      </c>
      <c r="D28" s="4">
        <v>4.6959999999999997E-3</v>
      </c>
      <c r="E28" s="73">
        <f t="shared" si="4"/>
        <v>0.90854162038398401</v>
      </c>
      <c r="F28" s="73">
        <f t="shared" si="6"/>
        <v>0.93669958606369108</v>
      </c>
      <c r="G28" s="73">
        <f t="shared" si="0"/>
        <v>0.85103055973531294</v>
      </c>
      <c r="H28" s="74">
        <f t="shared" si="1"/>
        <v>9.1458379616015995E-2</v>
      </c>
      <c r="I28" s="74">
        <f t="shared" si="5"/>
        <v>6.3300413936308919E-2</v>
      </c>
      <c r="J28" s="74">
        <f t="shared" si="2"/>
        <v>5.7893532876378906E-3</v>
      </c>
      <c r="K28" s="74">
        <f t="shared" si="7"/>
        <v>4.419495205640782E-3</v>
      </c>
      <c r="L28" s="74">
        <f t="shared" si="3"/>
        <v>4.0152953354121246E-3</v>
      </c>
      <c r="M28" s="74"/>
    </row>
    <row r="29" spans="1:13" x14ac:dyDescent="0.45">
      <c r="A29" s="3">
        <v>56</v>
      </c>
      <c r="B29" s="4">
        <v>7.1929999999999997E-3</v>
      </c>
      <c r="C29" s="3">
        <v>55</v>
      </c>
      <c r="D29" s="4">
        <v>5.0299999999999997E-3</v>
      </c>
      <c r="E29" s="73">
        <f t="shared" si="4"/>
        <v>0.90200648050856203</v>
      </c>
      <c r="F29" s="73">
        <f t="shared" si="6"/>
        <v>0.93198798714579079</v>
      </c>
      <c r="G29" s="73">
        <f t="shared" si="0"/>
        <v>0.84065920416163364</v>
      </c>
      <c r="H29" s="74">
        <f t="shared" si="1"/>
        <v>9.7993519491437975E-2</v>
      </c>
      <c r="I29" s="74">
        <f t="shared" si="5"/>
        <v>6.8012012854209214E-2</v>
      </c>
      <c r="J29" s="74">
        <f t="shared" si="2"/>
        <v>6.6647365072808806E-3</v>
      </c>
      <c r="K29" s="74">
        <f t="shared" si="7"/>
        <v>4.711598917900366E-3</v>
      </c>
      <c r="L29" s="74">
        <f t="shared" si="3"/>
        <v>4.2498927575032588E-3</v>
      </c>
      <c r="M29" s="74"/>
    </row>
    <row r="30" spans="1:13" x14ac:dyDescent="0.45">
      <c r="A30" s="3">
        <v>57</v>
      </c>
      <c r="B30" s="4">
        <v>7.574E-3</v>
      </c>
      <c r="C30" s="3">
        <v>56</v>
      </c>
      <c r="D30" s="4">
        <v>5.4029999999999998E-3</v>
      </c>
      <c r="E30" s="73">
        <f t="shared" si="4"/>
        <v>0.89517468342519024</v>
      </c>
      <c r="F30" s="73">
        <f t="shared" si="6"/>
        <v>0.92695245605124199</v>
      </c>
      <c r="G30" s="73">
        <f t="shared" si="0"/>
        <v>0.82978437139587313</v>
      </c>
      <c r="H30" s="74">
        <f t="shared" si="1"/>
        <v>0.10482531657480976</v>
      </c>
      <c r="I30" s="74">
        <f t="shared" si="5"/>
        <v>7.3047543948758009E-2</v>
      </c>
      <c r="J30" s="74">
        <f t="shared" si="2"/>
        <v>7.6572319194408867E-3</v>
      </c>
      <c r="K30" s="74">
        <f t="shared" si="7"/>
        <v>5.0355310945487076E-3</v>
      </c>
      <c r="L30" s="74">
        <f t="shared" si="3"/>
        <v>4.5076799534403411E-3</v>
      </c>
      <c r="M30" s="74"/>
    </row>
    <row r="31" spans="1:13" x14ac:dyDescent="0.45">
      <c r="A31" s="3">
        <v>58</v>
      </c>
      <c r="B31" s="4">
        <v>8.0319999999999992E-3</v>
      </c>
      <c r="C31" s="3">
        <v>57</v>
      </c>
      <c r="D31" s="4">
        <v>5.8190000000000004E-3</v>
      </c>
      <c r="E31" s="73">
        <f t="shared" si="4"/>
        <v>0.88798464036791913</v>
      </c>
      <c r="F31" s="73">
        <f t="shared" si="6"/>
        <v>0.92155851970947977</v>
      </c>
      <c r="G31" s="73">
        <f t="shared" si="0"/>
        <v>0.81832981070221433</v>
      </c>
      <c r="H31" s="74">
        <f t="shared" si="1"/>
        <v>0.11201535963208087</v>
      </c>
      <c r="I31" s="74">
        <f t="shared" si="5"/>
        <v>7.8441480290520227E-2</v>
      </c>
      <c r="J31" s="74">
        <f t="shared" si="2"/>
        <v>8.786650624815406E-3</v>
      </c>
      <c r="K31" s="74">
        <f t="shared" si="7"/>
        <v>5.3939363417621778E-3</v>
      </c>
      <c r="L31" s="74">
        <f t="shared" si="3"/>
        <v>4.7897326226071365E-3</v>
      </c>
      <c r="M31" s="74"/>
    </row>
    <row r="32" spans="1:13" x14ac:dyDescent="0.45">
      <c r="A32" s="3">
        <v>59</v>
      </c>
      <c r="B32" s="4">
        <v>8.5800000000000008E-3</v>
      </c>
      <c r="C32" s="3">
        <v>58</v>
      </c>
      <c r="D32" s="4">
        <v>6.2839999999999997E-3</v>
      </c>
      <c r="E32" s="73">
        <f t="shared" si="4"/>
        <v>0.8803657321535624</v>
      </c>
      <c r="F32" s="73">
        <f t="shared" si="6"/>
        <v>0.9157674459716254</v>
      </c>
      <c r="G32" s="73">
        <f t="shared" si="0"/>
        <v>0.80621027805520784</v>
      </c>
      <c r="H32" s="74">
        <f t="shared" si="1"/>
        <v>0.1196342678464376</v>
      </c>
      <c r="I32" s="74">
        <f t="shared" si="5"/>
        <v>8.4232554028374595E-2</v>
      </c>
      <c r="J32" s="74">
        <f t="shared" si="2"/>
        <v>1.0077099930020093E-2</v>
      </c>
      <c r="K32" s="74">
        <f t="shared" si="7"/>
        <v>5.7910737378543704E-3</v>
      </c>
      <c r="L32" s="74">
        <f t="shared" si="3"/>
        <v>5.0982628711814301E-3</v>
      </c>
      <c r="M32" s="74"/>
    </row>
    <row r="33" spans="1:13" x14ac:dyDescent="0.45">
      <c r="A33" s="3">
        <v>60</v>
      </c>
      <c r="B33" s="4">
        <v>9.2309999999999996E-3</v>
      </c>
      <c r="C33" s="3">
        <v>59</v>
      </c>
      <c r="D33" s="4">
        <v>6.8019999999999999E-3</v>
      </c>
      <c r="E33" s="73">
        <f t="shared" si="4"/>
        <v>0.87223907608005291</v>
      </c>
      <c r="F33" s="73">
        <f t="shared" si="6"/>
        <v>0.90953839580412643</v>
      </c>
      <c r="G33" s="73">
        <f t="shared" si="0"/>
        <v>0.79333493001552469</v>
      </c>
      <c r="H33" s="74">
        <f t="shared" si="1"/>
        <v>0.12776092391994709</v>
      </c>
      <c r="I33" s="74">
        <f t="shared" si="5"/>
        <v>9.0461604195873568E-2</v>
      </c>
      <c r="J33" s="74">
        <f t="shared" si="2"/>
        <v>1.155745813134537E-2</v>
      </c>
      <c r="K33" s="74">
        <f t="shared" si="7"/>
        <v>6.2290501674989963E-3</v>
      </c>
      <c r="L33" s="74">
        <f t="shared" si="3"/>
        <v>5.4332209629556231E-3</v>
      </c>
      <c r="M33" s="74"/>
    </row>
  </sheetData>
  <mergeCells count="11">
    <mergeCell ref="M3:M4"/>
    <mergeCell ref="A3:B3"/>
    <mergeCell ref="C3:D3"/>
    <mergeCell ref="E3:E4"/>
    <mergeCell ref="F3:F4"/>
    <mergeCell ref="H3:H4"/>
    <mergeCell ref="I3:I4"/>
    <mergeCell ref="J3:J4"/>
    <mergeCell ref="K3:K4"/>
    <mergeCell ref="L3:L4"/>
    <mergeCell ref="G3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7553-EABF-4A35-ADFB-16FC8B60F354}">
  <dimension ref="A1:E77"/>
  <sheetViews>
    <sheetView workbookViewId="0">
      <selection activeCell="G15" sqref="G15"/>
    </sheetView>
  </sheetViews>
  <sheetFormatPr defaultRowHeight="14.25" x14ac:dyDescent="0.45"/>
  <cols>
    <col min="1" max="1" width="10.3984375" customWidth="1"/>
    <col min="2" max="2" width="2.1328125" customWidth="1"/>
    <col min="3" max="3" width="15.3984375" customWidth="1"/>
    <col min="4" max="4" width="2.1328125" customWidth="1"/>
    <col min="5" max="5" width="17.3984375" customWidth="1"/>
    <col min="6" max="6" width="2.59765625" customWidth="1"/>
    <col min="7" max="7" width="36.1328125" customWidth="1"/>
    <col min="8" max="8" width="61.3984375" customWidth="1"/>
    <col min="9" max="9" width="2.265625" customWidth="1"/>
    <col min="10" max="10" width="27.265625" customWidth="1"/>
    <col min="11" max="11" width="40" customWidth="1"/>
  </cols>
  <sheetData>
    <row r="1" spans="1:5" ht="14.65" thickBot="1" x14ac:dyDescent="0.5"/>
    <row r="2" spans="1:5" s="17" customFormat="1" ht="24.75" thickBot="1" x14ac:dyDescent="0.65">
      <c r="A2" s="16" t="s">
        <v>13</v>
      </c>
    </row>
    <row r="3" spans="1:5" ht="14.65" thickBot="1" x14ac:dyDescent="0.5"/>
    <row r="4" spans="1:5" x14ac:dyDescent="0.45">
      <c r="A4" s="18"/>
      <c r="C4" s="63" t="s">
        <v>77</v>
      </c>
      <c r="E4" s="63" t="s">
        <v>78</v>
      </c>
    </row>
    <row r="5" spans="1:5" ht="14.65" thickBot="1" x14ac:dyDescent="0.5">
      <c r="C5" s="64"/>
      <c r="E5" s="64"/>
    </row>
    <row r="6" spans="1:5" ht="19.5" customHeight="1" thickBot="1" x14ac:dyDescent="0.5">
      <c r="A6" s="65" t="s">
        <v>2</v>
      </c>
      <c r="B6" s="18"/>
      <c r="C6" s="83"/>
      <c r="D6" s="18"/>
      <c r="E6" s="83"/>
    </row>
    <row r="7" spans="1:5" x14ac:dyDescent="0.45">
      <c r="A7" s="66">
        <v>50</v>
      </c>
      <c r="B7" s="23"/>
      <c r="C7" s="67">
        <v>2.3550699999999999E-3</v>
      </c>
      <c r="D7" s="68"/>
      <c r="E7" s="67">
        <v>2.5905799999999999E-3</v>
      </c>
    </row>
    <row r="8" spans="1:5" x14ac:dyDescent="0.45">
      <c r="A8" s="69">
        <v>51</v>
      </c>
      <c r="B8" s="23"/>
      <c r="C8" s="70">
        <v>2.6869200000000002E-3</v>
      </c>
      <c r="D8" s="68"/>
      <c r="E8" s="70">
        <v>2.95561E-3</v>
      </c>
    </row>
    <row r="9" spans="1:5" x14ac:dyDescent="0.45">
      <c r="A9" s="69">
        <v>52</v>
      </c>
      <c r="B9" s="23"/>
      <c r="C9" s="70">
        <v>3.06508E-3</v>
      </c>
      <c r="D9" s="68"/>
      <c r="E9" s="70">
        <v>3.3715899999999998E-3</v>
      </c>
    </row>
    <row r="10" spans="1:5" x14ac:dyDescent="0.45">
      <c r="A10" s="69">
        <v>53</v>
      </c>
      <c r="B10" s="23"/>
      <c r="C10" s="70">
        <v>3.4917500000000001E-3</v>
      </c>
      <c r="D10" s="68"/>
      <c r="E10" s="70">
        <v>3.8409199999999998E-3</v>
      </c>
    </row>
    <row r="11" spans="1:5" x14ac:dyDescent="0.45">
      <c r="A11" s="69">
        <v>54</v>
      </c>
      <c r="B11" s="23"/>
      <c r="C11" s="70">
        <v>3.9735400000000002E-3</v>
      </c>
      <c r="D11" s="68"/>
      <c r="E11" s="70">
        <v>4.3708899999999997E-3</v>
      </c>
    </row>
    <row r="12" spans="1:5" x14ac:dyDescent="0.45">
      <c r="A12" s="69">
        <v>55</v>
      </c>
      <c r="B12" s="23"/>
      <c r="C12" s="70">
        <v>4.5170699999999998E-3</v>
      </c>
      <c r="D12" s="68"/>
      <c r="E12" s="70">
        <v>4.9687799999999999E-3</v>
      </c>
    </row>
    <row r="13" spans="1:5" x14ac:dyDescent="0.45">
      <c r="A13" s="69">
        <v>56</v>
      </c>
      <c r="B13" s="23"/>
      <c r="C13" s="70">
        <v>5.1300599999999997E-3</v>
      </c>
      <c r="D13" s="68"/>
      <c r="E13" s="70">
        <v>5.64307E-3</v>
      </c>
    </row>
    <row r="14" spans="1:5" x14ac:dyDescent="0.45">
      <c r="A14" s="69">
        <v>57</v>
      </c>
      <c r="B14" s="23"/>
      <c r="C14" s="70">
        <v>5.8191199999999997E-3</v>
      </c>
      <c r="D14" s="68"/>
      <c r="E14" s="70">
        <v>6.4010400000000002E-3</v>
      </c>
    </row>
    <row r="15" spans="1:5" x14ac:dyDescent="0.45">
      <c r="A15" s="69">
        <v>58</v>
      </c>
      <c r="B15" s="23"/>
      <c r="C15" s="70">
        <v>6.5930800000000003E-3</v>
      </c>
      <c r="D15" s="68"/>
      <c r="E15" s="70">
        <v>7.2523900000000001E-3</v>
      </c>
    </row>
    <row r="16" spans="1:5" x14ac:dyDescent="0.45">
      <c r="A16" s="69">
        <v>59</v>
      </c>
      <c r="B16" s="23"/>
      <c r="C16" s="70">
        <v>7.4618499999999999E-3</v>
      </c>
      <c r="D16" s="68"/>
      <c r="E16" s="70">
        <v>8.2080399999999998E-3</v>
      </c>
    </row>
    <row r="17" spans="1:5" x14ac:dyDescent="0.45">
      <c r="A17" s="69">
        <v>60</v>
      </c>
      <c r="B17" s="23"/>
      <c r="C17" s="70">
        <v>8.4342600000000007E-3</v>
      </c>
      <c r="D17" s="68"/>
      <c r="E17" s="70">
        <v>9.27768E-3</v>
      </c>
    </row>
    <row r="18" spans="1:5" x14ac:dyDescent="0.45">
      <c r="A18" s="69">
        <v>61</v>
      </c>
      <c r="B18" s="23"/>
      <c r="C18" s="70">
        <v>9.5224200000000002E-3</v>
      </c>
      <c r="D18" s="68"/>
      <c r="E18" s="70">
        <v>1.047466E-2</v>
      </c>
    </row>
    <row r="19" spans="1:5" x14ac:dyDescent="0.45">
      <c r="A19" s="69">
        <v>62</v>
      </c>
      <c r="B19" s="23"/>
      <c r="C19" s="70">
        <v>1.073848E-2</v>
      </c>
      <c r="D19" s="68"/>
      <c r="E19" s="70">
        <v>1.1812329999999999E-2</v>
      </c>
    </row>
    <row r="20" spans="1:5" x14ac:dyDescent="0.45">
      <c r="A20" s="69">
        <v>63</v>
      </c>
      <c r="B20" s="23"/>
      <c r="C20" s="70">
        <v>1.209676E-2</v>
      </c>
      <c r="D20" s="68"/>
      <c r="E20" s="70">
        <v>1.3306439999999999E-2</v>
      </c>
    </row>
    <row r="21" spans="1:5" x14ac:dyDescent="0.45">
      <c r="A21" s="69">
        <v>64</v>
      </c>
      <c r="B21" s="23"/>
      <c r="C21" s="70">
        <v>1.3609390000000001E-2</v>
      </c>
      <c r="D21" s="68"/>
      <c r="E21" s="70">
        <v>1.497033E-2</v>
      </c>
    </row>
    <row r="22" spans="1:5" x14ac:dyDescent="0.45">
      <c r="A22" s="69">
        <v>65</v>
      </c>
      <c r="B22" s="23"/>
      <c r="C22" s="70">
        <v>1.529291E-2</v>
      </c>
      <c r="D22" s="68"/>
      <c r="E22" s="70">
        <v>1.6822199999999999E-2</v>
      </c>
    </row>
    <row r="23" spans="1:5" x14ac:dyDescent="0.45">
      <c r="A23" s="69">
        <v>66</v>
      </c>
      <c r="B23" s="23"/>
      <c r="C23" s="70">
        <v>1.7163850000000001E-2</v>
      </c>
      <c r="D23" s="68"/>
      <c r="E23" s="70">
        <v>1.888024E-2</v>
      </c>
    </row>
    <row r="24" spans="1:5" x14ac:dyDescent="0.45">
      <c r="A24" s="69">
        <v>67</v>
      </c>
      <c r="B24" s="23"/>
      <c r="C24" s="70">
        <v>1.9240960000000001E-2</v>
      </c>
      <c r="D24" s="68"/>
      <c r="E24" s="70">
        <v>2.1165059999999999E-2</v>
      </c>
    </row>
    <row r="25" spans="1:5" x14ac:dyDescent="0.45">
      <c r="A25" s="69">
        <v>68</v>
      </c>
      <c r="B25" s="23"/>
      <c r="C25" s="70">
        <v>2.154408E-2</v>
      </c>
      <c r="D25" s="68"/>
      <c r="E25" s="70">
        <v>2.3698489999999999E-2</v>
      </c>
    </row>
    <row r="26" spans="1:5" x14ac:dyDescent="0.45">
      <c r="A26" s="69">
        <v>69</v>
      </c>
      <c r="B26" s="23"/>
      <c r="C26" s="70">
        <v>2.4094170000000002E-2</v>
      </c>
      <c r="D26" s="68"/>
      <c r="E26" s="70">
        <v>2.6503579999999999E-2</v>
      </c>
    </row>
    <row r="27" spans="1:5" x14ac:dyDescent="0.45">
      <c r="A27" s="69">
        <v>70</v>
      </c>
      <c r="B27" s="23"/>
      <c r="C27" s="70">
        <v>2.6913260000000001E-2</v>
      </c>
      <c r="D27" s="68"/>
      <c r="E27" s="70">
        <v>2.9604579999999998E-2</v>
      </c>
    </row>
    <row r="28" spans="1:5" x14ac:dyDescent="0.45">
      <c r="A28" s="69">
        <v>71</v>
      </c>
      <c r="B28" s="23"/>
      <c r="C28" s="70">
        <v>3.0025619999999999E-2</v>
      </c>
      <c r="D28" s="68"/>
      <c r="E28" s="70">
        <v>3.3028179999999997E-2</v>
      </c>
    </row>
    <row r="29" spans="1:5" x14ac:dyDescent="0.45">
      <c r="A29" s="69">
        <v>72</v>
      </c>
      <c r="B29" s="23"/>
      <c r="C29" s="70">
        <v>3.3456600000000003E-2</v>
      </c>
      <c r="D29" s="68"/>
      <c r="E29" s="70">
        <v>3.6802250000000002E-2</v>
      </c>
    </row>
    <row r="30" spans="1:5" x14ac:dyDescent="0.45">
      <c r="A30" s="69">
        <v>73</v>
      </c>
      <c r="B30" s="23"/>
      <c r="C30" s="70">
        <v>3.7233759999999998E-2</v>
      </c>
      <c r="D30" s="68"/>
      <c r="E30" s="70">
        <v>4.0957140000000003E-2</v>
      </c>
    </row>
    <row r="31" spans="1:5" x14ac:dyDescent="0.45">
      <c r="A31" s="69">
        <v>74</v>
      </c>
      <c r="B31" s="23"/>
      <c r="C31" s="70">
        <v>4.1386880000000001E-2</v>
      </c>
      <c r="D31" s="68"/>
      <c r="E31" s="70">
        <v>4.5525570000000001E-2</v>
      </c>
    </row>
    <row r="32" spans="1:5" x14ac:dyDescent="0.45">
      <c r="A32" s="69">
        <v>75</v>
      </c>
      <c r="B32" s="23"/>
      <c r="C32" s="70">
        <v>4.5945720000000002E-2</v>
      </c>
      <c r="D32" s="68"/>
      <c r="E32" s="70">
        <v>5.0540290000000002E-2</v>
      </c>
    </row>
    <row r="33" spans="1:5" x14ac:dyDescent="0.45">
      <c r="A33" s="69">
        <v>76</v>
      </c>
      <c r="B33" s="23"/>
      <c r="C33" s="70">
        <v>5.0942250000000001E-2</v>
      </c>
      <c r="D33" s="68"/>
      <c r="E33" s="70">
        <v>5.6036469999999998E-2</v>
      </c>
    </row>
    <row r="34" spans="1:5" x14ac:dyDescent="0.45">
      <c r="A34" s="69">
        <v>77</v>
      </c>
      <c r="B34" s="23"/>
      <c r="C34" s="70">
        <v>5.641065E-2</v>
      </c>
      <c r="D34" s="68"/>
      <c r="E34" s="70">
        <v>6.2051710000000003E-2</v>
      </c>
    </row>
    <row r="35" spans="1:5" x14ac:dyDescent="0.45">
      <c r="A35" s="69">
        <v>78</v>
      </c>
      <c r="B35" s="23"/>
      <c r="C35" s="70">
        <v>6.238399E-2</v>
      </c>
      <c r="D35" s="68"/>
      <c r="E35" s="70">
        <v>6.8622390000000005E-2</v>
      </c>
    </row>
    <row r="36" spans="1:5" x14ac:dyDescent="0.45">
      <c r="A36" s="69">
        <v>79</v>
      </c>
      <c r="B36" s="23"/>
      <c r="C36" s="70">
        <v>6.8900870000000003E-2</v>
      </c>
      <c r="D36" s="68"/>
      <c r="E36" s="70">
        <v>7.5790949999999996E-2</v>
      </c>
    </row>
    <row r="37" spans="1:5" x14ac:dyDescent="0.45">
      <c r="A37" s="69">
        <v>80</v>
      </c>
      <c r="B37" s="23"/>
      <c r="C37" s="70">
        <v>7.5996560000000005E-2</v>
      </c>
      <c r="D37" s="68"/>
      <c r="E37" s="70">
        <v>8.3596210000000004E-2</v>
      </c>
    </row>
    <row r="38" spans="1:5" x14ac:dyDescent="0.45">
      <c r="A38" s="69">
        <v>81</v>
      </c>
      <c r="B38" s="23"/>
      <c r="C38" s="70">
        <v>8.371075E-2</v>
      </c>
      <c r="D38" s="68"/>
      <c r="E38" s="70">
        <v>9.2081830000000003E-2</v>
      </c>
    </row>
    <row r="39" spans="1:5" x14ac:dyDescent="0.45">
      <c r="A39" s="69">
        <v>82</v>
      </c>
      <c r="B39" s="23"/>
      <c r="C39" s="70">
        <v>9.2082029999999995E-2</v>
      </c>
      <c r="D39" s="68"/>
      <c r="E39" s="70">
        <v>0.10129024</v>
      </c>
    </row>
    <row r="40" spans="1:5" x14ac:dyDescent="0.45">
      <c r="A40" s="69">
        <v>83</v>
      </c>
      <c r="B40" s="23"/>
      <c r="C40" s="70">
        <v>0.10114898999999999</v>
      </c>
      <c r="D40" s="68"/>
      <c r="E40" s="70">
        <v>0.11126389</v>
      </c>
    </row>
    <row r="41" spans="1:5" x14ac:dyDescent="0.45">
      <c r="A41" s="69">
        <v>84</v>
      </c>
      <c r="B41" s="23"/>
      <c r="C41" s="70">
        <v>0.11095022</v>
      </c>
      <c r="D41" s="68"/>
      <c r="E41" s="70">
        <v>0.12204524</v>
      </c>
    </row>
    <row r="42" spans="1:5" x14ac:dyDescent="0.45">
      <c r="A42" s="69">
        <v>85</v>
      </c>
      <c r="B42" s="23"/>
      <c r="C42" s="70">
        <v>0.1215265</v>
      </c>
      <c r="D42" s="68"/>
      <c r="E42" s="70">
        <v>0.13367915</v>
      </c>
    </row>
    <row r="43" spans="1:5" x14ac:dyDescent="0.45">
      <c r="A43" s="69">
        <v>86</v>
      </c>
      <c r="B43" s="23"/>
      <c r="C43" s="70">
        <v>0.13291422</v>
      </c>
      <c r="D43" s="68"/>
      <c r="E43" s="70">
        <v>0.14620564</v>
      </c>
    </row>
    <row r="44" spans="1:5" x14ac:dyDescent="0.45">
      <c r="A44" s="69">
        <v>87</v>
      </c>
      <c r="B44" s="23"/>
      <c r="C44" s="70">
        <v>0.14515086999999999</v>
      </c>
      <c r="D44" s="68"/>
      <c r="E44" s="70">
        <v>0.15966596</v>
      </c>
    </row>
    <row r="45" spans="1:5" x14ac:dyDescent="0.45">
      <c r="A45" s="69">
        <v>88</v>
      </c>
      <c r="B45" s="23"/>
      <c r="C45" s="70">
        <v>0.15827172</v>
      </c>
      <c r="D45" s="68"/>
      <c r="E45" s="70">
        <v>0.17409889000000001</v>
      </c>
    </row>
    <row r="46" spans="1:5" x14ac:dyDescent="0.45">
      <c r="A46" s="69">
        <v>89</v>
      </c>
      <c r="B46" s="23"/>
      <c r="C46" s="70">
        <v>0.17230765000000001</v>
      </c>
      <c r="D46" s="68"/>
      <c r="E46" s="70">
        <v>0.18953842000000001</v>
      </c>
    </row>
    <row r="47" spans="1:5" x14ac:dyDescent="0.45">
      <c r="A47" s="69">
        <v>90</v>
      </c>
      <c r="B47" s="23"/>
      <c r="C47" s="70">
        <v>0.18728732000000001</v>
      </c>
      <c r="D47" s="68"/>
      <c r="E47" s="70">
        <v>0.20601605000000001</v>
      </c>
    </row>
    <row r="48" spans="1:5" x14ac:dyDescent="0.45">
      <c r="A48" s="69">
        <v>91</v>
      </c>
      <c r="B48" s="23"/>
      <c r="C48" s="70">
        <v>0.20323719000000001</v>
      </c>
      <c r="D48" s="68"/>
      <c r="E48" s="70">
        <v>0.22356090000000001</v>
      </c>
    </row>
    <row r="49" spans="1:5" x14ac:dyDescent="0.45">
      <c r="A49" s="69">
        <v>92</v>
      </c>
      <c r="B49" s="23"/>
      <c r="C49" s="70">
        <v>0.22017709999999999</v>
      </c>
      <c r="D49" s="68"/>
      <c r="E49" s="70">
        <v>0.24219481000000001</v>
      </c>
    </row>
    <row r="50" spans="1:5" x14ac:dyDescent="0.45">
      <c r="A50" s="69">
        <v>93</v>
      </c>
      <c r="B50" s="23"/>
      <c r="C50" s="70">
        <v>0.23812029000000001</v>
      </c>
      <c r="D50" s="68"/>
      <c r="E50" s="70">
        <v>0.26193231</v>
      </c>
    </row>
    <row r="51" spans="1:5" x14ac:dyDescent="0.45">
      <c r="A51" s="69">
        <v>94</v>
      </c>
      <c r="B51" s="23"/>
      <c r="C51" s="70">
        <v>0.25707667000000001</v>
      </c>
      <c r="D51" s="68"/>
      <c r="E51" s="70">
        <v>0.28278434000000002</v>
      </c>
    </row>
    <row r="52" spans="1:5" x14ac:dyDescent="0.45">
      <c r="A52" s="69">
        <v>95</v>
      </c>
      <c r="B52" s="23"/>
      <c r="C52" s="70">
        <v>0.27704736000000002</v>
      </c>
      <c r="D52" s="68"/>
      <c r="E52" s="70">
        <v>0.30475208999999998</v>
      </c>
    </row>
    <row r="53" spans="1:5" x14ac:dyDescent="0.45">
      <c r="A53" s="69">
        <v>96</v>
      </c>
      <c r="B53" s="23"/>
      <c r="C53" s="70">
        <v>0.29802351999999999</v>
      </c>
      <c r="D53" s="68"/>
      <c r="E53" s="70">
        <v>0.32782587000000002</v>
      </c>
    </row>
    <row r="54" spans="1:5" x14ac:dyDescent="0.45">
      <c r="A54" s="69">
        <v>97</v>
      </c>
      <c r="B54" s="23"/>
      <c r="C54" s="70">
        <v>0.31999083</v>
      </c>
      <c r="D54" s="68"/>
      <c r="E54" s="70">
        <v>0.35198992000000001</v>
      </c>
    </row>
    <row r="55" spans="1:5" x14ac:dyDescent="0.45">
      <c r="A55" s="69">
        <v>98</v>
      </c>
      <c r="B55" s="23"/>
      <c r="C55" s="70">
        <v>0.34292393999999998</v>
      </c>
      <c r="D55" s="68"/>
      <c r="E55" s="70">
        <v>0.37721632999999999</v>
      </c>
    </row>
    <row r="56" spans="1:5" x14ac:dyDescent="0.45">
      <c r="A56" s="69">
        <v>99</v>
      </c>
      <c r="B56" s="23"/>
      <c r="C56" s="70">
        <v>0.36678644999999999</v>
      </c>
      <c r="D56" s="68"/>
      <c r="E56" s="70">
        <v>0.40346509000000003</v>
      </c>
    </row>
    <row r="57" spans="1:5" x14ac:dyDescent="0.45">
      <c r="A57" s="69">
        <v>100</v>
      </c>
      <c r="B57" s="23"/>
      <c r="C57" s="70">
        <v>0.39153426000000002</v>
      </c>
      <c r="D57" s="68"/>
      <c r="E57" s="70">
        <v>0.43068769000000001</v>
      </c>
    </row>
    <row r="58" spans="1:5" x14ac:dyDescent="0.45">
      <c r="A58" s="69">
        <v>101</v>
      </c>
      <c r="B58" s="23"/>
      <c r="C58" s="70">
        <v>0.41710895999999997</v>
      </c>
      <c r="D58" s="68"/>
      <c r="E58" s="70">
        <v>0.45881984999999997</v>
      </c>
    </row>
    <row r="59" spans="1:5" x14ac:dyDescent="0.45">
      <c r="A59" s="69">
        <v>102</v>
      </c>
      <c r="B59" s="23"/>
      <c r="C59" s="70">
        <v>0.44344327</v>
      </c>
      <c r="D59" s="68"/>
      <c r="E59" s="70">
        <v>0.48778759999999999</v>
      </c>
    </row>
    <row r="60" spans="1:5" x14ac:dyDescent="0.45">
      <c r="A60" s="69">
        <v>103</v>
      </c>
      <c r="B60" s="23"/>
      <c r="C60" s="70">
        <v>0.47045672999999999</v>
      </c>
      <c r="D60" s="68"/>
      <c r="E60" s="70">
        <v>0.51750240000000003</v>
      </c>
    </row>
    <row r="61" spans="1:5" x14ac:dyDescent="0.45">
      <c r="A61" s="69">
        <v>104</v>
      </c>
      <c r="B61" s="23"/>
      <c r="C61" s="70">
        <v>0.49806001999999999</v>
      </c>
      <c r="D61" s="68"/>
      <c r="E61" s="70">
        <v>0.54786601999999995</v>
      </c>
    </row>
    <row r="62" spans="1:5" x14ac:dyDescent="0.45">
      <c r="A62" s="69">
        <v>105</v>
      </c>
      <c r="B62" s="23"/>
      <c r="C62" s="70">
        <v>0.52615281999999997</v>
      </c>
      <c r="D62" s="68"/>
      <c r="E62" s="70">
        <v>0.57876810000000001</v>
      </c>
    </row>
    <row r="63" spans="1:5" x14ac:dyDescent="0.45">
      <c r="A63" s="69">
        <v>106</v>
      </c>
      <c r="B63" s="23"/>
      <c r="C63" s="70">
        <v>0.55462378000000001</v>
      </c>
      <c r="D63" s="68"/>
      <c r="E63" s="70">
        <v>0.61008616000000004</v>
      </c>
    </row>
    <row r="64" spans="1:5" x14ac:dyDescent="0.45">
      <c r="A64" s="69">
        <v>107</v>
      </c>
      <c r="B64" s="23"/>
      <c r="C64" s="70">
        <v>0.58335603000000003</v>
      </c>
      <c r="D64" s="68"/>
      <c r="E64" s="70">
        <v>0.64169164000000001</v>
      </c>
    </row>
    <row r="65" spans="1:5" x14ac:dyDescent="0.45">
      <c r="A65" s="69">
        <v>108</v>
      </c>
      <c r="B65" s="23"/>
      <c r="C65" s="70">
        <v>0.61222058999999995</v>
      </c>
      <c r="D65" s="68"/>
      <c r="E65" s="70">
        <v>0.67344263999999998</v>
      </c>
    </row>
    <row r="66" spans="1:5" x14ac:dyDescent="0.45">
      <c r="A66" s="69">
        <v>109</v>
      </c>
      <c r="B66" s="23"/>
      <c r="C66" s="70">
        <v>0.64108734000000001</v>
      </c>
      <c r="D66" s="68"/>
      <c r="E66" s="70">
        <v>0.70519608</v>
      </c>
    </row>
    <row r="67" spans="1:5" x14ac:dyDescent="0.45">
      <c r="A67" s="69">
        <v>110</v>
      </c>
      <c r="B67" s="23"/>
      <c r="C67" s="70">
        <v>0.66981959999999996</v>
      </c>
      <c r="D67" s="68"/>
      <c r="E67" s="70">
        <v>0.73680155000000003</v>
      </c>
    </row>
    <row r="68" spans="1:5" x14ac:dyDescent="0.45">
      <c r="A68" s="69">
        <v>111</v>
      </c>
      <c r="B68" s="23"/>
      <c r="C68" s="70">
        <v>0.69827843000000001</v>
      </c>
      <c r="D68" s="68"/>
      <c r="E68" s="70">
        <v>0.76810626999999998</v>
      </c>
    </row>
    <row r="69" spans="1:5" x14ac:dyDescent="0.45">
      <c r="A69" s="69">
        <v>112</v>
      </c>
      <c r="B69" s="23"/>
      <c r="C69" s="70">
        <v>0.72632602999999996</v>
      </c>
      <c r="D69" s="68"/>
      <c r="E69" s="70">
        <v>0.79895863</v>
      </c>
    </row>
    <row r="70" spans="1:5" x14ac:dyDescent="0.45">
      <c r="A70" s="69">
        <v>113</v>
      </c>
      <c r="B70" s="23"/>
      <c r="C70" s="70">
        <v>0.75382568999999999</v>
      </c>
      <c r="D70" s="68"/>
      <c r="E70" s="70">
        <v>0.82920824999999998</v>
      </c>
    </row>
    <row r="71" spans="1:5" x14ac:dyDescent="0.45">
      <c r="A71" s="69">
        <v>114</v>
      </c>
      <c r="B71" s="23"/>
      <c r="C71" s="70">
        <v>0.78064730999999998</v>
      </c>
      <c r="D71" s="68"/>
      <c r="E71" s="70">
        <v>0.85871204000000001</v>
      </c>
    </row>
    <row r="72" spans="1:5" x14ac:dyDescent="0.45">
      <c r="A72" s="69">
        <v>115</v>
      </c>
      <c r="B72" s="23"/>
      <c r="C72" s="70">
        <v>0.80666631</v>
      </c>
      <c r="D72" s="68"/>
      <c r="E72" s="70">
        <v>0.88733293999999996</v>
      </c>
    </row>
    <row r="73" spans="1:5" x14ac:dyDescent="0.45">
      <c r="A73" s="69">
        <v>116</v>
      </c>
      <c r="B73" s="23"/>
      <c r="C73" s="70">
        <v>0.83176691999999997</v>
      </c>
      <c r="D73" s="68"/>
      <c r="E73" s="70">
        <v>0.91494361000000002</v>
      </c>
    </row>
    <row r="74" spans="1:5" x14ac:dyDescent="0.45">
      <c r="A74" s="69">
        <v>117</v>
      </c>
      <c r="B74" s="23"/>
      <c r="C74" s="70">
        <v>0.85584442000000005</v>
      </c>
      <c r="D74" s="68"/>
      <c r="E74" s="70">
        <v>0.94142886000000003</v>
      </c>
    </row>
    <row r="75" spans="1:5" x14ac:dyDescent="0.45">
      <c r="A75" s="69">
        <v>118</v>
      </c>
      <c r="B75" s="23"/>
      <c r="C75" s="70">
        <v>0.87880838999999999</v>
      </c>
      <c r="D75" s="68"/>
      <c r="E75" s="70">
        <v>0.96668922999999995</v>
      </c>
    </row>
    <row r="76" spans="1:5" x14ac:dyDescent="0.45">
      <c r="A76" s="69">
        <v>119</v>
      </c>
      <c r="B76" s="23"/>
      <c r="C76" s="70">
        <v>0.90058055999999997</v>
      </c>
      <c r="D76" s="68"/>
      <c r="E76" s="70">
        <v>0.99063862000000003</v>
      </c>
    </row>
    <row r="77" spans="1:5" ht="14.65" thickBot="1" x14ac:dyDescent="0.5">
      <c r="A77" s="69">
        <v>120</v>
      </c>
      <c r="B77" s="23"/>
      <c r="C77" s="71">
        <v>1</v>
      </c>
      <c r="D77" s="68"/>
      <c r="E77" s="71">
        <v>1</v>
      </c>
    </row>
  </sheetData>
  <printOptions gridLines="1"/>
  <pageMargins left="0.7" right="0.7" top="0.75" bottom="0.75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7903-F337-443A-A464-1160802CCAD3}">
  <dimension ref="A1:S53"/>
  <sheetViews>
    <sheetView workbookViewId="0">
      <selection activeCell="M3" sqref="M3"/>
    </sheetView>
  </sheetViews>
  <sheetFormatPr defaultRowHeight="14.25" x14ac:dyDescent="0.45"/>
  <cols>
    <col min="1" max="1" width="9.1328125" style="26"/>
    <col min="2" max="2" width="20.265625" style="26" customWidth="1"/>
    <col min="3" max="5" width="23.59765625" style="26" customWidth="1"/>
    <col min="6" max="6" width="32.86328125" style="26" customWidth="1"/>
    <col min="7" max="7" width="29.3984375" style="26" customWidth="1"/>
    <col min="8" max="8" width="30.86328125" style="26" customWidth="1"/>
    <col min="9" max="9" width="32.265625" style="26" customWidth="1"/>
    <col min="10" max="10" width="17.73046875" style="89" customWidth="1"/>
    <col min="11" max="11" width="16.86328125" style="89" customWidth="1"/>
    <col min="12" max="12" width="15" style="89" customWidth="1"/>
    <col min="14" max="14" width="14.86328125" customWidth="1"/>
    <col min="15" max="15" width="15.265625" customWidth="1"/>
  </cols>
  <sheetData>
    <row r="1" spans="1:19" ht="14.65" thickBot="1" x14ac:dyDescent="0.5">
      <c r="A1" s="65" t="s">
        <v>2</v>
      </c>
      <c r="B1" s="83"/>
      <c r="C1" s="83"/>
      <c r="D1" s="131" t="s">
        <v>94</v>
      </c>
      <c r="E1" s="131" t="s">
        <v>95</v>
      </c>
      <c r="F1" s="47" t="s">
        <v>87</v>
      </c>
      <c r="G1" s="47" t="s">
        <v>88</v>
      </c>
      <c r="H1" s="47"/>
      <c r="I1" s="96" t="s">
        <v>89</v>
      </c>
      <c r="J1" s="96" t="s">
        <v>90</v>
      </c>
      <c r="K1" s="96" t="s">
        <v>91</v>
      </c>
      <c r="L1" s="84"/>
      <c r="N1" s="84"/>
    </row>
    <row r="2" spans="1:19" s="26" customFormat="1" ht="20.25" customHeight="1" x14ac:dyDescent="0.45">
      <c r="A2" s="66">
        <v>50</v>
      </c>
      <c r="B2" s="67">
        <v>2.3550699999999999E-3</v>
      </c>
      <c r="C2" s="67">
        <v>2.5905799999999999E-3</v>
      </c>
      <c r="D2" s="132">
        <f>-LN(1-B2)</f>
        <v>2.3578475390753535E-3</v>
      </c>
      <c r="E2" s="132">
        <f>-LN(1-C2)</f>
        <v>2.5939413588692293E-3</v>
      </c>
      <c r="F2" s="85">
        <f>(D2/(D2+E2))*(1-EXP(-(D2+E2)))</f>
        <v>2.3520193813457452E-3</v>
      </c>
      <c r="G2" s="85">
        <f>(E2/(D2+E2))*(1-EXP(-(D2+E2)))</f>
        <v>2.5875296214136461E-3</v>
      </c>
      <c r="H2" s="85"/>
      <c r="I2" s="97">
        <v>100000</v>
      </c>
      <c r="J2" s="98">
        <f>I2*F2</f>
        <v>235.20193813457453</v>
      </c>
      <c r="K2" s="98">
        <f>I2*G2</f>
        <v>258.75296214136461</v>
      </c>
      <c r="L2" s="86" t="s">
        <v>92</v>
      </c>
      <c r="M2" s="100">
        <f>1-I33/I12</f>
        <v>0.76917299223800017</v>
      </c>
      <c r="N2" s="85"/>
      <c r="O2" s="87"/>
      <c r="P2" s="84"/>
      <c r="S2"/>
    </row>
    <row r="3" spans="1:19" x14ac:dyDescent="0.45">
      <c r="A3" s="69">
        <v>51</v>
      </c>
      <c r="B3" s="70">
        <v>2.6869200000000002E-3</v>
      </c>
      <c r="C3" s="70">
        <v>2.95561E-3</v>
      </c>
      <c r="D3" s="132">
        <f t="shared" ref="D3:D52" si="0">-LN(1-B3)</f>
        <v>2.6905362487097328E-3</v>
      </c>
      <c r="E3" s="132">
        <f t="shared" ref="E3:E52" si="1">-LN(1-C3)</f>
        <v>2.9599864407313377E-3</v>
      </c>
      <c r="F3" s="85">
        <f t="shared" ref="F3:F52" si="2">(D3/(D3+E3))*(1-EXP(-(D3+E3)))</f>
        <v>2.682949077869882E-3</v>
      </c>
      <c r="G3" s="85">
        <f t="shared" ref="G3:G52" si="3">(E3/(D3+E3))*(1-EXP(-(D3+E3)))</f>
        <v>2.9516394345089755E-3</v>
      </c>
      <c r="I3" s="99">
        <f>I2-J2-K2</f>
        <v>99506.045099724055</v>
      </c>
      <c r="J3" s="98">
        <f>I3*F3</f>
        <v>266.96965194278357</v>
      </c>
      <c r="K3" s="98">
        <f>I3*G3</f>
        <v>293.70596668837413</v>
      </c>
      <c r="O3" s="90"/>
    </row>
    <row r="4" spans="1:19" x14ac:dyDescent="0.45">
      <c r="A4" s="69">
        <v>52</v>
      </c>
      <c r="B4" s="70">
        <v>3.06508E-3</v>
      </c>
      <c r="C4" s="70">
        <v>3.3715899999999998E-3</v>
      </c>
      <c r="D4" s="132">
        <f t="shared" si="0"/>
        <v>3.0697869783407657E-3</v>
      </c>
      <c r="E4" s="132">
        <f t="shared" si="1"/>
        <v>3.3772866176074289E-3</v>
      </c>
      <c r="F4" s="85">
        <f t="shared" si="2"/>
        <v>3.0599126386481744E-3</v>
      </c>
      <c r="G4" s="85">
        <f t="shared" si="3"/>
        <v>3.3664231682746923E-3</v>
      </c>
      <c r="I4" s="99">
        <f t="shared" ref="I4:I52" si="4">I3-J3-K3</f>
        <v>98945.369481092901</v>
      </c>
      <c r="J4" s="98">
        <f t="shared" ref="J4:J52" si="5">I4*F4</f>
        <v>302.76418661090952</v>
      </c>
      <c r="K4" s="98">
        <f t="shared" ref="K4:K52" si="6">I4*G4</f>
        <v>333.09198421465078</v>
      </c>
    </row>
    <row r="5" spans="1:19" x14ac:dyDescent="0.45">
      <c r="A5" s="69">
        <v>53</v>
      </c>
      <c r="B5" s="70">
        <v>3.4917500000000001E-3</v>
      </c>
      <c r="C5" s="70">
        <v>3.8409199999999998E-3</v>
      </c>
      <c r="D5" s="132">
        <f t="shared" si="0"/>
        <v>3.4978603871407333E-3</v>
      </c>
      <c r="E5" s="132">
        <f t="shared" si="1"/>
        <v>3.8483152757384453E-3</v>
      </c>
      <c r="F5" s="85">
        <f t="shared" si="2"/>
        <v>3.4850438421171158E-3</v>
      </c>
      <c r="G5" s="85">
        <f t="shared" si="3"/>
        <v>3.8342146254729571E-3</v>
      </c>
      <c r="I5" s="99">
        <f t="shared" si="4"/>
        <v>98309.513310267343</v>
      </c>
      <c r="J5" s="98">
        <f t="shared" si="5"/>
        <v>342.61296398347781</v>
      </c>
      <c r="K5" s="98">
        <f t="shared" si="6"/>
        <v>376.9397737573554</v>
      </c>
    </row>
    <row r="6" spans="1:19" x14ac:dyDescent="0.45">
      <c r="A6" s="69">
        <v>54</v>
      </c>
      <c r="B6" s="70">
        <v>3.9735400000000002E-3</v>
      </c>
      <c r="C6" s="70">
        <v>4.3708899999999997E-3</v>
      </c>
      <c r="D6" s="132">
        <f t="shared" si="0"/>
        <v>3.9814554853556004E-3</v>
      </c>
      <c r="E6" s="132">
        <f t="shared" si="1"/>
        <v>4.3804702660808614E-3</v>
      </c>
      <c r="F6" s="85">
        <f t="shared" si="2"/>
        <v>3.9648554693708059E-3</v>
      </c>
      <c r="G6" s="85">
        <f t="shared" si="3"/>
        <v>4.3622066243786447E-3</v>
      </c>
      <c r="I6" s="99">
        <f t="shared" si="4"/>
        <v>97589.960572526499</v>
      </c>
      <c r="J6" s="98">
        <f t="shared" si="5"/>
        <v>386.93008893166297</v>
      </c>
      <c r="K6" s="98">
        <f t="shared" si="6"/>
        <v>425.70757248232587</v>
      </c>
    </row>
    <row r="7" spans="1:19" x14ac:dyDescent="0.45">
      <c r="A7" s="69">
        <v>55</v>
      </c>
      <c r="B7" s="70">
        <v>4.5170699999999998E-3</v>
      </c>
      <c r="C7" s="70">
        <v>4.9687799999999999E-3</v>
      </c>
      <c r="D7" s="132">
        <f t="shared" si="0"/>
        <v>4.5273027871303847E-3</v>
      </c>
      <c r="E7" s="132">
        <f t="shared" si="1"/>
        <v>4.9811654313663186E-3</v>
      </c>
      <c r="F7" s="85">
        <f t="shared" si="2"/>
        <v>4.505846987576524E-3</v>
      </c>
      <c r="G7" s="85">
        <f t="shared" si="3"/>
        <v>4.9575586853488384E-3</v>
      </c>
      <c r="I7" s="99">
        <f>I6-J6-K6</f>
        <v>96777.322911112511</v>
      </c>
      <c r="J7" s="98">
        <f>I7*F7</f>
        <v>436.06380890475685</v>
      </c>
      <c r="K7" s="98">
        <f t="shared" si="6"/>
        <v>479.77925774279498</v>
      </c>
    </row>
    <row r="8" spans="1:19" x14ac:dyDescent="0.45">
      <c r="A8" s="69">
        <v>56</v>
      </c>
      <c r="B8" s="70">
        <v>5.1300599999999997E-3</v>
      </c>
      <c r="C8" s="70">
        <v>5.64307E-3</v>
      </c>
      <c r="D8" s="132">
        <f t="shared" si="0"/>
        <v>5.1432639351464658E-3</v>
      </c>
      <c r="E8" s="132">
        <f t="shared" si="1"/>
        <v>5.6590522739328351E-3</v>
      </c>
      <c r="F8" s="85">
        <f t="shared" si="2"/>
        <v>5.1155841118504311E-3</v>
      </c>
      <c r="G8" s="85">
        <f t="shared" si="3"/>
        <v>5.6285966004654331E-3</v>
      </c>
      <c r="I8" s="99">
        <f t="shared" si="4"/>
        <v>95861.479844464964</v>
      </c>
      <c r="J8" s="98">
        <f t="shared" si="5"/>
        <v>490.38746323081529</v>
      </c>
      <c r="K8" s="98">
        <f t="shared" si="6"/>
        <v>539.56559956814112</v>
      </c>
    </row>
    <row r="9" spans="1:19" x14ac:dyDescent="0.45">
      <c r="A9" s="69">
        <v>57</v>
      </c>
      <c r="B9" s="70">
        <v>5.8191199999999997E-3</v>
      </c>
      <c r="C9" s="70">
        <v>6.4010400000000002E-3</v>
      </c>
      <c r="D9" s="132">
        <f t="shared" si="0"/>
        <v>5.8361170494423764E-3</v>
      </c>
      <c r="E9" s="132">
        <f t="shared" si="1"/>
        <v>6.4216145023432781E-3</v>
      </c>
      <c r="F9" s="85">
        <f t="shared" si="2"/>
        <v>5.8004939726552371E-3</v>
      </c>
      <c r="G9" s="85">
        <f t="shared" si="3"/>
        <v>6.3824176074598485E-3</v>
      </c>
      <c r="I9" s="99">
        <f t="shared" si="4"/>
        <v>94831.526781666005</v>
      </c>
      <c r="J9" s="98">
        <f t="shared" si="5"/>
        <v>550.0696995147473</v>
      </c>
      <c r="K9" s="98">
        <f t="shared" si="6"/>
        <v>605.25440627360524</v>
      </c>
    </row>
    <row r="10" spans="1:19" x14ac:dyDescent="0.45">
      <c r="A10" s="69">
        <v>58</v>
      </c>
      <c r="B10" s="70">
        <v>6.5930800000000003E-3</v>
      </c>
      <c r="C10" s="70">
        <v>7.2523900000000001E-3</v>
      </c>
      <c r="D10" s="132">
        <f t="shared" si="0"/>
        <v>6.6149103577113526E-3</v>
      </c>
      <c r="E10" s="132">
        <f t="shared" si="1"/>
        <v>7.2788164277159291E-3</v>
      </c>
      <c r="F10" s="85">
        <f t="shared" si="2"/>
        <v>6.5691695608521066E-3</v>
      </c>
      <c r="G10" s="85">
        <f t="shared" si="3"/>
        <v>7.2284848516866677E-3</v>
      </c>
      <c r="I10" s="99">
        <f t="shared" si="4"/>
        <v>93676.202675877648</v>
      </c>
      <c r="J10" s="98">
        <f t="shared" si="5"/>
        <v>615.37485919458811</v>
      </c>
      <c r="K10" s="98">
        <f t="shared" si="6"/>
        <v>677.13701200611172</v>
      </c>
    </row>
    <row r="11" spans="1:19" x14ac:dyDescent="0.45">
      <c r="A11" s="69">
        <v>59</v>
      </c>
      <c r="B11" s="70">
        <v>7.4618499999999999E-3</v>
      </c>
      <c r="C11" s="70">
        <v>8.2080399999999998E-3</v>
      </c>
      <c r="D11" s="132">
        <f t="shared" si="0"/>
        <v>7.4898288723699424E-3</v>
      </c>
      <c r="E11" s="132">
        <f t="shared" si="1"/>
        <v>8.2419114330404084E-3</v>
      </c>
      <c r="F11" s="85">
        <f t="shared" si="2"/>
        <v>7.4312225797939554E-3</v>
      </c>
      <c r="G11" s="85">
        <f t="shared" si="3"/>
        <v>8.1774202569319613E-3</v>
      </c>
      <c r="I11" s="99">
        <f t="shared" si="4"/>
        <v>92383.690804676939</v>
      </c>
      <c r="J11" s="98">
        <f t="shared" si="5"/>
        <v>686.52376911241845</v>
      </c>
      <c r="K11" s="98">
        <f t="shared" si="6"/>
        <v>755.46026459630411</v>
      </c>
    </row>
    <row r="12" spans="1:19" x14ac:dyDescent="0.45">
      <c r="A12" s="69">
        <v>60</v>
      </c>
      <c r="B12" s="70">
        <v>8.4342600000000007E-3</v>
      </c>
      <c r="C12" s="70">
        <v>9.27768E-3</v>
      </c>
      <c r="D12" s="132">
        <f t="shared" si="0"/>
        <v>8.4700296398379591E-3</v>
      </c>
      <c r="E12" s="132">
        <f t="shared" si="1"/>
        <v>9.3209857323597912E-3</v>
      </c>
      <c r="F12" s="85">
        <f t="shared" si="2"/>
        <v>8.39512926838752E-3</v>
      </c>
      <c r="G12" s="85">
        <f t="shared" si="3"/>
        <v>9.2385603662956256E-3</v>
      </c>
      <c r="I12" s="99">
        <f t="shared" si="4"/>
        <v>90941.706770968216</v>
      </c>
      <c r="J12" s="98">
        <f t="shared" si="5"/>
        <v>763.46738423007082</v>
      </c>
      <c r="K12" s="98">
        <f t="shared" si="6"/>
        <v>840.17044781754555</v>
      </c>
    </row>
    <row r="13" spans="1:19" x14ac:dyDescent="0.45">
      <c r="A13" s="69">
        <v>61</v>
      </c>
      <c r="B13" s="70">
        <v>9.5224200000000002E-3</v>
      </c>
      <c r="C13" s="70">
        <v>1.047466E-2</v>
      </c>
      <c r="D13" s="132">
        <f t="shared" si="0"/>
        <v>9.5680481325193956E-3</v>
      </c>
      <c r="E13" s="132">
        <f t="shared" si="1"/>
        <v>1.052990537403822E-2</v>
      </c>
      <c r="F13" s="85">
        <f t="shared" si="2"/>
        <v>9.4725399491220504E-3</v>
      </c>
      <c r="G13" s="85">
        <f t="shared" si="3"/>
        <v>1.0424795939000761E-2</v>
      </c>
      <c r="I13" s="99">
        <f t="shared" si="4"/>
        <v>89338.068938920595</v>
      </c>
      <c r="J13" s="98">
        <f t="shared" si="5"/>
        <v>846.25842700134513</v>
      </c>
      <c r="K13" s="98">
        <f t="shared" si="6"/>
        <v>931.33113827262946</v>
      </c>
    </row>
    <row r="14" spans="1:19" x14ac:dyDescent="0.45">
      <c r="A14" s="69">
        <v>62</v>
      </c>
      <c r="B14" s="70">
        <v>1.073848E-2</v>
      </c>
      <c r="C14" s="70">
        <v>1.1812329999999999E-2</v>
      </c>
      <c r="D14" s="132">
        <f t="shared" si="0"/>
        <v>1.0796553598661246E-2</v>
      </c>
      <c r="E14" s="132">
        <f t="shared" si="1"/>
        <v>1.1882649879658438E-2</v>
      </c>
      <c r="F14" s="85">
        <f t="shared" si="2"/>
        <v>1.0675045284696899E-2</v>
      </c>
      <c r="G14" s="85">
        <f t="shared" si="3"/>
        <v>1.1748918245844758E-2</v>
      </c>
      <c r="I14" s="99">
        <f t="shared" si="4"/>
        <v>87560.479373646624</v>
      </c>
      <c r="J14" s="98">
        <f t="shared" si="5"/>
        <v>934.71208246344645</v>
      </c>
      <c r="K14" s="98">
        <f t="shared" si="6"/>
        <v>1028.7409137279503</v>
      </c>
    </row>
    <row r="15" spans="1:19" x14ac:dyDescent="0.45">
      <c r="A15" s="69">
        <v>63</v>
      </c>
      <c r="B15" s="70">
        <v>1.209676E-2</v>
      </c>
      <c r="C15" s="70">
        <v>1.3306439999999999E-2</v>
      </c>
      <c r="D15" s="132">
        <f t="shared" si="0"/>
        <v>1.2170521252908394E-2</v>
      </c>
      <c r="E15" s="132">
        <f t="shared" si="1"/>
        <v>1.3395763946842606E-2</v>
      </c>
      <c r="F15" s="85">
        <f t="shared" si="2"/>
        <v>1.2016261159442678E-2</v>
      </c>
      <c r="G15" s="85">
        <f t="shared" si="3"/>
        <v>1.3225974029423021E-2</v>
      </c>
      <c r="I15" s="99">
        <f t="shared" si="4"/>
        <v>85597.02637745523</v>
      </c>
      <c r="J15" s="98">
        <f t="shared" si="5"/>
        <v>1028.5562234232057</v>
      </c>
      <c r="K15" s="98">
        <f t="shared" si="6"/>
        <v>1132.1040478640602</v>
      </c>
    </row>
    <row r="16" spans="1:19" x14ac:dyDescent="0.45">
      <c r="A16" s="69">
        <v>64</v>
      </c>
      <c r="B16" s="70">
        <v>1.3609390000000001E-2</v>
      </c>
      <c r="C16" s="70">
        <v>1.497033E-2</v>
      </c>
      <c r="D16" s="132">
        <f t="shared" si="0"/>
        <v>1.3702846642033152E-2</v>
      </c>
      <c r="E16" s="132">
        <f t="shared" si="1"/>
        <v>1.5083516436290169E-2</v>
      </c>
      <c r="F16" s="85">
        <f t="shared" si="2"/>
        <v>1.3507498029329294E-2</v>
      </c>
      <c r="G16" s="85">
        <f t="shared" si="3"/>
        <v>1.4868484911272099E-2</v>
      </c>
      <c r="I16" s="99">
        <f t="shared" si="4"/>
        <v>83436.36610616796</v>
      </c>
      <c r="J16" s="98">
        <f t="shared" si="5"/>
        <v>1127.0165507534612</v>
      </c>
      <c r="K16" s="98">
        <f t="shared" si="6"/>
        <v>1240.572350500933</v>
      </c>
    </row>
    <row r="17" spans="1:11" x14ac:dyDescent="0.45">
      <c r="A17" s="69">
        <v>65</v>
      </c>
      <c r="B17" s="70">
        <v>1.529291E-2</v>
      </c>
      <c r="C17" s="70">
        <v>1.6822199999999999E-2</v>
      </c>
      <c r="D17" s="132">
        <f t="shared" si="0"/>
        <v>1.5411052591815666E-2</v>
      </c>
      <c r="E17" s="132">
        <f t="shared" si="1"/>
        <v>1.6965300318019856E-2</v>
      </c>
      <c r="F17" s="85">
        <f t="shared" si="2"/>
        <v>1.5164246484459279E-2</v>
      </c>
      <c r="G17" s="85">
        <f t="shared" si="3"/>
        <v>1.6693603124938689E-2</v>
      </c>
      <c r="I17" s="99">
        <f t="shared" si="4"/>
        <v>81068.777204913567</v>
      </c>
      <c r="J17" s="98">
        <f t="shared" si="5"/>
        <v>1229.3469197290231</v>
      </c>
      <c r="K17" s="98">
        <f t="shared" si="6"/>
        <v>1353.3299924829034</v>
      </c>
    </row>
    <row r="18" spans="1:11" x14ac:dyDescent="0.45">
      <c r="A18" s="69">
        <v>66</v>
      </c>
      <c r="B18" s="70">
        <v>1.7163850000000001E-2</v>
      </c>
      <c r="C18" s="70">
        <v>1.888024E-2</v>
      </c>
      <c r="D18" s="132">
        <f t="shared" si="0"/>
        <v>1.7312856349795836E-2</v>
      </c>
      <c r="E18" s="132">
        <f t="shared" si="1"/>
        <v>1.9060747357167653E-2</v>
      </c>
      <c r="F18" s="85">
        <f t="shared" si="2"/>
        <v>1.7001773995411439E-2</v>
      </c>
      <c r="G18" s="85">
        <f t="shared" si="3"/>
        <v>1.8718258397264521E-2</v>
      </c>
      <c r="I18" s="99">
        <f t="shared" si="4"/>
        <v>78486.100292701638</v>
      </c>
      <c r="J18" s="98">
        <f t="shared" si="5"/>
        <v>1334.4029389577088</v>
      </c>
      <c r="K18" s="98">
        <f t="shared" si="6"/>
        <v>1469.1231058724079</v>
      </c>
    </row>
    <row r="19" spans="1:11" x14ac:dyDescent="0.45">
      <c r="A19" s="69">
        <v>67</v>
      </c>
      <c r="B19" s="70">
        <v>1.9240960000000001E-2</v>
      </c>
      <c r="C19" s="70">
        <v>2.1165059999999999E-2</v>
      </c>
      <c r="D19" s="132">
        <f t="shared" si="0"/>
        <v>1.9428476499319388E-2</v>
      </c>
      <c r="E19" s="132">
        <f t="shared" si="1"/>
        <v>2.1392251279177991E-2</v>
      </c>
      <c r="F19" s="85">
        <f t="shared" si="2"/>
        <v>1.9037275321171256E-2</v>
      </c>
      <c r="G19" s="85">
        <f t="shared" si="3"/>
        <v>2.0961508605971037E-2</v>
      </c>
      <c r="I19" s="99">
        <f t="shared" si="4"/>
        <v>75682.574247871526</v>
      </c>
      <c r="J19" s="98">
        <f t="shared" si="5"/>
        <v>1440.7900029717157</v>
      </c>
      <c r="K19" s="98">
        <f t="shared" si="6"/>
        <v>1586.420931418801</v>
      </c>
    </row>
    <row r="20" spans="1:11" x14ac:dyDescent="0.45">
      <c r="A20" s="69">
        <v>68</v>
      </c>
      <c r="B20" s="70">
        <v>2.154408E-2</v>
      </c>
      <c r="C20" s="70">
        <v>2.3698489999999999E-2</v>
      </c>
      <c r="D20" s="132">
        <f t="shared" si="0"/>
        <v>2.1779541704411536E-2</v>
      </c>
      <c r="E20" s="132">
        <f t="shared" si="1"/>
        <v>2.3983816095966282E-2</v>
      </c>
      <c r="F20" s="85">
        <f t="shared" si="2"/>
        <v>2.128870513449552E-2</v>
      </c>
      <c r="G20" s="85">
        <f t="shared" si="3"/>
        <v>2.3443302701065229E-2</v>
      </c>
      <c r="I20" s="99">
        <f t="shared" si="4"/>
        <v>72655.363313481008</v>
      </c>
      <c r="J20" s="98">
        <f t="shared" si="5"/>
        <v>1546.7386060203405</v>
      </c>
      <c r="K20" s="98">
        <f t="shared" si="6"/>
        <v>1703.2816750138049</v>
      </c>
    </row>
    <row r="21" spans="1:11" x14ac:dyDescent="0.45">
      <c r="A21" s="69">
        <v>69</v>
      </c>
      <c r="B21" s="70">
        <v>2.4094170000000002E-2</v>
      </c>
      <c r="C21" s="70">
        <v>2.6503579999999999E-2</v>
      </c>
      <c r="D21" s="132">
        <f t="shared" si="0"/>
        <v>2.4389182879822609E-2</v>
      </c>
      <c r="E21" s="132">
        <f t="shared" si="1"/>
        <v>2.6861131629135504E-2</v>
      </c>
      <c r="F21" s="85">
        <f t="shared" si="2"/>
        <v>2.377474757670596E-2</v>
      </c>
      <c r="G21" s="85">
        <f t="shared" si="3"/>
        <v>2.6184420661165421E-2</v>
      </c>
      <c r="I21" s="99">
        <f t="shared" si="4"/>
        <v>69405.343032446865</v>
      </c>
      <c r="J21" s="98">
        <f t="shared" si="5"/>
        <v>1650.094511071112</v>
      </c>
      <c r="K21" s="98">
        <f t="shared" si="6"/>
        <v>1817.3386980940752</v>
      </c>
    </row>
    <row r="22" spans="1:11" x14ac:dyDescent="0.45">
      <c r="A22" s="69">
        <v>70</v>
      </c>
      <c r="B22" s="70">
        <v>2.6913260000000001E-2</v>
      </c>
      <c r="C22" s="70">
        <v>2.9604579999999998E-2</v>
      </c>
      <c r="D22" s="132">
        <f t="shared" si="0"/>
        <v>2.728205380134709E-2</v>
      </c>
      <c r="E22" s="132">
        <f t="shared" si="1"/>
        <v>3.0051641066649672E-2</v>
      </c>
      <c r="F22" s="85">
        <f t="shared" si="2"/>
        <v>2.6514698235299956E-2</v>
      </c>
      <c r="G22" s="85">
        <f t="shared" si="3"/>
        <v>2.9206386005969247E-2</v>
      </c>
      <c r="I22" s="99">
        <f t="shared" si="4"/>
        <v>65937.909823281676</v>
      </c>
      <c r="J22" s="98">
        <f t="shared" si="5"/>
        <v>1748.3237812307343</v>
      </c>
      <c r="K22" s="98">
        <f t="shared" si="6"/>
        <v>1925.8080467255561</v>
      </c>
    </row>
    <row r="23" spans="1:11" x14ac:dyDescent="0.45">
      <c r="A23" s="69">
        <v>71</v>
      </c>
      <c r="B23" s="70">
        <v>3.0025619999999999E-2</v>
      </c>
      <c r="C23" s="70">
        <v>3.3028179999999997E-2</v>
      </c>
      <c r="D23" s="132">
        <f t="shared" si="0"/>
        <v>3.0485620204655357E-2</v>
      </c>
      <c r="E23" s="132">
        <f t="shared" si="1"/>
        <v>3.358592562875394E-2</v>
      </c>
      <c r="F23" s="85">
        <f t="shared" si="2"/>
        <v>2.9529518005566739E-2</v>
      </c>
      <c r="G23" s="85">
        <f t="shared" si="3"/>
        <v>3.2532590412461551E-2</v>
      </c>
      <c r="I23" s="99">
        <f t="shared" si="4"/>
        <v>62263.777995325385</v>
      </c>
      <c r="J23" s="98">
        <f t="shared" si="5"/>
        <v>1838.619353407571</v>
      </c>
      <c r="K23" s="98">
        <f t="shared" si="6"/>
        <v>2025.6019870543571</v>
      </c>
    </row>
    <row r="24" spans="1:11" x14ac:dyDescent="0.45">
      <c r="A24" s="69">
        <v>72</v>
      </c>
      <c r="B24" s="70">
        <v>3.3456600000000003E-2</v>
      </c>
      <c r="C24" s="70">
        <v>3.6802250000000002E-2</v>
      </c>
      <c r="D24" s="132">
        <f t="shared" si="0"/>
        <v>3.4029077048075382E-2</v>
      </c>
      <c r="E24" s="132">
        <f t="shared" si="1"/>
        <v>3.7496540393764016E-2</v>
      </c>
      <c r="F24" s="85">
        <f t="shared" si="2"/>
        <v>3.2840605152204765E-2</v>
      </c>
      <c r="G24" s="85">
        <f t="shared" si="3"/>
        <v>3.6186966690445306E-2</v>
      </c>
      <c r="I24" s="99">
        <f t="shared" si="4"/>
        <v>58399.556654863452</v>
      </c>
      <c r="J24" s="98">
        <f t="shared" si="5"/>
        <v>1917.8767811661828</v>
      </c>
      <c r="K24" s="98">
        <f t="shared" si="6"/>
        <v>2113.3028114063172</v>
      </c>
    </row>
    <row r="25" spans="1:11" x14ac:dyDescent="0.45">
      <c r="A25" s="69">
        <v>73</v>
      </c>
      <c r="B25" s="70">
        <v>3.7233759999999998E-2</v>
      </c>
      <c r="C25" s="70">
        <v>4.0957140000000003E-2</v>
      </c>
      <c r="D25" s="132">
        <f t="shared" si="0"/>
        <v>3.7944638083503547E-2</v>
      </c>
      <c r="E25" s="132">
        <f t="shared" si="1"/>
        <v>4.1819512709469722E-2</v>
      </c>
      <c r="F25" s="85">
        <f t="shared" si="2"/>
        <v>3.6470773437432616E-2</v>
      </c>
      <c r="G25" s="85">
        <f t="shared" si="3"/>
        <v>4.0195138241520913E-2</v>
      </c>
      <c r="I25" s="99">
        <f t="shared" si="4"/>
        <v>54368.377062290951</v>
      </c>
      <c r="J25" s="98">
        <f t="shared" si="5"/>
        <v>1982.8567619997216</v>
      </c>
      <c r="K25" s="98">
        <f t="shared" si="6"/>
        <v>2185.3444319859195</v>
      </c>
    </row>
    <row r="26" spans="1:11" x14ac:dyDescent="0.45">
      <c r="A26" s="69">
        <v>74</v>
      </c>
      <c r="B26" s="70">
        <v>4.1386880000000001E-2</v>
      </c>
      <c r="C26" s="70">
        <v>4.5525570000000001E-2</v>
      </c>
      <c r="D26" s="132">
        <f t="shared" si="0"/>
        <v>4.2267705723937114E-2</v>
      </c>
      <c r="E26" s="132">
        <f t="shared" si="1"/>
        <v>4.659442506987288E-2</v>
      </c>
      <c r="F26" s="85">
        <f t="shared" si="2"/>
        <v>4.0444120040449644E-2</v>
      </c>
      <c r="G26" s="85">
        <f t="shared" si="3"/>
        <v>4.4584168657028821E-2</v>
      </c>
      <c r="I26" s="99">
        <f t="shared" si="4"/>
        <v>50200.175868305312</v>
      </c>
      <c r="J26" s="98">
        <f t="shared" si="5"/>
        <v>2030.3019388694236</v>
      </c>
      <c r="K26" s="98">
        <f t="shared" si="6"/>
        <v>2238.1331075250323</v>
      </c>
    </row>
    <row r="27" spans="1:11" x14ac:dyDescent="0.45">
      <c r="A27" s="69">
        <v>75</v>
      </c>
      <c r="B27" s="70">
        <v>4.5945720000000002E-2</v>
      </c>
      <c r="C27" s="70">
        <v>5.0540290000000002E-2</v>
      </c>
      <c r="D27" s="132">
        <f t="shared" si="0"/>
        <v>4.7034711877805904E-2</v>
      </c>
      <c r="E27" s="132">
        <f t="shared" si="1"/>
        <v>5.1862182489495458E-2</v>
      </c>
      <c r="F27" s="85">
        <f t="shared" si="2"/>
        <v>4.4783730909963501E-2</v>
      </c>
      <c r="G27" s="85">
        <f t="shared" si="3"/>
        <v>4.9380169076977676E-2</v>
      </c>
      <c r="I27" s="99">
        <f t="shared" si="4"/>
        <v>45931.740821910855</v>
      </c>
      <c r="J27" s="98">
        <f t="shared" si="5"/>
        <v>2056.9947211946414</v>
      </c>
      <c r="K27" s="98">
        <f t="shared" si="6"/>
        <v>2268.1171277858757</v>
      </c>
    </row>
    <row r="28" spans="1:11" x14ac:dyDescent="0.45">
      <c r="A28" s="69">
        <v>76</v>
      </c>
      <c r="B28" s="70">
        <v>5.0942250000000001E-2</v>
      </c>
      <c r="C28" s="70">
        <v>5.6036469999999998E-2</v>
      </c>
      <c r="D28" s="132">
        <f t="shared" si="0"/>
        <v>5.2285628693678483E-2</v>
      </c>
      <c r="E28" s="132">
        <f t="shared" si="1"/>
        <v>5.7667747057504541E-2</v>
      </c>
      <c r="F28" s="85">
        <f t="shared" si="2"/>
        <v>4.9513657870396514E-2</v>
      </c>
      <c r="G28" s="85">
        <f t="shared" si="3"/>
        <v>5.4610438265745971E-2</v>
      </c>
      <c r="I28" s="99">
        <f t="shared" si="4"/>
        <v>41606.628972930339</v>
      </c>
      <c r="J28" s="98">
        <f t="shared" si="5"/>
        <v>2060.0963921061998</v>
      </c>
      <c r="K28" s="98">
        <f t="shared" si="6"/>
        <v>2272.1562429720097</v>
      </c>
    </row>
    <row r="29" spans="1:11" x14ac:dyDescent="0.45">
      <c r="A29" s="69">
        <v>77</v>
      </c>
      <c r="B29" s="70">
        <v>5.641065E-2</v>
      </c>
      <c r="C29" s="70">
        <v>6.2051710000000003E-2</v>
      </c>
      <c r="D29" s="132">
        <f t="shared" si="0"/>
        <v>5.80642180744134E-2</v>
      </c>
      <c r="E29" s="132">
        <f t="shared" si="1"/>
        <v>6.4060459427282362E-2</v>
      </c>
      <c r="F29" s="85">
        <f t="shared" si="2"/>
        <v>5.4658712478271421E-2</v>
      </c>
      <c r="G29" s="85">
        <f t="shared" si="3"/>
        <v>6.030327022701705E-2</v>
      </c>
      <c r="I29" s="99">
        <f t="shared" si="4"/>
        <v>37274.376337852133</v>
      </c>
      <c r="J29" s="98">
        <f t="shared" si="5"/>
        <v>2037.3694190575434</v>
      </c>
      <c r="K29" s="98">
        <f t="shared" si="6"/>
        <v>2247.7667888450273</v>
      </c>
    </row>
    <row r="30" spans="1:11" x14ac:dyDescent="0.45">
      <c r="A30" s="69">
        <v>78</v>
      </c>
      <c r="B30" s="70">
        <v>6.238399E-2</v>
      </c>
      <c r="C30" s="70">
        <v>6.8622390000000005E-2</v>
      </c>
      <c r="D30" s="132">
        <f t="shared" si="0"/>
        <v>6.4414784793228444E-2</v>
      </c>
      <c r="E30" s="132">
        <f t="shared" si="1"/>
        <v>7.1090487803756999E-2</v>
      </c>
      <c r="F30" s="85">
        <f t="shared" si="2"/>
        <v>6.0241139596631216E-2</v>
      </c>
      <c r="G30" s="85">
        <f t="shared" si="3"/>
        <v>6.6484301911832772E-2</v>
      </c>
      <c r="I30" s="99">
        <f t="shared" si="4"/>
        <v>32989.240129949561</v>
      </c>
      <c r="J30" s="98">
        <f t="shared" si="5"/>
        <v>1987.30941985508</v>
      </c>
      <c r="K30" s="98">
        <f t="shared" si="6"/>
        <v>2193.2666006415161</v>
      </c>
    </row>
    <row r="31" spans="1:11" x14ac:dyDescent="0.45">
      <c r="A31" s="69">
        <v>79</v>
      </c>
      <c r="B31" s="70">
        <v>6.8900870000000003E-2</v>
      </c>
      <c r="C31" s="70">
        <v>7.5790949999999996E-2</v>
      </c>
      <c r="D31" s="132">
        <f t="shared" si="0"/>
        <v>7.1389530466781342E-2</v>
      </c>
      <c r="E31" s="132">
        <f t="shared" si="1"/>
        <v>7.8816988341155719E-2</v>
      </c>
      <c r="F31" s="85">
        <f t="shared" si="2"/>
        <v>6.6286607191807081E-2</v>
      </c>
      <c r="G31" s="85">
        <f t="shared" si="3"/>
        <v>7.3183150415066442E-2</v>
      </c>
      <c r="I31" s="99">
        <f t="shared" si="4"/>
        <v>28808.664109452966</v>
      </c>
      <c r="J31" s="98">
        <f t="shared" si="5"/>
        <v>1909.6286015440196</v>
      </c>
      <c r="K31" s="98">
        <f t="shared" si="6"/>
        <v>2108.3087987792223</v>
      </c>
    </row>
    <row r="32" spans="1:11" x14ac:dyDescent="0.45">
      <c r="A32" s="69">
        <v>80</v>
      </c>
      <c r="B32" s="70">
        <v>7.5996560000000005E-2</v>
      </c>
      <c r="C32" s="70">
        <v>8.3596210000000004E-2</v>
      </c>
      <c r="D32" s="132">
        <f t="shared" si="0"/>
        <v>7.9039484403660071E-2</v>
      </c>
      <c r="E32" s="132">
        <f t="shared" si="1"/>
        <v>8.7298192662767435E-2</v>
      </c>
      <c r="F32" s="85">
        <f t="shared" si="2"/>
        <v>7.2815676501250759E-2</v>
      </c>
      <c r="G32" s="85">
        <f t="shared" si="3"/>
        <v>8.0424069109711685E-2</v>
      </c>
      <c r="I32" s="99">
        <f t="shared" si="4"/>
        <v>24790.726709129725</v>
      </c>
      <c r="J32" s="98">
        <f t="shared" si="5"/>
        <v>1805.153536282907</v>
      </c>
      <c r="K32" s="98">
        <f t="shared" si="6"/>
        <v>1993.7711181350244</v>
      </c>
    </row>
    <row r="33" spans="1:11" x14ac:dyDescent="0.45">
      <c r="A33" s="69">
        <v>81</v>
      </c>
      <c r="B33" s="70">
        <v>8.371075E-2</v>
      </c>
      <c r="C33" s="70">
        <v>9.2081830000000003E-2</v>
      </c>
      <c r="D33" s="132">
        <f t="shared" si="0"/>
        <v>8.7423189045303093E-2</v>
      </c>
      <c r="E33" s="132">
        <f t="shared" si="1"/>
        <v>9.6601025587372658E-2</v>
      </c>
      <c r="F33" s="85">
        <f t="shared" si="2"/>
        <v>7.9850736728855787E-2</v>
      </c>
      <c r="G33" s="85">
        <f t="shared" si="3"/>
        <v>8.8233604220471745E-2</v>
      </c>
      <c r="I33" s="99">
        <f t="shared" si="4"/>
        <v>20991.802054711796</v>
      </c>
      <c r="J33" s="98">
        <f t="shared" si="5"/>
        <v>1676.2108593350456</v>
      </c>
      <c r="K33" s="98">
        <f t="shared" si="6"/>
        <v>1852.1823543699261</v>
      </c>
    </row>
    <row r="34" spans="1:11" x14ac:dyDescent="0.45">
      <c r="A34" s="69">
        <v>82</v>
      </c>
      <c r="B34" s="70">
        <v>9.2082029999999995E-2</v>
      </c>
      <c r="C34" s="70">
        <v>0.10129024</v>
      </c>
      <c r="D34" s="132">
        <f t="shared" si="0"/>
        <v>9.6601245871566377E-2</v>
      </c>
      <c r="E34" s="132">
        <f t="shared" si="1"/>
        <v>0.10679514424547931</v>
      </c>
      <c r="F34" s="85">
        <f t="shared" si="2"/>
        <v>8.741060406139943E-2</v>
      </c>
      <c r="G34" s="85">
        <f t="shared" si="3"/>
        <v>9.6634655020213414E-2</v>
      </c>
      <c r="I34" s="99">
        <f t="shared" si="4"/>
        <v>17463.408841006825</v>
      </c>
      <c r="J34" s="98">
        <f t="shared" si="5"/>
        <v>1526.4871157635898</v>
      </c>
      <c r="K34" s="98">
        <f t="shared" si="6"/>
        <v>1687.5704888276396</v>
      </c>
    </row>
    <row r="35" spans="1:11" x14ac:dyDescent="0.45">
      <c r="A35" s="69">
        <v>83</v>
      </c>
      <c r="B35" s="70">
        <v>0.10114898999999999</v>
      </c>
      <c r="C35" s="70">
        <v>0.11126389</v>
      </c>
      <c r="D35" s="132">
        <f t="shared" si="0"/>
        <v>0.10663798683233583</v>
      </c>
      <c r="E35" s="132">
        <f t="shared" si="1"/>
        <v>0.11795492667879885</v>
      </c>
      <c r="F35" s="85">
        <f t="shared" si="2"/>
        <v>9.5511265801831099E-2</v>
      </c>
      <c r="G35" s="85">
        <f t="shared" si="3"/>
        <v>0.10564738410119778</v>
      </c>
      <c r="I35" s="99">
        <f t="shared" si="4"/>
        <v>14249.351236415596</v>
      </c>
      <c r="J35" s="98">
        <f t="shared" si="5"/>
        <v>1360.9735734449405</v>
      </c>
      <c r="K35" s="98">
        <f t="shared" si="6"/>
        <v>1505.406683266476</v>
      </c>
    </row>
    <row r="36" spans="1:11" x14ac:dyDescent="0.45">
      <c r="A36" s="69">
        <v>84</v>
      </c>
      <c r="B36" s="70">
        <v>0.11095022</v>
      </c>
      <c r="C36" s="70">
        <v>0.12204524</v>
      </c>
      <c r="D36" s="132">
        <f t="shared" si="0"/>
        <v>0.11760204953535955</v>
      </c>
      <c r="E36" s="132">
        <f t="shared" si="1"/>
        <v>0.13016021287044027</v>
      </c>
      <c r="F36" s="85">
        <f t="shared" si="2"/>
        <v>0.10416558336518648</v>
      </c>
      <c r="G36" s="85">
        <f t="shared" si="3"/>
        <v>0.11528893040686079</v>
      </c>
      <c r="I36" s="99">
        <f t="shared" si="4"/>
        <v>11382.97097970418</v>
      </c>
      <c r="J36" s="98">
        <f t="shared" si="5"/>
        <v>1185.7138125298743</v>
      </c>
      <c r="K36" s="98">
        <f t="shared" si="6"/>
        <v>1312.3305491024312</v>
      </c>
    </row>
    <row r="37" spans="1:11" x14ac:dyDescent="0.45">
      <c r="A37" s="69">
        <v>85</v>
      </c>
      <c r="B37" s="70">
        <v>0.1215265</v>
      </c>
      <c r="C37" s="70">
        <v>0.13367915</v>
      </c>
      <c r="D37" s="132">
        <f t="shared" si="0"/>
        <v>0.12956953686402897</v>
      </c>
      <c r="E37" s="132">
        <f t="shared" si="1"/>
        <v>0.14349994250079892</v>
      </c>
      <c r="F37" s="85">
        <f t="shared" si="2"/>
        <v>0.11338487319435751</v>
      </c>
      <c r="G37" s="85">
        <f t="shared" si="3"/>
        <v>0.12557521758316748</v>
      </c>
      <c r="I37" s="99">
        <f t="shared" si="4"/>
        <v>8884.9266180718751</v>
      </c>
      <c r="J37" s="98">
        <f t="shared" si="5"/>
        <v>1007.4162779312513</v>
      </c>
      <c r="K37" s="98">
        <f t="shared" si="6"/>
        <v>1115.7265932748521</v>
      </c>
    </row>
    <row r="38" spans="1:11" x14ac:dyDescent="0.45">
      <c r="A38" s="69">
        <v>86</v>
      </c>
      <c r="B38" s="70">
        <v>0.13291422</v>
      </c>
      <c r="C38" s="70">
        <v>0.14620564</v>
      </c>
      <c r="D38" s="132">
        <f t="shared" si="0"/>
        <v>0.14261736822605681</v>
      </c>
      <c r="E38" s="132">
        <f t="shared" si="1"/>
        <v>0.15806491044256718</v>
      </c>
      <c r="F38" s="85">
        <f t="shared" si="2"/>
        <v>0.12317281882062835</v>
      </c>
      <c r="G38" s="85">
        <f t="shared" si="3"/>
        <v>0.13651423257917086</v>
      </c>
      <c r="I38" s="99">
        <f t="shared" si="4"/>
        <v>6761.7837468657717</v>
      </c>
      <c r="J38" s="98">
        <f t="shared" si="5"/>
        <v>832.86796435696715</v>
      </c>
      <c r="K38" s="98">
        <f t="shared" si="6"/>
        <v>923.07971906969135</v>
      </c>
    </row>
    <row r="39" spans="1:11" x14ac:dyDescent="0.45">
      <c r="A39" s="69">
        <v>87</v>
      </c>
      <c r="B39" s="70">
        <v>0.14515086999999999</v>
      </c>
      <c r="C39" s="70">
        <v>0.15966596</v>
      </c>
      <c r="D39" s="132">
        <f t="shared" si="0"/>
        <v>0.15683028175594405</v>
      </c>
      <c r="E39" s="132">
        <f t="shared" si="1"/>
        <v>0.17395579952654405</v>
      </c>
      <c r="F39" s="85">
        <f t="shared" si="2"/>
        <v>0.13352999911968533</v>
      </c>
      <c r="G39" s="85">
        <f t="shared" si="3"/>
        <v>0.1481111778769294</v>
      </c>
      <c r="I39" s="99">
        <f t="shared" si="4"/>
        <v>5005.8360634391129</v>
      </c>
      <c r="J39" s="98">
        <f t="shared" si="5"/>
        <v>668.42928514431378</v>
      </c>
      <c r="K39" s="98">
        <f t="shared" si="6"/>
        <v>741.42027561477846</v>
      </c>
    </row>
    <row r="40" spans="1:11" x14ac:dyDescent="0.45">
      <c r="A40" s="69">
        <v>88</v>
      </c>
      <c r="B40" s="70">
        <v>0.15827172</v>
      </c>
      <c r="C40" s="70">
        <v>0.17409889000000001</v>
      </c>
      <c r="D40" s="132">
        <f t="shared" si="0"/>
        <v>0.17229802465966967</v>
      </c>
      <c r="E40" s="132">
        <f t="shared" si="1"/>
        <v>0.19128023417799259</v>
      </c>
      <c r="F40" s="85">
        <f t="shared" si="2"/>
        <v>0.14445071491474126</v>
      </c>
      <c r="G40" s="85">
        <f t="shared" si="3"/>
        <v>0.16036496431486791</v>
      </c>
      <c r="I40" s="99">
        <f t="shared" si="4"/>
        <v>3595.9865026800203</v>
      </c>
      <c r="J40" s="98">
        <f t="shared" si="5"/>
        <v>519.44282113588906</v>
      </c>
      <c r="K40" s="98">
        <f t="shared" si="6"/>
        <v>576.67024717902814</v>
      </c>
    </row>
    <row r="41" spans="1:11" x14ac:dyDescent="0.45">
      <c r="A41" s="69">
        <v>89</v>
      </c>
      <c r="B41" s="70">
        <v>0.17230765000000001</v>
      </c>
      <c r="C41" s="70">
        <v>0.18953842000000001</v>
      </c>
      <c r="D41" s="132">
        <f t="shared" si="0"/>
        <v>0.18911375161265809</v>
      </c>
      <c r="E41" s="132">
        <f t="shared" si="1"/>
        <v>0.21015134176771072</v>
      </c>
      <c r="F41" s="85">
        <f t="shared" si="2"/>
        <v>0.15592101088086591</v>
      </c>
      <c r="G41" s="85">
        <f t="shared" si="3"/>
        <v>0.17326613938422114</v>
      </c>
      <c r="I41" s="99">
        <f t="shared" si="4"/>
        <v>2499.8734343651031</v>
      </c>
      <c r="J41" s="98">
        <f t="shared" si="5"/>
        <v>389.78279296042888</v>
      </c>
      <c r="K41" s="98">
        <f t="shared" si="6"/>
        <v>433.14341892161553</v>
      </c>
    </row>
    <row r="42" spans="1:11" x14ac:dyDescent="0.45">
      <c r="A42" s="69">
        <v>90</v>
      </c>
      <c r="B42" s="70">
        <v>0.18728732000000001</v>
      </c>
      <c r="C42" s="70">
        <v>0.20601605000000001</v>
      </c>
      <c r="D42" s="132">
        <f t="shared" si="0"/>
        <v>0.20737763903141607</v>
      </c>
      <c r="E42" s="132">
        <f t="shared" si="1"/>
        <v>0.23069203204510258</v>
      </c>
      <c r="F42" s="85">
        <f t="shared" si="2"/>
        <v>0.16792037915306277</v>
      </c>
      <c r="G42" s="85">
        <f t="shared" si="3"/>
        <v>0.18679879696545126</v>
      </c>
      <c r="I42" s="99">
        <f t="shared" si="4"/>
        <v>1676.9472224830583</v>
      </c>
      <c r="J42" s="98">
        <f t="shared" si="5"/>
        <v>281.59361341903065</v>
      </c>
      <c r="K42" s="98">
        <f t="shared" si="6"/>
        <v>313.25172373439023</v>
      </c>
    </row>
    <row r="43" spans="1:11" x14ac:dyDescent="0.45">
      <c r="A43" s="69">
        <v>91</v>
      </c>
      <c r="B43" s="70">
        <v>0.20323719000000001</v>
      </c>
      <c r="C43" s="70">
        <v>0.22356090000000001</v>
      </c>
      <c r="D43" s="132">
        <f t="shared" si="0"/>
        <v>0.22719824799781002</v>
      </c>
      <c r="E43" s="132">
        <f t="shared" si="1"/>
        <v>0.25303706831649037</v>
      </c>
      <c r="F43" s="85">
        <f t="shared" si="2"/>
        <v>0.18042159947711886</v>
      </c>
      <c r="G43" s="85">
        <f t="shared" si="3"/>
        <v>0.20094060141301018</v>
      </c>
      <c r="I43" s="99">
        <f t="shared" si="4"/>
        <v>1082.1018853296375</v>
      </c>
      <c r="J43" s="98">
        <f t="shared" si="5"/>
        <v>195.23455294837908</v>
      </c>
      <c r="K43" s="98">
        <f t="shared" si="6"/>
        <v>217.43820362828953</v>
      </c>
    </row>
    <row r="44" spans="1:11" x14ac:dyDescent="0.45">
      <c r="A44" s="69">
        <v>92</v>
      </c>
      <c r="B44" s="70">
        <v>0.22017709999999999</v>
      </c>
      <c r="C44" s="70">
        <v>0.24219481000000001</v>
      </c>
      <c r="D44" s="132">
        <f t="shared" si="0"/>
        <v>0.24868843636059559</v>
      </c>
      <c r="E44" s="132">
        <f t="shared" si="1"/>
        <v>0.27732893164832606</v>
      </c>
      <c r="F44" s="85">
        <f t="shared" si="2"/>
        <v>0.1933872451602196</v>
      </c>
      <c r="G44" s="85">
        <f t="shared" si="3"/>
        <v>0.21565891393892941</v>
      </c>
      <c r="I44" s="99">
        <f t="shared" si="4"/>
        <v>669.42912875296884</v>
      </c>
      <c r="J44" s="98">
        <f t="shared" si="5"/>
        <v>129.45905503954259</v>
      </c>
      <c r="K44" s="98">
        <f t="shared" si="6"/>
        <v>144.36835886594901</v>
      </c>
    </row>
    <row r="45" spans="1:11" x14ac:dyDescent="0.45">
      <c r="A45" s="69">
        <v>93</v>
      </c>
      <c r="B45" s="70">
        <v>0.23812029000000001</v>
      </c>
      <c r="C45" s="70">
        <v>0.26193231</v>
      </c>
      <c r="D45" s="132">
        <f t="shared" si="0"/>
        <v>0.27196659664922135</v>
      </c>
      <c r="E45" s="132">
        <f t="shared" si="1"/>
        <v>0.30371973772055738</v>
      </c>
      <c r="F45" s="85">
        <f t="shared" si="2"/>
        <v>0.2067700063778645</v>
      </c>
      <c r="G45" s="85">
        <f t="shared" si="3"/>
        <v>0.23091119600456558</v>
      </c>
      <c r="I45" s="99">
        <f t="shared" si="4"/>
        <v>395.60171484747724</v>
      </c>
      <c r="J45" s="98">
        <f t="shared" si="5"/>
        <v>81.798569102106995</v>
      </c>
      <c r="K45" s="98">
        <f t="shared" si="6"/>
        <v>91.348865116888078</v>
      </c>
    </row>
    <row r="46" spans="1:11" x14ac:dyDescent="0.45">
      <c r="A46" s="69">
        <v>94</v>
      </c>
      <c r="B46" s="70">
        <v>0.25707667000000001</v>
      </c>
      <c r="C46" s="70">
        <v>0.28278434000000002</v>
      </c>
      <c r="D46" s="132">
        <f t="shared" si="0"/>
        <v>0.29716242936000647</v>
      </c>
      <c r="E46" s="132">
        <f t="shared" si="1"/>
        <v>0.3323787025759849</v>
      </c>
      <c r="F46" s="85">
        <f t="shared" si="2"/>
        <v>0.22051540220311305</v>
      </c>
      <c r="G46" s="85">
        <f t="shared" si="3"/>
        <v>0.24664835134153917</v>
      </c>
      <c r="I46" s="99">
        <f t="shared" si="4"/>
        <v>222.45428062848214</v>
      </c>
      <c r="J46" s="98">
        <f t="shared" si="5"/>
        <v>49.05459516459392</v>
      </c>
      <c r="K46" s="98">
        <f t="shared" si="6"/>
        <v>54.867981565883213</v>
      </c>
    </row>
    <row r="47" spans="1:11" x14ac:dyDescent="0.45">
      <c r="A47" s="69">
        <v>95</v>
      </c>
      <c r="B47" s="70">
        <v>0.27704736000000002</v>
      </c>
      <c r="C47" s="70">
        <v>0.30475208999999998</v>
      </c>
      <c r="D47" s="132">
        <f t="shared" si="0"/>
        <v>0.32441156380984876</v>
      </c>
      <c r="E47" s="132">
        <f t="shared" si="1"/>
        <v>0.36348679198549028</v>
      </c>
      <c r="F47" s="85">
        <f t="shared" si="2"/>
        <v>0.23455813276534698</v>
      </c>
      <c r="G47" s="85">
        <f t="shared" si="3"/>
        <v>0.26281055524567071</v>
      </c>
      <c r="I47" s="99">
        <f t="shared" si="4"/>
        <v>118.53170389800499</v>
      </c>
      <c r="J47" s="98">
        <f t="shared" si="5"/>
        <v>27.802575139811051</v>
      </c>
      <c r="K47" s="98">
        <f t="shared" si="6"/>
        <v>31.151382915650125</v>
      </c>
    </row>
    <row r="48" spans="1:11" x14ac:dyDescent="0.45">
      <c r="A48" s="69">
        <v>96</v>
      </c>
      <c r="B48" s="70">
        <v>0.29802351999999999</v>
      </c>
      <c r="C48" s="70">
        <v>0.32782587000000002</v>
      </c>
      <c r="D48" s="132">
        <f t="shared" si="0"/>
        <v>0.35385537979111087</v>
      </c>
      <c r="E48" s="132">
        <f t="shared" si="1"/>
        <v>0.39723785000149131</v>
      </c>
      <c r="F48" s="85">
        <f t="shared" si="2"/>
        <v>0.24882206277903415</v>
      </c>
      <c r="G48" s="85">
        <f t="shared" si="3"/>
        <v>0.27932750749650348</v>
      </c>
      <c r="I48" s="99">
        <f t="shared" si="4"/>
        <v>59.577745842543813</v>
      </c>
      <c r="J48" s="98">
        <f t="shared" si="5"/>
        <v>14.824257616266777</v>
      </c>
      <c r="K48" s="98">
        <f t="shared" si="6"/>
        <v>16.641703248457937</v>
      </c>
    </row>
    <row r="49" spans="1:11" x14ac:dyDescent="0.45">
      <c r="A49" s="69">
        <v>97</v>
      </c>
      <c r="B49" s="70">
        <v>0.31999083</v>
      </c>
      <c r="C49" s="70">
        <v>0.35198992000000001</v>
      </c>
      <c r="D49" s="132">
        <f t="shared" si="0"/>
        <v>0.38564899560879284</v>
      </c>
      <c r="E49" s="132">
        <f t="shared" si="1"/>
        <v>0.43384902719529328</v>
      </c>
      <c r="F49" s="85">
        <f t="shared" si="2"/>
        <v>0.26322417036403933</v>
      </c>
      <c r="G49" s="85">
        <f t="shared" si="3"/>
        <v>0.29612303298352699</v>
      </c>
      <c r="I49" s="99">
        <f t="shared" si="4"/>
        <v>28.111784977819099</v>
      </c>
      <c r="J49" s="98">
        <f t="shared" si="5"/>
        <v>7.3997012782386964</v>
      </c>
      <c r="K49" s="98">
        <f t="shared" si="6"/>
        <v>8.3245470302125444</v>
      </c>
    </row>
    <row r="50" spans="1:11" x14ac:dyDescent="0.45">
      <c r="A50" s="69">
        <v>98</v>
      </c>
      <c r="B50" s="70">
        <v>0.34292393999999998</v>
      </c>
      <c r="C50" s="70">
        <v>0.37721632999999999</v>
      </c>
      <c r="D50" s="132">
        <f t="shared" si="0"/>
        <v>0.4199554985528412</v>
      </c>
      <c r="E50" s="132">
        <f t="shared" si="1"/>
        <v>0.47355605966149167</v>
      </c>
      <c r="F50" s="85">
        <f t="shared" si="2"/>
        <v>0.27767171687724063</v>
      </c>
      <c r="G50" s="85">
        <f t="shared" si="3"/>
        <v>0.31311204300681911</v>
      </c>
      <c r="I50" s="99">
        <f t="shared" si="4"/>
        <v>12.38753666936786</v>
      </c>
      <c r="J50" s="98">
        <f t="shared" si="5"/>
        <v>3.4396685748631488</v>
      </c>
      <c r="K50" s="98">
        <f t="shared" si="6"/>
        <v>3.8786869143676581</v>
      </c>
    </row>
    <row r="51" spans="1:11" x14ac:dyDescent="0.45">
      <c r="A51" s="69">
        <v>99</v>
      </c>
      <c r="B51" s="70">
        <v>0.36678644999999999</v>
      </c>
      <c r="C51" s="70">
        <v>0.40346509000000003</v>
      </c>
      <c r="D51" s="132">
        <f t="shared" si="0"/>
        <v>0.45694755196229481</v>
      </c>
      <c r="E51" s="132">
        <f t="shared" si="1"/>
        <v>0.51661751442909387</v>
      </c>
      <c r="F51" s="85">
        <f t="shared" si="2"/>
        <v>0.29206361304566242</v>
      </c>
      <c r="G51" s="85">
        <f t="shared" si="3"/>
        <v>0.33020239889430708</v>
      </c>
      <c r="I51" s="99">
        <f t="shared" si="4"/>
        <v>5.0691811801370532</v>
      </c>
      <c r="J51" s="98">
        <f t="shared" si="5"/>
        <v>1.4805233706539027</v>
      </c>
      <c r="K51" s="98">
        <f t="shared" si="6"/>
        <v>1.6738557861111296</v>
      </c>
    </row>
    <row r="52" spans="1:11" x14ac:dyDescent="0.45">
      <c r="A52" s="69">
        <v>100</v>
      </c>
      <c r="B52" s="70">
        <v>0.39153426000000002</v>
      </c>
      <c r="C52" s="70">
        <v>0.43068769000000001</v>
      </c>
      <c r="D52" s="132">
        <f t="shared" si="0"/>
        <v>0.49681467052250267</v>
      </c>
      <c r="E52" s="132">
        <f t="shared" si="1"/>
        <v>0.56332612021302986</v>
      </c>
      <c r="F52" s="85">
        <f t="shared" si="2"/>
        <v>0.30629382050524828</v>
      </c>
      <c r="G52" s="85">
        <f t="shared" si="3"/>
        <v>0.34729914349949237</v>
      </c>
      <c r="I52" s="99">
        <f t="shared" si="4"/>
        <v>1.9148020233720207</v>
      </c>
      <c r="J52" s="98">
        <f t="shared" si="5"/>
        <v>0.58649202724979588</v>
      </c>
      <c r="K52" s="98">
        <f t="shared" si="6"/>
        <v>0.6650091026881978</v>
      </c>
    </row>
    <row r="53" spans="1:11" x14ac:dyDescent="0.45">
      <c r="C53" s="88"/>
      <c r="D53" s="88"/>
      <c r="E53" s="88"/>
    </row>
  </sheetData>
  <printOptions gridLines="1"/>
  <pageMargins left="0.7" right="0.7" top="0.75" bottom="0.75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15FF-3D48-43BA-8067-C1C019858B0D}">
  <dimension ref="A1:Q82"/>
  <sheetViews>
    <sheetView topLeftCell="A4" workbookViewId="0">
      <selection activeCell="C27" sqref="C27"/>
    </sheetView>
  </sheetViews>
  <sheetFormatPr defaultRowHeight="14.25" x14ac:dyDescent="0.45"/>
  <cols>
    <col min="1" max="1" width="3.59765625" customWidth="1"/>
    <col min="2" max="2" width="36.3984375" customWidth="1"/>
    <col min="3" max="3" width="12.3984375" bestFit="1" customWidth="1"/>
    <col min="4" max="4" width="10.265625" customWidth="1"/>
    <col min="14" max="14" width="1.73046875" customWidth="1"/>
    <col min="15" max="15" width="18.1328125" customWidth="1"/>
    <col min="16" max="16" width="1.73046875" customWidth="1"/>
    <col min="17" max="17" width="17.73046875" customWidth="1"/>
  </cols>
  <sheetData>
    <row r="1" spans="1:17" ht="14.65" thickBot="1" x14ac:dyDescent="0.5"/>
    <row r="2" spans="1:17" s="17" customFormat="1" ht="24.75" thickBot="1" x14ac:dyDescent="0.65">
      <c r="A2" s="16" t="s">
        <v>73</v>
      </c>
    </row>
    <row r="4" spans="1:17" x14ac:dyDescent="0.45">
      <c r="B4" s="18" t="s">
        <v>14</v>
      </c>
    </row>
    <row r="6" spans="1:17" x14ac:dyDescent="0.45">
      <c r="B6" t="s">
        <v>15</v>
      </c>
      <c r="C6" s="61">
        <v>2000</v>
      </c>
      <c r="D6" t="s">
        <v>16</v>
      </c>
    </row>
    <row r="7" spans="1:17" x14ac:dyDescent="0.45">
      <c r="B7" t="s">
        <v>17</v>
      </c>
      <c r="C7" t="s">
        <v>18</v>
      </c>
    </row>
    <row r="8" spans="1:17" x14ac:dyDescent="0.45">
      <c r="B8" t="s">
        <v>19</v>
      </c>
      <c r="C8" t="s">
        <v>20</v>
      </c>
      <c r="M8" s="18"/>
      <c r="O8" s="107" t="s">
        <v>21</v>
      </c>
      <c r="Q8" s="107" t="s">
        <v>22</v>
      </c>
    </row>
    <row r="9" spans="1:17" x14ac:dyDescent="0.45">
      <c r="B9" t="s">
        <v>23</v>
      </c>
      <c r="M9" s="18"/>
      <c r="O9" s="107"/>
      <c r="Q9" s="107"/>
    </row>
    <row r="10" spans="1:17" x14ac:dyDescent="0.45">
      <c r="B10" t="s">
        <v>24</v>
      </c>
      <c r="C10" t="s">
        <v>25</v>
      </c>
      <c r="O10" s="108"/>
      <c r="Q10" s="108"/>
    </row>
    <row r="11" spans="1:17" x14ac:dyDescent="0.45">
      <c r="B11" t="s">
        <v>26</v>
      </c>
      <c r="C11" s="19">
        <v>0.1</v>
      </c>
      <c r="D11" t="s">
        <v>27</v>
      </c>
      <c r="M11" s="20" t="s">
        <v>28</v>
      </c>
      <c r="N11" s="18"/>
      <c r="O11" s="109"/>
      <c r="P11" s="18"/>
      <c r="Q11" s="109"/>
    </row>
    <row r="12" spans="1:17" x14ac:dyDescent="0.45">
      <c r="B12" t="s">
        <v>29</v>
      </c>
      <c r="C12" s="21"/>
      <c r="M12" s="22">
        <v>50</v>
      </c>
      <c r="N12" s="23"/>
      <c r="O12" s="24">
        <v>2.3550699999999999E-3</v>
      </c>
      <c r="Q12" s="25">
        <v>0.04</v>
      </c>
    </row>
    <row r="13" spans="1:17" x14ac:dyDescent="0.45">
      <c r="C13" s="26"/>
      <c r="M13" s="22">
        <v>51</v>
      </c>
      <c r="N13" s="23"/>
      <c r="O13" s="27">
        <v>2.6869200000000002E-3</v>
      </c>
      <c r="Q13" s="28">
        <v>0.04</v>
      </c>
    </row>
    <row r="14" spans="1:17" x14ac:dyDescent="0.45">
      <c r="B14" s="18" t="s">
        <v>30</v>
      </c>
      <c r="C14" s="26"/>
      <c r="M14" s="22">
        <v>52</v>
      </c>
      <c r="N14" s="23"/>
      <c r="O14" s="27">
        <v>3.06508E-3</v>
      </c>
      <c r="Q14" s="28">
        <v>0.04</v>
      </c>
    </row>
    <row r="15" spans="1:17" x14ac:dyDescent="0.45">
      <c r="C15" s="26"/>
      <c r="M15" s="22">
        <v>53</v>
      </c>
      <c r="N15" s="23"/>
      <c r="O15" s="27">
        <v>3.4917500000000001E-3</v>
      </c>
      <c r="Q15" s="28">
        <v>0.04</v>
      </c>
    </row>
    <row r="16" spans="1:17" x14ac:dyDescent="0.45">
      <c r="B16" t="s">
        <v>31</v>
      </c>
      <c r="C16" s="29">
        <v>0.8</v>
      </c>
      <c r="D16" t="s">
        <v>32</v>
      </c>
      <c r="G16" s="29">
        <v>1</v>
      </c>
      <c r="H16" t="s">
        <v>33</v>
      </c>
      <c r="M16" s="22">
        <v>54</v>
      </c>
      <c r="N16" s="23"/>
      <c r="O16" s="27">
        <v>3.9735400000000002E-3</v>
      </c>
      <c r="Q16" s="28">
        <v>0.04</v>
      </c>
    </row>
    <row r="17" spans="2:17" x14ac:dyDescent="0.45">
      <c r="B17" t="s">
        <v>34</v>
      </c>
      <c r="C17" s="19">
        <v>1.2E-2</v>
      </c>
      <c r="D17" s="30" t="s">
        <v>35</v>
      </c>
      <c r="M17" s="22">
        <v>55</v>
      </c>
      <c r="N17" s="23"/>
      <c r="O17" s="27">
        <v>4.5170699999999998E-3</v>
      </c>
      <c r="Q17" s="28">
        <v>0.03</v>
      </c>
    </row>
    <row r="18" spans="2:17" x14ac:dyDescent="0.45">
      <c r="B18" t="s">
        <v>36</v>
      </c>
      <c r="C18" s="19">
        <v>0.03</v>
      </c>
      <c r="M18" s="22">
        <v>56</v>
      </c>
      <c r="N18" s="23"/>
      <c r="O18" s="27">
        <v>5.1300599999999997E-3</v>
      </c>
      <c r="Q18" s="28">
        <v>0.03</v>
      </c>
    </row>
    <row r="19" spans="2:17" x14ac:dyDescent="0.45">
      <c r="C19" s="26"/>
      <c r="M19" s="22">
        <v>57</v>
      </c>
      <c r="N19" s="23"/>
      <c r="O19" s="27">
        <v>5.8191199999999997E-3</v>
      </c>
      <c r="Q19" s="28">
        <v>0.03</v>
      </c>
    </row>
    <row r="20" spans="2:17" x14ac:dyDescent="0.45">
      <c r="B20" s="18" t="s">
        <v>37</v>
      </c>
      <c r="M20" s="22">
        <v>58</v>
      </c>
      <c r="N20" s="23"/>
      <c r="O20" s="27">
        <v>6.5930800000000003E-3</v>
      </c>
      <c r="Q20" s="28">
        <v>0.03</v>
      </c>
    </row>
    <row r="21" spans="2:17" x14ac:dyDescent="0.45">
      <c r="M21" s="22">
        <v>59</v>
      </c>
      <c r="N21" s="23"/>
      <c r="O21" s="27">
        <v>7.4618499999999999E-3</v>
      </c>
      <c r="Q21" s="28">
        <v>0.03</v>
      </c>
    </row>
    <row r="22" spans="2:17" x14ac:dyDescent="0.45">
      <c r="B22" t="s">
        <v>38</v>
      </c>
      <c r="C22" t="s">
        <v>39</v>
      </c>
      <c r="M22" s="22">
        <v>60</v>
      </c>
      <c r="N22" s="23"/>
      <c r="O22" s="27">
        <v>8.4342600000000007E-3</v>
      </c>
      <c r="Q22" s="28">
        <v>0</v>
      </c>
    </row>
    <row r="23" spans="2:17" x14ac:dyDescent="0.45">
      <c r="B23" t="s">
        <v>40</v>
      </c>
      <c r="C23" s="19">
        <v>0.05</v>
      </c>
      <c r="D23" t="s">
        <v>41</v>
      </c>
      <c r="M23" s="22">
        <v>61</v>
      </c>
      <c r="N23" s="23"/>
      <c r="O23" s="27">
        <v>9.5224200000000002E-3</v>
      </c>
      <c r="Q23" s="28">
        <v>0</v>
      </c>
    </row>
    <row r="24" spans="2:17" x14ac:dyDescent="0.45">
      <c r="B24" t="s">
        <v>42</v>
      </c>
      <c r="C24" s="19">
        <v>3.5000000000000003E-2</v>
      </c>
      <c r="D24" t="s">
        <v>41</v>
      </c>
      <c r="M24" s="22">
        <v>62</v>
      </c>
      <c r="N24" s="23"/>
      <c r="O24" s="27">
        <v>1.073848E-2</v>
      </c>
      <c r="Q24" s="28">
        <v>0</v>
      </c>
    </row>
    <row r="25" spans="2:17" x14ac:dyDescent="0.45">
      <c r="B25" t="s">
        <v>43</v>
      </c>
      <c r="C25" s="62">
        <v>300</v>
      </c>
      <c r="M25" s="22">
        <v>63</v>
      </c>
      <c r="N25" s="23"/>
      <c r="O25" s="27">
        <v>1.209676E-2</v>
      </c>
      <c r="Q25" s="28">
        <v>0</v>
      </c>
    </row>
    <row r="26" spans="2:17" x14ac:dyDescent="0.45">
      <c r="B26" t="s">
        <v>44</v>
      </c>
      <c r="C26" s="62">
        <v>200</v>
      </c>
      <c r="D26" t="s">
        <v>45</v>
      </c>
      <c r="M26" s="22">
        <v>64</v>
      </c>
      <c r="N26" s="23"/>
      <c r="O26" s="27">
        <v>1.3609390000000001E-2</v>
      </c>
      <c r="Q26" s="28">
        <v>0</v>
      </c>
    </row>
    <row r="27" spans="2:17" x14ac:dyDescent="0.45">
      <c r="B27" t="s">
        <v>46</v>
      </c>
      <c r="C27" s="62">
        <v>400</v>
      </c>
      <c r="D27" t="s">
        <v>47</v>
      </c>
      <c r="M27" s="22">
        <v>65</v>
      </c>
      <c r="N27" s="23"/>
      <c r="O27" s="27">
        <v>1.529291E-2</v>
      </c>
      <c r="Q27" s="28">
        <v>0</v>
      </c>
    </row>
    <row r="28" spans="2:17" x14ac:dyDescent="0.45">
      <c r="B28" t="s">
        <v>48</v>
      </c>
      <c r="C28" s="31" t="s">
        <v>49</v>
      </c>
      <c r="M28" s="22">
        <v>66</v>
      </c>
      <c r="N28" s="23"/>
      <c r="O28" s="27">
        <v>1.7163850000000001E-2</v>
      </c>
      <c r="Q28" s="28"/>
    </row>
    <row r="29" spans="2:17" x14ac:dyDescent="0.45">
      <c r="B29" t="s">
        <v>50</v>
      </c>
      <c r="C29" s="19">
        <v>0.06</v>
      </c>
      <c r="D29" t="s">
        <v>41</v>
      </c>
      <c r="M29" s="22">
        <v>67</v>
      </c>
      <c r="N29" s="23"/>
      <c r="O29" s="27">
        <v>1.9240960000000001E-2</v>
      </c>
      <c r="Q29" s="28"/>
    </row>
    <row r="30" spans="2:17" x14ac:dyDescent="0.45">
      <c r="M30" s="22">
        <v>68</v>
      </c>
      <c r="N30" s="23"/>
      <c r="O30" s="27">
        <v>2.154408E-2</v>
      </c>
      <c r="Q30" s="28"/>
    </row>
    <row r="31" spans="2:17" x14ac:dyDescent="0.45">
      <c r="M31" s="22">
        <v>69</v>
      </c>
      <c r="N31" s="23"/>
      <c r="O31" s="27">
        <v>2.4094170000000002E-2</v>
      </c>
      <c r="Q31" s="28"/>
    </row>
    <row r="32" spans="2:17" x14ac:dyDescent="0.45">
      <c r="M32" s="22">
        <v>70</v>
      </c>
      <c r="N32" s="23"/>
      <c r="O32" s="27">
        <v>2.6913260000000001E-2</v>
      </c>
      <c r="Q32" s="28"/>
    </row>
    <row r="33" spans="13:17" x14ac:dyDescent="0.45">
      <c r="M33" s="22">
        <v>71</v>
      </c>
      <c r="N33" s="23"/>
      <c r="O33" s="27">
        <v>3.0025619999999999E-2</v>
      </c>
      <c r="Q33" s="28"/>
    </row>
    <row r="34" spans="13:17" x14ac:dyDescent="0.45">
      <c r="M34" s="22">
        <v>72</v>
      </c>
      <c r="N34" s="23"/>
      <c r="O34" s="27">
        <v>3.3456600000000003E-2</v>
      </c>
      <c r="Q34" s="28"/>
    </row>
    <row r="35" spans="13:17" x14ac:dyDescent="0.45">
      <c r="M35" s="22">
        <v>73</v>
      </c>
      <c r="N35" s="23"/>
      <c r="O35" s="27">
        <v>3.7233759999999998E-2</v>
      </c>
      <c r="Q35" s="28"/>
    </row>
    <row r="36" spans="13:17" x14ac:dyDescent="0.45">
      <c r="M36" s="22">
        <v>74</v>
      </c>
      <c r="N36" s="23"/>
      <c r="O36" s="27">
        <v>4.1386880000000001E-2</v>
      </c>
      <c r="Q36" s="28"/>
    </row>
    <row r="37" spans="13:17" x14ac:dyDescent="0.45">
      <c r="M37" s="22">
        <v>75</v>
      </c>
      <c r="N37" s="23"/>
      <c r="O37" s="27">
        <v>4.5945720000000002E-2</v>
      </c>
      <c r="Q37" s="28"/>
    </row>
    <row r="38" spans="13:17" x14ac:dyDescent="0.45">
      <c r="M38" s="22">
        <v>76</v>
      </c>
      <c r="N38" s="23"/>
      <c r="O38" s="27">
        <v>5.0942250000000001E-2</v>
      </c>
      <c r="Q38" s="28"/>
    </row>
    <row r="39" spans="13:17" x14ac:dyDescent="0.45">
      <c r="M39" s="22">
        <v>77</v>
      </c>
      <c r="N39" s="23"/>
      <c r="O39" s="27">
        <v>5.641065E-2</v>
      </c>
      <c r="Q39" s="28"/>
    </row>
    <row r="40" spans="13:17" x14ac:dyDescent="0.45">
      <c r="M40" s="22">
        <v>78</v>
      </c>
      <c r="N40" s="23"/>
      <c r="O40" s="27">
        <v>6.238399E-2</v>
      </c>
      <c r="Q40" s="28"/>
    </row>
    <row r="41" spans="13:17" x14ac:dyDescent="0.45">
      <c r="M41" s="22">
        <v>79</v>
      </c>
      <c r="N41" s="23"/>
      <c r="O41" s="27">
        <v>6.8900870000000003E-2</v>
      </c>
      <c r="Q41" s="28"/>
    </row>
    <row r="42" spans="13:17" x14ac:dyDescent="0.45">
      <c r="M42" s="22">
        <v>80</v>
      </c>
      <c r="N42" s="23"/>
      <c r="O42" s="27">
        <v>7.5996560000000005E-2</v>
      </c>
      <c r="Q42" s="28"/>
    </row>
    <row r="43" spans="13:17" x14ac:dyDescent="0.45">
      <c r="M43" s="22">
        <v>81</v>
      </c>
      <c r="N43" s="23"/>
      <c r="O43" s="27">
        <v>8.371075E-2</v>
      </c>
      <c r="Q43" s="28"/>
    </row>
    <row r="44" spans="13:17" x14ac:dyDescent="0.45">
      <c r="M44" s="22">
        <v>82</v>
      </c>
      <c r="N44" s="23"/>
      <c r="O44" s="27">
        <v>9.2082029999999995E-2</v>
      </c>
      <c r="Q44" s="28"/>
    </row>
    <row r="45" spans="13:17" x14ac:dyDescent="0.45">
      <c r="M45" s="22">
        <v>83</v>
      </c>
      <c r="N45" s="23"/>
      <c r="O45" s="27">
        <v>0.10114898999999999</v>
      </c>
      <c r="Q45" s="28"/>
    </row>
    <row r="46" spans="13:17" x14ac:dyDescent="0.45">
      <c r="M46" s="22">
        <v>84</v>
      </c>
      <c r="N46" s="23"/>
      <c r="O46" s="27">
        <v>0.11095022</v>
      </c>
      <c r="Q46" s="28"/>
    </row>
    <row r="47" spans="13:17" x14ac:dyDescent="0.45">
      <c r="M47" s="22">
        <v>85</v>
      </c>
      <c r="N47" s="23"/>
      <c r="O47" s="27">
        <v>0.1215265</v>
      </c>
      <c r="Q47" s="28"/>
    </row>
    <row r="48" spans="13:17" x14ac:dyDescent="0.45">
      <c r="M48" s="22">
        <v>86</v>
      </c>
      <c r="N48" s="23"/>
      <c r="O48" s="27">
        <v>0.13291422</v>
      </c>
      <c r="Q48" s="28"/>
    </row>
    <row r="49" spans="13:17" x14ac:dyDescent="0.45">
      <c r="M49" s="22">
        <v>87</v>
      </c>
      <c r="N49" s="23"/>
      <c r="O49" s="27">
        <v>0.14515086999999999</v>
      </c>
      <c r="Q49" s="28"/>
    </row>
    <row r="50" spans="13:17" x14ac:dyDescent="0.45">
      <c r="M50" s="22">
        <v>88</v>
      </c>
      <c r="N50" s="23"/>
      <c r="O50" s="27">
        <v>0.15827172</v>
      </c>
      <c r="Q50" s="28"/>
    </row>
    <row r="51" spans="13:17" x14ac:dyDescent="0.45">
      <c r="M51" s="22">
        <v>89</v>
      </c>
      <c r="N51" s="23"/>
      <c r="O51" s="27">
        <v>0.17230765000000001</v>
      </c>
      <c r="Q51" s="28"/>
    </row>
    <row r="52" spans="13:17" x14ac:dyDescent="0.45">
      <c r="M52" s="22">
        <v>90</v>
      </c>
      <c r="N52" s="23"/>
      <c r="O52" s="27">
        <v>0.18728732000000001</v>
      </c>
      <c r="Q52" s="28"/>
    </row>
    <row r="53" spans="13:17" x14ac:dyDescent="0.45">
      <c r="M53" s="22">
        <v>91</v>
      </c>
      <c r="N53" s="23"/>
      <c r="O53" s="27">
        <v>0.20323719000000001</v>
      </c>
      <c r="Q53" s="28"/>
    </row>
    <row r="54" spans="13:17" x14ac:dyDescent="0.45">
      <c r="M54" s="22">
        <v>92</v>
      </c>
      <c r="N54" s="23"/>
      <c r="O54" s="27">
        <v>0.22017709999999999</v>
      </c>
      <c r="Q54" s="28"/>
    </row>
    <row r="55" spans="13:17" x14ac:dyDescent="0.45">
      <c r="M55" s="22">
        <v>93</v>
      </c>
      <c r="N55" s="23"/>
      <c r="O55" s="27">
        <v>0.23812029000000001</v>
      </c>
      <c r="Q55" s="28"/>
    </row>
    <row r="56" spans="13:17" x14ac:dyDescent="0.45">
      <c r="M56" s="22">
        <v>94</v>
      </c>
      <c r="N56" s="23"/>
      <c r="O56" s="27">
        <v>0.25707667000000001</v>
      </c>
      <c r="Q56" s="28"/>
    </row>
    <row r="57" spans="13:17" x14ac:dyDescent="0.45">
      <c r="M57" s="22">
        <v>95</v>
      </c>
      <c r="N57" s="23"/>
      <c r="O57" s="27">
        <v>0.27704736000000002</v>
      </c>
      <c r="Q57" s="28"/>
    </row>
    <row r="58" spans="13:17" x14ac:dyDescent="0.45">
      <c r="M58" s="22">
        <v>96</v>
      </c>
      <c r="N58" s="23"/>
      <c r="O58" s="27">
        <v>0.29802351999999999</v>
      </c>
      <c r="Q58" s="28"/>
    </row>
    <row r="59" spans="13:17" x14ac:dyDescent="0.45">
      <c r="M59" s="22">
        <v>97</v>
      </c>
      <c r="N59" s="23"/>
      <c r="O59" s="27">
        <v>0.31999083</v>
      </c>
      <c r="Q59" s="28"/>
    </row>
    <row r="60" spans="13:17" x14ac:dyDescent="0.45">
      <c r="M60" s="22">
        <v>98</v>
      </c>
      <c r="N60" s="23"/>
      <c r="O60" s="27">
        <v>0.34292393999999998</v>
      </c>
      <c r="Q60" s="28"/>
    </row>
    <row r="61" spans="13:17" x14ac:dyDescent="0.45">
      <c r="M61" s="22">
        <v>99</v>
      </c>
      <c r="N61" s="23"/>
      <c r="O61" s="27">
        <v>0.36678644999999999</v>
      </c>
      <c r="Q61" s="28"/>
    </row>
    <row r="62" spans="13:17" x14ac:dyDescent="0.45">
      <c r="M62" s="22">
        <v>100</v>
      </c>
      <c r="N62" s="23"/>
      <c r="O62" s="27">
        <v>0.39153426000000002</v>
      </c>
      <c r="Q62" s="28"/>
    </row>
    <row r="63" spans="13:17" x14ac:dyDescent="0.45">
      <c r="M63" s="22">
        <v>101</v>
      </c>
      <c r="N63" s="23"/>
      <c r="O63" s="27">
        <v>0.41710895999999997</v>
      </c>
      <c r="Q63" s="28"/>
    </row>
    <row r="64" spans="13:17" x14ac:dyDescent="0.45">
      <c r="M64" s="22">
        <v>102</v>
      </c>
      <c r="N64" s="23"/>
      <c r="O64" s="27">
        <v>0.44344327</v>
      </c>
      <c r="Q64" s="28"/>
    </row>
    <row r="65" spans="13:17" x14ac:dyDescent="0.45">
      <c r="M65" s="22">
        <v>103</v>
      </c>
      <c r="N65" s="23"/>
      <c r="O65" s="27">
        <v>0.47045672999999999</v>
      </c>
      <c r="Q65" s="28"/>
    </row>
    <row r="66" spans="13:17" x14ac:dyDescent="0.45">
      <c r="M66" s="22">
        <v>104</v>
      </c>
      <c r="N66" s="23"/>
      <c r="O66" s="27">
        <v>0.49806001999999999</v>
      </c>
      <c r="Q66" s="28"/>
    </row>
    <row r="67" spans="13:17" x14ac:dyDescent="0.45">
      <c r="M67" s="22">
        <v>105</v>
      </c>
      <c r="N67" s="23"/>
      <c r="O67" s="27">
        <v>0.52615281999999997</v>
      </c>
      <c r="Q67" s="28"/>
    </row>
    <row r="68" spans="13:17" x14ac:dyDescent="0.45">
      <c r="M68" s="22">
        <v>106</v>
      </c>
      <c r="N68" s="23"/>
      <c r="O68" s="27">
        <v>0.55462378000000001</v>
      </c>
      <c r="Q68" s="28"/>
    </row>
    <row r="69" spans="13:17" x14ac:dyDescent="0.45">
      <c r="M69" s="22">
        <v>107</v>
      </c>
      <c r="N69" s="23"/>
      <c r="O69" s="27">
        <v>0.58335603000000003</v>
      </c>
      <c r="Q69" s="28"/>
    </row>
    <row r="70" spans="13:17" x14ac:dyDescent="0.45">
      <c r="M70" s="22">
        <v>108</v>
      </c>
      <c r="N70" s="23"/>
      <c r="O70" s="27">
        <v>0.61222058999999995</v>
      </c>
      <c r="Q70" s="28"/>
    </row>
    <row r="71" spans="13:17" x14ac:dyDescent="0.45">
      <c r="M71" s="22">
        <v>109</v>
      </c>
      <c r="N71" s="23"/>
      <c r="O71" s="27">
        <v>0.64108734000000001</v>
      </c>
      <c r="Q71" s="28"/>
    </row>
    <row r="72" spans="13:17" x14ac:dyDescent="0.45">
      <c r="M72" s="22">
        <v>110</v>
      </c>
      <c r="N72" s="23"/>
      <c r="O72" s="27">
        <v>0.66981959999999996</v>
      </c>
      <c r="Q72" s="28"/>
    </row>
    <row r="73" spans="13:17" x14ac:dyDescent="0.45">
      <c r="M73" s="22">
        <v>111</v>
      </c>
      <c r="N73" s="23"/>
      <c r="O73" s="27">
        <v>0.69827843000000001</v>
      </c>
      <c r="Q73" s="28"/>
    </row>
    <row r="74" spans="13:17" x14ac:dyDescent="0.45">
      <c r="M74" s="22">
        <v>112</v>
      </c>
      <c r="N74" s="23"/>
      <c r="O74" s="27">
        <v>0.72632602999999996</v>
      </c>
      <c r="Q74" s="28"/>
    </row>
    <row r="75" spans="13:17" x14ac:dyDescent="0.45">
      <c r="M75" s="22">
        <v>113</v>
      </c>
      <c r="N75" s="23"/>
      <c r="O75" s="27">
        <v>0.75382568999999999</v>
      </c>
      <c r="Q75" s="28"/>
    </row>
    <row r="76" spans="13:17" x14ac:dyDescent="0.45">
      <c r="M76" s="22">
        <v>114</v>
      </c>
      <c r="N76" s="23"/>
      <c r="O76" s="27">
        <v>0.78064730999999998</v>
      </c>
      <c r="Q76" s="28"/>
    </row>
    <row r="77" spans="13:17" x14ac:dyDescent="0.45">
      <c r="M77" s="22">
        <v>115</v>
      </c>
      <c r="N77" s="23"/>
      <c r="O77" s="27">
        <v>0.80666631</v>
      </c>
      <c r="Q77" s="28"/>
    </row>
    <row r="78" spans="13:17" x14ac:dyDescent="0.45">
      <c r="M78" s="22">
        <v>116</v>
      </c>
      <c r="N78" s="23"/>
      <c r="O78" s="27">
        <v>0.83176691999999997</v>
      </c>
      <c r="Q78" s="28"/>
    </row>
    <row r="79" spans="13:17" x14ac:dyDescent="0.45">
      <c r="M79" s="22">
        <v>117</v>
      </c>
      <c r="N79" s="23"/>
      <c r="O79" s="27">
        <v>0.85584442000000005</v>
      </c>
      <c r="Q79" s="28"/>
    </row>
    <row r="80" spans="13:17" x14ac:dyDescent="0.45">
      <c r="M80" s="22">
        <v>118</v>
      </c>
      <c r="N80" s="23"/>
      <c r="O80" s="27">
        <v>0.87880838999999999</v>
      </c>
      <c r="Q80" s="28"/>
    </row>
    <row r="81" spans="13:17" x14ac:dyDescent="0.45">
      <c r="M81" s="22">
        <v>119</v>
      </c>
      <c r="N81" s="23"/>
      <c r="O81" s="27">
        <v>0.90058055999999997</v>
      </c>
      <c r="Q81" s="28"/>
    </row>
    <row r="82" spans="13:17" x14ac:dyDescent="0.45">
      <c r="M82" s="22">
        <v>120</v>
      </c>
      <c r="N82" s="23"/>
      <c r="O82" s="27">
        <v>1</v>
      </c>
      <c r="Q82" s="28"/>
    </row>
  </sheetData>
  <mergeCells count="4">
    <mergeCell ref="O8:O9"/>
    <mergeCell ref="Q8:Q9"/>
    <mergeCell ref="O10:O11"/>
    <mergeCell ref="Q10:Q1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14</xdr:col>
                <xdr:colOff>371475</xdr:colOff>
                <xdr:row>9</xdr:row>
                <xdr:rowOff>66675</xdr:rowOff>
              </from>
              <to>
                <xdr:col>14</xdr:col>
                <xdr:colOff>752475</xdr:colOff>
                <xdr:row>10</xdr:row>
                <xdr:rowOff>152400</xdr:rowOff>
              </to>
            </anchor>
          </objectPr>
        </oleObject>
      </mc:Choice>
      <mc:Fallback>
        <oleObject progId="Equation.DSMT4" shapeId="2049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 sizeWithCells="1">
              <from>
                <xdr:col>16</xdr:col>
                <xdr:colOff>400050</xdr:colOff>
                <xdr:row>9</xdr:row>
                <xdr:rowOff>57150</xdr:rowOff>
              </from>
              <to>
                <xdr:col>16</xdr:col>
                <xdr:colOff>771525</xdr:colOff>
                <xdr:row>10</xdr:row>
                <xdr:rowOff>142875</xdr:rowOff>
              </to>
            </anchor>
          </objectPr>
        </oleObject>
      </mc:Choice>
      <mc:Fallback>
        <oleObject progId="Equation.DSMT4" shapeId="2050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1061-BE87-45BA-82BD-AB5C634F6121}">
  <dimension ref="A1:I18"/>
  <sheetViews>
    <sheetView topLeftCell="C2" workbookViewId="0">
      <selection activeCell="D20" sqref="D20"/>
    </sheetView>
  </sheetViews>
  <sheetFormatPr defaultColWidth="9.1328125" defaultRowHeight="14.25" x14ac:dyDescent="0.45"/>
  <cols>
    <col min="1" max="1" width="3.265625" style="32" customWidth="1"/>
    <col min="2" max="2" width="9.1328125" style="33"/>
    <col min="3" max="4" width="14.3984375" style="32" customWidth="1"/>
    <col min="5" max="5" width="22.86328125" style="32" customWidth="1"/>
    <col min="6" max="6" width="10.86328125" style="32" bestFit="1" customWidth="1"/>
    <col min="7" max="7" width="23.265625" style="32" customWidth="1"/>
    <col min="8" max="16384" width="9.1328125" style="32"/>
  </cols>
  <sheetData>
    <row r="1" spans="1:9" ht="14.65" thickBot="1" x14ac:dyDescent="0.5"/>
    <row r="2" spans="1:9" s="17" customFormat="1" ht="24.75" thickBot="1" x14ac:dyDescent="0.65">
      <c r="A2" s="16" t="s">
        <v>74</v>
      </c>
    </row>
    <row r="6" spans="1:9" s="34" customFormat="1" ht="14.65" thickBot="1" x14ac:dyDescent="0.5">
      <c r="B6" s="12"/>
      <c r="C6" s="13"/>
      <c r="D6" s="13"/>
      <c r="E6" s="13"/>
      <c r="F6" s="13"/>
      <c r="G6" s="13"/>
    </row>
    <row r="7" spans="1:9" ht="14.65" thickBot="1" x14ac:dyDescent="0.5">
      <c r="C7" s="110" t="s">
        <v>51</v>
      </c>
      <c r="D7" s="111"/>
      <c r="E7" s="111"/>
      <c r="F7" s="111"/>
      <c r="G7" s="112"/>
    </row>
    <row r="8" spans="1:9" s="35" customFormat="1" ht="50.25" customHeight="1" thickBot="1" x14ac:dyDescent="0.5">
      <c r="B8" s="36" t="s">
        <v>52</v>
      </c>
      <c r="C8" s="41" t="s">
        <v>93</v>
      </c>
      <c r="D8" s="42" t="s">
        <v>53</v>
      </c>
      <c r="E8" s="42" t="s">
        <v>54</v>
      </c>
      <c r="F8" s="42" t="s">
        <v>34</v>
      </c>
      <c r="G8" s="43" t="s">
        <v>55</v>
      </c>
    </row>
    <row r="9" spans="1:9" x14ac:dyDescent="0.45">
      <c r="B9" s="113">
        <v>1</v>
      </c>
      <c r="C9" s="55">
        <f>'Q3 Base'!$C$6*'Q3 Base'!C16</f>
        <v>1600</v>
      </c>
      <c r="D9" s="56">
        <f>C9*(1-'Q3 Base'!$C$18)</f>
        <v>1552</v>
      </c>
      <c r="E9" s="56">
        <f>D9*(1+'Q3 Base'!C23)</f>
        <v>1629.6000000000001</v>
      </c>
      <c r="F9" s="56">
        <f>-E9*'Q3 Base'!$C$17</f>
        <v>-19.555200000000003</v>
      </c>
      <c r="G9" s="60">
        <f>E9+F9</f>
        <v>1610.0448000000001</v>
      </c>
      <c r="H9" s="38"/>
      <c r="I9" s="38"/>
    </row>
    <row r="10" spans="1:9" x14ac:dyDescent="0.45">
      <c r="B10" s="113">
        <v>2</v>
      </c>
      <c r="C10" s="57">
        <f>'Q3 Base'!$C$6</f>
        <v>2000</v>
      </c>
      <c r="D10" s="58">
        <f>C10*(1-'Q3 Base'!$C$18)</f>
        <v>1940</v>
      </c>
      <c r="E10" s="58">
        <f>(G9+D10)*(1+'Q3 Base'!$C$23)</f>
        <v>3727.5470400000004</v>
      </c>
      <c r="F10" s="58">
        <f>-E10*'Q3 Base'!$C$17</f>
        <v>-44.730564480000005</v>
      </c>
      <c r="G10" s="115">
        <f t="shared" ref="G10:G18" si="0">E10+F10</f>
        <v>3682.8164755200005</v>
      </c>
      <c r="H10" s="38"/>
      <c r="I10" s="38"/>
    </row>
    <row r="11" spans="1:9" x14ac:dyDescent="0.45">
      <c r="B11" s="113">
        <v>3</v>
      </c>
      <c r="C11" s="57">
        <f>'Q3 Base'!$C$6</f>
        <v>2000</v>
      </c>
      <c r="D11" s="58">
        <f>C11*(1-'Q3 Base'!$C$18)</f>
        <v>1940</v>
      </c>
      <c r="E11" s="58">
        <f>(G10+D11)*(1+'Q3 Base'!$C$23)</f>
        <v>5903.9572992960011</v>
      </c>
      <c r="F11" s="58">
        <f>-E11*'Q3 Base'!$C$17</f>
        <v>-70.84748759155201</v>
      </c>
      <c r="G11" s="115">
        <f t="shared" si="0"/>
        <v>5833.1098117044494</v>
      </c>
    </row>
    <row r="12" spans="1:9" x14ac:dyDescent="0.45">
      <c r="B12" s="113">
        <v>4</v>
      </c>
      <c r="C12" s="57">
        <f>'Q3 Base'!$C$6</f>
        <v>2000</v>
      </c>
      <c r="D12" s="58">
        <f>C12*(1-'Q3 Base'!$C$18)</f>
        <v>1940</v>
      </c>
      <c r="E12" s="58">
        <f>(G11+D12)*(1+'Q3 Base'!$C$23)</f>
        <v>8161.765302289672</v>
      </c>
      <c r="F12" s="58">
        <f>-E12*'Q3 Base'!$C$17</f>
        <v>-97.941183627476065</v>
      </c>
      <c r="G12" s="115">
        <f t="shared" si="0"/>
        <v>8063.8241186621963</v>
      </c>
    </row>
    <row r="13" spans="1:9" x14ac:dyDescent="0.45">
      <c r="B13" s="113">
        <v>5</v>
      </c>
      <c r="C13" s="57">
        <f>'Q3 Base'!$C$6</f>
        <v>2000</v>
      </c>
      <c r="D13" s="58">
        <f>C13*(1-'Q3 Base'!$C$18)</f>
        <v>1940</v>
      </c>
      <c r="E13" s="58">
        <f>(G12+D13)*(1+'Q3 Base'!$C$23)</f>
        <v>10504.015324595306</v>
      </c>
      <c r="F13" s="58">
        <f>-E13*'Q3 Base'!$C$17</f>
        <v>-126.04818389514368</v>
      </c>
      <c r="G13" s="115">
        <f t="shared" si="0"/>
        <v>10377.967140700162</v>
      </c>
    </row>
    <row r="14" spans="1:9" x14ac:dyDescent="0.45">
      <c r="B14" s="113">
        <v>6</v>
      </c>
      <c r="C14" s="57">
        <f>'Q3 Base'!$C$6</f>
        <v>2000</v>
      </c>
      <c r="D14" s="58">
        <f>C14*(1-'Q3 Base'!$C$18)</f>
        <v>1940</v>
      </c>
      <c r="E14" s="58">
        <f>(G13+D14)*(1+'Q3 Base'!$C$23)</f>
        <v>12933.865497735171</v>
      </c>
      <c r="F14" s="58">
        <f>-E14*'Q3 Base'!$C$17</f>
        <v>-155.20638597282206</v>
      </c>
      <c r="G14" s="115">
        <f t="shared" si="0"/>
        <v>12778.659111762348</v>
      </c>
    </row>
    <row r="15" spans="1:9" x14ac:dyDescent="0.45">
      <c r="B15" s="113">
        <v>7</v>
      </c>
      <c r="C15" s="57">
        <f>'Q3 Base'!$C$6</f>
        <v>2000</v>
      </c>
      <c r="D15" s="58">
        <f>C15*(1-'Q3 Base'!$C$18)</f>
        <v>1940</v>
      </c>
      <c r="E15" s="58">
        <f>(G14+D15)*(1+'Q3 Base'!$C$23)</f>
        <v>15454.592067350466</v>
      </c>
      <c r="F15" s="58">
        <f>-E15*'Q3 Base'!$C$17</f>
        <v>-185.45510480820559</v>
      </c>
      <c r="G15" s="115">
        <f t="shared" si="0"/>
        <v>15269.136962542261</v>
      </c>
    </row>
    <row r="16" spans="1:9" x14ac:dyDescent="0.45">
      <c r="B16" s="113">
        <v>8</v>
      </c>
      <c r="C16" s="57">
        <f>'Q3 Base'!$C$6</f>
        <v>2000</v>
      </c>
      <c r="D16" s="58">
        <f>C16*(1-'Q3 Base'!$C$18)</f>
        <v>1940</v>
      </c>
      <c r="E16" s="58">
        <f>(G15+D16)*(1+'Q3 Base'!$C$23)</f>
        <v>18069.593810669372</v>
      </c>
      <c r="F16" s="58">
        <f>-E16*'Q3 Base'!$C$17</f>
        <v>-216.83512572803247</v>
      </c>
      <c r="G16" s="115">
        <f t="shared" si="0"/>
        <v>17852.758684941338</v>
      </c>
    </row>
    <row r="17" spans="2:7" x14ac:dyDescent="0.45">
      <c r="B17" s="113">
        <v>9</v>
      </c>
      <c r="C17" s="57">
        <f>'Q3 Base'!$C$6</f>
        <v>2000</v>
      </c>
      <c r="D17" s="58">
        <f>C17*(1-'Q3 Base'!$C$18)</f>
        <v>1940</v>
      </c>
      <c r="E17" s="58">
        <f>(G16+D17)*(1+'Q3 Base'!$C$23)</f>
        <v>20782.396619188406</v>
      </c>
      <c r="F17" s="58">
        <f>-E17*'Q3 Base'!$C$17</f>
        <v>-249.38875943026088</v>
      </c>
      <c r="G17" s="115">
        <f t="shared" si="0"/>
        <v>20533.007859758145</v>
      </c>
    </row>
    <row r="18" spans="2:7" ht="14.65" thickBot="1" x14ac:dyDescent="0.5">
      <c r="B18" s="114">
        <v>10</v>
      </c>
      <c r="C18" s="116">
        <f>'Q3 Base'!$C$6</f>
        <v>2000</v>
      </c>
      <c r="D18" s="117">
        <f>C18*(1-'Q3 Base'!$C$18)</f>
        <v>1940</v>
      </c>
      <c r="E18" s="117">
        <f>(G17+D18)*(1+'Q3 Base'!$C$23)</f>
        <v>23596.658252746052</v>
      </c>
      <c r="F18" s="117">
        <f>-E18*'Q3 Base'!$C$17</f>
        <v>-283.15989903295264</v>
      </c>
      <c r="G18" s="118">
        <f t="shared" si="0"/>
        <v>23313.498353713101</v>
      </c>
    </row>
  </sheetData>
  <mergeCells count="1">
    <mergeCell ref="C7:G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E28-40F8-4AF3-9C91-EFEF231A5218}">
  <dimension ref="A1:Q18"/>
  <sheetViews>
    <sheetView topLeftCell="A6" workbookViewId="0">
      <selection activeCell="N21" sqref="N21"/>
    </sheetView>
  </sheetViews>
  <sheetFormatPr defaultColWidth="9.1328125" defaultRowHeight="14.25" x14ac:dyDescent="0.45"/>
  <cols>
    <col min="1" max="1" width="3.265625" style="32" customWidth="1"/>
    <col min="2" max="2" width="9.1328125" style="33"/>
    <col min="3" max="3" width="16.3984375" style="32" customWidth="1"/>
    <col min="4" max="4" width="11.86328125" style="32" customWidth="1"/>
    <col min="5" max="5" width="9.86328125" style="32" bestFit="1" customWidth="1"/>
    <col min="6" max="6" width="10.86328125" style="32" bestFit="1" customWidth="1"/>
    <col min="7" max="7" width="12.3984375" style="32" bestFit="1" customWidth="1"/>
    <col min="8" max="8" width="11.265625" style="32" customWidth="1"/>
    <col min="9" max="9" width="14.265625" style="32" customWidth="1"/>
    <col min="10" max="12" width="12.59765625" style="32" bestFit="1" customWidth="1"/>
    <col min="13" max="13" width="10.86328125" style="32" bestFit="1" customWidth="1"/>
    <col min="14" max="14" width="15.265625" style="32" customWidth="1"/>
    <col min="15" max="15" width="9.1328125" style="32"/>
    <col min="16" max="16" width="10.59765625" style="32" bestFit="1" customWidth="1"/>
    <col min="17" max="16384" width="9.1328125" style="32"/>
  </cols>
  <sheetData>
    <row r="1" spans="1:17" ht="14.65" thickBot="1" x14ac:dyDescent="0.5"/>
    <row r="2" spans="1:17" s="17" customFormat="1" ht="24.75" thickBot="1" x14ac:dyDescent="0.65">
      <c r="A2" s="16" t="s">
        <v>75</v>
      </c>
    </row>
    <row r="6" spans="1:17" s="34" customFormat="1" ht="14.65" thickBot="1" x14ac:dyDescent="0.5">
      <c r="B6" s="12"/>
      <c r="C6" s="13"/>
      <c r="D6" s="13"/>
      <c r="E6" s="13"/>
      <c r="F6" s="13"/>
      <c r="G6" s="13"/>
      <c r="H6" s="40"/>
      <c r="I6" s="40"/>
      <c r="J6" s="13"/>
      <c r="K6" s="13"/>
      <c r="L6" s="13"/>
      <c r="M6" s="13"/>
      <c r="N6" s="13"/>
    </row>
    <row r="7" spans="1:17" ht="14.65" thickBot="1" x14ac:dyDescent="0.5">
      <c r="C7" s="110" t="s">
        <v>56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2"/>
    </row>
    <row r="8" spans="1:17" s="35" customFormat="1" ht="50.25" customHeight="1" thickBot="1" x14ac:dyDescent="0.5">
      <c r="B8" s="36" t="s">
        <v>52</v>
      </c>
      <c r="C8" s="41" t="s">
        <v>57</v>
      </c>
      <c r="D8" s="42" t="s">
        <v>58</v>
      </c>
      <c r="E8" s="42" t="s">
        <v>59</v>
      </c>
      <c r="F8" s="42" t="s">
        <v>34</v>
      </c>
      <c r="G8" s="42" t="s">
        <v>26</v>
      </c>
      <c r="H8" s="42" t="s">
        <v>60</v>
      </c>
      <c r="I8" s="42" t="s">
        <v>61</v>
      </c>
      <c r="J8" s="42" t="s">
        <v>62</v>
      </c>
      <c r="K8" s="42" t="s">
        <v>63</v>
      </c>
      <c r="L8" s="42" t="s">
        <v>64</v>
      </c>
      <c r="M8" s="42" t="s">
        <v>65</v>
      </c>
      <c r="N8" s="43" t="s">
        <v>66</v>
      </c>
    </row>
    <row r="9" spans="1:17" x14ac:dyDescent="0.45">
      <c r="B9" s="130">
        <v>1</v>
      </c>
      <c r="C9" s="56">
        <f>'Q3 Base'!$C$6-'Q3 (a)'!D9</f>
        <v>448</v>
      </c>
      <c r="D9" s="93">
        <f>-'Q3 Base'!C25</f>
        <v>-300</v>
      </c>
      <c r="E9" s="93">
        <f>(C9+D9)*'Q3 Base'!$C$24</f>
        <v>5.1800000000000006</v>
      </c>
      <c r="F9" s="93">
        <f>-'Q3 (a)'!F9</f>
        <v>19.555200000000003</v>
      </c>
      <c r="G9" s="93">
        <f>'Q3 (a)'!G9*'Q3 Base'!$C$11</f>
        <v>161.00448000000003</v>
      </c>
      <c r="H9" s="94">
        <f>'Q3 Base'!O12</f>
        <v>2.3550699999999999E-3</v>
      </c>
      <c r="I9" s="94">
        <f>'Q3 Base'!Q12</f>
        <v>0.04</v>
      </c>
      <c r="J9" s="93">
        <f>G9*I9</f>
        <v>6.4401792000000011</v>
      </c>
      <c r="K9" s="93">
        <f>0</f>
        <v>0</v>
      </c>
      <c r="L9" s="93">
        <f>0</f>
        <v>0</v>
      </c>
      <c r="M9" s="93">
        <f>-'Q3 Base'!$C$27*(H9+I9)</f>
        <v>-16.942028000000001</v>
      </c>
      <c r="N9" s="59">
        <f>C9+D9+E9+F9+J9+K9+M9</f>
        <v>162.23335120000002</v>
      </c>
      <c r="O9" s="38"/>
      <c r="P9" s="91"/>
      <c r="Q9" s="92"/>
    </row>
    <row r="10" spans="1:17" x14ac:dyDescent="0.45">
      <c r="B10" s="37">
        <v>2</v>
      </c>
      <c r="C10" s="58">
        <f>'Q3 Base'!$C$6-'Q3 (a)'!D10</f>
        <v>60</v>
      </c>
      <c r="D10" s="95">
        <f>-'Q3 Base'!$C$26</f>
        <v>-200</v>
      </c>
      <c r="E10" s="95">
        <f>(C10+D10)*'Q3 Base'!$C$24</f>
        <v>-4.9000000000000004</v>
      </c>
      <c r="F10" s="95">
        <f>-'Q3 (a)'!F10</f>
        <v>44.730564480000005</v>
      </c>
      <c r="G10" s="95">
        <f>'Q3 (a)'!G10*'Q3 Base'!$C$11</f>
        <v>368.28164755200009</v>
      </c>
      <c r="H10" s="126">
        <f>'Q3 Base'!O13</f>
        <v>2.6869200000000002E-3</v>
      </c>
      <c r="I10" s="126">
        <f>'Q3 Base'!Q13</f>
        <v>0.04</v>
      </c>
      <c r="J10" s="95">
        <f t="shared" ref="J10:J18" si="0">G10*I10</f>
        <v>14.731265902080004</v>
      </c>
      <c r="K10" s="95">
        <f>0</f>
        <v>0</v>
      </c>
      <c r="L10" s="95">
        <f>0</f>
        <v>0</v>
      </c>
      <c r="M10" s="95">
        <f>-'Q3 Base'!$C$27*(H10+I10)</f>
        <v>-17.074768000000002</v>
      </c>
      <c r="N10" s="127">
        <f t="shared" ref="N10:N18" si="1">C10+D10+E10+F10+J10+K10+M10</f>
        <v>-102.51293761792002</v>
      </c>
      <c r="P10" s="91"/>
      <c r="Q10" s="92"/>
    </row>
    <row r="11" spans="1:17" x14ac:dyDescent="0.45">
      <c r="B11" s="37">
        <v>3</v>
      </c>
      <c r="C11" s="58">
        <f>'Q3 Base'!$C$6-'Q3 (a)'!D11</f>
        <v>60</v>
      </c>
      <c r="D11" s="95">
        <f>-'Q3 Base'!$C$26</f>
        <v>-200</v>
      </c>
      <c r="E11" s="95">
        <f>(C11+D11)*'Q3 Base'!$C$24</f>
        <v>-4.9000000000000004</v>
      </c>
      <c r="F11" s="95">
        <f>-'Q3 (a)'!F11</f>
        <v>70.84748759155201</v>
      </c>
      <c r="G11" s="95">
        <f>'Q3 (a)'!G11*'Q3 Base'!$C$11</f>
        <v>583.31098117044496</v>
      </c>
      <c r="H11" s="126">
        <f>'Q3 Base'!O14</f>
        <v>3.06508E-3</v>
      </c>
      <c r="I11" s="126">
        <f>'Q3 Base'!Q14</f>
        <v>0.04</v>
      </c>
      <c r="J11" s="95">
        <f t="shared" si="0"/>
        <v>23.332439246817799</v>
      </c>
      <c r="K11" s="95">
        <f>0</f>
        <v>0</v>
      </c>
      <c r="L11" s="95">
        <f>0</f>
        <v>0</v>
      </c>
      <c r="M11" s="95">
        <f>-'Q3 Base'!$C$27*(H11+I11)</f>
        <v>-17.226032</v>
      </c>
      <c r="N11" s="127">
        <f t="shared" si="1"/>
        <v>-67.9461051616302</v>
      </c>
      <c r="P11" s="91"/>
      <c r="Q11" s="92"/>
    </row>
    <row r="12" spans="1:17" x14ac:dyDescent="0.45">
      <c r="B12" s="37">
        <v>4</v>
      </c>
      <c r="C12" s="58">
        <f>'Q3 Base'!$C$6-'Q3 (a)'!D12</f>
        <v>60</v>
      </c>
      <c r="D12" s="95">
        <f>-'Q3 Base'!$C$26</f>
        <v>-200</v>
      </c>
      <c r="E12" s="95">
        <f>(C12+D12)*'Q3 Base'!$C$24</f>
        <v>-4.9000000000000004</v>
      </c>
      <c r="F12" s="95">
        <f>-'Q3 (a)'!F12</f>
        <v>97.941183627476065</v>
      </c>
      <c r="G12" s="95">
        <f>'Q3 (a)'!G12*'Q3 Base'!$C$11</f>
        <v>806.38241186621963</v>
      </c>
      <c r="H12" s="126">
        <f>'Q3 Base'!O15</f>
        <v>3.4917500000000001E-3</v>
      </c>
      <c r="I12" s="126">
        <f>'Q3 Base'!Q15</f>
        <v>0.04</v>
      </c>
      <c r="J12" s="95">
        <f t="shared" si="0"/>
        <v>32.255296474648787</v>
      </c>
      <c r="K12" s="95">
        <f>0</f>
        <v>0</v>
      </c>
      <c r="L12" s="95">
        <f>0</f>
        <v>0</v>
      </c>
      <c r="M12" s="95">
        <f>-'Q3 Base'!$C$27*(H12+I12)</f>
        <v>-17.396700000000003</v>
      </c>
      <c r="N12" s="127">
        <f t="shared" si="1"/>
        <v>-32.100219897875157</v>
      </c>
      <c r="P12" s="91"/>
      <c r="Q12" s="92"/>
    </row>
    <row r="13" spans="1:17" x14ac:dyDescent="0.45">
      <c r="B13" s="37">
        <v>5</v>
      </c>
      <c r="C13" s="58">
        <f>'Q3 Base'!$C$6-'Q3 (a)'!D13</f>
        <v>60</v>
      </c>
      <c r="D13" s="95">
        <f>-'Q3 Base'!$C$26</f>
        <v>-200</v>
      </c>
      <c r="E13" s="95">
        <f>(C13+D13)*'Q3 Base'!$C$24</f>
        <v>-4.9000000000000004</v>
      </c>
      <c r="F13" s="95">
        <f>-'Q3 (a)'!F13</f>
        <v>126.04818389514368</v>
      </c>
      <c r="G13" s="95">
        <f>'Q3 (a)'!G13*'Q3 Base'!$C$11</f>
        <v>1037.7967140700164</v>
      </c>
      <c r="H13" s="126">
        <f>'Q3 Base'!O16</f>
        <v>3.9735400000000002E-3</v>
      </c>
      <c r="I13" s="126">
        <f>'Q3 Base'!Q16</f>
        <v>0.04</v>
      </c>
      <c r="J13" s="95">
        <f t="shared" si="0"/>
        <v>41.511868562800657</v>
      </c>
      <c r="K13" s="95">
        <f>0</f>
        <v>0</v>
      </c>
      <c r="L13" s="95">
        <f>0</f>
        <v>0</v>
      </c>
      <c r="M13" s="95">
        <f>-'Q3 Base'!$C$27*(H13+I13)</f>
        <v>-17.589416</v>
      </c>
      <c r="N13" s="127">
        <f t="shared" si="1"/>
        <v>5.0706364579443317</v>
      </c>
      <c r="P13" s="91"/>
      <c r="Q13" s="92"/>
    </row>
    <row r="14" spans="1:17" x14ac:dyDescent="0.45">
      <c r="B14" s="37">
        <v>6</v>
      </c>
      <c r="C14" s="58">
        <f>'Q3 Base'!$C$6-'Q3 (a)'!D14</f>
        <v>60</v>
      </c>
      <c r="D14" s="95">
        <f>-'Q3 Base'!$C$26</f>
        <v>-200</v>
      </c>
      <c r="E14" s="95">
        <f>(C14+D14)*'Q3 Base'!$C$24</f>
        <v>-4.9000000000000004</v>
      </c>
      <c r="F14" s="95">
        <f>-'Q3 (a)'!F14</f>
        <v>155.20638597282206</v>
      </c>
      <c r="G14" s="95">
        <f>'Q3 (a)'!G14*'Q3 Base'!$C$11</f>
        <v>1277.8659111762349</v>
      </c>
      <c r="H14" s="126">
        <f>'Q3 Base'!O17</f>
        <v>4.5170699999999998E-3</v>
      </c>
      <c r="I14" s="126">
        <f>'Q3 Base'!Q17</f>
        <v>0.03</v>
      </c>
      <c r="J14" s="95">
        <f t="shared" si="0"/>
        <v>38.335977335287048</v>
      </c>
      <c r="K14" s="95">
        <f>0</f>
        <v>0</v>
      </c>
      <c r="L14" s="95">
        <f>0</f>
        <v>0</v>
      </c>
      <c r="M14" s="95">
        <f>-'Q3 Base'!$C$27*(H14+I14)</f>
        <v>-13.806827999999999</v>
      </c>
      <c r="N14" s="127">
        <f t="shared" si="1"/>
        <v>34.835535308109101</v>
      </c>
      <c r="P14" s="91"/>
      <c r="Q14" s="92"/>
    </row>
    <row r="15" spans="1:17" x14ac:dyDescent="0.45">
      <c r="B15" s="37">
        <v>7</v>
      </c>
      <c r="C15" s="58">
        <f>'Q3 Base'!$C$6-'Q3 (a)'!D15</f>
        <v>60</v>
      </c>
      <c r="D15" s="95">
        <f>-'Q3 Base'!$C$26</f>
        <v>-200</v>
      </c>
      <c r="E15" s="95">
        <f>(C15+D15)*'Q3 Base'!$C$24</f>
        <v>-4.9000000000000004</v>
      </c>
      <c r="F15" s="95">
        <f>-'Q3 (a)'!F15</f>
        <v>185.45510480820559</v>
      </c>
      <c r="G15" s="95">
        <f>'Q3 (a)'!G15*'Q3 Base'!$C$11</f>
        <v>1526.9136962542261</v>
      </c>
      <c r="H15" s="126">
        <f>'Q3 Base'!O18</f>
        <v>5.1300599999999997E-3</v>
      </c>
      <c r="I15" s="126">
        <f>'Q3 Base'!Q18</f>
        <v>0.03</v>
      </c>
      <c r="J15" s="95">
        <f t="shared" si="0"/>
        <v>45.80741088762678</v>
      </c>
      <c r="K15" s="95">
        <f>0</f>
        <v>0</v>
      </c>
      <c r="L15" s="95">
        <f>0</f>
        <v>0</v>
      </c>
      <c r="M15" s="95">
        <f>-'Q3 Base'!$C$27*(H15+I15)</f>
        <v>-14.052023999999999</v>
      </c>
      <c r="N15" s="127">
        <f t="shared" si="1"/>
        <v>72.310491695832368</v>
      </c>
      <c r="P15" s="91"/>
      <c r="Q15" s="92"/>
    </row>
    <row r="16" spans="1:17" x14ac:dyDescent="0.45">
      <c r="B16" s="37">
        <v>8</v>
      </c>
      <c r="C16" s="58">
        <f>'Q3 Base'!$C$6-'Q3 (a)'!D16</f>
        <v>60</v>
      </c>
      <c r="D16" s="95">
        <f>-'Q3 Base'!$C$26</f>
        <v>-200</v>
      </c>
      <c r="E16" s="95">
        <f>(C16+D16)*'Q3 Base'!$C$24</f>
        <v>-4.9000000000000004</v>
      </c>
      <c r="F16" s="95">
        <f>-'Q3 (a)'!F16</f>
        <v>216.83512572803247</v>
      </c>
      <c r="G16" s="95">
        <f>'Q3 (a)'!G16*'Q3 Base'!$C$11</f>
        <v>1785.2758684941339</v>
      </c>
      <c r="H16" s="126">
        <f>'Q3 Base'!O19</f>
        <v>5.8191199999999997E-3</v>
      </c>
      <c r="I16" s="126">
        <f>'Q3 Base'!Q19</f>
        <v>0.03</v>
      </c>
      <c r="J16" s="95">
        <f t="shared" si="0"/>
        <v>53.558276054824013</v>
      </c>
      <c r="K16" s="95">
        <f>0</f>
        <v>0</v>
      </c>
      <c r="L16" s="95">
        <f>0</f>
        <v>0</v>
      </c>
      <c r="M16" s="95">
        <f>-'Q3 Base'!$C$27*(H16+I16)</f>
        <v>-14.327647999999998</v>
      </c>
      <c r="N16" s="127">
        <f t="shared" si="1"/>
        <v>111.16575378285647</v>
      </c>
      <c r="P16" s="91"/>
      <c r="Q16" s="92"/>
    </row>
    <row r="17" spans="2:17" x14ac:dyDescent="0.45">
      <c r="B17" s="37">
        <v>9</v>
      </c>
      <c r="C17" s="58">
        <f>'Q3 Base'!$C$6-'Q3 (a)'!D17</f>
        <v>60</v>
      </c>
      <c r="D17" s="95">
        <f>-'Q3 Base'!$C$26</f>
        <v>-200</v>
      </c>
      <c r="E17" s="95">
        <f>(C17+D17)*'Q3 Base'!$C$24</f>
        <v>-4.9000000000000004</v>
      </c>
      <c r="F17" s="95">
        <f>-'Q3 (a)'!F17</f>
        <v>249.38875943026088</v>
      </c>
      <c r="G17" s="95">
        <f>'Q3 (a)'!G17*'Q3 Base'!$C$11</f>
        <v>2053.3007859758145</v>
      </c>
      <c r="H17" s="126">
        <f>'Q3 Base'!O20</f>
        <v>6.5930800000000003E-3</v>
      </c>
      <c r="I17" s="126">
        <f>'Q3 Base'!Q20</f>
        <v>0.03</v>
      </c>
      <c r="J17" s="95">
        <f t="shared" si="0"/>
        <v>61.59902357927443</v>
      </c>
      <c r="K17" s="95">
        <f>0</f>
        <v>0</v>
      </c>
      <c r="L17" s="95">
        <f>0</f>
        <v>0</v>
      </c>
      <c r="M17" s="95">
        <f>-'Q3 Base'!$C$27*(H17+I17)</f>
        <v>-14.637232000000001</v>
      </c>
      <c r="N17" s="127">
        <f t="shared" si="1"/>
        <v>151.4505510095353</v>
      </c>
      <c r="P17" s="91"/>
      <c r="Q17" s="92"/>
    </row>
    <row r="18" spans="2:17" ht="14.65" thickBot="1" x14ac:dyDescent="0.5">
      <c r="B18" s="39">
        <v>10</v>
      </c>
      <c r="C18" s="117">
        <f>'Q3 Base'!$C$6-'Q3 (a)'!D18</f>
        <v>60</v>
      </c>
      <c r="D18" s="125">
        <f>-'Q3 Base'!$C$26</f>
        <v>-200</v>
      </c>
      <c r="E18" s="125">
        <f>(C18+D18)*'Q3 Base'!$C$24</f>
        <v>-4.9000000000000004</v>
      </c>
      <c r="F18" s="125">
        <f>-'Q3 (a)'!F18</f>
        <v>283.15989903295264</v>
      </c>
      <c r="G18" s="125">
        <f>0</f>
        <v>0</v>
      </c>
      <c r="H18" s="128">
        <f>'Q3 Base'!O21</f>
        <v>7.4618499999999999E-3</v>
      </c>
      <c r="I18" s="128">
        <f>'Q3 Base'!Q21</f>
        <v>0.03</v>
      </c>
      <c r="J18" s="125">
        <f t="shared" si="0"/>
        <v>0</v>
      </c>
      <c r="K18" s="125">
        <f>0</f>
        <v>0</v>
      </c>
      <c r="L18" s="125">
        <f>0</f>
        <v>0</v>
      </c>
      <c r="M18" s="125">
        <f>-'Q3 Base'!$C$27</f>
        <v>-400</v>
      </c>
      <c r="N18" s="129">
        <f t="shared" si="1"/>
        <v>-261.7401009670474</v>
      </c>
      <c r="P18" s="91"/>
      <c r="Q18" s="92"/>
    </row>
  </sheetData>
  <mergeCells count="1">
    <mergeCell ref="C7:N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39E2-7BBD-4CCB-8CE1-B5F1A860CE23}">
  <dimension ref="A1:K29"/>
  <sheetViews>
    <sheetView workbookViewId="0">
      <selection activeCell="J14" sqref="J14"/>
    </sheetView>
  </sheetViews>
  <sheetFormatPr defaultColWidth="9.1328125" defaultRowHeight="14.25" x14ac:dyDescent="0.45"/>
  <cols>
    <col min="1" max="1" width="3.265625" style="32" customWidth="1"/>
    <col min="2" max="2" width="9.1328125" style="33"/>
    <col min="3" max="3" width="12.86328125" style="32" customWidth="1"/>
    <col min="4" max="4" width="12.59765625" style="32" customWidth="1"/>
    <col min="5" max="5" width="17.59765625" style="32" bestFit="1" customWidth="1"/>
    <col min="6" max="6" width="13.1328125" style="32" customWidth="1"/>
    <col min="7" max="7" width="12.6640625" style="32" bestFit="1" customWidth="1"/>
    <col min="8" max="8" width="9.1328125" style="32"/>
    <col min="9" max="10" width="9.1328125" style="34"/>
    <col min="11" max="16384" width="9.1328125" style="32"/>
  </cols>
  <sheetData>
    <row r="1" spans="1:10" ht="14.65" thickBot="1" x14ac:dyDescent="0.5"/>
    <row r="2" spans="1:10" s="17" customFormat="1" ht="24.75" thickBot="1" x14ac:dyDescent="0.65">
      <c r="A2" s="16" t="s">
        <v>76</v>
      </c>
    </row>
    <row r="3" spans="1:10" ht="14.65" thickBot="1" x14ac:dyDescent="0.5"/>
    <row r="4" spans="1:10" ht="14.65" thickBot="1" x14ac:dyDescent="0.5">
      <c r="F4" s="44" t="s">
        <v>67</v>
      </c>
      <c r="G4" s="54">
        <f>SUM(G9:G18)</f>
        <v>66.458427834505073</v>
      </c>
      <c r="H4" s="13"/>
    </row>
    <row r="5" spans="1:10" x14ac:dyDescent="0.45">
      <c r="F5" s="45"/>
      <c r="G5" s="46"/>
      <c r="H5" s="47"/>
    </row>
    <row r="6" spans="1:10" s="34" customFormat="1" ht="14.65" thickBot="1" x14ac:dyDescent="0.5">
      <c r="B6" s="12"/>
      <c r="C6" s="13"/>
      <c r="D6" s="13"/>
      <c r="E6" s="13"/>
      <c r="F6" s="13"/>
      <c r="G6" s="48"/>
    </row>
    <row r="7" spans="1:10" ht="14.65" thickBot="1" x14ac:dyDescent="0.5">
      <c r="C7" s="110"/>
      <c r="D7" s="111"/>
      <c r="E7" s="111"/>
      <c r="F7" s="111"/>
      <c r="G7" s="112"/>
    </row>
    <row r="8" spans="1:10" s="35" customFormat="1" ht="50.25" customHeight="1" thickBot="1" x14ac:dyDescent="0.5">
      <c r="B8" s="36" t="s">
        <v>52</v>
      </c>
      <c r="C8" s="42" t="s">
        <v>68</v>
      </c>
      <c r="D8" s="42" t="s">
        <v>69</v>
      </c>
      <c r="E8" s="42" t="s">
        <v>70</v>
      </c>
      <c r="F8" s="42" t="s">
        <v>71</v>
      </c>
      <c r="G8" s="43" t="s">
        <v>72</v>
      </c>
    </row>
    <row r="9" spans="1:10" ht="14.65" thickBot="1" x14ac:dyDescent="0.5">
      <c r="B9" s="37">
        <v>1</v>
      </c>
      <c r="C9" s="119">
        <f>'Q3 (b)'!N9</f>
        <v>162.23335120000002</v>
      </c>
      <c r="D9" s="49">
        <f>1</f>
        <v>1</v>
      </c>
      <c r="E9" s="50">
        <f>C9*D9</f>
        <v>162.23335120000002</v>
      </c>
      <c r="F9" s="51">
        <f>(1+'Q3 Base'!$C$29)^-B9</f>
        <v>0.94339622641509424</v>
      </c>
      <c r="G9" s="52">
        <f>E9*F9</f>
        <v>153.05033132075471</v>
      </c>
      <c r="H9" s="38"/>
      <c r="I9" s="38"/>
      <c r="J9" s="32"/>
    </row>
    <row r="10" spans="1:10" ht="14.65" thickBot="1" x14ac:dyDescent="0.5">
      <c r="B10" s="37">
        <v>2</v>
      </c>
      <c r="C10" s="119">
        <f>'Q3 (b)'!N10</f>
        <v>-102.51293761792002</v>
      </c>
      <c r="D10" s="49">
        <f>D9*(1-'Q3 (b)'!H9-'Q3 (b)'!I9)</f>
        <v>0.95764492999999995</v>
      </c>
      <c r="E10" s="50">
        <f t="shared" ref="E10:E18" si="0">C10*D10</f>
        <v>-98.170994969207371</v>
      </c>
      <c r="F10" s="51">
        <f>(1+'Q3 Base'!$C$29)^-B10</f>
        <v>0.88999644001423983</v>
      </c>
      <c r="G10" s="52">
        <f t="shared" ref="G10:G18" si="1">E10*F10</f>
        <v>-87.371836035250411</v>
      </c>
      <c r="H10" s="38"/>
      <c r="I10" s="38"/>
      <c r="J10" s="32"/>
    </row>
    <row r="11" spans="1:10" ht="14.65" thickBot="1" x14ac:dyDescent="0.5">
      <c r="B11" s="37">
        <v>3</v>
      </c>
      <c r="C11" s="119">
        <f>'Q3 (b)'!N11</f>
        <v>-67.9461051616302</v>
      </c>
      <c r="D11" s="49">
        <f>D10*(1-'Q3 (b)'!H10-'Q3 (b)'!I10)</f>
        <v>0.91676601748468434</v>
      </c>
      <c r="E11" s="50">
        <f t="shared" si="0"/>
        <v>-62.290680232623274</v>
      </c>
      <c r="F11" s="51">
        <f>(1+'Q3 Base'!$C$29)^-B11</f>
        <v>0.8396192830323016</v>
      </c>
      <c r="G11" s="52">
        <f t="shared" si="1"/>
        <v>-52.300456276509514</v>
      </c>
      <c r="I11" s="32"/>
      <c r="J11" s="32"/>
    </row>
    <row r="12" spans="1:10" ht="14.65" thickBot="1" x14ac:dyDescent="0.5">
      <c r="B12" s="37">
        <v>4</v>
      </c>
      <c r="C12" s="119">
        <f>'Q3 (b)'!N12</f>
        <v>-32.100219897875157</v>
      </c>
      <c r="D12" s="49">
        <f>D11*(1-'Q3 (b)'!H11-'Q3 (b)'!I11)</f>
        <v>0.87728541560042494</v>
      </c>
      <c r="E12" s="50">
        <f t="shared" si="0"/>
        <v>-28.161054753972437</v>
      </c>
      <c r="F12" s="51">
        <f>(1+'Q3 Base'!$C$29)^-B12</f>
        <v>0.79209366323802044</v>
      </c>
      <c r="G12" s="52">
        <f t="shared" si="1"/>
        <v>-22.306193020720496</v>
      </c>
      <c r="I12" s="32"/>
      <c r="J12" s="32"/>
    </row>
    <row r="13" spans="1:10" ht="14.65" thickBot="1" x14ac:dyDescent="0.5">
      <c r="B13" s="37">
        <v>5</v>
      </c>
      <c r="C13" s="119">
        <f>'Q3 (b)'!N13</f>
        <v>5.0706364579443317</v>
      </c>
      <c r="D13" s="49">
        <f>D12*(1-'Q3 (b)'!H12-'Q3 (b)'!I12)</f>
        <v>0.83913073762648516</v>
      </c>
      <c r="E13" s="50">
        <f t="shared" si="0"/>
        <v>4.2549269111905748</v>
      </c>
      <c r="F13" s="51">
        <f>(1+'Q3 Base'!$C$29)^-B13</f>
        <v>0.74725817286605689</v>
      </c>
      <c r="G13" s="52">
        <f t="shared" si="1"/>
        <v>3.1795289093348842</v>
      </c>
      <c r="I13" s="32"/>
      <c r="J13" s="32"/>
    </row>
    <row r="14" spans="1:10" ht="14.65" thickBot="1" x14ac:dyDescent="0.5">
      <c r="B14" s="37">
        <v>6</v>
      </c>
      <c r="C14" s="119">
        <f>'Q3 (b)'!N14</f>
        <v>34.835535308109101</v>
      </c>
      <c r="D14" s="49">
        <f>D13*(1-'Q3 (b)'!H13-'Q3 (b)'!I13)</f>
        <v>0.80223118857023734</v>
      </c>
      <c r="E14" s="50">
        <f t="shared" si="0"/>
        <v>27.946152894704834</v>
      </c>
      <c r="F14" s="51">
        <f>(1+'Q3 Base'!$C$29)^-B14</f>
        <v>0.70496054043967626</v>
      </c>
      <c r="G14" s="52">
        <f t="shared" si="1"/>
        <v>19.700935047860945</v>
      </c>
      <c r="I14" s="32"/>
      <c r="J14" s="32"/>
    </row>
    <row r="15" spans="1:10" ht="14.65" thickBot="1" x14ac:dyDescent="0.5">
      <c r="B15" s="37">
        <v>7</v>
      </c>
      <c r="C15" s="119">
        <f>'Q3 (b)'!N15</f>
        <v>72.310491695832368</v>
      </c>
      <c r="D15" s="49">
        <f>D14*(1-'Q3 (b)'!H14-'Q3 (b)'!I14)</f>
        <v>0.77454051847817518</v>
      </c>
      <c r="E15" s="50">
        <f t="shared" si="0"/>
        <v>56.007405729501784</v>
      </c>
      <c r="F15" s="51">
        <f>(1+'Q3 Base'!$C$29)^-B15</f>
        <v>0.66505711362233599</v>
      </c>
      <c r="G15" s="52">
        <f t="shared" si="1"/>
        <v>37.248123595937543</v>
      </c>
      <c r="I15" s="32"/>
      <c r="J15" s="32"/>
    </row>
    <row r="16" spans="1:10" ht="14.65" thickBot="1" x14ac:dyDescent="0.5">
      <c r="B16" s="37">
        <v>8</v>
      </c>
      <c r="C16" s="119">
        <f>'Q3 (b)'!N16</f>
        <v>111.16575378285647</v>
      </c>
      <c r="D16" s="49">
        <f>D15*(1-'Q3 (b)'!H15-'Q3 (b)'!I15)</f>
        <v>0.74733086359160572</v>
      </c>
      <c r="E16" s="50">
        <f t="shared" si="0"/>
        <v>83.077598776353938</v>
      </c>
      <c r="F16" s="51">
        <f>(1+'Q3 Base'!$C$29)^-B16</f>
        <v>0.62741237134182648</v>
      </c>
      <c r="G16" s="52">
        <f t="shared" si="1"/>
        <v>52.123913253657044</v>
      </c>
      <c r="I16" s="32"/>
      <c r="J16" s="32"/>
    </row>
    <row r="17" spans="2:11" ht="14.65" thickBot="1" x14ac:dyDescent="0.5">
      <c r="B17" s="37">
        <v>9</v>
      </c>
      <c r="C17" s="119">
        <f>'Q3 (b)'!N17</f>
        <v>151.4505510095353</v>
      </c>
      <c r="D17" s="49">
        <f>D16*(1-'Q3 (b)'!H16-'Q3 (b)'!I16)</f>
        <v>0.72056212970891442</v>
      </c>
      <c r="E17" s="50">
        <f t="shared" si="0"/>
        <v>109.12953158101934</v>
      </c>
      <c r="F17" s="51">
        <f>(1+'Q3 Base'!$C$29)^-B17</f>
        <v>0.59189846353002495</v>
      </c>
      <c r="G17" s="52">
        <f t="shared" si="1"/>
        <v>64.593602068556677</v>
      </c>
    </row>
    <row r="18" spans="2:11" ht="14.65" thickBot="1" x14ac:dyDescent="0.5">
      <c r="B18" s="39">
        <v>10</v>
      </c>
      <c r="C18" s="120">
        <f>'Q3 (b)'!N18</f>
        <v>-261.7401009670474</v>
      </c>
      <c r="D18" s="121">
        <f>D17*(1-'Q3 (b)'!H17-'Q3 (b)'!I17)</f>
        <v>0.69419454205150566</v>
      </c>
      <c r="E18" s="122">
        <f t="shared" si="0"/>
        <v>-181.69854952733431</v>
      </c>
      <c r="F18" s="123">
        <f>(1+'Q3 Base'!$C$29)^-B18</f>
        <v>0.55839477691511785</v>
      </c>
      <c r="G18" s="124">
        <f t="shared" si="1"/>
        <v>-101.45952102911633</v>
      </c>
    </row>
    <row r="25" spans="2:11" x14ac:dyDescent="0.45">
      <c r="K25" s="53"/>
    </row>
    <row r="26" spans="2:11" x14ac:dyDescent="0.45">
      <c r="K26" s="53"/>
    </row>
    <row r="27" spans="2:11" x14ac:dyDescent="0.45">
      <c r="K27" s="53"/>
    </row>
    <row r="28" spans="2:11" x14ac:dyDescent="0.45">
      <c r="K28" s="53"/>
    </row>
    <row r="29" spans="2:11" x14ac:dyDescent="0.45">
      <c r="K29" s="53"/>
    </row>
  </sheetData>
  <mergeCells count="1">
    <mergeCell ref="C7:G7"/>
  </mergeCells>
  <pageMargins left="0.7" right="0.7" top="0.75" bottom="0.75" header="0.3" footer="0.3"/>
  <ignoredErrors>
    <ignoredError sqref="F9: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 Base</vt:lpstr>
      <vt:lpstr>Q1 Solution</vt:lpstr>
      <vt:lpstr>Q2 Base</vt:lpstr>
      <vt:lpstr>Q2 Solution</vt:lpstr>
      <vt:lpstr>Q3 Base</vt:lpstr>
      <vt:lpstr>Q3 (a)</vt:lpstr>
      <vt:lpstr>Q3 (b)</vt:lpstr>
      <vt:lpstr>Q3 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 Ming Kang</dc:creator>
  <cp:lastModifiedBy>Sarveshan Silvam</cp:lastModifiedBy>
  <cp:lastPrinted>2023-06-28T06:19:11Z</cp:lastPrinted>
  <dcterms:created xsi:type="dcterms:W3CDTF">2023-04-11T07:52:02Z</dcterms:created>
  <dcterms:modified xsi:type="dcterms:W3CDTF">2024-10-16T13:51:55Z</dcterms:modified>
</cp:coreProperties>
</file>