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teq-admin/Downloads/"/>
    </mc:Choice>
  </mc:AlternateContent>
  <xr:revisionPtr revIDLastSave="0" documentId="8_{6825B52F-B4FE-4E40-9B6B-4B782E683EEF}" xr6:coauthVersionLast="47" xr6:coauthVersionMax="47" xr10:uidLastSave="{00000000-0000-0000-0000-000000000000}"/>
  <bookViews>
    <workbookView xWindow="2780" yWindow="3500" windowWidth="25640" windowHeight="13080" xr2:uid="{C9B95048-6D14-8B4F-996F-7A44FBA3F41B}"/>
  </bookViews>
  <sheets>
    <sheet name="DoD" sheetId="1" r:id="rId1"/>
  </sheets>
  <externalReferences>
    <externalReference r:id="rId2"/>
  </externalReferences>
  <definedNames>
    <definedName name="ExternalData_1" localSheetId="0" hidden="1">DoD!$A$1:$AH$13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" i="1" l="1" a="1"/>
  <c r="AI2" i="1" s="1"/>
  <c r="AJ2" i="1"/>
  <c r="AI3" i="1" a="1"/>
  <c r="AI3" i="1" s="1"/>
  <c r="AJ3" i="1"/>
  <c r="AI4" i="1" a="1"/>
  <c r="AI4" i="1" s="1"/>
  <c r="AJ4" i="1"/>
  <c r="AI5" i="1" a="1"/>
  <c r="AI5" i="1" s="1"/>
  <c r="AJ5" i="1"/>
  <c r="AI6" i="1" a="1"/>
  <c r="AI6" i="1" s="1"/>
  <c r="AJ6" i="1"/>
  <c r="AI7" i="1" a="1"/>
  <c r="AI7" i="1" s="1"/>
  <c r="AJ7" i="1"/>
  <c r="AI8" i="1" a="1"/>
  <c r="AI8" i="1" s="1"/>
  <c r="AJ8" i="1"/>
  <c r="AI9" i="1" a="1"/>
  <c r="AI9" i="1" s="1"/>
  <c r="AJ9" i="1"/>
  <c r="AI10" i="1" a="1"/>
  <c r="AI10" i="1" s="1"/>
  <c r="AJ10" i="1"/>
  <c r="AI11" i="1" a="1"/>
  <c r="AI11" i="1" s="1"/>
  <c r="AJ11" i="1"/>
  <c r="AI12" i="1" a="1"/>
  <c r="AI12" i="1" s="1"/>
  <c r="AJ12" i="1"/>
  <c r="AI13" i="1" a="1"/>
  <c r="AI13" i="1" s="1"/>
  <c r="AJ13" i="1"/>
  <c r="AK3" i="1" l="1" a="1"/>
  <c r="AK3" i="1" s="1"/>
  <c r="AQ3" i="1" l="1"/>
  <c r="AY3" i="1"/>
  <c r="BK3" i="1"/>
  <c r="BR3" i="1"/>
  <c r="AR3" i="1"/>
  <c r="BA3" i="1"/>
  <c r="BH3" i="1" a="1"/>
  <c r="BH3" i="1" s="1"/>
  <c r="BN3" i="1"/>
  <c r="AL3" i="1" s="1"/>
  <c r="AS3" i="1"/>
  <c r="BB3" i="1"/>
  <c r="BO3" i="1"/>
  <c r="AV3" i="1"/>
  <c r="BG3" i="1" a="1"/>
  <c r="BG3" i="1" s="1"/>
  <c r="BP3" i="1"/>
  <c r="AW3" i="1"/>
  <c r="BQ3" i="1"/>
  <c r="AM3" i="1"/>
  <c r="AX3" i="1"/>
  <c r="BI3" i="1" a="1"/>
  <c r="BI3" i="1" s="1"/>
  <c r="BS3" i="1"/>
  <c r="AN3" i="1"/>
  <c r="AZ3" i="1"/>
  <c r="BT3" i="1"/>
  <c r="AT3" i="1"/>
  <c r="BE3" i="1"/>
  <c r="BM3" i="1" a="1"/>
  <c r="BM3" i="1" s="1"/>
  <c r="AU3" i="1"/>
  <c r="BF3" i="1" a="1"/>
  <c r="BF3" i="1" s="1"/>
  <c r="AP3" i="1"/>
  <c r="BC3" i="1"/>
  <c r="BD3" i="1"/>
  <c r="BJ3" i="1"/>
  <c r="BL3" i="1"/>
  <c r="AO3" i="1"/>
  <c r="BU3" i="1"/>
  <c r="AK4" i="1" l="1" a="1"/>
  <c r="AK4" i="1" s="1"/>
  <c r="AK2" i="1" a="1"/>
  <c r="AK2" i="1" s="1"/>
  <c r="AO2" i="1" l="1"/>
  <c r="AW2" i="1"/>
  <c r="BE2" i="1"/>
  <c r="BP2" i="1"/>
  <c r="AN2" i="1"/>
  <c r="AX2" i="1"/>
  <c r="AR2" i="1"/>
  <c r="BB2" i="1"/>
  <c r="BO2" i="1"/>
  <c r="AS2" i="1"/>
  <c r="BC2" i="1"/>
  <c r="BI2" i="1" a="1"/>
  <c r="BI2" i="1" s="1"/>
  <c r="BQ2" i="1"/>
  <c r="AL2" i="1" s="1"/>
  <c r="AU2" i="1"/>
  <c r="BG2" i="1" a="1"/>
  <c r="BG2" i="1" s="1"/>
  <c r="BN2" i="1"/>
  <c r="AV2" i="1"/>
  <c r="BR2" i="1"/>
  <c r="AY2" i="1"/>
  <c r="BH2" i="1" a="1"/>
  <c r="BH2" i="1" s="1"/>
  <c r="BS2" i="1"/>
  <c r="AZ2" i="1"/>
  <c r="BJ2" i="1"/>
  <c r="BT2" i="1"/>
  <c r="AQ2" i="1"/>
  <c r="BF2" i="1" a="1"/>
  <c r="BF2" i="1" s="1"/>
  <c r="BM2" i="1" a="1"/>
  <c r="BM2" i="1" s="1"/>
  <c r="AT2" i="1"/>
  <c r="BA2" i="1"/>
  <c r="BD2" i="1"/>
  <c r="BK2" i="1"/>
  <c r="BL2" i="1"/>
  <c r="BU2" i="1"/>
  <c r="AM2" i="1"/>
  <c r="AP2" i="1"/>
  <c r="AS4" i="1"/>
  <c r="BA4" i="1"/>
  <c r="BM4" i="1" a="1"/>
  <c r="BM4" i="1" s="1"/>
  <c r="BT4" i="1"/>
  <c r="AQ4" i="1"/>
  <c r="AZ4" i="1"/>
  <c r="BH4" i="1" a="1"/>
  <c r="BH4" i="1" s="1"/>
  <c r="BN4" i="1"/>
  <c r="AR4" i="1"/>
  <c r="BB4" i="1"/>
  <c r="BO4" i="1"/>
  <c r="AW4" i="1"/>
  <c r="BG4" i="1" a="1"/>
  <c r="BG4" i="1" s="1"/>
  <c r="BQ4" i="1"/>
  <c r="AM4" i="1"/>
  <c r="AX4" i="1"/>
  <c r="BI4" i="1" a="1"/>
  <c r="BI4" i="1" s="1"/>
  <c r="BR4" i="1"/>
  <c r="AL4" i="1" s="1"/>
  <c r="AN4" i="1"/>
  <c r="AY4" i="1"/>
  <c r="BS4" i="1"/>
  <c r="AO4" i="1"/>
  <c r="BC4" i="1"/>
  <c r="BJ4" i="1"/>
  <c r="BU4" i="1"/>
  <c r="AU4" i="1"/>
  <c r="BF4" i="1" a="1"/>
  <c r="BF4" i="1" s="1"/>
  <c r="AV4" i="1"/>
  <c r="BP4" i="1"/>
  <c r="AP4" i="1"/>
  <c r="AT4" i="1"/>
  <c r="BD4" i="1"/>
  <c r="BE4" i="1"/>
  <c r="BK4" i="1"/>
  <c r="BL4" i="1"/>
  <c r="AK6" i="1" l="1" a="1"/>
  <c r="AK6" i="1" s="1"/>
  <c r="AK7" i="1" a="1"/>
  <c r="AK7" i="1" s="1"/>
  <c r="AY7" i="1" s="1"/>
  <c r="AK9" i="1" a="1"/>
  <c r="AK9" i="1" s="1"/>
  <c r="AK10" i="1" a="1"/>
  <c r="AK10" i="1" s="1"/>
  <c r="AK13" i="1" a="1"/>
  <c r="AK13" i="1" s="1"/>
  <c r="AK12" i="1" a="1"/>
  <c r="AK12" i="1" s="1"/>
  <c r="AK8" i="1" a="1"/>
  <c r="AK8" i="1" s="1"/>
  <c r="AO8" i="1" l="1"/>
  <c r="AW8" i="1"/>
  <c r="BE8" i="1"/>
  <c r="BP8" i="1"/>
  <c r="AP8" i="1"/>
  <c r="AX8" i="1"/>
  <c r="BF8" i="1" a="1"/>
  <c r="BF8" i="1" s="1"/>
  <c r="BJ8" i="1"/>
  <c r="BQ8" i="1"/>
  <c r="AQ8" i="1"/>
  <c r="AY8" i="1"/>
  <c r="BK8" i="1"/>
  <c r="BR8" i="1"/>
  <c r="AR8" i="1"/>
  <c r="AL8" i="1" s="1"/>
  <c r="AZ8" i="1"/>
  <c r="BG8" i="1" a="1"/>
  <c r="BG8" i="1" s="1"/>
  <c r="BL8" i="1"/>
  <c r="BS8" i="1"/>
  <c r="AS8" i="1"/>
  <c r="BA8" i="1"/>
  <c r="BM8" i="1" a="1"/>
  <c r="BM8" i="1" s="1"/>
  <c r="BT8" i="1"/>
  <c r="AT8" i="1"/>
  <c r="BB8" i="1"/>
  <c r="BH8" i="1" a="1"/>
  <c r="BH8" i="1" s="1"/>
  <c r="BU8" i="1"/>
  <c r="AM8" i="1"/>
  <c r="AU8" i="1"/>
  <c r="BC8" i="1"/>
  <c r="BN8" i="1"/>
  <c r="AN8" i="1"/>
  <c r="AV8" i="1"/>
  <c r="BD8" i="1"/>
  <c r="BI8" i="1" a="1"/>
  <c r="BI8" i="1" s="1"/>
  <c r="BO8" i="1"/>
  <c r="AM7" i="1"/>
  <c r="AU7" i="1"/>
  <c r="BC7" i="1"/>
  <c r="BN7" i="1"/>
  <c r="AN7" i="1"/>
  <c r="AV7" i="1"/>
  <c r="AL7" i="1" s="1"/>
  <c r="BD7" i="1"/>
  <c r="BI7" i="1" a="1"/>
  <c r="BI7" i="1" s="1"/>
  <c r="BO7" i="1"/>
  <c r="AO7" i="1"/>
  <c r="AW7" i="1"/>
  <c r="BE7" i="1"/>
  <c r="BP7" i="1"/>
  <c r="AP7" i="1"/>
  <c r="AX7" i="1"/>
  <c r="BF7" i="1" a="1"/>
  <c r="BF7" i="1" s="1"/>
  <c r="BJ7" i="1"/>
  <c r="BQ7" i="1"/>
  <c r="AQ7" i="1"/>
  <c r="BK7" i="1"/>
  <c r="BR7" i="1"/>
  <c r="AR7" i="1"/>
  <c r="AZ7" i="1"/>
  <c r="BG7" i="1" a="1"/>
  <c r="BG7" i="1" s="1"/>
  <c r="BL7" i="1"/>
  <c r="BS7" i="1"/>
  <c r="AS7" i="1"/>
  <c r="BA7" i="1"/>
  <c r="BM7" i="1" a="1"/>
  <c r="BM7" i="1" s="1"/>
  <c r="BT7" i="1"/>
  <c r="AT7" i="1"/>
  <c r="BB7" i="1"/>
  <c r="BH7" i="1" a="1"/>
  <c r="BH7" i="1" s="1"/>
  <c r="BU7" i="1"/>
  <c r="AS6" i="1"/>
  <c r="BA6" i="1"/>
  <c r="BM6" i="1" a="1"/>
  <c r="BM6" i="1" s="1"/>
  <c r="BT6" i="1"/>
  <c r="AT6" i="1"/>
  <c r="BB6" i="1"/>
  <c r="BH6" i="1" a="1"/>
  <c r="BH6" i="1" s="1"/>
  <c r="BU6" i="1"/>
  <c r="AM6" i="1"/>
  <c r="AU6" i="1"/>
  <c r="BC6" i="1"/>
  <c r="BN6" i="1"/>
  <c r="AN6" i="1"/>
  <c r="AV6" i="1"/>
  <c r="BD6" i="1"/>
  <c r="BI6" i="1" a="1"/>
  <c r="BI6" i="1" s="1"/>
  <c r="BO6" i="1"/>
  <c r="AO6" i="1"/>
  <c r="AW6" i="1"/>
  <c r="BE6" i="1"/>
  <c r="BP6" i="1"/>
  <c r="AP6" i="1"/>
  <c r="AX6" i="1"/>
  <c r="BF6" i="1" a="1"/>
  <c r="BF6" i="1" s="1"/>
  <c r="BJ6" i="1"/>
  <c r="BQ6" i="1"/>
  <c r="AQ6" i="1"/>
  <c r="AY6" i="1"/>
  <c r="BK6" i="1"/>
  <c r="BR6" i="1"/>
  <c r="AR6" i="1"/>
  <c r="AL6" i="1" s="1"/>
  <c r="AZ6" i="1"/>
  <c r="BG6" i="1" a="1"/>
  <c r="BG6" i="1" s="1"/>
  <c r="BL6" i="1"/>
  <c r="BS6" i="1"/>
  <c r="AS10" i="1"/>
  <c r="BA10" i="1"/>
  <c r="BM10" i="1" a="1"/>
  <c r="BM10" i="1" s="1"/>
  <c r="BT10" i="1"/>
  <c r="AT10" i="1"/>
  <c r="BB10" i="1"/>
  <c r="BH10" i="1" a="1"/>
  <c r="BH10" i="1" s="1"/>
  <c r="BU10" i="1"/>
  <c r="AM10" i="1"/>
  <c r="AU10" i="1"/>
  <c r="BC10" i="1"/>
  <c r="BN10" i="1"/>
  <c r="AN10" i="1"/>
  <c r="AV10" i="1"/>
  <c r="BD10" i="1"/>
  <c r="BI10" i="1" a="1"/>
  <c r="BI10" i="1" s="1"/>
  <c r="BO10" i="1"/>
  <c r="AO10" i="1"/>
  <c r="AW10" i="1"/>
  <c r="BE10" i="1"/>
  <c r="BP10" i="1"/>
  <c r="AP10" i="1"/>
  <c r="AX10" i="1"/>
  <c r="AL10" i="1" s="1"/>
  <c r="BF10" i="1" a="1"/>
  <c r="BF10" i="1" s="1"/>
  <c r="BJ10" i="1"/>
  <c r="BQ10" i="1"/>
  <c r="AQ10" i="1"/>
  <c r="AY10" i="1"/>
  <c r="BK10" i="1"/>
  <c r="BR10" i="1"/>
  <c r="AR10" i="1"/>
  <c r="AZ10" i="1"/>
  <c r="BG10" i="1" a="1"/>
  <c r="BG10" i="1" s="1"/>
  <c r="BL10" i="1"/>
  <c r="BS10" i="1"/>
  <c r="AQ13" i="1"/>
  <c r="AY13" i="1"/>
  <c r="BK13" i="1"/>
  <c r="BR13" i="1"/>
  <c r="AR13" i="1"/>
  <c r="AL13" i="1" s="1"/>
  <c r="AZ13" i="1"/>
  <c r="BG13" i="1" a="1"/>
  <c r="BG13" i="1" s="1"/>
  <c r="BL13" i="1"/>
  <c r="BS13" i="1"/>
  <c r="AS13" i="1"/>
  <c r="BA13" i="1"/>
  <c r="BM13" i="1" a="1"/>
  <c r="BM13" i="1" s="1"/>
  <c r="BT13" i="1"/>
  <c r="AT13" i="1"/>
  <c r="BB13" i="1"/>
  <c r="BH13" i="1" a="1"/>
  <c r="BH13" i="1" s="1"/>
  <c r="BU13" i="1"/>
  <c r="AM13" i="1"/>
  <c r="AU13" i="1"/>
  <c r="BC13" i="1"/>
  <c r="BN13" i="1"/>
  <c r="AN13" i="1"/>
  <c r="AV13" i="1"/>
  <c r="BD13" i="1"/>
  <c r="BI13" i="1" a="1"/>
  <c r="BI13" i="1" s="1"/>
  <c r="BO13" i="1"/>
  <c r="AO13" i="1"/>
  <c r="AW13" i="1"/>
  <c r="BE13" i="1"/>
  <c r="BP13" i="1"/>
  <c r="AP13" i="1"/>
  <c r="AX13" i="1"/>
  <c r="BF13" i="1" a="1"/>
  <c r="BF13" i="1" s="1"/>
  <c r="BJ13" i="1"/>
  <c r="BQ13" i="1"/>
  <c r="AO12" i="1"/>
  <c r="AW12" i="1"/>
  <c r="BE12" i="1"/>
  <c r="BP12" i="1"/>
  <c r="AP12" i="1"/>
  <c r="AX12" i="1"/>
  <c r="AL12" i="1" s="1"/>
  <c r="BF12" i="1" a="1"/>
  <c r="BF12" i="1" s="1"/>
  <c r="BJ12" i="1"/>
  <c r="BQ12" i="1"/>
  <c r="AQ12" i="1"/>
  <c r="AY12" i="1"/>
  <c r="BK12" i="1"/>
  <c r="BR12" i="1"/>
  <c r="AR12" i="1"/>
  <c r="AZ12" i="1"/>
  <c r="BG12" i="1" a="1"/>
  <c r="BG12" i="1" s="1"/>
  <c r="BL12" i="1"/>
  <c r="BS12" i="1"/>
  <c r="AS12" i="1"/>
  <c r="BA12" i="1"/>
  <c r="BM12" i="1" a="1"/>
  <c r="BM12" i="1" s="1"/>
  <c r="BT12" i="1"/>
  <c r="AT12" i="1"/>
  <c r="BB12" i="1"/>
  <c r="BH12" i="1" a="1"/>
  <c r="BH12" i="1" s="1"/>
  <c r="BU12" i="1"/>
  <c r="AM12" i="1"/>
  <c r="AU12" i="1"/>
  <c r="BC12" i="1"/>
  <c r="BN12" i="1"/>
  <c r="AN12" i="1"/>
  <c r="AV12" i="1"/>
  <c r="BD12" i="1"/>
  <c r="BI12" i="1" a="1"/>
  <c r="BI12" i="1" s="1"/>
  <c r="BO12" i="1"/>
  <c r="AQ9" i="1"/>
  <c r="AY9" i="1"/>
  <c r="BK9" i="1"/>
  <c r="BR9" i="1"/>
  <c r="AR9" i="1"/>
  <c r="AL9" i="1" s="1"/>
  <c r="AZ9" i="1"/>
  <c r="BG9" i="1" a="1"/>
  <c r="BG9" i="1" s="1"/>
  <c r="BL9" i="1"/>
  <c r="BS9" i="1"/>
  <c r="AS9" i="1"/>
  <c r="BA9" i="1"/>
  <c r="BM9" i="1" a="1"/>
  <c r="BM9" i="1" s="1"/>
  <c r="BT9" i="1"/>
  <c r="AT9" i="1"/>
  <c r="BB9" i="1"/>
  <c r="BH9" i="1" a="1"/>
  <c r="BH9" i="1" s="1"/>
  <c r="BU9" i="1"/>
  <c r="AM9" i="1"/>
  <c r="AU9" i="1"/>
  <c r="BC9" i="1"/>
  <c r="BN9" i="1"/>
  <c r="AN9" i="1"/>
  <c r="AV9" i="1"/>
  <c r="BD9" i="1"/>
  <c r="BI9" i="1" a="1"/>
  <c r="BI9" i="1" s="1"/>
  <c r="BO9" i="1"/>
  <c r="AO9" i="1"/>
  <c r="AW9" i="1"/>
  <c r="BE9" i="1"/>
  <c r="BP9" i="1"/>
  <c r="AP9" i="1"/>
  <c r="AX9" i="1"/>
  <c r="BF9" i="1" a="1"/>
  <c r="BF9" i="1" s="1"/>
  <c r="BJ9" i="1"/>
  <c r="BQ9" i="1"/>
  <c r="AK11" i="1" a="1"/>
  <c r="AK11" i="1" s="1"/>
  <c r="AK5" i="1" a="1"/>
  <c r="AK5" i="1" s="1"/>
  <c r="AM11" i="1" l="1"/>
  <c r="AU11" i="1"/>
  <c r="BC11" i="1"/>
  <c r="BN11" i="1"/>
  <c r="AN11" i="1"/>
  <c r="AV11" i="1"/>
  <c r="BD11" i="1"/>
  <c r="AL11" i="1" s="1"/>
  <c r="BI11" i="1" a="1"/>
  <c r="BI11" i="1" s="1"/>
  <c r="BO11" i="1"/>
  <c r="AO11" i="1"/>
  <c r="AW11" i="1"/>
  <c r="BE11" i="1"/>
  <c r="BP11" i="1"/>
  <c r="AP11" i="1"/>
  <c r="AX11" i="1"/>
  <c r="BF11" i="1" a="1"/>
  <c r="BF11" i="1" s="1"/>
  <c r="BJ11" i="1"/>
  <c r="BQ11" i="1"/>
  <c r="AQ11" i="1"/>
  <c r="AY11" i="1"/>
  <c r="BK11" i="1"/>
  <c r="BR11" i="1"/>
  <c r="AR11" i="1"/>
  <c r="AZ11" i="1"/>
  <c r="BG11" i="1" a="1"/>
  <c r="BG11" i="1" s="1"/>
  <c r="BL11" i="1"/>
  <c r="BS11" i="1"/>
  <c r="AS11" i="1"/>
  <c r="BA11" i="1"/>
  <c r="BM11" i="1" a="1"/>
  <c r="BM11" i="1" s="1"/>
  <c r="BT11" i="1"/>
  <c r="AT11" i="1"/>
  <c r="BB11" i="1"/>
  <c r="BH11" i="1" a="1"/>
  <c r="BH11" i="1" s="1"/>
  <c r="BU11" i="1"/>
  <c r="AM5" i="1"/>
  <c r="AU5" i="1"/>
  <c r="BC5" i="1"/>
  <c r="BN5" i="1"/>
  <c r="AQ5" i="1"/>
  <c r="AZ5" i="1"/>
  <c r="AR5" i="1"/>
  <c r="BA5" i="1"/>
  <c r="BH5" i="1" a="1"/>
  <c r="BH5" i="1" s="1"/>
  <c r="BO5" i="1"/>
  <c r="AX5" i="1"/>
  <c r="BI5" i="1" a="1"/>
  <c r="BI5" i="1" s="1"/>
  <c r="BR5" i="1"/>
  <c r="AN5" i="1"/>
  <c r="AY5" i="1"/>
  <c r="BS5" i="1"/>
  <c r="AO5" i="1"/>
  <c r="BB5" i="1"/>
  <c r="BJ5" i="1"/>
  <c r="AL5" i="1" s="1"/>
  <c r="BT5" i="1"/>
  <c r="AP5" i="1"/>
  <c r="BD5" i="1"/>
  <c r="BK5" i="1"/>
  <c r="BU5" i="1"/>
  <c r="AV5" i="1"/>
  <c r="BP5" i="1"/>
  <c r="AW5" i="1"/>
  <c r="BG5" i="1" a="1"/>
  <c r="BG5" i="1" s="1"/>
  <c r="BQ5" i="1"/>
  <c r="AS5" i="1"/>
  <c r="AT5" i="1"/>
  <c r="BE5" i="1"/>
  <c r="BF5" i="1" a="1"/>
  <c r="BF5" i="1" s="1"/>
  <c r="BL5" i="1"/>
  <c r="BM5" i="1" a="1"/>
  <c r="BM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<sst xmlns="http://schemas.openxmlformats.org/spreadsheetml/2006/main" count="85" uniqueCount="85">
  <si>
    <t>po_razin_id</t>
  </si>
  <si>
    <t>po_created_date</t>
  </si>
  <si>
    <t>po_approval_date</t>
  </si>
  <si>
    <t>supplier_confirmation_date</t>
  </si>
  <si>
    <t>pi_invoice_approval_date</t>
  </si>
  <si>
    <t>pi_payment_date</t>
  </si>
  <si>
    <t>receive_first_prd_date</t>
  </si>
  <si>
    <t>prd_reconfirmed_date</t>
  </si>
  <si>
    <t>po_im_date_value</t>
  </si>
  <si>
    <t>po_sm_date_value</t>
  </si>
  <si>
    <t>batch_created_ts</t>
  </si>
  <si>
    <t>sm_signoff_ts</t>
  </si>
  <si>
    <t>ci_invoice_approval_date</t>
  </si>
  <si>
    <t>ci_payment_date</t>
  </si>
  <si>
    <t>qc_schedule_date</t>
  </si>
  <si>
    <t>ffw_booking_ts</t>
  </si>
  <si>
    <t>spd_ts</t>
  </si>
  <si>
    <t>stock_pickup_date</t>
  </si>
  <si>
    <t>shipment_creation_date</t>
  </si>
  <si>
    <t>shipment_in_transit_date</t>
  </si>
  <si>
    <t>bi_invoice_approval_date</t>
  </si>
  <si>
    <t>bi_payment_date</t>
  </si>
  <si>
    <t>ffwp_telex_release_date</t>
  </si>
  <si>
    <t>shipment_stock_delivery_date</t>
  </si>
  <si>
    <t>item_receipt_date</t>
  </si>
  <si>
    <t>actual_cargo_pick_up_date</t>
  </si>
  <si>
    <t>actual_shipping_date</t>
  </si>
  <si>
    <t>actual_arrival_date</t>
  </si>
  <si>
    <t>actual_delivery_date</t>
  </si>
  <si>
    <t>first_prd_date</t>
  </si>
  <si>
    <t>final_prd_date</t>
  </si>
  <si>
    <t>planned_prd</t>
  </si>
  <si>
    <t>batch_spd</t>
  </si>
  <si>
    <t>qi_date</t>
  </si>
  <si>
    <t>ETA</t>
  </si>
  <si>
    <t>PLT</t>
  </si>
  <si>
    <t>Status</t>
  </si>
  <si>
    <t>Days</t>
  </si>
  <si>
    <t>A. Anti PO Line</t>
  </si>
  <si>
    <t>B. Compliance Blocked</t>
  </si>
  <si>
    <t>C. Shipped</t>
  </si>
  <si>
    <t>D. Master Data Blocker</t>
  </si>
  <si>
    <t>01. PO Approval Pending</t>
  </si>
  <si>
    <t>02. Supplier Confirmation Pending</t>
  </si>
  <si>
    <t>03. PI Upload Pending</t>
  </si>
  <si>
    <t>04. PI Approval Pending</t>
  </si>
  <si>
    <t>05. PI Payment Pending</t>
  </si>
  <si>
    <t>06. Packaging Pending</t>
  </si>
  <si>
    <t>07. Transperancy Label Pending</t>
  </si>
  <si>
    <t>08. PRD Pending</t>
  </si>
  <si>
    <t>09. Under Production</t>
  </si>
  <si>
    <t>10. PRD Confirmation Pending</t>
  </si>
  <si>
    <t>11. IM Sign-Off Pending</t>
  </si>
  <si>
    <t>12. Ready for Batching Pending</t>
  </si>
  <si>
    <t>13. Batch Creation Pending</t>
  </si>
  <si>
    <t>14. SM Sign-Off Pending</t>
  </si>
  <si>
    <t>15. CI Approval Pending</t>
  </si>
  <si>
    <t>16. CI Payment Pending</t>
  </si>
  <si>
    <t>17. QC Schedule Pending</t>
  </si>
  <si>
    <t>18. FFW Booking Missing</t>
  </si>
  <si>
    <t>19. Supplier Pickup Date Pending</t>
  </si>
  <si>
    <t>20. Pre Pickup Check</t>
  </si>
  <si>
    <t>21. FOB Pickup Pending</t>
  </si>
  <si>
    <t>22. Non FOB Pickup Pending</t>
  </si>
  <si>
    <t>23. INB Creation Pending</t>
  </si>
  <si>
    <t>24. Mark In-Transit Pending</t>
  </si>
  <si>
    <t>25. BL Approval Pending</t>
  </si>
  <si>
    <t>26. BL Payment Pending - In Transit</t>
  </si>
  <si>
    <t>27. BL Payment Pending - Arrived</t>
  </si>
  <si>
    <t>28. Telex Release Pending</t>
  </si>
  <si>
    <t>29. Stock Delivery Pending</t>
  </si>
  <si>
    <t>30. Stock Receiving Pending</t>
  </si>
  <si>
    <t>31. Dispute - PO Closing Pending</t>
  </si>
  <si>
    <t>PO372030PXSA-0000746</t>
  </si>
  <si>
    <t>PO372036PXWE-0001303</t>
  </si>
  <si>
    <t>PO372049SIGN-001014</t>
  </si>
  <si>
    <t>PO372059TOPR-0001071</t>
  </si>
  <si>
    <t>PO374364BAMO-0002634</t>
  </si>
  <si>
    <t>PO374372PXCR-0000446</t>
  </si>
  <si>
    <t>PO374441PXSA-00027620</t>
  </si>
  <si>
    <t>PO374129PORT-00003710</t>
  </si>
  <si>
    <t>PO374138PROB-0000423</t>
  </si>
  <si>
    <t>PO374147PROB-0001921</t>
  </si>
  <si>
    <t>PO374177PXFU-0001844</t>
  </si>
  <si>
    <t>PO374196PXIN-00011512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</si>
</sst>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2" borderId="0" xfId="0" applyNumberFormat="1" applyFill="1"/>
    <xf numFmtId="0" fontId="0" fillId="2" borderId="0" xfId="0" applyFill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165" formatCode="m/d/yyyy\ h:mm"/>
    </dxf>
    <dxf>
      <numFmt numFmtId="164" formatCode="m/d/yyyy"/>
    </dxf>
    <dxf>
      <numFmt numFmtId="164" formatCode="m/d/yyyy"/>
    </dxf>
    <dxf>
      <numFmt numFmtId="165" formatCode="m/d/yyyy\ h:mm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5" formatCode="m/d/yyyy\ h:mm"/>
    </dxf>
    <dxf>
      <numFmt numFmtId="165" formatCode="m/d/yyyy\ h:mm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164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eq-admin/Downloads/OTIF%20Working%20Sheet%20-%2022%20May%20Version%2006172025.xlsx" TargetMode="External"/><Relationship Id="rId1" Type="http://schemas.openxmlformats.org/officeDocument/2006/relationships/externalLinkPath" Target="OTIF%20Working%20Sheet%20-%2022%20May%20Version%200617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p"/>
      <sheetName val="Comp"/>
      <sheetName val="Summary"/>
      <sheetName val="PO"/>
      <sheetName val="Sheet1"/>
      <sheetName val="Batch"/>
      <sheetName val="INB"/>
      <sheetName val="Payment"/>
      <sheetName val="Label"/>
      <sheetName val="L2"/>
      <sheetName val="VP"/>
      <sheetName val="Do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49E9A-ADAB-994D-94EC-A82B93D85BD0}" name="dod" displayName="dod" ref="A1:BU13" totalsRowShown="0">
  <autoFilter ref="A1:BU13" xr:uid="{857575F5-A71E-4A28-84E4-606F3658A3AA}"/>
  <tableColumns count="73">
    <tableColumn id="1" xr3:uid="{19AB8C0D-1A1D-D346-AD06-B1CA45313B16}" name="po_razin_id" queryTableFieldId="1" dataDxfId="72"/>
    <tableColumn id="2" xr3:uid="{F13C9312-D3CD-1A4C-8B6F-5F6329CE6F3F}" name="po_created_date" queryTableFieldId="2" dataDxfId="71"/>
    <tableColumn id="3" xr3:uid="{307EBF95-C29E-EE40-A564-5A4FE4E9A33E}" name="po_approval_date" queryTableFieldId="3" dataDxfId="70"/>
    <tableColumn id="4" xr3:uid="{DEAAE194-5C44-F842-9A5B-530097305D12}" name="supplier_confirmation_date" queryTableFieldId="4" dataDxfId="69"/>
    <tableColumn id="5" xr3:uid="{B7552573-C510-DA44-B19C-D5DB817701D1}" name="pi_invoice_approval_date" queryTableFieldId="5" dataDxfId="68"/>
    <tableColumn id="6" xr3:uid="{12393CBA-71AA-FC43-8377-509FB64B7812}" name="pi_payment_date" queryTableFieldId="6" dataDxfId="67"/>
    <tableColumn id="7" xr3:uid="{F773C278-2652-614F-BE50-450A353A98DA}" name="receive_first_prd_date" queryTableFieldId="7" dataDxfId="66"/>
    <tableColumn id="8" xr3:uid="{EB8FD7F8-BA45-964A-8AD2-DF5F40787078}" name="prd_reconfirmed_date" queryTableFieldId="72" dataDxfId="65"/>
    <tableColumn id="9" xr3:uid="{6113B5F4-AC3D-4F48-A118-5600FE4A8506}" name="po_im_date_value" queryTableFieldId="9" dataDxfId="64"/>
    <tableColumn id="10" xr3:uid="{BBFBFB99-FB48-E242-A47F-60CDAA21AE86}" name="po_sm_date_value" queryTableFieldId="10" dataDxfId="63"/>
    <tableColumn id="11" xr3:uid="{98554F67-57D9-CF42-9AA3-AEAF877E46D0}" name="batch_created_ts" queryTableFieldId="11" dataDxfId="62"/>
    <tableColumn id="12" xr3:uid="{AB0FB3C4-D183-3A40-9C99-0B5F740C5FC1}" name="sm_signoff_ts" queryTableFieldId="12" dataDxfId="61"/>
    <tableColumn id="13" xr3:uid="{08808277-C166-3A48-A0C2-A9445519328F}" name="ci_invoice_approval_date" queryTableFieldId="13" dataDxfId="60"/>
    <tableColumn id="14" xr3:uid="{FCFB8171-1FC9-C040-9438-1DA143480E59}" name="ci_payment_date" queryTableFieldId="14" dataDxfId="59"/>
    <tableColumn id="15" xr3:uid="{4E6CF96D-F99F-154E-83D0-F677FD9E3212}" name="qc_schedule_date" queryTableFieldId="15" dataDxfId="58"/>
    <tableColumn id="16" xr3:uid="{8D97F726-DD02-FD4C-ABF3-1D5C7F66A249}" name="ffw_booking_ts" queryTableFieldId="16" dataDxfId="57"/>
    <tableColumn id="17" xr3:uid="{CDF892AF-2829-2745-B7EE-E4536E938A01}" name="spd_ts" queryTableFieldId="17" dataDxfId="56"/>
    <tableColumn id="18" xr3:uid="{700AE46B-ED23-BB43-9C25-F123C76270D1}" name="stock_pickup_date" queryTableFieldId="18" dataDxfId="55"/>
    <tableColumn id="19" xr3:uid="{C4B092CA-6920-D346-8383-95B2FB5FADA0}" name="shipment_creation_date" queryTableFieldId="19" dataDxfId="54"/>
    <tableColumn id="20" xr3:uid="{012E3A5D-23AC-E24E-9B13-DFE43A747C2A}" name="shipment_in_transit_date" queryTableFieldId="20" dataDxfId="53"/>
    <tableColumn id="21" xr3:uid="{107EF88B-B882-7B44-90FE-ADD0B4417F23}" name="bi_invoice_approval_date" queryTableFieldId="21" dataDxfId="52"/>
    <tableColumn id="22" xr3:uid="{494AFF84-D546-8648-BC70-850D5BDFEBBD}" name="bi_payment_date" queryTableFieldId="22" dataDxfId="51"/>
    <tableColumn id="23" xr3:uid="{E8D47086-5E05-9E4C-A7FD-62B9EACDC701}" name="ffwp_telex_release_date" queryTableFieldId="23" dataDxfId="50"/>
    <tableColumn id="24" xr3:uid="{F68AC842-955B-D84D-AA4E-E1E5E80CACB2}" name="shipment_stock_delivery_date" queryTableFieldId="24" dataDxfId="49"/>
    <tableColumn id="25" xr3:uid="{9E8F3DAF-A0CB-E245-9974-3353CA26F72E}" name="item_receipt_date" queryTableFieldId="25" dataDxfId="48"/>
    <tableColumn id="26" xr3:uid="{3D3B4F41-6D15-3246-A3E8-5BD1C60D2619}" name="actual_cargo_pick_up_date" queryTableFieldId="26" dataDxfId="47"/>
    <tableColumn id="27" xr3:uid="{4D6ABE4D-79C8-1148-97DE-D49A900A8646}" name="actual_shipping_date" queryTableFieldId="27" dataDxfId="46"/>
    <tableColumn id="28" xr3:uid="{64A465A2-2AC9-6B40-A5F5-9C893269B8BF}" name="actual_arrival_date" queryTableFieldId="28" dataDxfId="45"/>
    <tableColumn id="29" xr3:uid="{116E5F6C-C91F-8F46-8616-6D5C24DDEDF2}" name="actual_delivery_date" queryTableFieldId="29" dataDxfId="44"/>
    <tableColumn id="30" xr3:uid="{9D308C82-0396-A645-9A23-A930CA4C8940}" name="first_prd_date" queryTableFieldId="30" dataDxfId="43"/>
    <tableColumn id="31" xr3:uid="{BD78CF67-122D-D34E-BDE8-CC02EDA7B4A3}" name="final_prd_date" queryTableFieldId="31" dataDxfId="42"/>
    <tableColumn id="32" xr3:uid="{9B89CE1A-A42A-534B-8044-88843D64B40D}" name="planned_prd" queryTableFieldId="32" dataDxfId="41"/>
    <tableColumn id="33" xr3:uid="{22B5BB03-8789-F641-85F6-963DEC6EF779}" name="batch_spd" queryTableFieldId="33" dataDxfId="40"/>
    <tableColumn id="34" xr3:uid="{3E3FF4C9-71AA-7347-B1E0-7E567ADB6A76}" name="qi_date" queryTableFieldId="34" dataDxfId="39"/>
    <tableColumn id="73" xr3:uid="{744D55AA-25C6-1D45-AB6E-86980B1D55D2}" name="ETA" queryTableFieldId="75" dataDxfId="38">
      <calculatedColumnFormula array="1">IF(_xlfn.XLOOKUP(dod[[#This Row],[po_razin_id]],[1]!INB_Data[[#All],[PO&amp;RAZIN&amp;ID]],[1]!INB_Data[[#All],[expected_arrival_date]],"")=0,"",_xlfn.XLOOKUP(dod[[#This Row],[po_razin_id]],[1]!INB_Data[[#All],[PO&amp;RAZIN&amp;ID]],[1]!INB_Data[[#All],[expected_arrival_date]],""))</calculatedColumnFormula>
    </tableColumn>
    <tableColumn id="35" xr3:uid="{DDFFD046-AED5-9F45-BD6A-CDA1F1BC18D9}" name="PLT" queryTableFieldId="35" dataDxfId="37">
      <calculatedColumnFormula>MAX(IF(dod[[#This Row],[planned_prd]]&lt;&gt;"",dod[[#This Row],[planned_prd]]-dod[[#This Row],[po_created_date]]-15,50),24)</calculatedColumnFormula>
    </tableColumn>
    <tableColumn id="36" xr3:uid="{72F82D36-4870-5147-8520-C64BD621722D}" name="Status" queryTableFieldId="36" dataDxfId="36">
      <calculatedColumnFormula array="1">_xlfn.XLOOKUP(dod[[#This Row],[po_razin_id]],[1]!PO_Data[[#All],[po_razin_id]],[1]!PO_Data[[#All],[Current Status]],"NA")</calculatedColumnFormula>
    </tableColumn>
    <tableColumn id="37" xr3:uid="{3CD857A5-79AE-C842-9086-076567AF89AC}" name="Days" queryTableFieldId="37" dataDxfId="35">
      <calculatedColumnFormula>MAX(_xlfn.XLOOKUP(dod[[#This Row],[Status]],dod[[#Headers],[A. Anti PO Line]:[31. Dispute - PO Closing Pending]],dod[[#This Row],[A. Anti PO Line]:[31. Dispute - PO Closing Pending]],1),1)</calculatedColumnFormula>
    </tableColumn>
    <tableColumn id="38" xr3:uid="{A860BC8B-4488-AF46-9D22-F105CE076D43}" name="A. Anti PO Line" queryTableFieldId="38" dataDxfId="34">
      <calculatedColumnFormula>IF(dod[[#This Row],[Status]]&lt;&gt;dod[[#Headers],[A. Anti PO Line]],"NA",ROUND(TODAY()-dod[[#This Row],[po_created_date]],0))</calculatedColumnFormula>
    </tableColumn>
    <tableColumn id="39" xr3:uid="{B1F5D3F0-47F4-C743-947E-891190DBF3BD}" name="B. Compliance Blocked" queryTableFieldId="39" dataDxfId="33">
      <calculatedColumnFormula>IF(dod[[#This Row],[Status]]&lt;&gt;dod[[#Headers],[B. Compliance Blocked]],"NA",ROUND(TODAY()-dod[[#This Row],[po_created_date]],0))</calculatedColumnFormula>
    </tableColumn>
    <tableColumn id="40" xr3:uid="{B215A902-ED75-274A-8A88-8DE9D2F20C42}" name="C. Shipped" queryTableFieldId="40" dataDxfId="32">
      <calculatedColumnFormula>IF(dod[[#This Row],[Status]]&lt;&gt;dod[[#Headers],[C. Shipped]],"NA",ROUND(TODAY()-dod[[#This Row],[po_created_date]],0))</calculatedColumnFormula>
    </tableColumn>
    <tableColumn id="72" xr3:uid="{83621441-63DE-BF43-84E1-55F2F9906921}" name="D. Master Data Blocker" queryTableFieldId="74" dataDxfId="31">
      <calculatedColumnFormula>IF(dod[[#This Row],[Status]]&lt;&gt;dod[[#Headers],[D. Master Data Blocker]],"NA",ROUND(TODAY()-dod[[#This Row],[po_created_date]],0))</calculatedColumnFormula>
    </tableColumn>
    <tableColumn id="41" xr3:uid="{83D93302-5098-CA44-A75D-59840F58F854}" name="01. PO Approval Pending" queryTableFieldId="41" dataDxfId="30">
      <calculatedColumnFormula>IF(dod[[#This Row],[Status]]&lt;&gt;dod[[#Headers],[01. PO Approval Pending]],"NA",ROUND(TODAY()-dod[[#This Row],[po_created_date]],0))</calculatedColumnFormula>
    </tableColumn>
    <tableColumn id="42" xr3:uid="{96F252DE-3604-6A4B-81F9-6F57A6B83E62}" name="02. Supplier Confirmation Pending" queryTableFieldId="42" dataDxfId="29">
      <calculatedColumnFormula>IF(dod[[#This Row],[Status]]&lt;&gt;dod[[#Headers],[02. Supplier Confirmation Pending]],"NA",ROUND(IF(dod[[#This Row],[po_approval_date]]&lt;&gt;"",TODAY()-dod[[#This Row],[po_approval_date]],IF(dod[[#This Row],[po_created_date]]&lt;&gt;"",TODAY()-dod[[#This Row],[po_created_date]]-2,1)),0))</calculatedColumnFormula>
    </tableColumn>
    <tableColumn id="43" xr3:uid="{514028BF-1158-6245-922A-58D2308A02CE}" name="03. PI Upload Pending" queryTableFieldId="43" dataDxfId="28">
      <calculatedColumnFormula>IF(dod[[#This Row],[Status]]&lt;&gt;dod[[#Headers],[03. PI Upload Pending]],"NA",ROUND(IF(dod[[#This Row],[supplier_confirmation_date]]&lt;&gt;"",TODAY()-dod[[#This Row],[supplier_confirmation_date]],IF(dod[[#This Row],[po_approval_date]]&lt;&gt;"",TODAY()-dod[[#This Row],[po_approval_date]]-3,1)),0))</calculatedColumnFormula>
    </tableColumn>
    <tableColumn id="44" xr3:uid="{D251D71B-1941-A94A-9FCF-9D7BFD9E9C48}" name="04. PI Approval Pending" queryTableFieldId="44" dataDxfId="27">
      <calculatedColumnFormula>IF(dod[[#This Row],[Status]]&lt;&gt;dod[[#Headers],[04. PI Approval Pending]],"NA",ROUND(IF(dod[[#This Row],[supplier_confirmation_date]]&lt;&gt;"",TODAY()-dod[[#This Row],[supplier_confirmation_date]]-2,IF(dod[[#This Row],[po_approval_date]]&lt;&gt;"",TODAY()-dod[[#This Row],[po_approval_date]]-5,1)),0))</calculatedColumnFormula>
    </tableColumn>
    <tableColumn id="45" xr3:uid="{0FC2F07A-54A8-184A-8A45-5B7343B7249F}" name="05. PI Payment Pending" queryTableFieldId="45" dataDxfId="26">
      <calculatedColumnFormula>IF(dod[[#This Row],[Status]]&lt;&gt;dod[[#Headers],[05. PI Payment Pending]],"NA",ROUND(IF(dod[[#This Row],[pi_invoice_approval_date]]&lt;&gt;"",TODAY()-dod[[#This Row],[pi_invoice_approval_date]],IF(dod[[#This Row],[supplier_confirmation_date]]&lt;&gt;"",TODAY()-dod[[#This Row],[supplier_confirmation_date]]-2,1)),0))</calculatedColumnFormula>
    </tableColumn>
    <tableColumn id="46" xr3:uid="{B921BD4A-C2EC-F846-9396-EC78104C4BCB}" name="06. Packaging Pending" queryTableFieldId="46" dataDxfId="25">
      <calculatedColumnFormula>IF(dod[[#This Row],[Status]]&lt;&gt;dod[[#Headers],[06. Packaging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calculatedColumnFormula>
    </tableColumn>
    <tableColumn id="47" xr3:uid="{22BFA150-C1A5-BE41-A5F8-DD2038E1CB86}" name="07. Transperancy Label Pending" queryTableFieldId="47" dataDxfId="24">
      <calculatedColumnFormula>IF(dod[[#This Row],[Status]]&lt;&gt;dod[[#Headers],[07. Transperancy Label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calculatedColumnFormula>
    </tableColumn>
    <tableColumn id="48" xr3:uid="{E6208EFC-FE1F-9F4F-8302-60361C21AF21}" name="08. PRD Pending" queryTableFieldId="48" dataDxfId="23">
      <calculatedColumnFormula>IF(dod[[#This Row],[Status]]&lt;&gt;dod[[#Headers],[08. PRD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calculatedColumnFormula>
    </tableColumn>
    <tableColumn id="49" xr3:uid="{F6C36D3B-8649-D14C-92D9-0B99F4576945}" name="09. Under Production" queryTableFieldId="49" dataDxfId="22">
      <calculatedColumnFormula>IF(dod[[#This Row],[Status]]&lt;&gt;dod[[#Headers],[09. Under Production]],"NA",ROUND(IF(dod[[#This Row],[receive_first_prd_date]]&lt;&gt;"",TODAY()-dod[[#This Row],[receive_first_prd_date]],IF(dod[[#This Row],[pi_payment_date]]&lt;&gt;"",TODAY()-dod[[#This Row],[pi_payment_date]]-2,IF(dod[[#This Row],[supplier_confirmation_date]]&lt;&gt;"",TODAY()-dod[[#This Row],[supplier_confirmation_date]]-3,1))),0))</calculatedColumnFormula>
    </tableColumn>
    <tableColumn id="50" xr3:uid="{610E14BF-2F8E-9C4E-A7E7-13AB76B62BC9}" name="10. PRD Confirmation Pending" queryTableFieldId="50" dataDxfId="21">
      <calculatedColumnFormula>IF(dod[[#This Row],[Status]]&lt;&gt;dod[[#Headers],[10. PRD Confirmation Pending]],"NA",ROUND(IF(dod[[#This Row],[final_prd_date]]&lt;&gt;"",TODAY()-dod[[#This Row],[final_prd_date]]+24,IF(dod[[#This Row],[receive_first_prd_date]]&lt;&gt;"",TODAY()-dod[[#This Row],[receive_first_prd_date]]+dod[[#This Row],[PLT]]+24,1)),0))</calculatedColumnFormula>
    </tableColumn>
    <tableColumn id="51" xr3:uid="{A66F9443-3554-9E4A-96D1-CBAA21383406}" name="11. IM Sign-Off Pending" queryTableFieldId="51" dataDxfId="20">
      <calculatedColumnFormula>IF(dod[[#This Row],[Status]]&lt;&gt;dod[[#Headers],[11. IM Sign-Off Pending]],"NA",ROUND(IF(dod[[#This Row],[prd_reconfirmed_date]]&lt;&gt;"",TODAY()-dod[[#This Row],[prd_reconfirmed_date]],IF(dod[[#This Row],[final_prd_date]]&lt;&gt;"",TODAY()-dod[[#This Row],[final_prd_date]]+24-3,1)),0))</calculatedColumnFormula>
    </tableColumn>
    <tableColumn id="52" xr3:uid="{B53F3EE2-4EBC-CC4F-AB2A-B50D3149215B}" name="12. Ready for Batching Pending" queryTableFieldId="52" dataDxfId="19">
      <calculatedColumnFormula>IF(dod[[#This Row],[Status]]&lt;&gt;dod[[#Headers],[12. Ready for Batching Pending]],"NA",ROUND(IF(dod[[#This Row],[po_im_date_value]]&lt;&gt;"",TODAY()-dod[[#This Row],[po_im_date_value]],IF(dod[[#This Row],[prd_reconfirmed_date]]&lt;&gt;"",TODAY()-dod[[#This Row],[prd_reconfirmed_date]]-3,1)),0))</calculatedColumnFormula>
    </tableColumn>
    <tableColumn id="53" xr3:uid="{6827FECB-DD2A-8745-962D-D56B8B731467}" name="13. Batch Creation Pending" queryTableFieldId="53" dataDxfId="18">
      <calculatedColumnFormula>IF(dod[[#This Row],[Status]]&lt;&gt;dod[[#Headers],[13. Batch Creation Pending]],"NA",ROUND(IF(dod[[#This Row],[po_sm_date_value]]&lt;&gt;"",TODAY()-dod[[#This Row],[po_sm_date_value]],IF(dod[[#This Row],[po_im_date_value]]&lt;&gt;"",TODAY()-dod[[#This Row],[po_im_date_value]]-2,1)),0))</calculatedColumnFormula>
    </tableColumn>
    <tableColumn id="54" xr3:uid="{575791A3-7B06-5D48-8322-B2DF6B04550D}" name="14. SM Sign-Off Pending" queryTableFieldId="54" dataDxfId="17">
      <calculatedColumnFormula>IF(dod[[#This Row],[Status]]&lt;&gt;dod[[#Headers],[14. SM Sign-Off Pending]],"NA",ROUND(IF(dod[[#This Row],[batch_created_ts]]&lt;&gt;"",TODAY()-dod[[#This Row],[batch_created_ts]],IF(dod[[#This Row],[po_sm_date_value]]&lt;&gt;"",TODAY()-dod[[#This Row],[po_sm_date_value]]-2,1)),0))</calculatedColumnFormula>
    </tableColumn>
    <tableColumn id="55" xr3:uid="{C0F97BE1-4D11-0D44-B8C0-ABB4CAD5F949}" name="15. CI Approval Pending" queryTableFieldId="55" dataDxfId="16">
      <calculatedColumnFormula>IF(dod[[#This Row],[Status]]&lt;&gt;dod[[#Headers],[15. CI Approval Pending]],"NA",ROUND(IF(dod[[#This Row],[sm_signoff_ts]]&lt;&gt;"",TODAY()-dod[[#This Row],[sm_signoff_ts]],IF(dod[[#This Row],[batch_created_ts]]&lt;&gt;"",TODAY()-dod[[#This Row],[batch_created_ts]]-3,1)),0))</calculatedColumnFormula>
    </tableColumn>
    <tableColumn id="56" xr3:uid="{77E14CF0-6BCE-FB49-9122-CD8C8519516B}" name="16. CI Payment Pending" queryTableFieldId="56" dataDxfId="15">
      <calculatedColumnFormula array="1">IF(dod[[#This Row],[Status]]&lt;&gt;dod[[#Headers],[16. CI Payment Pending]],"NA",ROUND(IF(OR(dod[[#This Row],[sm_signoff_ts]:[ci_invoice_approval_date]]&lt;&gt;""),TODAY()-MAX(dod[[#This Row],[sm_signoff_ts]:[ci_invoice_approval_date]]),IF(dod[[#This Row],[batch_created_ts]]&lt;&gt;"",TODAY()-dod[[#This Row],[batch_created_ts]]-3,1)),0))</calculatedColumnFormula>
    </tableColumn>
    <tableColumn id="57" xr3:uid="{5F5A9F12-3BF2-A049-8368-4BF3478D7A8B}" name="17. QC Schedule Pending" queryTableFieldId="57" dataDxfId="14">
      <calculatedColumnFormula array="1">IF(dod[[#This Row],[Status]]&lt;&gt;dod[[#Headers],[17. QC Schedule Pending]],"NA",ROUND(IF(OR(dod[[#This Row],[sm_signoff_ts]:[ci_payment_date]]&lt;&gt;""),TODAY()-MAX(dod[[#This Row],[sm_signoff_ts]:[ci_payment_date]]),IF(dod[[#This Row],[batch_created_ts]]&lt;&gt;"",TODAY()-dod[[#This Row],[batch_created_ts]]-3,1)),0))</calculatedColumnFormula>
    </tableColumn>
    <tableColumn id="58" xr3:uid="{832CDCA4-8208-AA41-A3D3-CFD4B1CC480E}" name="18. FFW Booking Missing" queryTableFieldId="58" dataDxfId="13">
      <calculatedColumnFormula array="1">IF(dod[[#This Row],[Status]]&lt;&gt;dod[[#Headers],[18. FFW Booking Missing]],"NA",ROUND(IF(OR(dod[[#This Row],[sm_signoff_ts]:[qc_schedule_date]]&lt;&gt;""),TODAY()-MAX(dod[[#This Row],[sm_signoff_ts]:[qc_schedule_date]]),IF(dod[[#This Row],[batch_created_ts]]&lt;&gt;"",TODAY()-dod[[#This Row],[batch_created_ts]]-3,1)),0))</calculatedColumnFormula>
    </tableColumn>
    <tableColumn id="59" xr3:uid="{BD3E9DD2-5153-8641-A2B9-CDD347A21D30}" name="19. Supplier Pickup Date Pending" queryTableFieldId="59" dataDxfId="12">
      <calculatedColumnFormula array="1">IF(dod[[#This Row],[Status]]&lt;&gt;dod[[#Headers],[19. Supplier Pickup Date Pending]],"NA",ROUND(IF(OR(dod[[#This Row],[ci_payment_date]:[ffw_booking_ts]]&lt;&gt;"",dod[[#This Row],[final_prd_date]]&lt;&gt;""),TODAY()-MAX(dod[[#This Row],[ci_payment_date]:[ffw_booking_ts]],dod[[#This Row],[final_prd_date]]),IF(dod[[#This Row],[sm_signoff_ts]]&lt;&gt;"",TODAY()-dod[[#This Row],[sm_signoff_ts]]-11,1)),0))</calculatedColumnFormula>
    </tableColumn>
    <tableColumn id="60" xr3:uid="{B3C8C48B-BB74-5D42-BA6D-EBB320AEBCDD}" name="20. Pre Pickup Check" queryTableFieldId="60" dataDxfId="11">
      <calculatedColumnFormula>IF(dod[[#This Row],[Status]]&lt;&gt;dod[[#Headers],[20. Pre Pickup Check]],"NA",ROUND(IF(OR(dod[[#This Row],[spd_ts]]&lt;&gt;"",dod[[#This Row],[batch_spd]]&lt;&gt;"",dod[[#This Row],[final_prd_date]]&lt;&gt;""),TODAY()-MAX(dod[[#This Row],[spd_ts]]+7,dod[[#This Row],[batch_spd]],dod[[#This Row],[final_prd_date]]+3),1),0))</calculatedColumnFormula>
    </tableColumn>
    <tableColumn id="61" xr3:uid="{EEBA2B57-1160-8544-B1E7-A1C951F57942}" name="21. FOB Pickup Pending" queryTableFieldId="61" dataDxfId="10">
      <calculatedColumnFormula>IF(dod[[#This Row],[Status]]&lt;&gt;dod[[#Headers],[21.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calculatedColumnFormula>
    </tableColumn>
    <tableColumn id="62" xr3:uid="{6C6C20B3-F61E-6442-B8E6-61173F1FA3F7}" name="22. Non FOB Pickup Pending" queryTableFieldId="62" dataDxfId="9">
      <calculatedColumnFormula>IF(dod[[#This Row],[Status]]&lt;&gt;dod[[#Headers],[22. Non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calculatedColumnFormula>
    </tableColumn>
    <tableColumn id="63" xr3:uid="{382E4116-5D90-D641-9891-8030748E8EC5}" name="23. INB Creation Pending" queryTableFieldId="63" dataDxfId="8">
      <calculatedColumnFormula array="1">IF(dod[[#This Row],[Status]]&lt;&gt;dod[[#Headers],[23. INB Creation Pending]],"NA",ROUND(IF(OR(dod[[#This Row],[stock_pickup_date]]&lt;&gt;"",dod[[#This Row],[actual_cargo_pick_up_date]]&lt;&gt;""),TODAY()-MAX(dod[[#This Row],[stock_pickup_date]],dod[[#This Row],[actual_cargo_pick_up_date]]),IF(OR(dod[[#This Row],[batch_spd]:[qi_date]]&lt;&gt;""),TODAY()-MAX(dod[[#This Row],[batch_spd]:[qi_date]])-1,1)),0))</calculatedColumnFormula>
    </tableColumn>
    <tableColumn id="64" xr3:uid="{880C8EB5-7518-FC48-B614-21BDEE30DF41}" name="24. Mark In-Transit Pending" queryTableFieldId="64" dataDxfId="7">
      <calculatedColumnFormula>IF(dod[[#This Row],[Status]]&lt;&gt;dod[[#Headers],[24. Mark In-Transit Pending]],"NA",ROUND(IF(dod[[#This Row],[shipment_creation_date]]&lt;&gt;"",TODAY()-dod[[#This Row],[shipment_creation_date]],IF(dod[[#This Row],[actual_cargo_pick_up_date]]&lt;&gt;"",TODAY()-dod[[#This Row],[actual_cargo_pick_up_date]]-7,1)),0))</calculatedColumnFormula>
    </tableColumn>
    <tableColumn id="65" xr3:uid="{F5378EF0-9934-5E4E-83BE-F585E16DD133}" name="25. BL Approval Pending" queryTableFieldId="65" dataDxfId="6">
      <calculatedColumnFormula>IF(dod[[#This Row],[Status]]&lt;&gt;dod[[#Headers],[25. BL Approval Pending]],"NA",ROUND(IF(dod[[#This Row],[shipment_in_transit_date]]&lt;&gt;"",TODAY()-dod[[#This Row],[shipment_in_transit_date]],IF(dod[[#This Row],[shipment_creation_date]]&lt;&gt;"",TODAY()-dod[[#This Row],[shipment_creation_date]]-5,1)),0))</calculatedColumnFormula>
    </tableColumn>
    <tableColumn id="66" xr3:uid="{358E245E-44A4-F34A-AB9C-9D8E5E92A555}" name="26. BL Payment Pending - In Transit" queryTableFieldId="66" dataDxfId="5">
      <calculatedColumnFormula>IF(dod[[#This Row],[Status]]&lt;&gt;dod[[#Headers],[26. BL Payment Pending - In Transit]],"NA",ROUND(IF(OR(dod[[#This Row],[bi_invoice_approval_date]]&lt;&gt;"",dod[[#This Row],[ETA]]&lt;&gt;""),TODAY()-MAX(dod[[#This Row],[bi_invoice_approval_date]],IFERROR(dod[[#This Row],[ETA]]-9,0)),1),0))</calculatedColumnFormula>
    </tableColumn>
    <tableColumn id="67" xr3:uid="{C3F43FC5-7307-EC44-A54A-64D517F7BB2E}" name="27. BL Payment Pending - Arrived" queryTableFieldId="67" dataDxfId="4">
      <calculatedColumnFormula>IF(dod[[#This Row],[Status]]&lt;&gt;dod[[#Headers],[27. BL Payment Pending - Arrived]],"NA",ROUND(IF(OR(dod[[#This Row],[bi_invoice_approval_date]]&lt;&gt;"",dod[[#This Row],[actual_arrival_date]]&lt;&gt;"",dod[[#This Row],[ETA]]&lt;&gt;""),TODAY()-MAX(dod[[#This Row],[bi_invoice_approval_date]],dod[[#This Row],[actual_arrival_date]],IFERROR(dod[[#This Row],[ETA]]-9,0)),1),0))</calculatedColumnFormula>
    </tableColumn>
    <tableColumn id="68" xr3:uid="{15F4C66B-FFAD-8E40-BD24-CBBE64FAD77F}" name="28. Telex Release Pending" queryTableFieldId="68" dataDxfId="3">
      <calculatedColumnFormula>IF(dod[[#This Row],[Status]]&lt;&gt;dod[[#Headers],[28. Telex Release Pending]],"NA",ROUND(IF(OR(dod[[#This Row],[shipment_in_transit_date]]&lt;&gt;"",dod[[#This Row],[bi_payment_date]]&lt;&gt;""),TODAY()-MAX(dod[[#This Row],[shipment_in_transit_date]],dod[[#This Row],[bi_payment_date]]),1),0))</calculatedColumnFormula>
    </tableColumn>
    <tableColumn id="69" xr3:uid="{ECC57973-EB96-4E4C-B10C-73E674BE5692}" name="29. Stock Delivery Pending" queryTableFieldId="69" dataDxfId="2">
      <calculatedColumnFormula>IF(dod[[#This Row],[Status]]&lt;&gt;dod[[#Headers],[29. Stock Delivery Pending]],"NA",ROUND(IF(dod[[#This Row],[actual_arrival_date]]&lt;&gt;"",TODAY()-MAX(dod[[#This Row],[ffwp_telex_release_date]],dod[[#This Row],[actual_arrival_date]]),1),0))</calculatedColumnFormula>
    </tableColumn>
    <tableColumn id="70" xr3:uid="{556F2EB2-3F92-E649-9DE6-E9FD11848D4E}" name="30. Stock Receiving Pending" queryTableFieldId="70" dataDxfId="1">
      <calculatedColumnFormula>IF(dod[[#This Row],[Status]]&lt;&gt;dod[[#Headers],[30. Stock Receiving Pending]],"NA",ROUND(IF(dod[[#This Row],[actual_delivery_date]]&lt;&gt;"",TODAY()-dod[[#This Row],[actual_delivery_date]],IF(dod[[#This Row],[actual_arrival_date]]&lt;&gt;"",TODAY()-dod[[#This Row],[actual_arrival_date]]-12,1)),0))</calculatedColumnFormula>
    </tableColumn>
    <tableColumn id="71" xr3:uid="{BB0AF221-43C9-2145-BE0E-9054BD657C25}" name="31. Dispute - PO Closing Pending" queryTableFieldId="71" dataDxfId="0">
      <calculatedColumnFormula>IF(dod[[#This Row],[Status]]&lt;&gt;dod[[#Headers],[31. Dispute - PO Closing Pending]],"NA",ROUND(IF(dod[[#This Row],[item_receipt_date]]&lt;&gt;"",TODAY()-dod[[#This Row],[item_receipt_date]],1),0))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57C1-978B-3949-A772-8BEABB72DC10}">
  <sheetPr codeName="Sheet12">
    <tabColor theme="9" tint="-0.249977111117893"/>
  </sheetPr>
  <dimension ref="A1:BU13"/>
  <sheetViews>
    <sheetView tabSelected="1" workbookViewId="0">
      <pane xSplit="1" ySplit="1" topLeftCell="AT2" activePane="bottomRight" state="frozen"/>
      <selection pane="topRight" activeCell="B1" sqref="B1"/>
      <selection pane="bottomLeft" activeCell="A2" sqref="A2"/>
      <selection pane="bottomRight" activeCell="AX15" sqref="AX15"/>
    </sheetView>
  </sheetViews>
  <sheetFormatPr baseColWidth="10" defaultColWidth="8.83203125" defaultRowHeight="15" x14ac:dyDescent="0.2"/>
  <cols>
    <col min="1" max="1" width="24.6640625" bestFit="1" customWidth="1"/>
    <col min="2" max="2" width="17.5" bestFit="1" customWidth="1"/>
    <col min="3" max="3" width="18.5" bestFit="1" customWidth="1"/>
    <col min="4" max="4" width="26.6640625" bestFit="1" customWidth="1"/>
    <col min="5" max="5" width="24.83203125" bestFit="1" customWidth="1"/>
    <col min="6" max="6" width="18" bestFit="1" customWidth="1"/>
    <col min="7" max="8" width="22.33203125" bestFit="1" customWidth="1"/>
    <col min="9" max="9" width="18.6640625" bestFit="1" customWidth="1"/>
    <col min="10" max="10" width="19.1640625" bestFit="1" customWidth="1"/>
    <col min="11" max="11" width="17.83203125" bestFit="1" customWidth="1"/>
    <col min="12" max="12" width="14.6640625" bestFit="1" customWidth="1"/>
    <col min="13" max="13" width="24.6640625" bestFit="1" customWidth="1"/>
    <col min="14" max="14" width="17.6640625" bestFit="1" customWidth="1"/>
    <col min="15" max="15" width="18.33203125" bestFit="1" customWidth="1"/>
    <col min="16" max="16" width="16.1640625" bestFit="1" customWidth="1"/>
    <col min="17" max="17" width="9.5" bestFit="1" customWidth="1"/>
    <col min="18" max="18" width="19" bestFit="1" customWidth="1"/>
    <col min="19" max="19" width="24" bestFit="1" customWidth="1"/>
    <col min="20" max="20" width="25.1640625" bestFit="1" customWidth="1"/>
    <col min="21" max="21" width="24.83203125" bestFit="1" customWidth="1"/>
    <col min="22" max="22" width="18" bestFit="1" customWidth="1"/>
    <col min="23" max="23" width="24.1640625" bestFit="1" customWidth="1"/>
    <col min="24" max="24" width="29.1640625" bestFit="1" customWidth="1"/>
    <col min="25" max="25" width="18.6640625" bestFit="1" customWidth="1"/>
    <col min="26" max="26" width="26.33203125" bestFit="1" customWidth="1"/>
    <col min="27" max="27" width="21.1640625" bestFit="1" customWidth="1"/>
    <col min="28" max="28" width="19.5" bestFit="1" customWidth="1"/>
    <col min="29" max="29" width="20.6640625" bestFit="1" customWidth="1"/>
    <col min="30" max="30" width="15.33203125" bestFit="1" customWidth="1"/>
    <col min="31" max="31" width="15.5" bestFit="1" customWidth="1"/>
    <col min="32" max="32" width="13.83203125" bestFit="1" customWidth="1"/>
    <col min="33" max="33" width="11.83203125" bestFit="1" customWidth="1"/>
    <col min="34" max="34" width="14.5" bestFit="1" customWidth="1"/>
    <col min="35" max="35" width="10.5" style="3" bestFit="1" customWidth="1"/>
    <col min="36" max="36" width="6" bestFit="1" customWidth="1"/>
    <col min="37" max="37" width="30.33203125" bestFit="1" customWidth="1"/>
    <col min="38" max="38" width="7.1640625" bestFit="1" customWidth="1"/>
    <col min="39" max="39" width="15.5" bestFit="1" customWidth="1"/>
    <col min="40" max="40" width="22.1640625" bestFit="1" customWidth="1"/>
    <col min="41" max="41" width="11.83203125" bestFit="1" customWidth="1"/>
    <col min="42" max="42" width="22.6640625" bestFit="1" customWidth="1"/>
    <col min="43" max="43" width="24" bestFit="1" customWidth="1"/>
    <col min="44" max="44" width="32.1640625" bestFit="1" customWidth="1"/>
    <col min="45" max="45" width="21.5" bestFit="1" customWidth="1"/>
    <col min="46" max="46" width="23.1640625" bestFit="1" customWidth="1"/>
    <col min="47" max="47" width="23" bestFit="1" customWidth="1"/>
    <col min="48" max="48" width="21.6640625" bestFit="1" customWidth="1"/>
    <col min="49" max="49" width="29.6640625" bestFit="1" customWidth="1"/>
    <col min="50" max="50" width="16.83203125" bestFit="1" customWidth="1"/>
    <col min="51" max="51" width="21.1640625" bestFit="1" customWidth="1"/>
    <col min="52" max="52" width="28.6640625" bestFit="1" customWidth="1"/>
    <col min="53" max="53" width="22.83203125" bestFit="1" customWidth="1"/>
    <col min="54" max="54" width="29.33203125" bestFit="1" customWidth="1"/>
    <col min="55" max="55" width="25.83203125" bestFit="1" customWidth="1"/>
    <col min="56" max="57" width="23.1640625" bestFit="1" customWidth="1"/>
    <col min="58" max="58" width="23" bestFit="1" customWidth="1"/>
    <col min="59" max="60" width="23.83203125" bestFit="1" customWidth="1"/>
    <col min="61" max="61" width="30.83203125" bestFit="1" customWidth="1"/>
    <col min="62" max="62" width="20.5" bestFit="1" customWidth="1"/>
    <col min="63" max="63" width="22.83203125" bestFit="1" customWidth="1"/>
    <col min="64" max="64" width="26.83203125" bestFit="1" customWidth="1"/>
    <col min="65" max="65" width="24.1640625" bestFit="1" customWidth="1"/>
    <col min="66" max="66" width="26.5" bestFit="1" customWidth="1"/>
    <col min="67" max="67" width="23.5" bestFit="1" customWidth="1"/>
    <col min="68" max="68" width="33" bestFit="1" customWidth="1"/>
    <col min="69" max="69" width="31.1640625" bestFit="1" customWidth="1"/>
    <col min="70" max="70" width="24.6640625" bestFit="1" customWidth="1"/>
    <col min="71" max="71" width="25.33203125" bestFit="1" customWidth="1"/>
    <col min="72" max="72" width="26.33203125" bestFit="1" customWidth="1"/>
    <col min="73" max="73" width="30.5" bestFit="1" customWidth="1"/>
    <col min="74" max="74" width="8.6640625" bestFit="1" customWidth="1"/>
  </cols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</row>
    <row r="2" spans="1:73" x14ac:dyDescent="0.2">
      <c r="A2" t="s">
        <v>73</v>
      </c>
      <c r="B2" s="3">
        <v>45723</v>
      </c>
      <c r="C2" s="3">
        <v>45727</v>
      </c>
      <c r="D2" s="3">
        <v>45728</v>
      </c>
      <c r="E2" s="3">
        <v>45729</v>
      </c>
      <c r="F2" s="3">
        <v>45735</v>
      </c>
      <c r="G2" s="3">
        <v>45742</v>
      </c>
      <c r="H2" s="3">
        <v>45755</v>
      </c>
      <c r="I2" s="3">
        <v>45762</v>
      </c>
      <c r="J2" s="3">
        <v>45763</v>
      </c>
      <c r="K2" s="4">
        <v>45763.392361111109</v>
      </c>
      <c r="L2" s="4">
        <v>45764.246527777781</v>
      </c>
      <c r="M2" s="3"/>
      <c r="N2" s="3"/>
      <c r="O2" s="3">
        <v>45769</v>
      </c>
      <c r="P2" s="3">
        <v>45765.553472222222</v>
      </c>
      <c r="Q2" s="3">
        <v>45789.577777777777</v>
      </c>
      <c r="R2" s="3">
        <v>45797</v>
      </c>
      <c r="S2" s="3">
        <v>45801</v>
      </c>
      <c r="T2" s="3"/>
      <c r="U2" s="3">
        <v>45817</v>
      </c>
      <c r="V2" s="3"/>
      <c r="W2" s="3"/>
      <c r="X2" s="3"/>
      <c r="Y2" s="3"/>
      <c r="Z2" s="3">
        <v>45798</v>
      </c>
      <c r="AA2" s="3">
        <v>45803</v>
      </c>
      <c r="AB2" s="3">
        <v>45818</v>
      </c>
      <c r="AC2" s="3"/>
      <c r="AD2" s="3">
        <v>45777</v>
      </c>
      <c r="AE2" s="4">
        <v>45777</v>
      </c>
      <c r="AF2" s="3">
        <v>45762</v>
      </c>
      <c r="AG2" s="3">
        <v>45789</v>
      </c>
      <c r="AH2" s="4">
        <v>45771</v>
      </c>
      <c r="AI2" s="3" cm="1">
        <f t="array" ref="AI2">IF(_xlfn.XLOOKUP(dod[[#This Row],[po_razin_id]],[1]!INB_Data[[#All],[PO&amp;RAZIN&amp;ID]],[1]!INB_Data[[#All],[expected_arrival_date]],"")=0,"",_xlfn.XLOOKUP(dod[[#This Row],[po_razin_id]],[1]!INB_Data[[#All],[PO&amp;RAZIN&amp;ID]],[1]!INB_Data[[#All],[expected_arrival_date]],""))</f>
        <v>45818</v>
      </c>
      <c r="AJ2">
        <f>MAX(IF(dod[[#This Row],[planned_prd]]&lt;&gt;"",dod[[#This Row],[planned_prd]]-dod[[#This Row],[po_created_date]]-15,50),24)</f>
        <v>24</v>
      </c>
      <c r="AK2" t="str" cm="1">
        <f t="array" aca="1" ref="AK2" ca="1">_xlfn.XLOOKUP(dod[[#This Row],[po_razin_id]],[1]!PO_Data[[#All],[po_razin_id]],[1]!PO_Data[[#All],[Current Status]],"NA")</f>
        <v>27. BL Payment Pending - Arrived</v>
      </c>
      <c r="AL2">
        <f ca="1">MAX(_xlfn.XLOOKUP(dod[[#This Row],[Status]],dod[[#Headers],[A. Anti PO Line]:[31. Dispute - PO Closing Pending]],dod[[#This Row],[A. Anti PO Line]:[31. Dispute - PO Closing Pending]],1),1)</f>
        <v>7</v>
      </c>
      <c r="AM2" t="str">
        <f ca="1">IF(dod[[#This Row],[Status]]&lt;&gt;dod[[#Headers],[A. Anti PO Line]],"NA",ROUND(TODAY()-dod[[#This Row],[po_created_date]],0))</f>
        <v>NA</v>
      </c>
      <c r="AN2" t="str">
        <f ca="1">IF(dod[[#This Row],[Status]]&lt;&gt;dod[[#Headers],[B. Compliance Blocked]],"NA",ROUND(TODAY()-dod[[#This Row],[po_created_date]],0))</f>
        <v>NA</v>
      </c>
      <c r="AO2" t="str">
        <f ca="1">IF(dod[[#This Row],[Status]]&lt;&gt;dod[[#Headers],[C. Shipped]],"NA",ROUND(TODAY()-dod[[#This Row],[po_created_date]],0))</f>
        <v>NA</v>
      </c>
      <c r="AP2" t="str">
        <f ca="1">IF(dod[[#This Row],[Status]]&lt;&gt;dod[[#Headers],[D. Master Data Blocker]],"NA",ROUND(TODAY()-dod[[#This Row],[po_created_date]],0))</f>
        <v>NA</v>
      </c>
      <c r="AQ2" t="str">
        <f ca="1">IF(dod[[#This Row],[Status]]&lt;&gt;dod[[#Headers],[01. PO Approval Pending]],"NA",ROUND(TODAY()-dod[[#This Row],[po_created_date]],0))</f>
        <v>NA</v>
      </c>
      <c r="AR2" t="str">
        <f ca="1">IF(dod[[#This Row],[Status]]&lt;&gt;dod[[#Headers],[02. Supplier Confirmation Pending]],"NA",ROUND(IF(dod[[#This Row],[po_approval_date]]&lt;&gt;"",TODAY()-dod[[#This Row],[po_approval_date]],IF(dod[[#This Row],[po_created_date]]&lt;&gt;"",TODAY()-dod[[#This Row],[po_created_date]]-2,1)),0))</f>
        <v>NA</v>
      </c>
      <c r="AS2" t="str">
        <f ca="1">IF(dod[[#This Row],[Status]]&lt;&gt;dod[[#Headers],[03. PI Upload Pending]],"NA",ROUND(IF(dod[[#This Row],[supplier_confirmation_date]]&lt;&gt;"",TODAY()-dod[[#This Row],[supplier_confirmation_date]],IF(dod[[#This Row],[po_approval_date]]&lt;&gt;"",TODAY()-dod[[#This Row],[po_approval_date]]-3,1)),0))</f>
        <v>NA</v>
      </c>
      <c r="AT2" t="str">
        <f ca="1">IF(dod[[#This Row],[Status]]&lt;&gt;dod[[#Headers],[04. PI Approval Pending]],"NA",ROUND(IF(dod[[#This Row],[supplier_confirmation_date]]&lt;&gt;"",TODAY()-dod[[#This Row],[supplier_confirmation_date]]-2,IF(dod[[#This Row],[po_approval_date]]&lt;&gt;"",TODAY()-dod[[#This Row],[po_approval_date]]-5,1)),0))</f>
        <v>NA</v>
      </c>
      <c r="AU2" t="str">
        <f ca="1">IF(dod[[#This Row],[Status]]&lt;&gt;dod[[#Headers],[05. PI Payment Pending]],"NA",ROUND(IF(dod[[#This Row],[pi_invoice_approval_date]]&lt;&gt;"",TODAY()-dod[[#This Row],[pi_invoice_approval_date]],IF(dod[[#This Row],[supplier_confirmation_date]]&lt;&gt;"",TODAY()-dod[[#This Row],[supplier_confirmation_date]]-2,1)),0))</f>
        <v>NA</v>
      </c>
      <c r="AV2" t="str">
        <f ca="1">IF(dod[[#This Row],[Status]]&lt;&gt;dod[[#Headers],[06. Packaging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W2" t="str">
        <f ca="1">IF(dod[[#This Row],[Status]]&lt;&gt;dod[[#Headers],[07. Transperancy Label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X2" t="str">
        <f ca="1">IF(dod[[#This Row],[Status]]&lt;&gt;dod[[#Headers],[08. PRD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Y2" t="str">
        <f ca="1">IF(dod[[#This Row],[Status]]&lt;&gt;dod[[#Headers],[09. Under Production]],"NA",ROUND(IF(dod[[#This Row],[receive_first_prd_date]]&lt;&gt;"",TODAY()-dod[[#This Row],[receive_first_prd_date]],IF(dod[[#This Row],[pi_payment_date]]&lt;&gt;"",TODAY()-dod[[#This Row],[pi_payment_date]]-2,IF(dod[[#This Row],[supplier_confirmation_date]]&lt;&gt;"",TODAY()-dod[[#This Row],[supplier_confirmation_date]]-3,1))),0))</f>
        <v>NA</v>
      </c>
      <c r="AZ2" t="str">
        <f ca="1">IF(dod[[#This Row],[Status]]&lt;&gt;dod[[#Headers],[10. PRD Confirmation Pending]],"NA",ROUND(IF(dod[[#This Row],[final_prd_date]]&lt;&gt;"",TODAY()-dod[[#This Row],[final_prd_date]]+24,IF(dod[[#This Row],[receive_first_prd_date]]&lt;&gt;"",TODAY()-dod[[#This Row],[receive_first_prd_date]]+dod[[#This Row],[PLT]]+24,1)),0))</f>
        <v>NA</v>
      </c>
      <c r="BA2" t="str">
        <f ca="1">IF(dod[[#This Row],[Status]]&lt;&gt;dod[[#Headers],[11. IM Sign-Off Pending]],"NA",ROUND(IF(dod[[#This Row],[prd_reconfirmed_date]]&lt;&gt;"",TODAY()-dod[[#This Row],[prd_reconfirmed_date]],IF(dod[[#This Row],[final_prd_date]]&lt;&gt;"",TODAY()-dod[[#This Row],[final_prd_date]]+24-3,1)),0))</f>
        <v>NA</v>
      </c>
      <c r="BB2" t="str">
        <f ca="1">IF(dod[[#This Row],[Status]]&lt;&gt;dod[[#Headers],[12. Ready for Batching Pending]],"NA",ROUND(IF(dod[[#This Row],[po_im_date_value]]&lt;&gt;"",TODAY()-dod[[#This Row],[po_im_date_value]],IF(dod[[#This Row],[prd_reconfirmed_date]]&lt;&gt;"",TODAY()-dod[[#This Row],[prd_reconfirmed_date]]-3,1)),0))</f>
        <v>NA</v>
      </c>
      <c r="BC2" t="str">
        <f ca="1">IF(dod[[#This Row],[Status]]&lt;&gt;dod[[#Headers],[13. Batch Creation Pending]],"NA",ROUND(IF(dod[[#This Row],[po_sm_date_value]]&lt;&gt;"",TODAY()-dod[[#This Row],[po_sm_date_value]],IF(dod[[#This Row],[po_im_date_value]]&lt;&gt;"",TODAY()-dod[[#This Row],[po_im_date_value]]-2,1)),0))</f>
        <v>NA</v>
      </c>
      <c r="BD2" t="str">
        <f ca="1">IF(dod[[#This Row],[Status]]&lt;&gt;dod[[#Headers],[14. SM Sign-Off Pending]],"NA",ROUND(IF(dod[[#This Row],[batch_created_ts]]&lt;&gt;"",TODAY()-dod[[#This Row],[batch_created_ts]],IF(dod[[#This Row],[po_sm_date_value]]&lt;&gt;"",TODAY()-dod[[#This Row],[po_sm_date_value]]-2,1)),0))</f>
        <v>NA</v>
      </c>
      <c r="BE2" t="str">
        <f ca="1">IF(dod[[#This Row],[Status]]&lt;&gt;dod[[#Headers],[15. CI Approval Pending]],"NA",ROUND(IF(dod[[#This Row],[sm_signoff_ts]]&lt;&gt;"",TODAY()-dod[[#This Row],[sm_signoff_ts]],IF(dod[[#This Row],[batch_created_ts]]&lt;&gt;"",TODAY()-dod[[#This Row],[batch_created_ts]]-3,1)),0))</f>
        <v>NA</v>
      </c>
      <c r="BF2" t="str" cm="1">
        <f t="array" aca="1" ref="BF2" ca="1">IF(dod[[#This Row],[Status]]&lt;&gt;dod[[#Headers],[16. CI Payment Pending]],"NA",ROUND(IF(OR(dod[[#This Row],[sm_signoff_ts]:[ci_invoice_approval_date]]&lt;&gt;""),TODAY()-MAX(dod[[#This Row],[sm_signoff_ts]:[ci_invoice_approval_date]]),IF(dod[[#This Row],[batch_created_ts]]&lt;&gt;"",TODAY()-dod[[#This Row],[batch_created_ts]]-3,1)),0))</f>
        <v>NA</v>
      </c>
      <c r="BG2" t="str" cm="1">
        <f t="array" aca="1" ref="BG2" ca="1">IF(dod[[#This Row],[Status]]&lt;&gt;dod[[#Headers],[17. QC Schedule Pending]],"NA",ROUND(IF(OR(dod[[#This Row],[sm_signoff_ts]:[ci_payment_date]]&lt;&gt;""),TODAY()-MAX(dod[[#This Row],[sm_signoff_ts]:[ci_payment_date]]),IF(dod[[#This Row],[batch_created_ts]]&lt;&gt;"",TODAY()-dod[[#This Row],[batch_created_ts]]-3,1)),0))</f>
        <v>NA</v>
      </c>
      <c r="BH2" t="str" cm="1">
        <f t="array" aca="1" ref="BH2" ca="1">IF(dod[[#This Row],[Status]]&lt;&gt;dod[[#Headers],[18. FFW Booking Missing]],"NA",ROUND(IF(OR(dod[[#This Row],[sm_signoff_ts]:[qc_schedule_date]]&lt;&gt;""),TODAY()-MAX(dod[[#This Row],[sm_signoff_ts]:[qc_schedule_date]]),IF(dod[[#This Row],[batch_created_ts]]&lt;&gt;"",TODAY()-dod[[#This Row],[batch_created_ts]]-3,1)),0))</f>
        <v>NA</v>
      </c>
      <c r="BI2" t="str" cm="1">
        <f t="array" aca="1" ref="BI2" ca="1">IF(dod[[#This Row],[Status]]&lt;&gt;dod[[#Headers],[19. Supplier Pickup Date Pending]],"NA",ROUND(IF(OR(dod[[#This Row],[ci_payment_date]:[ffw_booking_ts]]&lt;&gt;"",dod[[#This Row],[final_prd_date]]&lt;&gt;""),TODAY()-MAX(dod[[#This Row],[ci_payment_date]:[ffw_booking_ts]],dod[[#This Row],[final_prd_date]]),IF(dod[[#This Row],[sm_signoff_ts]]&lt;&gt;"",TODAY()-dod[[#This Row],[sm_signoff_ts]]-11,1)),0))</f>
        <v>NA</v>
      </c>
      <c r="BJ2" t="str">
        <f ca="1">IF(dod[[#This Row],[Status]]&lt;&gt;dod[[#Headers],[20. Pre Pickup Check]],"NA",ROUND(IF(OR(dod[[#This Row],[spd_ts]]&lt;&gt;"",dod[[#This Row],[batch_spd]]&lt;&gt;"",dod[[#This Row],[final_prd_date]]&lt;&gt;""),TODAY()-MAX(dod[[#This Row],[spd_ts]]+7,dod[[#This Row],[batch_spd]],dod[[#This Row],[final_prd_date]]+3),1),0))</f>
        <v>NA</v>
      </c>
      <c r="BK2" t="str">
        <f ca="1">IF(dod[[#This Row],[Status]]&lt;&gt;dod[[#Headers],[21.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f>
        <v>NA</v>
      </c>
      <c r="BL2" t="str">
        <f ca="1">IF(dod[[#This Row],[Status]]&lt;&gt;dod[[#Headers],[22. Non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f>
        <v>NA</v>
      </c>
      <c r="BM2" t="str" cm="1">
        <f t="array" aca="1" ref="BM2" ca="1">IF(dod[[#This Row],[Status]]&lt;&gt;dod[[#Headers],[23. INB Creation Pending]],"NA",ROUND(IF(OR(dod[[#This Row],[stock_pickup_date]]&lt;&gt;"",dod[[#This Row],[actual_cargo_pick_up_date]]&lt;&gt;""),TODAY()-MAX(dod[[#This Row],[stock_pickup_date]],dod[[#This Row],[actual_cargo_pick_up_date]]),IF(OR(dod[[#This Row],[batch_spd]:[qi_date]]&lt;&gt;""),TODAY()-MAX(dod[[#This Row],[batch_spd]:[qi_date]])-1,1)),0))</f>
        <v>NA</v>
      </c>
      <c r="BN2" t="str">
        <f ca="1">IF(dod[[#This Row],[Status]]&lt;&gt;dod[[#Headers],[24. Mark In-Transit Pending]],"NA",ROUND(IF(dod[[#This Row],[shipment_creation_date]]&lt;&gt;"",TODAY()-dod[[#This Row],[shipment_creation_date]],IF(dod[[#This Row],[actual_cargo_pick_up_date]]&lt;&gt;"",TODAY()-dod[[#This Row],[actual_cargo_pick_up_date]]-7,1)),0))</f>
        <v>NA</v>
      </c>
      <c r="BO2" t="str">
        <f ca="1">IF(dod[[#This Row],[Status]]&lt;&gt;dod[[#Headers],[25. BL Approval Pending]],"NA",ROUND(IF(dod[[#This Row],[shipment_in_transit_date]]&lt;&gt;"",TODAY()-dod[[#This Row],[shipment_in_transit_date]],IF(dod[[#This Row],[shipment_creation_date]]&lt;&gt;"",TODAY()-dod[[#This Row],[shipment_creation_date]]-5,1)),0))</f>
        <v>NA</v>
      </c>
      <c r="BP2" t="str">
        <f ca="1">IF(dod[[#This Row],[Status]]&lt;&gt;dod[[#Headers],[26. BL Payment Pending - In Transit]],"NA",ROUND(IF(OR(dod[[#This Row],[bi_invoice_approval_date]]&lt;&gt;"",dod[[#This Row],[ETA]]&lt;&gt;""),TODAY()-MAX(dod[[#This Row],[bi_invoice_approval_date]],IFERROR(dod[[#This Row],[ETA]]-9,0)),1),0))</f>
        <v>NA</v>
      </c>
      <c r="BQ2">
        <f ca="1">IF(dod[[#This Row],[Status]]&lt;&gt;dod[[#Headers],[27. BL Payment Pending - Arrived]],"NA",ROUND(IF(OR(dod[[#This Row],[bi_invoice_approval_date]]&lt;&gt;"",dod[[#This Row],[actual_arrival_date]]&lt;&gt;"",dod[[#This Row],[ETA]]&lt;&gt;""),TODAY()-MAX(dod[[#This Row],[bi_invoice_approval_date]],dod[[#This Row],[actual_arrival_date]],IFERROR(dod[[#This Row],[ETA]]-9,0)),1),0))</f>
        <v>7</v>
      </c>
      <c r="BR2" t="str">
        <f ca="1">IF(dod[[#This Row],[Status]]&lt;&gt;dod[[#Headers],[28. Telex Release Pending]],"NA",ROUND(IF(OR(dod[[#This Row],[shipment_in_transit_date]]&lt;&gt;"",dod[[#This Row],[bi_payment_date]]&lt;&gt;""),TODAY()-MAX(dod[[#This Row],[shipment_in_transit_date]],dod[[#This Row],[bi_payment_date]]),1),0))</f>
        <v>NA</v>
      </c>
      <c r="BS2" t="str">
        <f ca="1">IF(dod[[#This Row],[Status]]&lt;&gt;dod[[#Headers],[29. Stock Delivery Pending]],"NA",ROUND(IF(dod[[#This Row],[actual_arrival_date]]&lt;&gt;"",TODAY()-MAX(dod[[#This Row],[ffwp_telex_release_date]],dod[[#This Row],[actual_arrival_date]]),1),0))</f>
        <v>NA</v>
      </c>
      <c r="BT2" t="str">
        <f ca="1">IF(dod[[#This Row],[Status]]&lt;&gt;dod[[#Headers],[30. Stock Receiving Pending]],"NA",ROUND(IF(dod[[#This Row],[actual_delivery_date]]&lt;&gt;"",TODAY()-dod[[#This Row],[actual_delivery_date]],IF(dod[[#This Row],[actual_arrival_date]]&lt;&gt;"",TODAY()-dod[[#This Row],[actual_arrival_date]]-12,1)),0))</f>
        <v>NA</v>
      </c>
      <c r="BU2" t="str">
        <f ca="1">IF(dod[[#This Row],[Status]]&lt;&gt;dod[[#Headers],[31. Dispute - PO Closing Pending]],"NA",ROUND(IF(dod[[#This Row],[item_receipt_date]]&lt;&gt;"",TODAY()-dod[[#This Row],[item_receipt_date]],1),0))</f>
        <v>NA</v>
      </c>
    </row>
    <row r="3" spans="1:73" x14ac:dyDescent="0.2">
      <c r="A3" t="s">
        <v>74</v>
      </c>
      <c r="B3" s="3">
        <v>45723</v>
      </c>
      <c r="C3" s="3">
        <v>45729</v>
      </c>
      <c r="D3" s="3">
        <v>45730</v>
      </c>
      <c r="E3" s="3">
        <v>45777</v>
      </c>
      <c r="F3" s="3">
        <v>45793</v>
      </c>
      <c r="G3" s="3">
        <v>45733</v>
      </c>
      <c r="H3" s="3">
        <v>45791</v>
      </c>
      <c r="I3" s="3">
        <v>45792</v>
      </c>
      <c r="J3" s="3">
        <v>45793</v>
      </c>
      <c r="K3" s="4">
        <v>45793.411111111112</v>
      </c>
      <c r="L3" s="4">
        <v>45797.243055555555</v>
      </c>
      <c r="M3" s="3"/>
      <c r="N3" s="3"/>
      <c r="O3" s="3"/>
      <c r="P3" s="3">
        <v>45797.616666666669</v>
      </c>
      <c r="Q3" s="3">
        <v>45803.530555555553</v>
      </c>
      <c r="R3" s="3">
        <v>45820</v>
      </c>
      <c r="S3" s="3">
        <v>45821</v>
      </c>
      <c r="T3" s="3"/>
      <c r="U3" s="3"/>
      <c r="V3" s="3"/>
      <c r="W3" s="3"/>
      <c r="X3" s="3"/>
      <c r="Y3" s="3"/>
      <c r="Z3" s="3">
        <v>45820</v>
      </c>
      <c r="AA3" s="3"/>
      <c r="AB3" s="3"/>
      <c r="AC3" s="3"/>
      <c r="AD3" s="3">
        <v>45803</v>
      </c>
      <c r="AE3" s="4">
        <v>45808</v>
      </c>
      <c r="AF3" s="3">
        <v>45792</v>
      </c>
      <c r="AG3" s="3">
        <v>45808</v>
      </c>
      <c r="AH3" s="4"/>
      <c r="AI3" s="3" cm="1">
        <f t="array" ref="AI3">IF(_xlfn.XLOOKUP(dod[[#This Row],[po_razin_id]],[1]!INB_Data[[#All],[PO&amp;RAZIN&amp;ID]],[1]!INB_Data[[#All],[expected_arrival_date]],"")=0,"",_xlfn.XLOOKUP(dod[[#This Row],[po_razin_id]],[1]!INB_Data[[#All],[PO&amp;RAZIN&amp;ID]],[1]!INB_Data[[#All],[expected_arrival_date]],""))</f>
        <v>45841</v>
      </c>
      <c r="AJ3">
        <f>MAX(IF(dod[[#This Row],[planned_prd]]&lt;&gt;"",dod[[#This Row],[planned_prd]]-dod[[#This Row],[po_created_date]]-15,50),24)</f>
        <v>54</v>
      </c>
      <c r="AK3" t="str" cm="1">
        <f t="array" aca="1" ref="AK3" ca="1">_xlfn.XLOOKUP(dod[[#This Row],[po_razin_id]],[1]!PO_Data[[#All],[po_razin_id]],[1]!PO_Data[[#All],[Current Status]],"NA")</f>
        <v>24. Mark In-Transit Pending</v>
      </c>
      <c r="AL3">
        <f ca="1">MAX(_xlfn.XLOOKUP(dod[[#This Row],[Status]],dod[[#Headers],[A. Anti PO Line]:[31. Dispute - PO Closing Pending]],dod[[#This Row],[A. Anti PO Line]:[31. Dispute - PO Closing Pending]],1),1)</f>
        <v>4</v>
      </c>
      <c r="AM3" t="str">
        <f ca="1">IF(dod[[#This Row],[Status]]&lt;&gt;dod[[#Headers],[A. Anti PO Line]],"NA",ROUND(TODAY()-dod[[#This Row],[po_created_date]],0))</f>
        <v>NA</v>
      </c>
      <c r="AN3" t="str">
        <f ca="1">IF(dod[[#This Row],[Status]]&lt;&gt;dod[[#Headers],[B. Compliance Blocked]],"NA",ROUND(TODAY()-dod[[#This Row],[po_created_date]],0))</f>
        <v>NA</v>
      </c>
      <c r="AO3" t="str">
        <f ca="1">IF(dod[[#This Row],[Status]]&lt;&gt;dod[[#Headers],[C. Shipped]],"NA",ROUND(TODAY()-dod[[#This Row],[po_created_date]],0))</f>
        <v>NA</v>
      </c>
      <c r="AP3" t="str">
        <f ca="1">IF(dod[[#This Row],[Status]]&lt;&gt;dod[[#Headers],[D. Master Data Blocker]],"NA",ROUND(TODAY()-dod[[#This Row],[po_created_date]],0))</f>
        <v>NA</v>
      </c>
      <c r="AQ3" t="str">
        <f ca="1">IF(dod[[#This Row],[Status]]&lt;&gt;dod[[#Headers],[01. PO Approval Pending]],"NA",ROUND(TODAY()-dod[[#This Row],[po_created_date]],0))</f>
        <v>NA</v>
      </c>
      <c r="AR3" t="str">
        <f ca="1">IF(dod[[#This Row],[Status]]&lt;&gt;dod[[#Headers],[02. Supplier Confirmation Pending]],"NA",ROUND(IF(dod[[#This Row],[po_approval_date]]&lt;&gt;"",TODAY()-dod[[#This Row],[po_approval_date]],IF(dod[[#This Row],[po_created_date]]&lt;&gt;"",TODAY()-dod[[#This Row],[po_created_date]]-2,1)),0))</f>
        <v>NA</v>
      </c>
      <c r="AS3" t="str">
        <f ca="1">IF(dod[[#This Row],[Status]]&lt;&gt;dod[[#Headers],[03. PI Upload Pending]],"NA",ROUND(IF(dod[[#This Row],[supplier_confirmation_date]]&lt;&gt;"",TODAY()-dod[[#This Row],[supplier_confirmation_date]],IF(dod[[#This Row],[po_approval_date]]&lt;&gt;"",TODAY()-dod[[#This Row],[po_approval_date]]-3,1)),0))</f>
        <v>NA</v>
      </c>
      <c r="AT3" t="str">
        <f ca="1">IF(dod[[#This Row],[Status]]&lt;&gt;dod[[#Headers],[04. PI Approval Pending]],"NA",ROUND(IF(dod[[#This Row],[supplier_confirmation_date]]&lt;&gt;"",TODAY()-dod[[#This Row],[supplier_confirmation_date]]-2,IF(dod[[#This Row],[po_approval_date]]&lt;&gt;"",TODAY()-dod[[#This Row],[po_approval_date]]-5,1)),0))</f>
        <v>NA</v>
      </c>
      <c r="AU3" t="str">
        <f ca="1">IF(dod[[#This Row],[Status]]&lt;&gt;dod[[#Headers],[05. PI Payment Pending]],"NA",ROUND(IF(dod[[#This Row],[pi_invoice_approval_date]]&lt;&gt;"",TODAY()-dod[[#This Row],[pi_invoice_approval_date]],IF(dod[[#This Row],[supplier_confirmation_date]]&lt;&gt;"",TODAY()-dod[[#This Row],[supplier_confirmation_date]]-2,1)),0))</f>
        <v>NA</v>
      </c>
      <c r="AV3" t="str">
        <f ca="1">IF(dod[[#This Row],[Status]]&lt;&gt;dod[[#Headers],[06. Packaging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W3" t="str">
        <f ca="1">IF(dod[[#This Row],[Status]]&lt;&gt;dod[[#Headers],[07. Transperancy Label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X3" t="str">
        <f ca="1">IF(dod[[#This Row],[Status]]&lt;&gt;dod[[#Headers],[08. PRD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Y3" t="str">
        <f ca="1">IF(dod[[#This Row],[Status]]&lt;&gt;dod[[#Headers],[09. Under Production]],"NA",ROUND(IF(dod[[#This Row],[receive_first_prd_date]]&lt;&gt;"",TODAY()-dod[[#This Row],[receive_first_prd_date]],IF(dod[[#This Row],[pi_payment_date]]&lt;&gt;"",TODAY()-dod[[#This Row],[pi_payment_date]]-2,IF(dod[[#This Row],[supplier_confirmation_date]]&lt;&gt;"",TODAY()-dod[[#This Row],[supplier_confirmation_date]]-3,1))),0))</f>
        <v>NA</v>
      </c>
      <c r="AZ3" t="str">
        <f ca="1">IF(dod[[#This Row],[Status]]&lt;&gt;dod[[#Headers],[10. PRD Confirmation Pending]],"NA",ROUND(IF(dod[[#This Row],[final_prd_date]]&lt;&gt;"",TODAY()-dod[[#This Row],[final_prd_date]]+24,IF(dod[[#This Row],[receive_first_prd_date]]&lt;&gt;"",TODAY()-dod[[#This Row],[receive_first_prd_date]]+dod[[#This Row],[PLT]]+24,1)),0))</f>
        <v>NA</v>
      </c>
      <c r="BA3" t="str">
        <f ca="1">IF(dod[[#This Row],[Status]]&lt;&gt;dod[[#Headers],[11. IM Sign-Off Pending]],"NA",ROUND(IF(dod[[#This Row],[prd_reconfirmed_date]]&lt;&gt;"",TODAY()-dod[[#This Row],[prd_reconfirmed_date]],IF(dod[[#This Row],[final_prd_date]]&lt;&gt;"",TODAY()-dod[[#This Row],[final_prd_date]]+24-3,1)),0))</f>
        <v>NA</v>
      </c>
      <c r="BB3" t="str">
        <f ca="1">IF(dod[[#This Row],[Status]]&lt;&gt;dod[[#Headers],[12. Ready for Batching Pending]],"NA",ROUND(IF(dod[[#This Row],[po_im_date_value]]&lt;&gt;"",TODAY()-dod[[#This Row],[po_im_date_value]],IF(dod[[#This Row],[prd_reconfirmed_date]]&lt;&gt;"",TODAY()-dod[[#This Row],[prd_reconfirmed_date]]-3,1)),0))</f>
        <v>NA</v>
      </c>
      <c r="BC3" t="str">
        <f ca="1">IF(dod[[#This Row],[Status]]&lt;&gt;dod[[#Headers],[13. Batch Creation Pending]],"NA",ROUND(IF(dod[[#This Row],[po_sm_date_value]]&lt;&gt;"",TODAY()-dod[[#This Row],[po_sm_date_value]],IF(dod[[#This Row],[po_im_date_value]]&lt;&gt;"",TODAY()-dod[[#This Row],[po_im_date_value]]-2,1)),0))</f>
        <v>NA</v>
      </c>
      <c r="BD3" t="str">
        <f ca="1">IF(dod[[#This Row],[Status]]&lt;&gt;dod[[#Headers],[14. SM Sign-Off Pending]],"NA",ROUND(IF(dod[[#This Row],[batch_created_ts]]&lt;&gt;"",TODAY()-dod[[#This Row],[batch_created_ts]],IF(dod[[#This Row],[po_sm_date_value]]&lt;&gt;"",TODAY()-dod[[#This Row],[po_sm_date_value]]-2,1)),0))</f>
        <v>NA</v>
      </c>
      <c r="BE3" t="str">
        <f ca="1">IF(dod[[#This Row],[Status]]&lt;&gt;dod[[#Headers],[15. CI Approval Pending]],"NA",ROUND(IF(dod[[#This Row],[sm_signoff_ts]]&lt;&gt;"",TODAY()-dod[[#This Row],[sm_signoff_ts]],IF(dod[[#This Row],[batch_created_ts]]&lt;&gt;"",TODAY()-dod[[#This Row],[batch_created_ts]]-3,1)),0))</f>
        <v>NA</v>
      </c>
      <c r="BF3" t="str" cm="1">
        <f t="array" aca="1" ref="BF3" ca="1">IF(dod[[#This Row],[Status]]&lt;&gt;dod[[#Headers],[16. CI Payment Pending]],"NA",ROUND(IF(OR(dod[[#This Row],[sm_signoff_ts]:[ci_invoice_approval_date]]&lt;&gt;""),TODAY()-MAX(dod[[#This Row],[sm_signoff_ts]:[ci_invoice_approval_date]]),IF(dod[[#This Row],[batch_created_ts]]&lt;&gt;"",TODAY()-dod[[#This Row],[batch_created_ts]]-3,1)),0))</f>
        <v>NA</v>
      </c>
      <c r="BG3" t="str" cm="1">
        <f t="array" aca="1" ref="BG3" ca="1">IF(dod[[#This Row],[Status]]&lt;&gt;dod[[#Headers],[17. QC Schedule Pending]],"NA",ROUND(IF(OR(dod[[#This Row],[sm_signoff_ts]:[ci_payment_date]]&lt;&gt;""),TODAY()-MAX(dod[[#This Row],[sm_signoff_ts]:[ci_payment_date]]),IF(dod[[#This Row],[batch_created_ts]]&lt;&gt;"",TODAY()-dod[[#This Row],[batch_created_ts]]-3,1)),0))</f>
        <v>NA</v>
      </c>
      <c r="BH3" t="str" cm="1">
        <f t="array" aca="1" ref="BH3" ca="1">IF(dod[[#This Row],[Status]]&lt;&gt;dod[[#Headers],[18. FFW Booking Missing]],"NA",ROUND(IF(OR(dod[[#This Row],[sm_signoff_ts]:[qc_schedule_date]]&lt;&gt;""),TODAY()-MAX(dod[[#This Row],[sm_signoff_ts]:[qc_schedule_date]]),IF(dod[[#This Row],[batch_created_ts]]&lt;&gt;"",TODAY()-dod[[#This Row],[batch_created_ts]]-3,1)),0))</f>
        <v>NA</v>
      </c>
      <c r="BI3" t="str" cm="1">
        <f t="array" aca="1" ref="BI3" ca="1">IF(dod[[#This Row],[Status]]&lt;&gt;dod[[#Headers],[19. Supplier Pickup Date Pending]],"NA",ROUND(IF(OR(dod[[#This Row],[ci_payment_date]:[ffw_booking_ts]]&lt;&gt;"",dod[[#This Row],[final_prd_date]]&lt;&gt;""),TODAY()-MAX(dod[[#This Row],[ci_payment_date]:[ffw_booking_ts]],dod[[#This Row],[final_prd_date]]),IF(dod[[#This Row],[sm_signoff_ts]]&lt;&gt;"",TODAY()-dod[[#This Row],[sm_signoff_ts]]-11,1)),0))</f>
        <v>NA</v>
      </c>
      <c r="BJ3" t="str">
        <f ca="1">IF(dod[[#This Row],[Status]]&lt;&gt;dod[[#Headers],[20. Pre Pickup Check]],"NA",ROUND(IF(OR(dod[[#This Row],[spd_ts]]&lt;&gt;"",dod[[#This Row],[batch_spd]]&lt;&gt;"",dod[[#This Row],[final_prd_date]]&lt;&gt;""),TODAY()-MAX(dod[[#This Row],[spd_ts]]+7,dod[[#This Row],[batch_spd]],dod[[#This Row],[final_prd_date]]+3),1),0))</f>
        <v>NA</v>
      </c>
      <c r="BK3" t="str">
        <f ca="1">IF(dod[[#This Row],[Status]]&lt;&gt;dod[[#Headers],[21.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f>
        <v>NA</v>
      </c>
      <c r="BL3" t="str">
        <f ca="1">IF(dod[[#This Row],[Status]]&lt;&gt;dod[[#Headers],[22. Non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f>
        <v>NA</v>
      </c>
      <c r="BM3" t="str" cm="1">
        <f t="array" aca="1" ref="BM3" ca="1">IF(dod[[#This Row],[Status]]&lt;&gt;dod[[#Headers],[23. INB Creation Pending]],"NA",ROUND(IF(OR(dod[[#This Row],[stock_pickup_date]]&lt;&gt;"",dod[[#This Row],[actual_cargo_pick_up_date]]&lt;&gt;""),TODAY()-MAX(dod[[#This Row],[stock_pickup_date]],dod[[#This Row],[actual_cargo_pick_up_date]]),IF(OR(dod[[#This Row],[batch_spd]:[qi_date]]&lt;&gt;""),TODAY()-MAX(dod[[#This Row],[batch_spd]:[qi_date]])-1,1)),0))</f>
        <v>NA</v>
      </c>
      <c r="BN3">
        <f ca="1">IF(dod[[#This Row],[Status]]&lt;&gt;dod[[#Headers],[24. Mark In-Transit Pending]],"NA",ROUND(IF(dod[[#This Row],[shipment_creation_date]]&lt;&gt;"",TODAY()-dod[[#This Row],[shipment_creation_date]],IF(dod[[#This Row],[actual_cargo_pick_up_date]]&lt;&gt;"",TODAY()-dod[[#This Row],[actual_cargo_pick_up_date]]-7,1)),0))</f>
        <v>4</v>
      </c>
      <c r="BO3" t="str">
        <f ca="1">IF(dod[[#This Row],[Status]]&lt;&gt;dod[[#Headers],[25. BL Approval Pending]],"NA",ROUND(IF(dod[[#This Row],[shipment_in_transit_date]]&lt;&gt;"",TODAY()-dod[[#This Row],[shipment_in_transit_date]],IF(dod[[#This Row],[shipment_creation_date]]&lt;&gt;"",TODAY()-dod[[#This Row],[shipment_creation_date]]-5,1)),0))</f>
        <v>NA</v>
      </c>
      <c r="BP3" t="str">
        <f ca="1">IF(dod[[#This Row],[Status]]&lt;&gt;dod[[#Headers],[26. BL Payment Pending - In Transit]],"NA",ROUND(IF(OR(dod[[#This Row],[bi_invoice_approval_date]]&lt;&gt;"",dod[[#This Row],[ETA]]&lt;&gt;""),TODAY()-MAX(dod[[#This Row],[bi_invoice_approval_date]],IFERROR(dod[[#This Row],[ETA]]-9,0)),1),0))</f>
        <v>NA</v>
      </c>
      <c r="BQ3" t="str">
        <f ca="1">IF(dod[[#This Row],[Status]]&lt;&gt;dod[[#Headers],[27. BL Payment Pending - Arrived]],"NA",ROUND(IF(OR(dod[[#This Row],[bi_invoice_approval_date]]&lt;&gt;"",dod[[#This Row],[actual_arrival_date]]&lt;&gt;"",dod[[#This Row],[ETA]]&lt;&gt;""),TODAY()-MAX(dod[[#This Row],[bi_invoice_approval_date]],dod[[#This Row],[actual_arrival_date]],IFERROR(dod[[#This Row],[ETA]]-9,0)),1),0))</f>
        <v>NA</v>
      </c>
      <c r="BR3" t="str">
        <f ca="1">IF(dod[[#This Row],[Status]]&lt;&gt;dod[[#Headers],[28. Telex Release Pending]],"NA",ROUND(IF(OR(dod[[#This Row],[shipment_in_transit_date]]&lt;&gt;"",dod[[#This Row],[bi_payment_date]]&lt;&gt;""),TODAY()-MAX(dod[[#This Row],[shipment_in_transit_date]],dod[[#This Row],[bi_payment_date]]),1),0))</f>
        <v>NA</v>
      </c>
      <c r="BS3" t="str">
        <f ca="1">IF(dod[[#This Row],[Status]]&lt;&gt;dod[[#Headers],[29. Stock Delivery Pending]],"NA",ROUND(IF(dod[[#This Row],[actual_arrival_date]]&lt;&gt;"",TODAY()-MAX(dod[[#This Row],[ffwp_telex_release_date]],dod[[#This Row],[actual_arrival_date]]),1),0))</f>
        <v>NA</v>
      </c>
      <c r="BT3" t="str">
        <f ca="1">IF(dod[[#This Row],[Status]]&lt;&gt;dod[[#Headers],[30. Stock Receiving Pending]],"NA",ROUND(IF(dod[[#This Row],[actual_delivery_date]]&lt;&gt;"",TODAY()-dod[[#This Row],[actual_delivery_date]],IF(dod[[#This Row],[actual_arrival_date]]&lt;&gt;"",TODAY()-dod[[#This Row],[actual_arrival_date]]-12,1)),0))</f>
        <v>NA</v>
      </c>
      <c r="BU3" t="str">
        <f ca="1">IF(dod[[#This Row],[Status]]&lt;&gt;dod[[#Headers],[31. Dispute - PO Closing Pending]],"NA",ROUND(IF(dod[[#This Row],[item_receipt_date]]&lt;&gt;"",TODAY()-dod[[#This Row],[item_receipt_date]],1),0))</f>
        <v>NA</v>
      </c>
    </row>
    <row r="4" spans="1:73" x14ac:dyDescent="0.2">
      <c r="A4" t="s">
        <v>75</v>
      </c>
      <c r="B4" s="3">
        <v>45723</v>
      </c>
      <c r="C4" s="3">
        <v>45728</v>
      </c>
      <c r="D4" s="3">
        <v>45733</v>
      </c>
      <c r="E4" s="3">
        <v>45734</v>
      </c>
      <c r="F4" s="3">
        <v>45740</v>
      </c>
      <c r="G4" s="3">
        <v>45741</v>
      </c>
      <c r="H4" s="3">
        <v>45751</v>
      </c>
      <c r="I4" s="3">
        <v>45753</v>
      </c>
      <c r="J4" s="3">
        <v>45754</v>
      </c>
      <c r="K4" s="4">
        <v>45754.411111111112</v>
      </c>
      <c r="L4" s="4">
        <v>45755.40625</v>
      </c>
      <c r="M4" s="3"/>
      <c r="N4" s="3"/>
      <c r="O4" s="3"/>
      <c r="P4" s="3">
        <v>45756.457638888889</v>
      </c>
      <c r="Q4" s="3">
        <v>45757.381249999999</v>
      </c>
      <c r="R4" s="3">
        <v>45792</v>
      </c>
      <c r="S4" s="3">
        <v>45796</v>
      </c>
      <c r="T4" s="3">
        <v>45799</v>
      </c>
      <c r="U4" s="3">
        <v>45804</v>
      </c>
      <c r="V4" s="3">
        <v>45821</v>
      </c>
      <c r="W4" s="3">
        <v>45817</v>
      </c>
      <c r="X4" s="3"/>
      <c r="Y4" s="3"/>
      <c r="Z4" s="3">
        <v>45792</v>
      </c>
      <c r="AA4" s="3">
        <v>45798</v>
      </c>
      <c r="AB4" s="3"/>
      <c r="AC4" s="3"/>
      <c r="AD4" s="3">
        <v>45767</v>
      </c>
      <c r="AE4" s="4">
        <v>45762</v>
      </c>
      <c r="AF4" s="3">
        <v>45767</v>
      </c>
      <c r="AG4" s="3">
        <v>45762</v>
      </c>
      <c r="AH4" s="4"/>
      <c r="AI4" s="3" cm="1">
        <f t="array" ref="AI4">IF(_xlfn.XLOOKUP(dod[[#This Row],[po_razin_id]],[1]!INB_Data[[#All],[PO&amp;RAZIN&amp;ID]],[1]!INB_Data[[#All],[expected_arrival_date]],"")=0,"",_xlfn.XLOOKUP(dod[[#This Row],[po_razin_id]],[1]!INB_Data[[#All],[PO&amp;RAZIN&amp;ID]],[1]!INB_Data[[#All],[expected_arrival_date]],""))</f>
        <v>45827</v>
      </c>
      <c r="AJ4">
        <f>MAX(IF(dod[[#This Row],[planned_prd]]&lt;&gt;"",dod[[#This Row],[planned_prd]]-dod[[#This Row],[po_created_date]]-15,50),24)</f>
        <v>29</v>
      </c>
      <c r="AK4" t="str" cm="1">
        <f t="array" aca="1" ref="AK4" ca="1">_xlfn.XLOOKUP(dod[[#This Row],[po_razin_id]],[1]!PO_Data[[#All],[po_razin_id]],[1]!PO_Data[[#All],[Current Status]],"NA")</f>
        <v>28. Telex Release Pending</v>
      </c>
      <c r="AL4">
        <f ca="1">MAX(_xlfn.XLOOKUP(dod[[#This Row],[Status]],dod[[#Headers],[A. Anti PO Line]:[31. Dispute - PO Closing Pending]],dod[[#This Row],[A. Anti PO Line]:[31. Dispute - PO Closing Pending]],1),1)</f>
        <v>4</v>
      </c>
      <c r="AM4" t="str">
        <f ca="1">IF(dod[[#This Row],[Status]]&lt;&gt;dod[[#Headers],[A. Anti PO Line]],"NA",ROUND(TODAY()-dod[[#This Row],[po_created_date]],0))</f>
        <v>NA</v>
      </c>
      <c r="AN4" t="str">
        <f ca="1">IF(dod[[#This Row],[Status]]&lt;&gt;dod[[#Headers],[B. Compliance Blocked]],"NA",ROUND(TODAY()-dod[[#This Row],[po_created_date]],0))</f>
        <v>NA</v>
      </c>
      <c r="AO4" t="str">
        <f ca="1">IF(dod[[#This Row],[Status]]&lt;&gt;dod[[#Headers],[C. Shipped]],"NA",ROUND(TODAY()-dod[[#This Row],[po_created_date]],0))</f>
        <v>NA</v>
      </c>
      <c r="AP4" t="str">
        <f ca="1">IF(dod[[#This Row],[Status]]&lt;&gt;dod[[#Headers],[D. Master Data Blocker]],"NA",ROUND(TODAY()-dod[[#This Row],[po_created_date]],0))</f>
        <v>NA</v>
      </c>
      <c r="AQ4" t="str">
        <f ca="1">IF(dod[[#This Row],[Status]]&lt;&gt;dod[[#Headers],[01. PO Approval Pending]],"NA",ROUND(TODAY()-dod[[#This Row],[po_created_date]],0))</f>
        <v>NA</v>
      </c>
      <c r="AR4" t="str">
        <f ca="1">IF(dod[[#This Row],[Status]]&lt;&gt;dod[[#Headers],[02. Supplier Confirmation Pending]],"NA",ROUND(IF(dod[[#This Row],[po_approval_date]]&lt;&gt;"",TODAY()-dod[[#This Row],[po_approval_date]],IF(dod[[#This Row],[po_created_date]]&lt;&gt;"",TODAY()-dod[[#This Row],[po_created_date]]-2,1)),0))</f>
        <v>NA</v>
      </c>
      <c r="AS4" t="str">
        <f ca="1">IF(dod[[#This Row],[Status]]&lt;&gt;dod[[#Headers],[03. PI Upload Pending]],"NA",ROUND(IF(dod[[#This Row],[supplier_confirmation_date]]&lt;&gt;"",TODAY()-dod[[#This Row],[supplier_confirmation_date]],IF(dod[[#This Row],[po_approval_date]]&lt;&gt;"",TODAY()-dod[[#This Row],[po_approval_date]]-3,1)),0))</f>
        <v>NA</v>
      </c>
      <c r="AT4" t="str">
        <f ca="1">IF(dod[[#This Row],[Status]]&lt;&gt;dod[[#Headers],[04. PI Approval Pending]],"NA",ROUND(IF(dod[[#This Row],[supplier_confirmation_date]]&lt;&gt;"",TODAY()-dod[[#This Row],[supplier_confirmation_date]]-2,IF(dod[[#This Row],[po_approval_date]]&lt;&gt;"",TODAY()-dod[[#This Row],[po_approval_date]]-5,1)),0))</f>
        <v>NA</v>
      </c>
      <c r="AU4" t="str">
        <f ca="1">IF(dod[[#This Row],[Status]]&lt;&gt;dod[[#Headers],[05. PI Payment Pending]],"NA",ROUND(IF(dod[[#This Row],[pi_invoice_approval_date]]&lt;&gt;"",TODAY()-dod[[#This Row],[pi_invoice_approval_date]],IF(dod[[#This Row],[supplier_confirmation_date]]&lt;&gt;"",TODAY()-dod[[#This Row],[supplier_confirmation_date]]-2,1)),0))</f>
        <v>NA</v>
      </c>
      <c r="AV4" t="str">
        <f ca="1">IF(dod[[#This Row],[Status]]&lt;&gt;dod[[#Headers],[06. Packaging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W4" t="str">
        <f ca="1">IF(dod[[#This Row],[Status]]&lt;&gt;dod[[#Headers],[07. Transperancy Label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X4" t="str">
        <f ca="1">IF(dod[[#This Row],[Status]]&lt;&gt;dod[[#Headers],[08. PRD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Y4" t="str">
        <f ca="1">IF(dod[[#This Row],[Status]]&lt;&gt;dod[[#Headers],[09. Under Production]],"NA",ROUND(IF(dod[[#This Row],[receive_first_prd_date]]&lt;&gt;"",TODAY()-dod[[#This Row],[receive_first_prd_date]],IF(dod[[#This Row],[pi_payment_date]]&lt;&gt;"",TODAY()-dod[[#This Row],[pi_payment_date]]-2,IF(dod[[#This Row],[supplier_confirmation_date]]&lt;&gt;"",TODAY()-dod[[#This Row],[supplier_confirmation_date]]-3,1))),0))</f>
        <v>NA</v>
      </c>
      <c r="AZ4" t="str">
        <f ca="1">IF(dod[[#This Row],[Status]]&lt;&gt;dod[[#Headers],[10. PRD Confirmation Pending]],"NA",ROUND(IF(dod[[#This Row],[final_prd_date]]&lt;&gt;"",TODAY()-dod[[#This Row],[final_prd_date]]+24,IF(dod[[#This Row],[receive_first_prd_date]]&lt;&gt;"",TODAY()-dod[[#This Row],[receive_first_prd_date]]+dod[[#This Row],[PLT]]+24,1)),0))</f>
        <v>NA</v>
      </c>
      <c r="BA4" t="str">
        <f ca="1">IF(dod[[#This Row],[Status]]&lt;&gt;dod[[#Headers],[11. IM Sign-Off Pending]],"NA",ROUND(IF(dod[[#This Row],[prd_reconfirmed_date]]&lt;&gt;"",TODAY()-dod[[#This Row],[prd_reconfirmed_date]],IF(dod[[#This Row],[final_prd_date]]&lt;&gt;"",TODAY()-dod[[#This Row],[final_prd_date]]+24-3,1)),0))</f>
        <v>NA</v>
      </c>
      <c r="BB4" t="str">
        <f ca="1">IF(dod[[#This Row],[Status]]&lt;&gt;dod[[#Headers],[12. Ready for Batching Pending]],"NA",ROUND(IF(dod[[#This Row],[po_im_date_value]]&lt;&gt;"",TODAY()-dod[[#This Row],[po_im_date_value]],IF(dod[[#This Row],[prd_reconfirmed_date]]&lt;&gt;"",TODAY()-dod[[#This Row],[prd_reconfirmed_date]]-3,1)),0))</f>
        <v>NA</v>
      </c>
      <c r="BC4" t="str">
        <f ca="1">IF(dod[[#This Row],[Status]]&lt;&gt;dod[[#Headers],[13. Batch Creation Pending]],"NA",ROUND(IF(dod[[#This Row],[po_sm_date_value]]&lt;&gt;"",TODAY()-dod[[#This Row],[po_sm_date_value]],IF(dod[[#This Row],[po_im_date_value]]&lt;&gt;"",TODAY()-dod[[#This Row],[po_im_date_value]]-2,1)),0))</f>
        <v>NA</v>
      </c>
      <c r="BD4" t="str">
        <f ca="1">IF(dod[[#This Row],[Status]]&lt;&gt;dod[[#Headers],[14. SM Sign-Off Pending]],"NA",ROUND(IF(dod[[#This Row],[batch_created_ts]]&lt;&gt;"",TODAY()-dod[[#This Row],[batch_created_ts]],IF(dod[[#This Row],[po_sm_date_value]]&lt;&gt;"",TODAY()-dod[[#This Row],[po_sm_date_value]]-2,1)),0))</f>
        <v>NA</v>
      </c>
      <c r="BE4" t="str">
        <f ca="1">IF(dod[[#This Row],[Status]]&lt;&gt;dod[[#Headers],[15. CI Approval Pending]],"NA",ROUND(IF(dod[[#This Row],[sm_signoff_ts]]&lt;&gt;"",TODAY()-dod[[#This Row],[sm_signoff_ts]],IF(dod[[#This Row],[batch_created_ts]]&lt;&gt;"",TODAY()-dod[[#This Row],[batch_created_ts]]-3,1)),0))</f>
        <v>NA</v>
      </c>
      <c r="BF4" t="str" cm="1">
        <f t="array" aca="1" ref="BF4" ca="1">IF(dod[[#This Row],[Status]]&lt;&gt;dod[[#Headers],[16. CI Payment Pending]],"NA",ROUND(IF(OR(dod[[#This Row],[sm_signoff_ts]:[ci_invoice_approval_date]]&lt;&gt;""),TODAY()-MAX(dod[[#This Row],[sm_signoff_ts]:[ci_invoice_approval_date]]),IF(dod[[#This Row],[batch_created_ts]]&lt;&gt;"",TODAY()-dod[[#This Row],[batch_created_ts]]-3,1)),0))</f>
        <v>NA</v>
      </c>
      <c r="BG4" t="str" cm="1">
        <f t="array" aca="1" ref="BG4" ca="1">IF(dod[[#This Row],[Status]]&lt;&gt;dod[[#Headers],[17. QC Schedule Pending]],"NA",ROUND(IF(OR(dod[[#This Row],[sm_signoff_ts]:[ci_payment_date]]&lt;&gt;""),TODAY()-MAX(dod[[#This Row],[sm_signoff_ts]:[ci_payment_date]]),IF(dod[[#This Row],[batch_created_ts]]&lt;&gt;"",TODAY()-dod[[#This Row],[batch_created_ts]]-3,1)),0))</f>
        <v>NA</v>
      </c>
      <c r="BH4" t="str" cm="1">
        <f t="array" aca="1" ref="BH4" ca="1">IF(dod[[#This Row],[Status]]&lt;&gt;dod[[#Headers],[18. FFW Booking Missing]],"NA",ROUND(IF(OR(dod[[#This Row],[sm_signoff_ts]:[qc_schedule_date]]&lt;&gt;""),TODAY()-MAX(dod[[#This Row],[sm_signoff_ts]:[qc_schedule_date]]),IF(dod[[#This Row],[batch_created_ts]]&lt;&gt;"",TODAY()-dod[[#This Row],[batch_created_ts]]-3,1)),0))</f>
        <v>NA</v>
      </c>
      <c r="BI4" t="str" cm="1">
        <f t="array" aca="1" ref="BI4" ca="1">IF(dod[[#This Row],[Status]]&lt;&gt;dod[[#Headers],[19. Supplier Pickup Date Pending]],"NA",ROUND(IF(OR(dod[[#This Row],[ci_payment_date]:[ffw_booking_ts]]&lt;&gt;"",dod[[#This Row],[final_prd_date]]&lt;&gt;""),TODAY()-MAX(dod[[#This Row],[ci_payment_date]:[ffw_booking_ts]],dod[[#This Row],[final_prd_date]]),IF(dod[[#This Row],[sm_signoff_ts]]&lt;&gt;"",TODAY()-dod[[#This Row],[sm_signoff_ts]]-11,1)),0))</f>
        <v>NA</v>
      </c>
      <c r="BJ4" t="str">
        <f ca="1">IF(dod[[#This Row],[Status]]&lt;&gt;dod[[#Headers],[20. Pre Pickup Check]],"NA",ROUND(IF(OR(dod[[#This Row],[spd_ts]]&lt;&gt;"",dod[[#This Row],[batch_spd]]&lt;&gt;"",dod[[#This Row],[final_prd_date]]&lt;&gt;""),TODAY()-MAX(dod[[#This Row],[spd_ts]]+7,dod[[#This Row],[batch_spd]],dod[[#This Row],[final_prd_date]]+3),1),0))</f>
        <v>NA</v>
      </c>
      <c r="BK4" t="str">
        <f ca="1">IF(dod[[#This Row],[Status]]&lt;&gt;dod[[#Headers],[21.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f>
        <v>NA</v>
      </c>
      <c r="BL4" t="str">
        <f ca="1">IF(dod[[#This Row],[Status]]&lt;&gt;dod[[#Headers],[22. Non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f>
        <v>NA</v>
      </c>
      <c r="BM4" t="str" cm="1">
        <f t="array" aca="1" ref="BM4" ca="1">IF(dod[[#This Row],[Status]]&lt;&gt;dod[[#Headers],[23. INB Creation Pending]],"NA",ROUND(IF(OR(dod[[#This Row],[stock_pickup_date]]&lt;&gt;"",dod[[#This Row],[actual_cargo_pick_up_date]]&lt;&gt;""),TODAY()-MAX(dod[[#This Row],[stock_pickup_date]],dod[[#This Row],[actual_cargo_pick_up_date]]),IF(OR(dod[[#This Row],[batch_spd]:[qi_date]]&lt;&gt;""),TODAY()-MAX(dod[[#This Row],[batch_spd]:[qi_date]])-1,1)),0))</f>
        <v>NA</v>
      </c>
      <c r="BN4" t="str">
        <f ca="1">IF(dod[[#This Row],[Status]]&lt;&gt;dod[[#Headers],[24. Mark In-Transit Pending]],"NA",ROUND(IF(dod[[#This Row],[shipment_creation_date]]&lt;&gt;"",TODAY()-dod[[#This Row],[shipment_creation_date]],IF(dod[[#This Row],[actual_cargo_pick_up_date]]&lt;&gt;"",TODAY()-dod[[#This Row],[actual_cargo_pick_up_date]]-7,1)),0))</f>
        <v>NA</v>
      </c>
      <c r="BO4" t="str">
        <f ca="1">IF(dod[[#This Row],[Status]]&lt;&gt;dod[[#Headers],[25. BL Approval Pending]],"NA",ROUND(IF(dod[[#This Row],[shipment_in_transit_date]]&lt;&gt;"",TODAY()-dod[[#This Row],[shipment_in_transit_date]],IF(dod[[#This Row],[shipment_creation_date]]&lt;&gt;"",TODAY()-dod[[#This Row],[shipment_creation_date]]-5,1)),0))</f>
        <v>NA</v>
      </c>
      <c r="BP4" t="str">
        <f ca="1">IF(dod[[#This Row],[Status]]&lt;&gt;dod[[#Headers],[26. BL Payment Pending - In Transit]],"NA",ROUND(IF(OR(dod[[#This Row],[bi_invoice_approval_date]]&lt;&gt;"",dod[[#This Row],[ETA]]&lt;&gt;""),TODAY()-MAX(dod[[#This Row],[bi_invoice_approval_date]],IFERROR(dod[[#This Row],[ETA]]-9,0)),1),0))</f>
        <v>NA</v>
      </c>
      <c r="BQ4" t="str">
        <f ca="1">IF(dod[[#This Row],[Status]]&lt;&gt;dod[[#Headers],[27. BL Payment Pending - Arrived]],"NA",ROUND(IF(OR(dod[[#This Row],[bi_invoice_approval_date]]&lt;&gt;"",dod[[#This Row],[actual_arrival_date]]&lt;&gt;"",dod[[#This Row],[ETA]]&lt;&gt;""),TODAY()-MAX(dod[[#This Row],[bi_invoice_approval_date]],dod[[#This Row],[actual_arrival_date]],IFERROR(dod[[#This Row],[ETA]]-9,0)),1),0))</f>
        <v>NA</v>
      </c>
      <c r="BR4">
        <f ca="1">IF(dod[[#This Row],[Status]]&lt;&gt;dod[[#Headers],[28. Telex Release Pending]],"NA",ROUND(IF(OR(dod[[#This Row],[shipment_in_transit_date]]&lt;&gt;"",dod[[#This Row],[bi_payment_date]]&lt;&gt;""),TODAY()-MAX(dod[[#This Row],[shipment_in_transit_date]],dod[[#This Row],[bi_payment_date]]),1),0))</f>
        <v>4</v>
      </c>
      <c r="BS4" t="str">
        <f ca="1">IF(dod[[#This Row],[Status]]&lt;&gt;dod[[#Headers],[29. Stock Delivery Pending]],"NA",ROUND(IF(dod[[#This Row],[actual_arrival_date]]&lt;&gt;"",TODAY()-MAX(dod[[#This Row],[ffwp_telex_release_date]],dod[[#This Row],[actual_arrival_date]]),1),0))</f>
        <v>NA</v>
      </c>
      <c r="BT4" t="str">
        <f ca="1">IF(dod[[#This Row],[Status]]&lt;&gt;dod[[#Headers],[30. Stock Receiving Pending]],"NA",ROUND(IF(dod[[#This Row],[actual_delivery_date]]&lt;&gt;"",TODAY()-dod[[#This Row],[actual_delivery_date]],IF(dod[[#This Row],[actual_arrival_date]]&lt;&gt;"",TODAY()-dod[[#This Row],[actual_arrival_date]]-12,1)),0))</f>
        <v>NA</v>
      </c>
      <c r="BU4" t="str">
        <f ca="1">IF(dod[[#This Row],[Status]]&lt;&gt;dod[[#Headers],[31. Dispute - PO Closing Pending]],"NA",ROUND(IF(dod[[#This Row],[item_receipt_date]]&lt;&gt;"",TODAY()-dod[[#This Row],[item_receipt_date]],1),0))</f>
        <v>NA</v>
      </c>
    </row>
    <row r="5" spans="1:73" x14ac:dyDescent="0.2">
      <c r="A5" t="s">
        <v>76</v>
      </c>
      <c r="B5" s="3">
        <v>45723</v>
      </c>
      <c r="C5" s="3">
        <v>45727</v>
      </c>
      <c r="D5" s="3">
        <v>45729</v>
      </c>
      <c r="E5" s="3">
        <v>45733</v>
      </c>
      <c r="F5" s="3">
        <v>45740</v>
      </c>
      <c r="G5" s="3">
        <v>45742</v>
      </c>
      <c r="H5" s="3">
        <v>45763</v>
      </c>
      <c r="I5" s="3">
        <v>45790</v>
      </c>
      <c r="J5" s="3">
        <v>45793</v>
      </c>
      <c r="K5" s="4">
        <v>45793.411111111112</v>
      </c>
      <c r="L5" s="4">
        <v>45797.49722222222</v>
      </c>
      <c r="M5" s="3"/>
      <c r="N5" s="3"/>
      <c r="O5" s="3"/>
      <c r="P5" s="3">
        <v>45798.432638888888</v>
      </c>
      <c r="Q5" s="3">
        <v>45817.918749999997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>
        <v>45783</v>
      </c>
      <c r="AE5" s="4">
        <v>45792</v>
      </c>
      <c r="AF5" s="3">
        <v>45827</v>
      </c>
      <c r="AG5" s="3">
        <v>45818</v>
      </c>
      <c r="AH5" s="4"/>
      <c r="AI5" s="3" t="str" cm="1">
        <f t="array" ref="AI5">IF(_xlfn.XLOOKUP(dod[[#This Row],[po_razin_id]],[1]!INB_Data[[#All],[PO&amp;RAZIN&amp;ID]],[1]!INB_Data[[#All],[expected_arrival_date]],"")=0,"",_xlfn.XLOOKUP(dod[[#This Row],[po_razin_id]],[1]!INB_Data[[#All],[PO&amp;RAZIN&amp;ID]],[1]!INB_Data[[#All],[expected_arrival_date]],""))</f>
        <v/>
      </c>
      <c r="AJ5">
        <f>MAX(IF(dod[[#This Row],[planned_prd]]&lt;&gt;"",dod[[#This Row],[planned_prd]]-dod[[#This Row],[po_created_date]]-15,50),24)</f>
        <v>89</v>
      </c>
      <c r="AK5" t="str" cm="1">
        <f t="array" aca="1" ref="AK5" ca="1">_xlfn.XLOOKUP(dod[[#This Row],[po_razin_id]],[1]!PO_Data[[#All],[po_razin_id]],[1]!PO_Data[[#All],[Current Status]],"NA")</f>
        <v>20. Pre Pickup Check</v>
      </c>
      <c r="AL5">
        <f ca="1">MAX(_xlfn.XLOOKUP(dod[[#This Row],[Status]],dod[[#Headers],[A. Anti PO Line]:[31. Dispute - PO Closing Pending]],dod[[#This Row],[A. Anti PO Line]:[31. Dispute - PO Closing Pending]],1),1)</f>
        <v>1</v>
      </c>
      <c r="AM5" t="str">
        <f ca="1">IF(dod[[#This Row],[Status]]&lt;&gt;dod[[#Headers],[A. Anti PO Line]],"NA",ROUND(TODAY()-dod[[#This Row],[po_created_date]],0))</f>
        <v>NA</v>
      </c>
      <c r="AN5" t="str">
        <f ca="1">IF(dod[[#This Row],[Status]]&lt;&gt;dod[[#Headers],[B. Compliance Blocked]],"NA",ROUND(TODAY()-dod[[#This Row],[po_created_date]],0))</f>
        <v>NA</v>
      </c>
      <c r="AO5" t="str">
        <f ca="1">IF(dod[[#This Row],[Status]]&lt;&gt;dod[[#Headers],[C. Shipped]],"NA",ROUND(TODAY()-dod[[#This Row],[po_created_date]],0))</f>
        <v>NA</v>
      </c>
      <c r="AP5" t="str">
        <f ca="1">IF(dod[[#This Row],[Status]]&lt;&gt;dod[[#Headers],[D. Master Data Blocker]],"NA",ROUND(TODAY()-dod[[#This Row],[po_created_date]],0))</f>
        <v>NA</v>
      </c>
      <c r="AQ5" t="str">
        <f ca="1">IF(dod[[#This Row],[Status]]&lt;&gt;dod[[#Headers],[01. PO Approval Pending]],"NA",ROUND(TODAY()-dod[[#This Row],[po_created_date]],0))</f>
        <v>NA</v>
      </c>
      <c r="AR5" t="str">
        <f ca="1">IF(dod[[#This Row],[Status]]&lt;&gt;dod[[#Headers],[02. Supplier Confirmation Pending]],"NA",ROUND(IF(dod[[#This Row],[po_approval_date]]&lt;&gt;"",TODAY()-dod[[#This Row],[po_approval_date]],IF(dod[[#This Row],[po_created_date]]&lt;&gt;"",TODAY()-dod[[#This Row],[po_created_date]]-2,1)),0))</f>
        <v>NA</v>
      </c>
      <c r="AS5" t="str">
        <f ca="1">IF(dod[[#This Row],[Status]]&lt;&gt;dod[[#Headers],[03. PI Upload Pending]],"NA",ROUND(IF(dod[[#This Row],[supplier_confirmation_date]]&lt;&gt;"",TODAY()-dod[[#This Row],[supplier_confirmation_date]],IF(dod[[#This Row],[po_approval_date]]&lt;&gt;"",TODAY()-dod[[#This Row],[po_approval_date]]-3,1)),0))</f>
        <v>NA</v>
      </c>
      <c r="AT5" t="str">
        <f ca="1">IF(dod[[#This Row],[Status]]&lt;&gt;dod[[#Headers],[04. PI Approval Pending]],"NA",ROUND(IF(dod[[#This Row],[supplier_confirmation_date]]&lt;&gt;"",TODAY()-dod[[#This Row],[supplier_confirmation_date]]-2,IF(dod[[#This Row],[po_approval_date]]&lt;&gt;"",TODAY()-dod[[#This Row],[po_approval_date]]-5,1)),0))</f>
        <v>NA</v>
      </c>
      <c r="AU5" t="str">
        <f ca="1">IF(dod[[#This Row],[Status]]&lt;&gt;dod[[#Headers],[05. PI Payment Pending]],"NA",ROUND(IF(dod[[#This Row],[pi_invoice_approval_date]]&lt;&gt;"",TODAY()-dod[[#This Row],[pi_invoice_approval_date]],IF(dod[[#This Row],[supplier_confirmation_date]]&lt;&gt;"",TODAY()-dod[[#This Row],[supplier_confirmation_date]]-2,1)),0))</f>
        <v>NA</v>
      </c>
      <c r="AV5" t="str">
        <f ca="1">IF(dod[[#This Row],[Status]]&lt;&gt;dod[[#Headers],[06. Packaging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W5" t="str">
        <f ca="1">IF(dod[[#This Row],[Status]]&lt;&gt;dod[[#Headers],[07. Transperancy Label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X5" t="str">
        <f ca="1">IF(dod[[#This Row],[Status]]&lt;&gt;dod[[#Headers],[08. PRD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Y5" t="str">
        <f ca="1">IF(dod[[#This Row],[Status]]&lt;&gt;dod[[#Headers],[09. Under Production]],"NA",ROUND(IF(dod[[#This Row],[receive_first_prd_date]]&lt;&gt;"",TODAY()-dod[[#This Row],[receive_first_prd_date]],IF(dod[[#This Row],[pi_payment_date]]&lt;&gt;"",TODAY()-dod[[#This Row],[pi_payment_date]]-2,IF(dod[[#This Row],[supplier_confirmation_date]]&lt;&gt;"",TODAY()-dod[[#This Row],[supplier_confirmation_date]]-3,1))),0))</f>
        <v>NA</v>
      </c>
      <c r="AZ5" t="str">
        <f ca="1">IF(dod[[#This Row],[Status]]&lt;&gt;dod[[#Headers],[10. PRD Confirmation Pending]],"NA",ROUND(IF(dod[[#This Row],[final_prd_date]]&lt;&gt;"",TODAY()-dod[[#This Row],[final_prd_date]]+24,IF(dod[[#This Row],[receive_first_prd_date]]&lt;&gt;"",TODAY()-dod[[#This Row],[receive_first_prd_date]]+dod[[#This Row],[PLT]]+24,1)),0))</f>
        <v>NA</v>
      </c>
      <c r="BA5" t="str">
        <f ca="1">IF(dod[[#This Row],[Status]]&lt;&gt;dod[[#Headers],[11. IM Sign-Off Pending]],"NA",ROUND(IF(dod[[#This Row],[prd_reconfirmed_date]]&lt;&gt;"",TODAY()-dod[[#This Row],[prd_reconfirmed_date]],IF(dod[[#This Row],[final_prd_date]]&lt;&gt;"",TODAY()-dod[[#This Row],[final_prd_date]]+24-3,1)),0))</f>
        <v>NA</v>
      </c>
      <c r="BB5" t="str">
        <f ca="1">IF(dod[[#This Row],[Status]]&lt;&gt;dod[[#Headers],[12. Ready for Batching Pending]],"NA",ROUND(IF(dod[[#This Row],[po_im_date_value]]&lt;&gt;"",TODAY()-dod[[#This Row],[po_im_date_value]],IF(dod[[#This Row],[prd_reconfirmed_date]]&lt;&gt;"",TODAY()-dod[[#This Row],[prd_reconfirmed_date]]-3,1)),0))</f>
        <v>NA</v>
      </c>
      <c r="BC5" t="str">
        <f ca="1">IF(dod[[#This Row],[Status]]&lt;&gt;dod[[#Headers],[13. Batch Creation Pending]],"NA",ROUND(IF(dod[[#This Row],[po_sm_date_value]]&lt;&gt;"",TODAY()-dod[[#This Row],[po_sm_date_value]],IF(dod[[#This Row],[po_im_date_value]]&lt;&gt;"",TODAY()-dod[[#This Row],[po_im_date_value]]-2,1)),0))</f>
        <v>NA</v>
      </c>
      <c r="BD5" t="str">
        <f ca="1">IF(dod[[#This Row],[Status]]&lt;&gt;dod[[#Headers],[14. SM Sign-Off Pending]],"NA",ROUND(IF(dod[[#This Row],[batch_created_ts]]&lt;&gt;"",TODAY()-dod[[#This Row],[batch_created_ts]],IF(dod[[#This Row],[po_sm_date_value]]&lt;&gt;"",TODAY()-dod[[#This Row],[po_sm_date_value]]-2,1)),0))</f>
        <v>NA</v>
      </c>
      <c r="BE5" t="str">
        <f ca="1">IF(dod[[#This Row],[Status]]&lt;&gt;dod[[#Headers],[15. CI Approval Pending]],"NA",ROUND(IF(dod[[#This Row],[sm_signoff_ts]]&lt;&gt;"",TODAY()-dod[[#This Row],[sm_signoff_ts]],IF(dod[[#This Row],[batch_created_ts]]&lt;&gt;"",TODAY()-dod[[#This Row],[batch_created_ts]]-3,1)),0))</f>
        <v>NA</v>
      </c>
      <c r="BF5" t="str" cm="1">
        <f t="array" aca="1" ref="BF5" ca="1">IF(dod[[#This Row],[Status]]&lt;&gt;dod[[#Headers],[16. CI Payment Pending]],"NA",ROUND(IF(OR(dod[[#This Row],[sm_signoff_ts]:[ci_invoice_approval_date]]&lt;&gt;""),TODAY()-MAX(dod[[#This Row],[sm_signoff_ts]:[ci_invoice_approval_date]]),IF(dod[[#This Row],[batch_created_ts]]&lt;&gt;"",TODAY()-dod[[#This Row],[batch_created_ts]]-3,1)),0))</f>
        <v>NA</v>
      </c>
      <c r="BG5" t="str" cm="1">
        <f t="array" aca="1" ref="BG5" ca="1">IF(dod[[#This Row],[Status]]&lt;&gt;dod[[#Headers],[17. QC Schedule Pending]],"NA",ROUND(IF(OR(dod[[#This Row],[sm_signoff_ts]:[ci_payment_date]]&lt;&gt;""),TODAY()-MAX(dod[[#This Row],[sm_signoff_ts]:[ci_payment_date]]),IF(dod[[#This Row],[batch_created_ts]]&lt;&gt;"",TODAY()-dod[[#This Row],[batch_created_ts]]-3,1)),0))</f>
        <v>NA</v>
      </c>
      <c r="BH5" t="str" cm="1">
        <f t="array" aca="1" ref="BH5" ca="1">IF(dod[[#This Row],[Status]]&lt;&gt;dod[[#Headers],[18. FFW Booking Missing]],"NA",ROUND(IF(OR(dod[[#This Row],[sm_signoff_ts]:[qc_schedule_date]]&lt;&gt;""),TODAY()-MAX(dod[[#This Row],[sm_signoff_ts]:[qc_schedule_date]]),IF(dod[[#This Row],[batch_created_ts]]&lt;&gt;"",TODAY()-dod[[#This Row],[batch_created_ts]]-3,1)),0))</f>
        <v>NA</v>
      </c>
      <c r="BI5" t="str" cm="1">
        <f t="array" aca="1" ref="BI5" ca="1">IF(dod[[#This Row],[Status]]&lt;&gt;dod[[#Headers],[19. Supplier Pickup Date Pending]],"NA",ROUND(IF(OR(dod[[#This Row],[ci_payment_date]:[ffw_booking_ts]]&lt;&gt;"",dod[[#This Row],[final_prd_date]]&lt;&gt;""),TODAY()-MAX(dod[[#This Row],[ci_payment_date]:[ffw_booking_ts]],dod[[#This Row],[final_prd_date]]),IF(dod[[#This Row],[sm_signoff_ts]]&lt;&gt;"",TODAY()-dod[[#This Row],[sm_signoff_ts]]-11,1)),0))</f>
        <v>NA</v>
      </c>
      <c r="BJ5">
        <f ca="1">IF(dod[[#This Row],[Status]]&lt;&gt;dod[[#Headers],[20. Pre Pickup Check]],"NA",ROUND(IF(OR(dod[[#This Row],[spd_ts]]&lt;&gt;"",dod[[#This Row],[batch_spd]]&lt;&gt;"",dod[[#This Row],[final_prd_date]]&lt;&gt;""),TODAY()-MAX(dod[[#This Row],[spd_ts]]+7,dod[[#This Row],[batch_spd]],dod[[#This Row],[final_prd_date]]+3),1),0))</f>
        <v>0</v>
      </c>
      <c r="BK5" t="str">
        <f ca="1">IF(dod[[#This Row],[Status]]&lt;&gt;dod[[#Headers],[21.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f>
        <v>NA</v>
      </c>
      <c r="BL5" t="str">
        <f ca="1">IF(dod[[#This Row],[Status]]&lt;&gt;dod[[#Headers],[22. Non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f>
        <v>NA</v>
      </c>
      <c r="BM5" t="str" cm="1">
        <f t="array" aca="1" ref="BM5" ca="1">IF(dod[[#This Row],[Status]]&lt;&gt;dod[[#Headers],[23. INB Creation Pending]],"NA",ROUND(IF(OR(dod[[#This Row],[stock_pickup_date]]&lt;&gt;"",dod[[#This Row],[actual_cargo_pick_up_date]]&lt;&gt;""),TODAY()-MAX(dod[[#This Row],[stock_pickup_date]],dod[[#This Row],[actual_cargo_pick_up_date]]),IF(OR(dod[[#This Row],[batch_spd]:[qi_date]]&lt;&gt;""),TODAY()-MAX(dod[[#This Row],[batch_spd]:[qi_date]])-1,1)),0))</f>
        <v>NA</v>
      </c>
      <c r="BN5" t="str">
        <f ca="1">IF(dod[[#This Row],[Status]]&lt;&gt;dod[[#Headers],[24. Mark In-Transit Pending]],"NA",ROUND(IF(dod[[#This Row],[shipment_creation_date]]&lt;&gt;"",TODAY()-dod[[#This Row],[shipment_creation_date]],IF(dod[[#This Row],[actual_cargo_pick_up_date]]&lt;&gt;"",TODAY()-dod[[#This Row],[actual_cargo_pick_up_date]]-7,1)),0))</f>
        <v>NA</v>
      </c>
      <c r="BO5" t="str">
        <f ca="1">IF(dod[[#This Row],[Status]]&lt;&gt;dod[[#Headers],[25. BL Approval Pending]],"NA",ROUND(IF(dod[[#This Row],[shipment_in_transit_date]]&lt;&gt;"",TODAY()-dod[[#This Row],[shipment_in_transit_date]],IF(dod[[#This Row],[shipment_creation_date]]&lt;&gt;"",TODAY()-dod[[#This Row],[shipment_creation_date]]-5,1)),0))</f>
        <v>NA</v>
      </c>
      <c r="BP5" t="str">
        <f ca="1">IF(dod[[#This Row],[Status]]&lt;&gt;dod[[#Headers],[26. BL Payment Pending - In Transit]],"NA",ROUND(IF(OR(dod[[#This Row],[bi_invoice_approval_date]]&lt;&gt;"",dod[[#This Row],[ETA]]&lt;&gt;""),TODAY()-MAX(dod[[#This Row],[bi_invoice_approval_date]],IFERROR(dod[[#This Row],[ETA]]-9,0)),1),0))</f>
        <v>NA</v>
      </c>
      <c r="BQ5" t="str">
        <f ca="1">IF(dod[[#This Row],[Status]]&lt;&gt;dod[[#Headers],[27. BL Payment Pending - Arrived]],"NA",ROUND(IF(OR(dod[[#This Row],[bi_invoice_approval_date]]&lt;&gt;"",dod[[#This Row],[actual_arrival_date]]&lt;&gt;"",dod[[#This Row],[ETA]]&lt;&gt;""),TODAY()-MAX(dod[[#This Row],[bi_invoice_approval_date]],dod[[#This Row],[actual_arrival_date]],IFERROR(dod[[#This Row],[ETA]]-9,0)),1),0))</f>
        <v>NA</v>
      </c>
      <c r="BR5" t="str">
        <f ca="1">IF(dod[[#This Row],[Status]]&lt;&gt;dod[[#Headers],[28. Telex Release Pending]],"NA",ROUND(IF(OR(dod[[#This Row],[shipment_in_transit_date]]&lt;&gt;"",dod[[#This Row],[bi_payment_date]]&lt;&gt;""),TODAY()-MAX(dod[[#This Row],[shipment_in_transit_date]],dod[[#This Row],[bi_payment_date]]),1),0))</f>
        <v>NA</v>
      </c>
      <c r="BS5" t="str">
        <f ca="1">IF(dod[[#This Row],[Status]]&lt;&gt;dod[[#Headers],[29. Stock Delivery Pending]],"NA",ROUND(IF(dod[[#This Row],[actual_arrival_date]]&lt;&gt;"",TODAY()-MAX(dod[[#This Row],[ffwp_telex_release_date]],dod[[#This Row],[actual_arrival_date]]),1),0))</f>
        <v>NA</v>
      </c>
      <c r="BT5" t="str">
        <f ca="1">IF(dod[[#This Row],[Status]]&lt;&gt;dod[[#Headers],[30. Stock Receiving Pending]],"NA",ROUND(IF(dod[[#This Row],[actual_delivery_date]]&lt;&gt;"",TODAY()-dod[[#This Row],[actual_delivery_date]],IF(dod[[#This Row],[actual_arrival_date]]&lt;&gt;"",TODAY()-dod[[#This Row],[actual_arrival_date]]-12,1)),0))</f>
        <v>NA</v>
      </c>
      <c r="BU5" t="str">
        <f ca="1">IF(dod[[#This Row],[Status]]&lt;&gt;dod[[#Headers],[31. Dispute - PO Closing Pending]],"NA",ROUND(IF(dod[[#This Row],[item_receipt_date]]&lt;&gt;"",TODAY()-dod[[#This Row],[item_receipt_date]],1),0))</f>
        <v>NA</v>
      </c>
    </row>
    <row r="6" spans="1:73" x14ac:dyDescent="0.2">
      <c r="A6" t="s">
        <v>77</v>
      </c>
      <c r="B6" s="3">
        <v>45812</v>
      </c>
      <c r="C6" s="3">
        <v>45812</v>
      </c>
      <c r="D6" s="3"/>
      <c r="E6" s="3"/>
      <c r="F6" s="3"/>
      <c r="G6" s="3"/>
      <c r="H6" s="3"/>
      <c r="I6" s="3"/>
      <c r="J6" s="3"/>
      <c r="K6" s="4"/>
      <c r="L6" s="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4"/>
      <c r="AF6" s="3">
        <v>45871</v>
      </c>
      <c r="AG6" s="3"/>
      <c r="AH6" s="4"/>
      <c r="AI6" s="3" t="str" cm="1">
        <f t="array" ref="AI6">IF(_xlfn.XLOOKUP(dod[[#This Row],[po_razin_id]],[1]!INB_Data[[#All],[PO&amp;RAZIN&amp;ID]],[1]!INB_Data[[#All],[expected_arrival_date]],"")=0,"",_xlfn.XLOOKUP(dod[[#This Row],[po_razin_id]],[1]!INB_Data[[#All],[PO&amp;RAZIN&amp;ID]],[1]!INB_Data[[#All],[expected_arrival_date]],""))</f>
        <v/>
      </c>
      <c r="AJ6">
        <f>MAX(IF(dod[[#This Row],[planned_prd]]&lt;&gt;"",dod[[#This Row],[planned_prd]]-dod[[#This Row],[po_created_date]]-15,50),24)</f>
        <v>44</v>
      </c>
      <c r="AK6" t="str" cm="1">
        <f t="array" aca="1" ref="AK6" ca="1">_xlfn.XLOOKUP(dod[[#This Row],[po_razin_id]],[1]!PO_Data[[#All],[po_razin_id]],[1]!PO_Data[[#All],[Current Status]],"NA")</f>
        <v>02. Supplier Confirmation Pending</v>
      </c>
      <c r="AL6">
        <f ca="1">MAX(_xlfn.XLOOKUP(dod[[#This Row],[Status]],dod[[#Headers],[A. Anti PO Line]:[31. Dispute - PO Closing Pending]],dod[[#This Row],[A. Anti PO Line]:[31. Dispute - PO Closing Pending]],1),1)</f>
        <v>13</v>
      </c>
      <c r="AM6" t="str">
        <f ca="1">IF(dod[[#This Row],[Status]]&lt;&gt;dod[[#Headers],[A. Anti PO Line]],"NA",ROUND(TODAY()-dod[[#This Row],[po_created_date]],0))</f>
        <v>NA</v>
      </c>
      <c r="AN6" t="str">
        <f ca="1">IF(dod[[#This Row],[Status]]&lt;&gt;dod[[#Headers],[B. Compliance Blocked]],"NA",ROUND(TODAY()-dod[[#This Row],[po_created_date]],0))</f>
        <v>NA</v>
      </c>
      <c r="AO6" t="str">
        <f ca="1">IF(dod[[#This Row],[Status]]&lt;&gt;dod[[#Headers],[C. Shipped]],"NA",ROUND(TODAY()-dod[[#This Row],[po_created_date]],0))</f>
        <v>NA</v>
      </c>
      <c r="AP6" t="str">
        <f ca="1">IF(dod[[#This Row],[Status]]&lt;&gt;dod[[#Headers],[D. Master Data Blocker]],"NA",ROUND(TODAY()-dod[[#This Row],[po_created_date]],0))</f>
        <v>NA</v>
      </c>
      <c r="AQ6" t="str">
        <f ca="1">IF(dod[[#This Row],[Status]]&lt;&gt;dod[[#Headers],[01. PO Approval Pending]],"NA",ROUND(TODAY()-dod[[#This Row],[po_created_date]],0))</f>
        <v>NA</v>
      </c>
      <c r="AR6">
        <f ca="1">IF(dod[[#This Row],[Status]]&lt;&gt;dod[[#Headers],[02. Supplier Confirmation Pending]],"NA",ROUND(IF(dod[[#This Row],[po_approval_date]]&lt;&gt;"",TODAY()-dod[[#This Row],[po_approval_date]],IF(dod[[#This Row],[po_created_date]]&lt;&gt;"",TODAY()-dod[[#This Row],[po_created_date]]-2,1)),0))</f>
        <v>13</v>
      </c>
      <c r="AS6" t="str">
        <f ca="1">IF(dod[[#This Row],[Status]]&lt;&gt;dod[[#Headers],[03. PI Upload Pending]],"NA",ROUND(IF(dod[[#This Row],[supplier_confirmation_date]]&lt;&gt;"",TODAY()-dod[[#This Row],[supplier_confirmation_date]],IF(dod[[#This Row],[po_approval_date]]&lt;&gt;"",TODAY()-dod[[#This Row],[po_approval_date]]-3,1)),0))</f>
        <v>NA</v>
      </c>
      <c r="AT6" t="str">
        <f ca="1">IF(dod[[#This Row],[Status]]&lt;&gt;dod[[#Headers],[04. PI Approval Pending]],"NA",ROUND(IF(dod[[#This Row],[supplier_confirmation_date]]&lt;&gt;"",TODAY()-dod[[#This Row],[supplier_confirmation_date]]-2,IF(dod[[#This Row],[po_approval_date]]&lt;&gt;"",TODAY()-dod[[#This Row],[po_approval_date]]-5,1)),0))</f>
        <v>NA</v>
      </c>
      <c r="AU6" t="str">
        <f ca="1">IF(dod[[#This Row],[Status]]&lt;&gt;dod[[#Headers],[05. PI Payment Pending]],"NA",ROUND(IF(dod[[#This Row],[pi_invoice_approval_date]]&lt;&gt;"",TODAY()-dod[[#This Row],[pi_invoice_approval_date]],IF(dod[[#This Row],[supplier_confirmation_date]]&lt;&gt;"",TODAY()-dod[[#This Row],[supplier_confirmation_date]]-2,1)),0))</f>
        <v>NA</v>
      </c>
      <c r="AV6" t="str">
        <f ca="1">IF(dod[[#This Row],[Status]]&lt;&gt;dod[[#Headers],[06. Packaging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W6" t="str">
        <f ca="1">IF(dod[[#This Row],[Status]]&lt;&gt;dod[[#Headers],[07. Transperancy Label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X6" t="str">
        <f ca="1">IF(dod[[#This Row],[Status]]&lt;&gt;dod[[#Headers],[08. PRD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Y6" t="str">
        <f ca="1">IF(dod[[#This Row],[Status]]&lt;&gt;dod[[#Headers],[09. Under Production]],"NA",ROUND(IF(dod[[#This Row],[receive_first_prd_date]]&lt;&gt;"",TODAY()-dod[[#This Row],[receive_first_prd_date]],IF(dod[[#This Row],[pi_payment_date]]&lt;&gt;"",TODAY()-dod[[#This Row],[pi_payment_date]]-2,IF(dod[[#This Row],[supplier_confirmation_date]]&lt;&gt;"",TODAY()-dod[[#This Row],[supplier_confirmation_date]]-3,1))),0))</f>
        <v>NA</v>
      </c>
      <c r="AZ6" t="str">
        <f ca="1">IF(dod[[#This Row],[Status]]&lt;&gt;dod[[#Headers],[10. PRD Confirmation Pending]],"NA",ROUND(IF(dod[[#This Row],[final_prd_date]]&lt;&gt;"",TODAY()-dod[[#This Row],[final_prd_date]]+24,IF(dod[[#This Row],[receive_first_prd_date]]&lt;&gt;"",TODAY()-dod[[#This Row],[receive_first_prd_date]]+dod[[#This Row],[PLT]]+24,1)),0))</f>
        <v>NA</v>
      </c>
      <c r="BA6" t="str">
        <f ca="1">IF(dod[[#This Row],[Status]]&lt;&gt;dod[[#Headers],[11. IM Sign-Off Pending]],"NA",ROUND(IF(dod[[#This Row],[prd_reconfirmed_date]]&lt;&gt;"",TODAY()-dod[[#This Row],[prd_reconfirmed_date]],IF(dod[[#This Row],[final_prd_date]]&lt;&gt;"",TODAY()-dod[[#This Row],[final_prd_date]]+24-3,1)),0))</f>
        <v>NA</v>
      </c>
      <c r="BB6" t="str">
        <f ca="1">IF(dod[[#This Row],[Status]]&lt;&gt;dod[[#Headers],[12. Ready for Batching Pending]],"NA",ROUND(IF(dod[[#This Row],[po_im_date_value]]&lt;&gt;"",TODAY()-dod[[#This Row],[po_im_date_value]],IF(dod[[#This Row],[prd_reconfirmed_date]]&lt;&gt;"",TODAY()-dod[[#This Row],[prd_reconfirmed_date]]-3,1)),0))</f>
        <v>NA</v>
      </c>
      <c r="BC6" t="str">
        <f ca="1">IF(dod[[#This Row],[Status]]&lt;&gt;dod[[#Headers],[13. Batch Creation Pending]],"NA",ROUND(IF(dod[[#This Row],[po_sm_date_value]]&lt;&gt;"",TODAY()-dod[[#This Row],[po_sm_date_value]],IF(dod[[#This Row],[po_im_date_value]]&lt;&gt;"",TODAY()-dod[[#This Row],[po_im_date_value]]-2,1)),0))</f>
        <v>NA</v>
      </c>
      <c r="BD6" t="str">
        <f ca="1">IF(dod[[#This Row],[Status]]&lt;&gt;dod[[#Headers],[14. SM Sign-Off Pending]],"NA",ROUND(IF(dod[[#This Row],[batch_created_ts]]&lt;&gt;"",TODAY()-dod[[#This Row],[batch_created_ts]],IF(dod[[#This Row],[po_sm_date_value]]&lt;&gt;"",TODAY()-dod[[#This Row],[po_sm_date_value]]-2,1)),0))</f>
        <v>NA</v>
      </c>
      <c r="BE6" t="str">
        <f ca="1">IF(dod[[#This Row],[Status]]&lt;&gt;dod[[#Headers],[15. CI Approval Pending]],"NA",ROUND(IF(dod[[#This Row],[sm_signoff_ts]]&lt;&gt;"",TODAY()-dod[[#This Row],[sm_signoff_ts]],IF(dod[[#This Row],[batch_created_ts]]&lt;&gt;"",TODAY()-dod[[#This Row],[batch_created_ts]]-3,1)),0))</f>
        <v>NA</v>
      </c>
      <c r="BF6" t="str" cm="1">
        <f t="array" aca="1" ref="BF6" ca="1">IF(dod[[#This Row],[Status]]&lt;&gt;dod[[#Headers],[16. CI Payment Pending]],"NA",ROUND(IF(OR(dod[[#This Row],[sm_signoff_ts]:[ci_invoice_approval_date]]&lt;&gt;""),TODAY()-MAX(dod[[#This Row],[sm_signoff_ts]:[ci_invoice_approval_date]]),IF(dod[[#This Row],[batch_created_ts]]&lt;&gt;"",TODAY()-dod[[#This Row],[batch_created_ts]]-3,1)),0))</f>
        <v>NA</v>
      </c>
      <c r="BG6" t="str" cm="1">
        <f t="array" aca="1" ref="BG6" ca="1">IF(dod[[#This Row],[Status]]&lt;&gt;dod[[#Headers],[17. QC Schedule Pending]],"NA",ROUND(IF(OR(dod[[#This Row],[sm_signoff_ts]:[ci_payment_date]]&lt;&gt;""),TODAY()-MAX(dod[[#This Row],[sm_signoff_ts]:[ci_payment_date]]),IF(dod[[#This Row],[batch_created_ts]]&lt;&gt;"",TODAY()-dod[[#This Row],[batch_created_ts]]-3,1)),0))</f>
        <v>NA</v>
      </c>
      <c r="BH6" t="str" cm="1">
        <f t="array" aca="1" ref="BH6" ca="1">IF(dod[[#This Row],[Status]]&lt;&gt;dod[[#Headers],[18. FFW Booking Missing]],"NA",ROUND(IF(OR(dod[[#This Row],[sm_signoff_ts]:[qc_schedule_date]]&lt;&gt;""),TODAY()-MAX(dod[[#This Row],[sm_signoff_ts]:[qc_schedule_date]]),IF(dod[[#This Row],[batch_created_ts]]&lt;&gt;"",TODAY()-dod[[#This Row],[batch_created_ts]]-3,1)),0))</f>
        <v>NA</v>
      </c>
      <c r="BI6" t="str" cm="1">
        <f t="array" aca="1" ref="BI6" ca="1">IF(dod[[#This Row],[Status]]&lt;&gt;dod[[#Headers],[19. Supplier Pickup Date Pending]],"NA",ROUND(IF(OR(dod[[#This Row],[ci_payment_date]:[ffw_booking_ts]]&lt;&gt;"",dod[[#This Row],[final_prd_date]]&lt;&gt;""),TODAY()-MAX(dod[[#This Row],[ci_payment_date]:[ffw_booking_ts]],dod[[#This Row],[final_prd_date]]),IF(dod[[#This Row],[sm_signoff_ts]]&lt;&gt;"",TODAY()-dod[[#This Row],[sm_signoff_ts]]-11,1)),0))</f>
        <v>NA</v>
      </c>
      <c r="BJ6" t="str">
        <f ca="1">IF(dod[[#This Row],[Status]]&lt;&gt;dod[[#Headers],[20. Pre Pickup Check]],"NA",ROUND(IF(OR(dod[[#This Row],[spd_ts]]&lt;&gt;"",dod[[#This Row],[batch_spd]]&lt;&gt;"",dod[[#This Row],[final_prd_date]]&lt;&gt;""),TODAY()-MAX(dod[[#This Row],[spd_ts]]+7,dod[[#This Row],[batch_spd]],dod[[#This Row],[final_prd_date]]+3),1),0))</f>
        <v>NA</v>
      </c>
      <c r="BK6" t="str">
        <f ca="1">IF(dod[[#This Row],[Status]]&lt;&gt;dod[[#Headers],[21.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f>
        <v>NA</v>
      </c>
      <c r="BL6" t="str">
        <f ca="1">IF(dod[[#This Row],[Status]]&lt;&gt;dod[[#Headers],[22. Non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f>
        <v>NA</v>
      </c>
      <c r="BM6" t="str" cm="1">
        <f t="array" aca="1" ref="BM6" ca="1">IF(dod[[#This Row],[Status]]&lt;&gt;dod[[#Headers],[23. INB Creation Pending]],"NA",ROUND(IF(OR(dod[[#This Row],[stock_pickup_date]]&lt;&gt;"",dod[[#This Row],[actual_cargo_pick_up_date]]&lt;&gt;""),TODAY()-MAX(dod[[#This Row],[stock_pickup_date]],dod[[#This Row],[actual_cargo_pick_up_date]]),IF(OR(dod[[#This Row],[batch_spd]:[qi_date]]&lt;&gt;""),TODAY()-MAX(dod[[#This Row],[batch_spd]:[qi_date]])-1,1)),0))</f>
        <v>NA</v>
      </c>
      <c r="BN6" t="str">
        <f ca="1">IF(dod[[#This Row],[Status]]&lt;&gt;dod[[#Headers],[24. Mark In-Transit Pending]],"NA",ROUND(IF(dod[[#This Row],[shipment_creation_date]]&lt;&gt;"",TODAY()-dod[[#This Row],[shipment_creation_date]],IF(dod[[#This Row],[actual_cargo_pick_up_date]]&lt;&gt;"",TODAY()-dod[[#This Row],[actual_cargo_pick_up_date]]-7,1)),0))</f>
        <v>NA</v>
      </c>
      <c r="BO6" t="str">
        <f ca="1">IF(dod[[#This Row],[Status]]&lt;&gt;dod[[#Headers],[25. BL Approval Pending]],"NA",ROUND(IF(dod[[#This Row],[shipment_in_transit_date]]&lt;&gt;"",TODAY()-dod[[#This Row],[shipment_in_transit_date]],IF(dod[[#This Row],[shipment_creation_date]]&lt;&gt;"",TODAY()-dod[[#This Row],[shipment_creation_date]]-5,1)),0))</f>
        <v>NA</v>
      </c>
      <c r="BP6" t="str">
        <f ca="1">IF(dod[[#This Row],[Status]]&lt;&gt;dod[[#Headers],[26. BL Payment Pending - In Transit]],"NA",ROUND(IF(OR(dod[[#This Row],[bi_invoice_approval_date]]&lt;&gt;"",dod[[#This Row],[ETA]]&lt;&gt;""),TODAY()-MAX(dod[[#This Row],[bi_invoice_approval_date]],IFERROR(dod[[#This Row],[ETA]]-9,0)),1),0))</f>
        <v>NA</v>
      </c>
      <c r="BQ6" t="str">
        <f ca="1">IF(dod[[#This Row],[Status]]&lt;&gt;dod[[#Headers],[27. BL Payment Pending - Arrived]],"NA",ROUND(IF(OR(dod[[#This Row],[bi_invoice_approval_date]]&lt;&gt;"",dod[[#This Row],[actual_arrival_date]]&lt;&gt;"",dod[[#This Row],[ETA]]&lt;&gt;""),TODAY()-MAX(dod[[#This Row],[bi_invoice_approval_date]],dod[[#This Row],[actual_arrival_date]],IFERROR(dod[[#This Row],[ETA]]-9,0)),1),0))</f>
        <v>NA</v>
      </c>
      <c r="BR6" t="str">
        <f ca="1">IF(dod[[#This Row],[Status]]&lt;&gt;dod[[#Headers],[28. Telex Release Pending]],"NA",ROUND(IF(OR(dod[[#This Row],[shipment_in_transit_date]]&lt;&gt;"",dod[[#This Row],[bi_payment_date]]&lt;&gt;""),TODAY()-MAX(dod[[#This Row],[shipment_in_transit_date]],dod[[#This Row],[bi_payment_date]]),1),0))</f>
        <v>NA</v>
      </c>
      <c r="BS6" t="str">
        <f ca="1">IF(dod[[#This Row],[Status]]&lt;&gt;dod[[#Headers],[29. Stock Delivery Pending]],"NA",ROUND(IF(dod[[#This Row],[actual_arrival_date]]&lt;&gt;"",TODAY()-MAX(dod[[#This Row],[ffwp_telex_release_date]],dod[[#This Row],[actual_arrival_date]]),1),0))</f>
        <v>NA</v>
      </c>
      <c r="BT6" t="str">
        <f ca="1">IF(dod[[#This Row],[Status]]&lt;&gt;dod[[#Headers],[30. Stock Receiving Pending]],"NA",ROUND(IF(dod[[#This Row],[actual_delivery_date]]&lt;&gt;"",TODAY()-dod[[#This Row],[actual_delivery_date]],IF(dod[[#This Row],[actual_arrival_date]]&lt;&gt;"",TODAY()-dod[[#This Row],[actual_arrival_date]]-12,1)),0))</f>
        <v>NA</v>
      </c>
      <c r="BU6" t="str">
        <f ca="1">IF(dod[[#This Row],[Status]]&lt;&gt;dod[[#Headers],[31. Dispute - PO Closing Pending]],"NA",ROUND(IF(dod[[#This Row],[item_receipt_date]]&lt;&gt;"",TODAY()-dod[[#This Row],[item_receipt_date]],1),0))</f>
        <v>NA</v>
      </c>
    </row>
    <row r="7" spans="1:73" x14ac:dyDescent="0.2">
      <c r="A7" t="s">
        <v>78</v>
      </c>
      <c r="B7" s="3">
        <v>45812</v>
      </c>
      <c r="C7" s="3">
        <v>45812</v>
      </c>
      <c r="D7" s="3">
        <v>45819</v>
      </c>
      <c r="E7" s="3"/>
      <c r="F7" s="3"/>
      <c r="G7" s="3"/>
      <c r="H7" s="3"/>
      <c r="I7" s="3"/>
      <c r="J7" s="3"/>
      <c r="K7" s="4"/>
      <c r="L7" s="4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4"/>
      <c r="AF7" s="3">
        <v>45871</v>
      </c>
      <c r="AG7" s="3"/>
      <c r="AH7" s="4"/>
      <c r="AI7" s="3" t="str" cm="1">
        <f t="array" ref="AI7">IF(_xlfn.XLOOKUP(dod[[#This Row],[po_razin_id]],[1]!INB_Data[[#All],[PO&amp;RAZIN&amp;ID]],[1]!INB_Data[[#All],[expected_arrival_date]],"")=0,"",_xlfn.XLOOKUP(dod[[#This Row],[po_razin_id]],[1]!INB_Data[[#All],[PO&amp;RAZIN&amp;ID]],[1]!INB_Data[[#All],[expected_arrival_date]],""))</f>
        <v/>
      </c>
      <c r="AJ7">
        <f>MAX(IF(dod[[#This Row],[planned_prd]]&lt;&gt;"",dod[[#This Row],[planned_prd]]-dod[[#This Row],[po_created_date]]-15,50),24)</f>
        <v>44</v>
      </c>
      <c r="AK7" t="str" cm="1">
        <f t="array" aca="1" ref="AK7" ca="1">_xlfn.XLOOKUP(dod[[#This Row],[po_razin_id]],[1]!PO_Data[[#All],[po_razin_id]],[1]!PO_Data[[#All],[Current Status]],"NA")</f>
        <v>06. Packaging Pending</v>
      </c>
      <c r="AL7">
        <f ca="1">MAX(_xlfn.XLOOKUP(dod[[#This Row],[Status]],dod[[#Headers],[A. Anti PO Line]:[31. Dispute - PO Closing Pending]],dod[[#This Row],[A. Anti PO Line]:[31. Dispute - PO Closing Pending]],1),1)</f>
        <v>6</v>
      </c>
      <c r="AM7" t="str">
        <f ca="1">IF(dod[[#This Row],[Status]]&lt;&gt;dod[[#Headers],[A. Anti PO Line]],"NA",ROUND(TODAY()-dod[[#This Row],[po_created_date]],0))</f>
        <v>NA</v>
      </c>
      <c r="AN7" t="str">
        <f ca="1">IF(dod[[#This Row],[Status]]&lt;&gt;dod[[#Headers],[B. Compliance Blocked]],"NA",ROUND(TODAY()-dod[[#This Row],[po_created_date]],0))</f>
        <v>NA</v>
      </c>
      <c r="AO7" t="str">
        <f ca="1">IF(dod[[#This Row],[Status]]&lt;&gt;dod[[#Headers],[C. Shipped]],"NA",ROUND(TODAY()-dod[[#This Row],[po_created_date]],0))</f>
        <v>NA</v>
      </c>
      <c r="AP7" t="str">
        <f ca="1">IF(dod[[#This Row],[Status]]&lt;&gt;dod[[#Headers],[D. Master Data Blocker]],"NA",ROUND(TODAY()-dod[[#This Row],[po_created_date]],0))</f>
        <v>NA</v>
      </c>
      <c r="AQ7" t="str">
        <f ca="1">IF(dod[[#This Row],[Status]]&lt;&gt;dod[[#Headers],[01. PO Approval Pending]],"NA",ROUND(TODAY()-dod[[#This Row],[po_created_date]],0))</f>
        <v>NA</v>
      </c>
      <c r="AR7" t="str">
        <f ca="1">IF(dod[[#This Row],[Status]]&lt;&gt;dod[[#Headers],[02. Supplier Confirmation Pending]],"NA",ROUND(IF(dod[[#This Row],[po_approval_date]]&lt;&gt;"",TODAY()-dod[[#This Row],[po_approval_date]],IF(dod[[#This Row],[po_created_date]]&lt;&gt;"",TODAY()-dod[[#This Row],[po_created_date]]-2,1)),0))</f>
        <v>NA</v>
      </c>
      <c r="AS7" t="str">
        <f ca="1">IF(dod[[#This Row],[Status]]&lt;&gt;dod[[#Headers],[03. PI Upload Pending]],"NA",ROUND(IF(dod[[#This Row],[supplier_confirmation_date]]&lt;&gt;"",TODAY()-dod[[#This Row],[supplier_confirmation_date]],IF(dod[[#This Row],[po_approval_date]]&lt;&gt;"",TODAY()-dod[[#This Row],[po_approval_date]]-3,1)),0))</f>
        <v>NA</v>
      </c>
      <c r="AT7" t="str">
        <f ca="1">IF(dod[[#This Row],[Status]]&lt;&gt;dod[[#Headers],[04. PI Approval Pending]],"NA",ROUND(IF(dod[[#This Row],[supplier_confirmation_date]]&lt;&gt;"",TODAY()-dod[[#This Row],[supplier_confirmation_date]]-2,IF(dod[[#This Row],[po_approval_date]]&lt;&gt;"",TODAY()-dod[[#This Row],[po_approval_date]]-5,1)),0))</f>
        <v>NA</v>
      </c>
      <c r="AU7" t="str">
        <f ca="1">IF(dod[[#This Row],[Status]]&lt;&gt;dod[[#Headers],[05. PI Payment Pending]],"NA",ROUND(IF(dod[[#This Row],[pi_invoice_approval_date]]&lt;&gt;"",TODAY()-dod[[#This Row],[pi_invoice_approval_date]],IF(dod[[#This Row],[supplier_confirmation_date]]&lt;&gt;"",TODAY()-dod[[#This Row],[supplier_confirmation_date]]-2,1)),0))</f>
        <v>NA</v>
      </c>
      <c r="AV7">
        <f ca="1">IF(dod[[#This Row],[Status]]&lt;&gt;dod[[#Headers],[06. Packaging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6</v>
      </c>
      <c r="AW7" t="str">
        <f ca="1">IF(dod[[#This Row],[Status]]&lt;&gt;dod[[#Headers],[07. Transperancy Label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X7" t="str">
        <f ca="1">IF(dod[[#This Row],[Status]]&lt;&gt;dod[[#Headers],[08. PRD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Y7" t="str">
        <f ca="1">IF(dod[[#This Row],[Status]]&lt;&gt;dod[[#Headers],[09. Under Production]],"NA",ROUND(IF(dod[[#This Row],[receive_first_prd_date]]&lt;&gt;"",TODAY()-dod[[#This Row],[receive_first_prd_date]],IF(dod[[#This Row],[pi_payment_date]]&lt;&gt;"",TODAY()-dod[[#This Row],[pi_payment_date]]-2,IF(dod[[#This Row],[supplier_confirmation_date]]&lt;&gt;"",TODAY()-dod[[#This Row],[supplier_confirmation_date]]-3,1))),0))</f>
        <v>NA</v>
      </c>
      <c r="AZ7" t="str">
        <f ca="1">IF(dod[[#This Row],[Status]]&lt;&gt;dod[[#Headers],[10. PRD Confirmation Pending]],"NA",ROUND(IF(dod[[#This Row],[final_prd_date]]&lt;&gt;"",TODAY()-dod[[#This Row],[final_prd_date]]+24,IF(dod[[#This Row],[receive_first_prd_date]]&lt;&gt;"",TODAY()-dod[[#This Row],[receive_first_prd_date]]+dod[[#This Row],[PLT]]+24,1)),0))</f>
        <v>NA</v>
      </c>
      <c r="BA7" t="str">
        <f ca="1">IF(dod[[#This Row],[Status]]&lt;&gt;dod[[#Headers],[11. IM Sign-Off Pending]],"NA",ROUND(IF(dod[[#This Row],[prd_reconfirmed_date]]&lt;&gt;"",TODAY()-dod[[#This Row],[prd_reconfirmed_date]],IF(dod[[#This Row],[final_prd_date]]&lt;&gt;"",TODAY()-dod[[#This Row],[final_prd_date]]+24-3,1)),0))</f>
        <v>NA</v>
      </c>
      <c r="BB7" t="str">
        <f ca="1">IF(dod[[#This Row],[Status]]&lt;&gt;dod[[#Headers],[12. Ready for Batching Pending]],"NA",ROUND(IF(dod[[#This Row],[po_im_date_value]]&lt;&gt;"",TODAY()-dod[[#This Row],[po_im_date_value]],IF(dod[[#This Row],[prd_reconfirmed_date]]&lt;&gt;"",TODAY()-dod[[#This Row],[prd_reconfirmed_date]]-3,1)),0))</f>
        <v>NA</v>
      </c>
      <c r="BC7" t="str">
        <f ca="1">IF(dod[[#This Row],[Status]]&lt;&gt;dod[[#Headers],[13. Batch Creation Pending]],"NA",ROUND(IF(dod[[#This Row],[po_sm_date_value]]&lt;&gt;"",TODAY()-dod[[#This Row],[po_sm_date_value]],IF(dod[[#This Row],[po_im_date_value]]&lt;&gt;"",TODAY()-dod[[#This Row],[po_im_date_value]]-2,1)),0))</f>
        <v>NA</v>
      </c>
      <c r="BD7" t="str">
        <f ca="1">IF(dod[[#This Row],[Status]]&lt;&gt;dod[[#Headers],[14. SM Sign-Off Pending]],"NA",ROUND(IF(dod[[#This Row],[batch_created_ts]]&lt;&gt;"",TODAY()-dod[[#This Row],[batch_created_ts]],IF(dod[[#This Row],[po_sm_date_value]]&lt;&gt;"",TODAY()-dod[[#This Row],[po_sm_date_value]]-2,1)),0))</f>
        <v>NA</v>
      </c>
      <c r="BE7" t="str">
        <f ca="1">IF(dod[[#This Row],[Status]]&lt;&gt;dod[[#Headers],[15. CI Approval Pending]],"NA",ROUND(IF(dod[[#This Row],[sm_signoff_ts]]&lt;&gt;"",TODAY()-dod[[#This Row],[sm_signoff_ts]],IF(dod[[#This Row],[batch_created_ts]]&lt;&gt;"",TODAY()-dod[[#This Row],[batch_created_ts]]-3,1)),0))</f>
        <v>NA</v>
      </c>
      <c r="BF7" t="str" cm="1">
        <f t="array" aca="1" ref="BF7" ca="1">IF(dod[[#This Row],[Status]]&lt;&gt;dod[[#Headers],[16. CI Payment Pending]],"NA",ROUND(IF(OR(dod[[#This Row],[sm_signoff_ts]:[ci_invoice_approval_date]]&lt;&gt;""),TODAY()-MAX(dod[[#This Row],[sm_signoff_ts]:[ci_invoice_approval_date]]),IF(dod[[#This Row],[batch_created_ts]]&lt;&gt;"",TODAY()-dod[[#This Row],[batch_created_ts]]-3,1)),0))</f>
        <v>NA</v>
      </c>
      <c r="BG7" t="str" cm="1">
        <f t="array" aca="1" ref="BG7" ca="1">IF(dod[[#This Row],[Status]]&lt;&gt;dod[[#Headers],[17. QC Schedule Pending]],"NA",ROUND(IF(OR(dod[[#This Row],[sm_signoff_ts]:[ci_payment_date]]&lt;&gt;""),TODAY()-MAX(dod[[#This Row],[sm_signoff_ts]:[ci_payment_date]]),IF(dod[[#This Row],[batch_created_ts]]&lt;&gt;"",TODAY()-dod[[#This Row],[batch_created_ts]]-3,1)),0))</f>
        <v>NA</v>
      </c>
      <c r="BH7" t="str" cm="1">
        <f t="array" aca="1" ref="BH7" ca="1">IF(dod[[#This Row],[Status]]&lt;&gt;dod[[#Headers],[18. FFW Booking Missing]],"NA",ROUND(IF(OR(dod[[#This Row],[sm_signoff_ts]:[qc_schedule_date]]&lt;&gt;""),TODAY()-MAX(dod[[#This Row],[sm_signoff_ts]:[qc_schedule_date]]),IF(dod[[#This Row],[batch_created_ts]]&lt;&gt;"",TODAY()-dod[[#This Row],[batch_created_ts]]-3,1)),0))</f>
        <v>NA</v>
      </c>
      <c r="BI7" t="str" cm="1">
        <f t="array" aca="1" ref="BI7" ca="1">IF(dod[[#This Row],[Status]]&lt;&gt;dod[[#Headers],[19. Supplier Pickup Date Pending]],"NA",ROUND(IF(OR(dod[[#This Row],[ci_payment_date]:[ffw_booking_ts]]&lt;&gt;"",dod[[#This Row],[final_prd_date]]&lt;&gt;""),TODAY()-MAX(dod[[#This Row],[ci_payment_date]:[ffw_booking_ts]],dod[[#This Row],[final_prd_date]]),IF(dod[[#This Row],[sm_signoff_ts]]&lt;&gt;"",TODAY()-dod[[#This Row],[sm_signoff_ts]]-11,1)),0))</f>
        <v>NA</v>
      </c>
      <c r="BJ7" t="str">
        <f ca="1">IF(dod[[#This Row],[Status]]&lt;&gt;dod[[#Headers],[20. Pre Pickup Check]],"NA",ROUND(IF(OR(dod[[#This Row],[spd_ts]]&lt;&gt;"",dod[[#This Row],[batch_spd]]&lt;&gt;"",dod[[#This Row],[final_prd_date]]&lt;&gt;""),TODAY()-MAX(dod[[#This Row],[spd_ts]]+7,dod[[#This Row],[batch_spd]],dod[[#This Row],[final_prd_date]]+3),1),0))</f>
        <v>NA</v>
      </c>
      <c r="BK7" t="str">
        <f ca="1">IF(dod[[#This Row],[Status]]&lt;&gt;dod[[#Headers],[21.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f>
        <v>NA</v>
      </c>
      <c r="BL7" t="str">
        <f ca="1">IF(dod[[#This Row],[Status]]&lt;&gt;dod[[#Headers],[22. Non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f>
        <v>NA</v>
      </c>
      <c r="BM7" t="str" cm="1">
        <f t="array" aca="1" ref="BM7" ca="1">IF(dod[[#This Row],[Status]]&lt;&gt;dod[[#Headers],[23. INB Creation Pending]],"NA",ROUND(IF(OR(dod[[#This Row],[stock_pickup_date]]&lt;&gt;"",dod[[#This Row],[actual_cargo_pick_up_date]]&lt;&gt;""),TODAY()-MAX(dod[[#This Row],[stock_pickup_date]],dod[[#This Row],[actual_cargo_pick_up_date]]),IF(OR(dod[[#This Row],[batch_spd]:[qi_date]]&lt;&gt;""),TODAY()-MAX(dod[[#This Row],[batch_spd]:[qi_date]])-1,1)),0))</f>
        <v>NA</v>
      </c>
      <c r="BN7" t="str">
        <f ca="1">IF(dod[[#This Row],[Status]]&lt;&gt;dod[[#Headers],[24. Mark In-Transit Pending]],"NA",ROUND(IF(dod[[#This Row],[shipment_creation_date]]&lt;&gt;"",TODAY()-dod[[#This Row],[shipment_creation_date]],IF(dod[[#This Row],[actual_cargo_pick_up_date]]&lt;&gt;"",TODAY()-dod[[#This Row],[actual_cargo_pick_up_date]]-7,1)),0))</f>
        <v>NA</v>
      </c>
      <c r="BO7" t="str">
        <f ca="1">IF(dod[[#This Row],[Status]]&lt;&gt;dod[[#Headers],[25. BL Approval Pending]],"NA",ROUND(IF(dod[[#This Row],[shipment_in_transit_date]]&lt;&gt;"",TODAY()-dod[[#This Row],[shipment_in_transit_date]],IF(dod[[#This Row],[shipment_creation_date]]&lt;&gt;"",TODAY()-dod[[#This Row],[shipment_creation_date]]-5,1)),0))</f>
        <v>NA</v>
      </c>
      <c r="BP7" t="str">
        <f ca="1">IF(dod[[#This Row],[Status]]&lt;&gt;dod[[#Headers],[26. BL Payment Pending - In Transit]],"NA",ROUND(IF(OR(dod[[#This Row],[bi_invoice_approval_date]]&lt;&gt;"",dod[[#This Row],[ETA]]&lt;&gt;""),TODAY()-MAX(dod[[#This Row],[bi_invoice_approval_date]],IFERROR(dod[[#This Row],[ETA]]-9,0)),1),0))</f>
        <v>NA</v>
      </c>
      <c r="BQ7" t="str">
        <f ca="1">IF(dod[[#This Row],[Status]]&lt;&gt;dod[[#Headers],[27. BL Payment Pending - Arrived]],"NA",ROUND(IF(OR(dod[[#This Row],[bi_invoice_approval_date]]&lt;&gt;"",dod[[#This Row],[actual_arrival_date]]&lt;&gt;"",dod[[#This Row],[ETA]]&lt;&gt;""),TODAY()-MAX(dod[[#This Row],[bi_invoice_approval_date]],dod[[#This Row],[actual_arrival_date]],IFERROR(dod[[#This Row],[ETA]]-9,0)),1),0))</f>
        <v>NA</v>
      </c>
      <c r="BR7" t="str">
        <f ca="1">IF(dod[[#This Row],[Status]]&lt;&gt;dod[[#Headers],[28. Telex Release Pending]],"NA",ROUND(IF(OR(dod[[#This Row],[shipment_in_transit_date]]&lt;&gt;"",dod[[#This Row],[bi_payment_date]]&lt;&gt;""),TODAY()-MAX(dod[[#This Row],[shipment_in_transit_date]],dod[[#This Row],[bi_payment_date]]),1),0))</f>
        <v>NA</v>
      </c>
      <c r="BS7" t="str">
        <f ca="1">IF(dod[[#This Row],[Status]]&lt;&gt;dod[[#Headers],[29. Stock Delivery Pending]],"NA",ROUND(IF(dod[[#This Row],[actual_arrival_date]]&lt;&gt;"",TODAY()-MAX(dod[[#This Row],[ffwp_telex_release_date]],dod[[#This Row],[actual_arrival_date]]),1),0))</f>
        <v>NA</v>
      </c>
      <c r="BT7" t="str">
        <f ca="1">IF(dod[[#This Row],[Status]]&lt;&gt;dod[[#Headers],[30. Stock Receiving Pending]],"NA",ROUND(IF(dod[[#This Row],[actual_delivery_date]]&lt;&gt;"",TODAY()-dod[[#This Row],[actual_delivery_date]],IF(dod[[#This Row],[actual_arrival_date]]&lt;&gt;"",TODAY()-dod[[#This Row],[actual_arrival_date]]-12,1)),0))</f>
        <v>NA</v>
      </c>
      <c r="BU7" t="str">
        <f ca="1">IF(dod[[#This Row],[Status]]&lt;&gt;dod[[#Headers],[31. Dispute - PO Closing Pending]],"NA",ROUND(IF(dod[[#This Row],[item_receipt_date]]&lt;&gt;"",TODAY()-dod[[#This Row],[item_receipt_date]],1),0))</f>
        <v>NA</v>
      </c>
    </row>
    <row r="8" spans="1:73" x14ac:dyDescent="0.2">
      <c r="A8" t="s">
        <v>79</v>
      </c>
      <c r="B8" s="3">
        <v>45817</v>
      </c>
      <c r="C8" s="3">
        <v>45818</v>
      </c>
      <c r="D8" s="3"/>
      <c r="E8" s="3"/>
      <c r="F8" s="3"/>
      <c r="G8" s="3"/>
      <c r="H8" s="3"/>
      <c r="I8" s="3"/>
      <c r="J8" s="3"/>
      <c r="K8" s="4"/>
      <c r="L8" s="4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4"/>
      <c r="AF8" s="3"/>
      <c r="AG8" s="3"/>
      <c r="AH8" s="4"/>
      <c r="AI8" s="3" t="str" cm="1">
        <f t="array" ref="AI8">IF(_xlfn.XLOOKUP(dod[[#This Row],[po_razin_id]],[1]!INB_Data[[#All],[PO&amp;RAZIN&amp;ID]],[1]!INB_Data[[#All],[expected_arrival_date]],"")=0,"",_xlfn.XLOOKUP(dod[[#This Row],[po_razin_id]],[1]!INB_Data[[#All],[PO&amp;RAZIN&amp;ID]],[1]!INB_Data[[#All],[expected_arrival_date]],""))</f>
        <v/>
      </c>
      <c r="AJ8">
        <f>MAX(IF(dod[[#This Row],[planned_prd]]&lt;&gt;"",dod[[#This Row],[planned_prd]]-dod[[#This Row],[po_created_date]]-15,50),24)</f>
        <v>50</v>
      </c>
      <c r="AK8" t="str" cm="1">
        <f t="array" aca="1" ref="AK8" ca="1">_xlfn.XLOOKUP(dod[[#This Row],[po_razin_id]],[1]!PO_Data[[#All],[po_razin_id]],[1]!PO_Data[[#All],[Current Status]],"NA")</f>
        <v>02. Supplier Confirmation Pending</v>
      </c>
      <c r="AL8">
        <f ca="1">MAX(_xlfn.XLOOKUP(dod[[#This Row],[Status]],dod[[#Headers],[A. Anti PO Line]:[31. Dispute - PO Closing Pending]],dod[[#This Row],[A. Anti PO Line]:[31. Dispute - PO Closing Pending]],1),1)</f>
        <v>7</v>
      </c>
      <c r="AM8" t="str">
        <f ca="1">IF(dod[[#This Row],[Status]]&lt;&gt;dod[[#Headers],[A. Anti PO Line]],"NA",ROUND(TODAY()-dod[[#This Row],[po_created_date]],0))</f>
        <v>NA</v>
      </c>
      <c r="AN8" t="str">
        <f ca="1">IF(dod[[#This Row],[Status]]&lt;&gt;dod[[#Headers],[B. Compliance Blocked]],"NA",ROUND(TODAY()-dod[[#This Row],[po_created_date]],0))</f>
        <v>NA</v>
      </c>
      <c r="AO8" t="str">
        <f ca="1">IF(dod[[#This Row],[Status]]&lt;&gt;dod[[#Headers],[C. Shipped]],"NA",ROUND(TODAY()-dod[[#This Row],[po_created_date]],0))</f>
        <v>NA</v>
      </c>
      <c r="AP8" t="str">
        <f ca="1">IF(dod[[#This Row],[Status]]&lt;&gt;dod[[#Headers],[D. Master Data Blocker]],"NA",ROUND(TODAY()-dod[[#This Row],[po_created_date]],0))</f>
        <v>NA</v>
      </c>
      <c r="AQ8" t="str">
        <f ca="1">IF(dod[[#This Row],[Status]]&lt;&gt;dod[[#Headers],[01. PO Approval Pending]],"NA",ROUND(TODAY()-dod[[#This Row],[po_created_date]],0))</f>
        <v>NA</v>
      </c>
      <c r="AR8">
        <f ca="1">IF(dod[[#This Row],[Status]]&lt;&gt;dod[[#Headers],[02. Supplier Confirmation Pending]],"NA",ROUND(IF(dod[[#This Row],[po_approval_date]]&lt;&gt;"",TODAY()-dod[[#This Row],[po_approval_date]],IF(dod[[#This Row],[po_created_date]]&lt;&gt;"",TODAY()-dod[[#This Row],[po_created_date]]-2,1)),0))</f>
        <v>7</v>
      </c>
      <c r="AS8" t="str">
        <f ca="1">IF(dod[[#This Row],[Status]]&lt;&gt;dod[[#Headers],[03. PI Upload Pending]],"NA",ROUND(IF(dod[[#This Row],[supplier_confirmation_date]]&lt;&gt;"",TODAY()-dod[[#This Row],[supplier_confirmation_date]],IF(dod[[#This Row],[po_approval_date]]&lt;&gt;"",TODAY()-dod[[#This Row],[po_approval_date]]-3,1)),0))</f>
        <v>NA</v>
      </c>
      <c r="AT8" t="str">
        <f ca="1">IF(dod[[#This Row],[Status]]&lt;&gt;dod[[#Headers],[04. PI Approval Pending]],"NA",ROUND(IF(dod[[#This Row],[supplier_confirmation_date]]&lt;&gt;"",TODAY()-dod[[#This Row],[supplier_confirmation_date]]-2,IF(dod[[#This Row],[po_approval_date]]&lt;&gt;"",TODAY()-dod[[#This Row],[po_approval_date]]-5,1)),0))</f>
        <v>NA</v>
      </c>
      <c r="AU8" t="str">
        <f ca="1">IF(dod[[#This Row],[Status]]&lt;&gt;dod[[#Headers],[05. PI Payment Pending]],"NA",ROUND(IF(dod[[#This Row],[pi_invoice_approval_date]]&lt;&gt;"",TODAY()-dod[[#This Row],[pi_invoice_approval_date]],IF(dod[[#This Row],[supplier_confirmation_date]]&lt;&gt;"",TODAY()-dod[[#This Row],[supplier_confirmation_date]]-2,1)),0))</f>
        <v>NA</v>
      </c>
      <c r="AV8" t="str">
        <f ca="1">IF(dod[[#This Row],[Status]]&lt;&gt;dod[[#Headers],[06. Packaging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W8" t="str">
        <f ca="1">IF(dod[[#This Row],[Status]]&lt;&gt;dod[[#Headers],[07. Transperancy Label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X8" t="str">
        <f ca="1">IF(dod[[#This Row],[Status]]&lt;&gt;dod[[#Headers],[08. PRD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Y8" t="str">
        <f ca="1">IF(dod[[#This Row],[Status]]&lt;&gt;dod[[#Headers],[09. Under Production]],"NA",ROUND(IF(dod[[#This Row],[receive_first_prd_date]]&lt;&gt;"",TODAY()-dod[[#This Row],[receive_first_prd_date]],IF(dod[[#This Row],[pi_payment_date]]&lt;&gt;"",TODAY()-dod[[#This Row],[pi_payment_date]]-2,IF(dod[[#This Row],[supplier_confirmation_date]]&lt;&gt;"",TODAY()-dod[[#This Row],[supplier_confirmation_date]]-3,1))),0))</f>
        <v>NA</v>
      </c>
      <c r="AZ8" t="str">
        <f ca="1">IF(dod[[#This Row],[Status]]&lt;&gt;dod[[#Headers],[10. PRD Confirmation Pending]],"NA",ROUND(IF(dod[[#This Row],[final_prd_date]]&lt;&gt;"",TODAY()-dod[[#This Row],[final_prd_date]]+24,IF(dod[[#This Row],[receive_first_prd_date]]&lt;&gt;"",TODAY()-dod[[#This Row],[receive_first_prd_date]]+dod[[#This Row],[PLT]]+24,1)),0))</f>
        <v>NA</v>
      </c>
      <c r="BA8" t="str">
        <f ca="1">IF(dod[[#This Row],[Status]]&lt;&gt;dod[[#Headers],[11. IM Sign-Off Pending]],"NA",ROUND(IF(dod[[#This Row],[prd_reconfirmed_date]]&lt;&gt;"",TODAY()-dod[[#This Row],[prd_reconfirmed_date]],IF(dod[[#This Row],[final_prd_date]]&lt;&gt;"",TODAY()-dod[[#This Row],[final_prd_date]]+24-3,1)),0))</f>
        <v>NA</v>
      </c>
      <c r="BB8" t="str">
        <f ca="1">IF(dod[[#This Row],[Status]]&lt;&gt;dod[[#Headers],[12. Ready for Batching Pending]],"NA",ROUND(IF(dod[[#This Row],[po_im_date_value]]&lt;&gt;"",TODAY()-dod[[#This Row],[po_im_date_value]],IF(dod[[#This Row],[prd_reconfirmed_date]]&lt;&gt;"",TODAY()-dod[[#This Row],[prd_reconfirmed_date]]-3,1)),0))</f>
        <v>NA</v>
      </c>
      <c r="BC8" t="str">
        <f ca="1">IF(dod[[#This Row],[Status]]&lt;&gt;dod[[#Headers],[13. Batch Creation Pending]],"NA",ROUND(IF(dod[[#This Row],[po_sm_date_value]]&lt;&gt;"",TODAY()-dod[[#This Row],[po_sm_date_value]],IF(dod[[#This Row],[po_im_date_value]]&lt;&gt;"",TODAY()-dod[[#This Row],[po_im_date_value]]-2,1)),0))</f>
        <v>NA</v>
      </c>
      <c r="BD8" t="str">
        <f ca="1">IF(dod[[#This Row],[Status]]&lt;&gt;dod[[#Headers],[14. SM Sign-Off Pending]],"NA",ROUND(IF(dod[[#This Row],[batch_created_ts]]&lt;&gt;"",TODAY()-dod[[#This Row],[batch_created_ts]],IF(dod[[#This Row],[po_sm_date_value]]&lt;&gt;"",TODAY()-dod[[#This Row],[po_sm_date_value]]-2,1)),0))</f>
        <v>NA</v>
      </c>
      <c r="BE8" t="str">
        <f ca="1">IF(dod[[#This Row],[Status]]&lt;&gt;dod[[#Headers],[15. CI Approval Pending]],"NA",ROUND(IF(dod[[#This Row],[sm_signoff_ts]]&lt;&gt;"",TODAY()-dod[[#This Row],[sm_signoff_ts]],IF(dod[[#This Row],[batch_created_ts]]&lt;&gt;"",TODAY()-dod[[#This Row],[batch_created_ts]]-3,1)),0))</f>
        <v>NA</v>
      </c>
      <c r="BF8" t="str" cm="1">
        <f t="array" aca="1" ref="BF8" ca="1">IF(dod[[#This Row],[Status]]&lt;&gt;dod[[#Headers],[16. CI Payment Pending]],"NA",ROUND(IF(OR(dod[[#This Row],[sm_signoff_ts]:[ci_invoice_approval_date]]&lt;&gt;""),TODAY()-MAX(dod[[#This Row],[sm_signoff_ts]:[ci_invoice_approval_date]]),IF(dod[[#This Row],[batch_created_ts]]&lt;&gt;"",TODAY()-dod[[#This Row],[batch_created_ts]]-3,1)),0))</f>
        <v>NA</v>
      </c>
      <c r="BG8" t="str" cm="1">
        <f t="array" aca="1" ref="BG8" ca="1">IF(dod[[#This Row],[Status]]&lt;&gt;dod[[#Headers],[17. QC Schedule Pending]],"NA",ROUND(IF(OR(dod[[#This Row],[sm_signoff_ts]:[ci_payment_date]]&lt;&gt;""),TODAY()-MAX(dod[[#This Row],[sm_signoff_ts]:[ci_payment_date]]),IF(dod[[#This Row],[batch_created_ts]]&lt;&gt;"",TODAY()-dod[[#This Row],[batch_created_ts]]-3,1)),0))</f>
        <v>NA</v>
      </c>
      <c r="BH8" t="str" cm="1">
        <f t="array" aca="1" ref="BH8" ca="1">IF(dod[[#This Row],[Status]]&lt;&gt;dod[[#Headers],[18. FFW Booking Missing]],"NA",ROUND(IF(OR(dod[[#This Row],[sm_signoff_ts]:[qc_schedule_date]]&lt;&gt;""),TODAY()-MAX(dod[[#This Row],[sm_signoff_ts]:[qc_schedule_date]]),IF(dod[[#This Row],[batch_created_ts]]&lt;&gt;"",TODAY()-dod[[#This Row],[batch_created_ts]]-3,1)),0))</f>
        <v>NA</v>
      </c>
      <c r="BI8" t="str" cm="1">
        <f t="array" aca="1" ref="BI8" ca="1">IF(dod[[#This Row],[Status]]&lt;&gt;dod[[#Headers],[19. Supplier Pickup Date Pending]],"NA",ROUND(IF(OR(dod[[#This Row],[ci_payment_date]:[ffw_booking_ts]]&lt;&gt;"",dod[[#This Row],[final_prd_date]]&lt;&gt;""),TODAY()-MAX(dod[[#This Row],[ci_payment_date]:[ffw_booking_ts]],dod[[#This Row],[final_prd_date]]),IF(dod[[#This Row],[sm_signoff_ts]]&lt;&gt;"",TODAY()-dod[[#This Row],[sm_signoff_ts]]-11,1)),0))</f>
        <v>NA</v>
      </c>
      <c r="BJ8" t="str">
        <f ca="1">IF(dod[[#This Row],[Status]]&lt;&gt;dod[[#Headers],[20. Pre Pickup Check]],"NA",ROUND(IF(OR(dod[[#This Row],[spd_ts]]&lt;&gt;"",dod[[#This Row],[batch_spd]]&lt;&gt;"",dod[[#This Row],[final_prd_date]]&lt;&gt;""),TODAY()-MAX(dod[[#This Row],[spd_ts]]+7,dod[[#This Row],[batch_spd]],dod[[#This Row],[final_prd_date]]+3),1),0))</f>
        <v>NA</v>
      </c>
      <c r="BK8" t="str">
        <f ca="1">IF(dod[[#This Row],[Status]]&lt;&gt;dod[[#Headers],[21.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f>
        <v>NA</v>
      </c>
      <c r="BL8" t="str">
        <f ca="1">IF(dod[[#This Row],[Status]]&lt;&gt;dod[[#Headers],[22. Non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f>
        <v>NA</v>
      </c>
      <c r="BM8" t="str" cm="1">
        <f t="array" aca="1" ref="BM8" ca="1">IF(dod[[#This Row],[Status]]&lt;&gt;dod[[#Headers],[23. INB Creation Pending]],"NA",ROUND(IF(OR(dod[[#This Row],[stock_pickup_date]]&lt;&gt;"",dod[[#This Row],[actual_cargo_pick_up_date]]&lt;&gt;""),TODAY()-MAX(dod[[#This Row],[stock_pickup_date]],dod[[#This Row],[actual_cargo_pick_up_date]]),IF(OR(dod[[#This Row],[batch_spd]:[qi_date]]&lt;&gt;""),TODAY()-MAX(dod[[#This Row],[batch_spd]:[qi_date]])-1,1)),0))</f>
        <v>NA</v>
      </c>
      <c r="BN8" t="str">
        <f ca="1">IF(dod[[#This Row],[Status]]&lt;&gt;dod[[#Headers],[24. Mark In-Transit Pending]],"NA",ROUND(IF(dod[[#This Row],[shipment_creation_date]]&lt;&gt;"",TODAY()-dod[[#This Row],[shipment_creation_date]],IF(dod[[#This Row],[actual_cargo_pick_up_date]]&lt;&gt;"",TODAY()-dod[[#This Row],[actual_cargo_pick_up_date]]-7,1)),0))</f>
        <v>NA</v>
      </c>
      <c r="BO8" t="str">
        <f ca="1">IF(dod[[#This Row],[Status]]&lt;&gt;dod[[#Headers],[25. BL Approval Pending]],"NA",ROUND(IF(dod[[#This Row],[shipment_in_transit_date]]&lt;&gt;"",TODAY()-dod[[#This Row],[shipment_in_transit_date]],IF(dod[[#This Row],[shipment_creation_date]]&lt;&gt;"",TODAY()-dod[[#This Row],[shipment_creation_date]]-5,1)),0))</f>
        <v>NA</v>
      </c>
      <c r="BP8" t="str">
        <f ca="1">IF(dod[[#This Row],[Status]]&lt;&gt;dod[[#Headers],[26. BL Payment Pending - In Transit]],"NA",ROUND(IF(OR(dod[[#This Row],[bi_invoice_approval_date]]&lt;&gt;"",dod[[#This Row],[ETA]]&lt;&gt;""),TODAY()-MAX(dod[[#This Row],[bi_invoice_approval_date]],IFERROR(dod[[#This Row],[ETA]]-9,0)),1),0))</f>
        <v>NA</v>
      </c>
      <c r="BQ8" t="str">
        <f ca="1">IF(dod[[#This Row],[Status]]&lt;&gt;dod[[#Headers],[27. BL Payment Pending - Arrived]],"NA",ROUND(IF(OR(dod[[#This Row],[bi_invoice_approval_date]]&lt;&gt;"",dod[[#This Row],[actual_arrival_date]]&lt;&gt;"",dod[[#This Row],[ETA]]&lt;&gt;""),TODAY()-MAX(dod[[#This Row],[bi_invoice_approval_date]],dod[[#This Row],[actual_arrival_date]],IFERROR(dod[[#This Row],[ETA]]-9,0)),1),0))</f>
        <v>NA</v>
      </c>
      <c r="BR8" t="str">
        <f ca="1">IF(dod[[#This Row],[Status]]&lt;&gt;dod[[#Headers],[28. Telex Release Pending]],"NA",ROUND(IF(OR(dod[[#This Row],[shipment_in_transit_date]]&lt;&gt;"",dod[[#This Row],[bi_payment_date]]&lt;&gt;""),TODAY()-MAX(dod[[#This Row],[shipment_in_transit_date]],dod[[#This Row],[bi_payment_date]]),1),0))</f>
        <v>NA</v>
      </c>
      <c r="BS8" t="str">
        <f ca="1">IF(dod[[#This Row],[Status]]&lt;&gt;dod[[#Headers],[29. Stock Delivery Pending]],"NA",ROUND(IF(dod[[#This Row],[actual_arrival_date]]&lt;&gt;"",TODAY()-MAX(dod[[#This Row],[ffwp_telex_release_date]],dod[[#This Row],[actual_arrival_date]]),1),0))</f>
        <v>NA</v>
      </c>
      <c r="BT8" t="str">
        <f ca="1">IF(dod[[#This Row],[Status]]&lt;&gt;dod[[#Headers],[30. Stock Receiving Pending]],"NA",ROUND(IF(dod[[#This Row],[actual_delivery_date]]&lt;&gt;"",TODAY()-dod[[#This Row],[actual_delivery_date]],IF(dod[[#This Row],[actual_arrival_date]]&lt;&gt;"",TODAY()-dod[[#This Row],[actual_arrival_date]]-12,1)),0))</f>
        <v>NA</v>
      </c>
      <c r="BU8" t="str">
        <f ca="1">IF(dod[[#This Row],[Status]]&lt;&gt;dod[[#Headers],[31. Dispute - PO Closing Pending]],"NA",ROUND(IF(dod[[#This Row],[item_receipt_date]]&lt;&gt;"",TODAY()-dod[[#This Row],[item_receipt_date]],1),0))</f>
        <v>NA</v>
      </c>
    </row>
    <row r="9" spans="1:73" x14ac:dyDescent="0.2">
      <c r="A9" t="s">
        <v>80</v>
      </c>
      <c r="B9" s="3">
        <v>45810</v>
      </c>
      <c r="C9" s="3">
        <v>45811</v>
      </c>
      <c r="D9" s="3"/>
      <c r="E9" s="3"/>
      <c r="F9" s="3"/>
      <c r="G9" s="3"/>
      <c r="H9" s="3"/>
      <c r="I9" s="3"/>
      <c r="J9" s="3"/>
      <c r="K9" s="4"/>
      <c r="L9" s="4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4"/>
      <c r="AF9" s="3">
        <v>45870</v>
      </c>
      <c r="AG9" s="3"/>
      <c r="AH9" s="4"/>
      <c r="AI9" s="3" t="str" cm="1">
        <f t="array" ref="AI9">IF(_xlfn.XLOOKUP(dod[[#This Row],[po_razin_id]],[1]!INB_Data[[#All],[PO&amp;RAZIN&amp;ID]],[1]!INB_Data[[#All],[expected_arrival_date]],"")=0,"",_xlfn.XLOOKUP(dod[[#This Row],[po_razin_id]],[1]!INB_Data[[#All],[PO&amp;RAZIN&amp;ID]],[1]!INB_Data[[#All],[expected_arrival_date]],""))</f>
        <v/>
      </c>
      <c r="AJ9">
        <f>MAX(IF(dod[[#This Row],[planned_prd]]&lt;&gt;"",dod[[#This Row],[planned_prd]]-dod[[#This Row],[po_created_date]]-15,50),24)</f>
        <v>45</v>
      </c>
      <c r="AK9" t="str" cm="1">
        <f t="array" aca="1" ref="AK9" ca="1">_xlfn.XLOOKUP(dod[[#This Row],[po_razin_id]],[1]!PO_Data[[#All],[po_razin_id]],[1]!PO_Data[[#All],[Current Status]],"NA")</f>
        <v>02. Supplier Confirmation Pending</v>
      </c>
      <c r="AL9">
        <f ca="1">MAX(_xlfn.XLOOKUP(dod[[#This Row],[Status]],dod[[#Headers],[A. Anti PO Line]:[31. Dispute - PO Closing Pending]],dod[[#This Row],[A. Anti PO Line]:[31. Dispute - PO Closing Pending]],1),1)</f>
        <v>14</v>
      </c>
      <c r="AM9" t="str">
        <f ca="1">IF(dod[[#This Row],[Status]]&lt;&gt;dod[[#Headers],[A. Anti PO Line]],"NA",ROUND(TODAY()-dod[[#This Row],[po_created_date]],0))</f>
        <v>NA</v>
      </c>
      <c r="AN9" t="str">
        <f ca="1">IF(dod[[#This Row],[Status]]&lt;&gt;dod[[#Headers],[B. Compliance Blocked]],"NA",ROUND(TODAY()-dod[[#This Row],[po_created_date]],0))</f>
        <v>NA</v>
      </c>
      <c r="AO9" t="str">
        <f ca="1">IF(dod[[#This Row],[Status]]&lt;&gt;dod[[#Headers],[C. Shipped]],"NA",ROUND(TODAY()-dod[[#This Row],[po_created_date]],0))</f>
        <v>NA</v>
      </c>
      <c r="AP9" t="str">
        <f ca="1">IF(dod[[#This Row],[Status]]&lt;&gt;dod[[#Headers],[D. Master Data Blocker]],"NA",ROUND(TODAY()-dod[[#This Row],[po_created_date]],0))</f>
        <v>NA</v>
      </c>
      <c r="AQ9" t="str">
        <f ca="1">IF(dod[[#This Row],[Status]]&lt;&gt;dod[[#Headers],[01. PO Approval Pending]],"NA",ROUND(TODAY()-dod[[#This Row],[po_created_date]],0))</f>
        <v>NA</v>
      </c>
      <c r="AR9">
        <f ca="1">IF(dod[[#This Row],[Status]]&lt;&gt;dod[[#Headers],[02. Supplier Confirmation Pending]],"NA",ROUND(IF(dod[[#This Row],[po_approval_date]]&lt;&gt;"",TODAY()-dod[[#This Row],[po_approval_date]],IF(dod[[#This Row],[po_created_date]]&lt;&gt;"",TODAY()-dod[[#This Row],[po_created_date]]-2,1)),0))</f>
        <v>14</v>
      </c>
      <c r="AS9" t="str">
        <f ca="1">IF(dod[[#This Row],[Status]]&lt;&gt;dod[[#Headers],[03. PI Upload Pending]],"NA",ROUND(IF(dod[[#This Row],[supplier_confirmation_date]]&lt;&gt;"",TODAY()-dod[[#This Row],[supplier_confirmation_date]],IF(dod[[#This Row],[po_approval_date]]&lt;&gt;"",TODAY()-dod[[#This Row],[po_approval_date]]-3,1)),0))</f>
        <v>NA</v>
      </c>
      <c r="AT9" t="str">
        <f ca="1">IF(dod[[#This Row],[Status]]&lt;&gt;dod[[#Headers],[04. PI Approval Pending]],"NA",ROUND(IF(dod[[#This Row],[supplier_confirmation_date]]&lt;&gt;"",TODAY()-dod[[#This Row],[supplier_confirmation_date]]-2,IF(dod[[#This Row],[po_approval_date]]&lt;&gt;"",TODAY()-dod[[#This Row],[po_approval_date]]-5,1)),0))</f>
        <v>NA</v>
      </c>
      <c r="AU9" t="str">
        <f ca="1">IF(dod[[#This Row],[Status]]&lt;&gt;dod[[#Headers],[05. PI Payment Pending]],"NA",ROUND(IF(dod[[#This Row],[pi_invoice_approval_date]]&lt;&gt;"",TODAY()-dod[[#This Row],[pi_invoice_approval_date]],IF(dod[[#This Row],[supplier_confirmation_date]]&lt;&gt;"",TODAY()-dod[[#This Row],[supplier_confirmation_date]]-2,1)),0))</f>
        <v>NA</v>
      </c>
      <c r="AV9" t="str">
        <f ca="1">IF(dod[[#This Row],[Status]]&lt;&gt;dod[[#Headers],[06. Packaging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W9" t="str">
        <f ca="1">IF(dod[[#This Row],[Status]]&lt;&gt;dod[[#Headers],[07. Transperancy Label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X9" t="str">
        <f ca="1">IF(dod[[#This Row],[Status]]&lt;&gt;dod[[#Headers],[08. PRD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Y9" t="str">
        <f ca="1">IF(dod[[#This Row],[Status]]&lt;&gt;dod[[#Headers],[09. Under Production]],"NA",ROUND(IF(dod[[#This Row],[receive_first_prd_date]]&lt;&gt;"",TODAY()-dod[[#This Row],[receive_first_prd_date]],IF(dod[[#This Row],[pi_payment_date]]&lt;&gt;"",TODAY()-dod[[#This Row],[pi_payment_date]]-2,IF(dod[[#This Row],[supplier_confirmation_date]]&lt;&gt;"",TODAY()-dod[[#This Row],[supplier_confirmation_date]]-3,1))),0))</f>
        <v>NA</v>
      </c>
      <c r="AZ9" t="str">
        <f ca="1">IF(dod[[#This Row],[Status]]&lt;&gt;dod[[#Headers],[10. PRD Confirmation Pending]],"NA",ROUND(IF(dod[[#This Row],[final_prd_date]]&lt;&gt;"",TODAY()-dod[[#This Row],[final_prd_date]]+24,IF(dod[[#This Row],[receive_first_prd_date]]&lt;&gt;"",TODAY()-dod[[#This Row],[receive_first_prd_date]]+dod[[#This Row],[PLT]]+24,1)),0))</f>
        <v>NA</v>
      </c>
      <c r="BA9" t="str">
        <f ca="1">IF(dod[[#This Row],[Status]]&lt;&gt;dod[[#Headers],[11. IM Sign-Off Pending]],"NA",ROUND(IF(dod[[#This Row],[prd_reconfirmed_date]]&lt;&gt;"",TODAY()-dod[[#This Row],[prd_reconfirmed_date]],IF(dod[[#This Row],[final_prd_date]]&lt;&gt;"",TODAY()-dod[[#This Row],[final_prd_date]]+24-3,1)),0))</f>
        <v>NA</v>
      </c>
      <c r="BB9" t="str">
        <f ca="1">IF(dod[[#This Row],[Status]]&lt;&gt;dod[[#Headers],[12. Ready for Batching Pending]],"NA",ROUND(IF(dod[[#This Row],[po_im_date_value]]&lt;&gt;"",TODAY()-dod[[#This Row],[po_im_date_value]],IF(dod[[#This Row],[prd_reconfirmed_date]]&lt;&gt;"",TODAY()-dod[[#This Row],[prd_reconfirmed_date]]-3,1)),0))</f>
        <v>NA</v>
      </c>
      <c r="BC9" t="str">
        <f ca="1">IF(dod[[#This Row],[Status]]&lt;&gt;dod[[#Headers],[13. Batch Creation Pending]],"NA",ROUND(IF(dod[[#This Row],[po_sm_date_value]]&lt;&gt;"",TODAY()-dod[[#This Row],[po_sm_date_value]],IF(dod[[#This Row],[po_im_date_value]]&lt;&gt;"",TODAY()-dod[[#This Row],[po_im_date_value]]-2,1)),0))</f>
        <v>NA</v>
      </c>
      <c r="BD9" t="str">
        <f ca="1">IF(dod[[#This Row],[Status]]&lt;&gt;dod[[#Headers],[14. SM Sign-Off Pending]],"NA",ROUND(IF(dod[[#This Row],[batch_created_ts]]&lt;&gt;"",TODAY()-dod[[#This Row],[batch_created_ts]],IF(dod[[#This Row],[po_sm_date_value]]&lt;&gt;"",TODAY()-dod[[#This Row],[po_sm_date_value]]-2,1)),0))</f>
        <v>NA</v>
      </c>
      <c r="BE9" t="str">
        <f ca="1">IF(dod[[#This Row],[Status]]&lt;&gt;dod[[#Headers],[15. CI Approval Pending]],"NA",ROUND(IF(dod[[#This Row],[sm_signoff_ts]]&lt;&gt;"",TODAY()-dod[[#This Row],[sm_signoff_ts]],IF(dod[[#This Row],[batch_created_ts]]&lt;&gt;"",TODAY()-dod[[#This Row],[batch_created_ts]]-3,1)),0))</f>
        <v>NA</v>
      </c>
      <c r="BF9" t="str" cm="1">
        <f t="array" aca="1" ref="BF9" ca="1">IF(dod[[#This Row],[Status]]&lt;&gt;dod[[#Headers],[16. CI Payment Pending]],"NA",ROUND(IF(OR(dod[[#This Row],[sm_signoff_ts]:[ci_invoice_approval_date]]&lt;&gt;""),TODAY()-MAX(dod[[#This Row],[sm_signoff_ts]:[ci_invoice_approval_date]]),IF(dod[[#This Row],[batch_created_ts]]&lt;&gt;"",TODAY()-dod[[#This Row],[batch_created_ts]]-3,1)),0))</f>
        <v>NA</v>
      </c>
      <c r="BG9" t="str" cm="1">
        <f t="array" aca="1" ref="BG9" ca="1">IF(dod[[#This Row],[Status]]&lt;&gt;dod[[#Headers],[17. QC Schedule Pending]],"NA",ROUND(IF(OR(dod[[#This Row],[sm_signoff_ts]:[ci_payment_date]]&lt;&gt;""),TODAY()-MAX(dod[[#This Row],[sm_signoff_ts]:[ci_payment_date]]),IF(dod[[#This Row],[batch_created_ts]]&lt;&gt;"",TODAY()-dod[[#This Row],[batch_created_ts]]-3,1)),0))</f>
        <v>NA</v>
      </c>
      <c r="BH9" t="str" cm="1">
        <f t="array" aca="1" ref="BH9" ca="1">IF(dod[[#This Row],[Status]]&lt;&gt;dod[[#Headers],[18. FFW Booking Missing]],"NA",ROUND(IF(OR(dod[[#This Row],[sm_signoff_ts]:[qc_schedule_date]]&lt;&gt;""),TODAY()-MAX(dod[[#This Row],[sm_signoff_ts]:[qc_schedule_date]]),IF(dod[[#This Row],[batch_created_ts]]&lt;&gt;"",TODAY()-dod[[#This Row],[batch_created_ts]]-3,1)),0))</f>
        <v>NA</v>
      </c>
      <c r="BI9" t="str" cm="1">
        <f t="array" aca="1" ref="BI9" ca="1">IF(dod[[#This Row],[Status]]&lt;&gt;dod[[#Headers],[19. Supplier Pickup Date Pending]],"NA",ROUND(IF(OR(dod[[#This Row],[ci_payment_date]:[ffw_booking_ts]]&lt;&gt;"",dod[[#This Row],[final_prd_date]]&lt;&gt;""),TODAY()-MAX(dod[[#This Row],[ci_payment_date]:[ffw_booking_ts]],dod[[#This Row],[final_prd_date]]),IF(dod[[#This Row],[sm_signoff_ts]]&lt;&gt;"",TODAY()-dod[[#This Row],[sm_signoff_ts]]-11,1)),0))</f>
        <v>NA</v>
      </c>
      <c r="BJ9" t="str">
        <f ca="1">IF(dod[[#This Row],[Status]]&lt;&gt;dod[[#Headers],[20. Pre Pickup Check]],"NA",ROUND(IF(OR(dod[[#This Row],[spd_ts]]&lt;&gt;"",dod[[#This Row],[batch_spd]]&lt;&gt;"",dod[[#This Row],[final_prd_date]]&lt;&gt;""),TODAY()-MAX(dod[[#This Row],[spd_ts]]+7,dod[[#This Row],[batch_spd]],dod[[#This Row],[final_prd_date]]+3),1),0))</f>
        <v>NA</v>
      </c>
      <c r="BK9" t="str">
        <f ca="1">IF(dod[[#This Row],[Status]]&lt;&gt;dod[[#Headers],[21.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f>
        <v>NA</v>
      </c>
      <c r="BL9" t="str">
        <f ca="1">IF(dod[[#This Row],[Status]]&lt;&gt;dod[[#Headers],[22. Non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f>
        <v>NA</v>
      </c>
      <c r="BM9" t="str" cm="1">
        <f t="array" aca="1" ref="BM9" ca="1">IF(dod[[#This Row],[Status]]&lt;&gt;dod[[#Headers],[23. INB Creation Pending]],"NA",ROUND(IF(OR(dod[[#This Row],[stock_pickup_date]]&lt;&gt;"",dod[[#This Row],[actual_cargo_pick_up_date]]&lt;&gt;""),TODAY()-MAX(dod[[#This Row],[stock_pickup_date]],dod[[#This Row],[actual_cargo_pick_up_date]]),IF(OR(dod[[#This Row],[batch_spd]:[qi_date]]&lt;&gt;""),TODAY()-MAX(dod[[#This Row],[batch_spd]:[qi_date]])-1,1)),0))</f>
        <v>NA</v>
      </c>
      <c r="BN9" t="str">
        <f ca="1">IF(dod[[#This Row],[Status]]&lt;&gt;dod[[#Headers],[24. Mark In-Transit Pending]],"NA",ROUND(IF(dod[[#This Row],[shipment_creation_date]]&lt;&gt;"",TODAY()-dod[[#This Row],[shipment_creation_date]],IF(dod[[#This Row],[actual_cargo_pick_up_date]]&lt;&gt;"",TODAY()-dod[[#This Row],[actual_cargo_pick_up_date]]-7,1)),0))</f>
        <v>NA</v>
      </c>
      <c r="BO9" t="str">
        <f ca="1">IF(dod[[#This Row],[Status]]&lt;&gt;dod[[#Headers],[25. BL Approval Pending]],"NA",ROUND(IF(dod[[#This Row],[shipment_in_transit_date]]&lt;&gt;"",TODAY()-dod[[#This Row],[shipment_in_transit_date]],IF(dod[[#This Row],[shipment_creation_date]]&lt;&gt;"",TODAY()-dod[[#This Row],[shipment_creation_date]]-5,1)),0))</f>
        <v>NA</v>
      </c>
      <c r="BP9" t="str">
        <f ca="1">IF(dod[[#This Row],[Status]]&lt;&gt;dod[[#Headers],[26. BL Payment Pending - In Transit]],"NA",ROUND(IF(OR(dod[[#This Row],[bi_invoice_approval_date]]&lt;&gt;"",dod[[#This Row],[ETA]]&lt;&gt;""),TODAY()-MAX(dod[[#This Row],[bi_invoice_approval_date]],IFERROR(dod[[#This Row],[ETA]]-9,0)),1),0))</f>
        <v>NA</v>
      </c>
      <c r="BQ9" t="str">
        <f ca="1">IF(dod[[#This Row],[Status]]&lt;&gt;dod[[#Headers],[27. BL Payment Pending - Arrived]],"NA",ROUND(IF(OR(dod[[#This Row],[bi_invoice_approval_date]]&lt;&gt;"",dod[[#This Row],[actual_arrival_date]]&lt;&gt;"",dod[[#This Row],[ETA]]&lt;&gt;""),TODAY()-MAX(dod[[#This Row],[bi_invoice_approval_date]],dod[[#This Row],[actual_arrival_date]],IFERROR(dod[[#This Row],[ETA]]-9,0)),1),0))</f>
        <v>NA</v>
      </c>
      <c r="BR9" t="str">
        <f ca="1">IF(dod[[#This Row],[Status]]&lt;&gt;dod[[#Headers],[28. Telex Release Pending]],"NA",ROUND(IF(OR(dod[[#This Row],[shipment_in_transit_date]]&lt;&gt;"",dod[[#This Row],[bi_payment_date]]&lt;&gt;""),TODAY()-MAX(dod[[#This Row],[shipment_in_transit_date]],dod[[#This Row],[bi_payment_date]]),1),0))</f>
        <v>NA</v>
      </c>
      <c r="BS9" t="str">
        <f ca="1">IF(dod[[#This Row],[Status]]&lt;&gt;dod[[#Headers],[29. Stock Delivery Pending]],"NA",ROUND(IF(dod[[#This Row],[actual_arrival_date]]&lt;&gt;"",TODAY()-MAX(dod[[#This Row],[ffwp_telex_release_date]],dod[[#This Row],[actual_arrival_date]]),1),0))</f>
        <v>NA</v>
      </c>
      <c r="BT9" t="str">
        <f ca="1">IF(dod[[#This Row],[Status]]&lt;&gt;dod[[#Headers],[30. Stock Receiving Pending]],"NA",ROUND(IF(dod[[#This Row],[actual_delivery_date]]&lt;&gt;"",TODAY()-dod[[#This Row],[actual_delivery_date]],IF(dod[[#This Row],[actual_arrival_date]]&lt;&gt;"",TODAY()-dod[[#This Row],[actual_arrival_date]]-12,1)),0))</f>
        <v>NA</v>
      </c>
      <c r="BU9" t="str">
        <f ca="1">IF(dod[[#This Row],[Status]]&lt;&gt;dod[[#Headers],[31. Dispute - PO Closing Pending]],"NA",ROUND(IF(dod[[#This Row],[item_receipt_date]]&lt;&gt;"",TODAY()-dod[[#This Row],[item_receipt_date]],1),0))</f>
        <v>NA</v>
      </c>
    </row>
    <row r="10" spans="1:73" x14ac:dyDescent="0.2">
      <c r="A10" t="s">
        <v>81</v>
      </c>
      <c r="B10" s="3">
        <v>45810</v>
      </c>
      <c r="C10" s="3">
        <v>45811</v>
      </c>
      <c r="D10" s="3">
        <v>45817</v>
      </c>
      <c r="E10" s="3">
        <v>45819</v>
      </c>
      <c r="F10" s="3">
        <v>45821</v>
      </c>
      <c r="G10" s="3"/>
      <c r="H10" s="3"/>
      <c r="I10" s="3"/>
      <c r="J10" s="3"/>
      <c r="K10" s="4"/>
      <c r="L10" s="4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4"/>
      <c r="AF10" s="3">
        <v>45885</v>
      </c>
      <c r="AG10" s="3"/>
      <c r="AH10" s="4"/>
      <c r="AI10" s="3" t="str" cm="1">
        <f t="array" ref="AI10">IF(_xlfn.XLOOKUP(dod[[#This Row],[po_razin_id]],[1]!INB_Data[[#All],[PO&amp;RAZIN&amp;ID]],[1]!INB_Data[[#All],[expected_arrival_date]],"")=0,"",_xlfn.XLOOKUP(dod[[#This Row],[po_razin_id]],[1]!INB_Data[[#All],[PO&amp;RAZIN&amp;ID]],[1]!INB_Data[[#All],[expected_arrival_date]],""))</f>
        <v/>
      </c>
      <c r="AJ10">
        <f>MAX(IF(dod[[#This Row],[planned_prd]]&lt;&gt;"",dod[[#This Row],[planned_prd]]-dod[[#This Row],[po_created_date]]-15,50),24)</f>
        <v>60</v>
      </c>
      <c r="AK10" t="str" cm="1">
        <f t="array" aca="1" ref="AK10" ca="1">_xlfn.XLOOKUP(dod[[#This Row],[po_razin_id]],[1]!PO_Data[[#All],[po_razin_id]],[1]!PO_Data[[#All],[Current Status]],"NA")</f>
        <v>08. PRD Pending</v>
      </c>
      <c r="AL10">
        <f ca="1">MAX(_xlfn.XLOOKUP(dod[[#This Row],[Status]],dod[[#Headers],[A. Anti PO Line]:[31. Dispute - PO Closing Pending]],dod[[#This Row],[A. Anti PO Line]:[31. Dispute - PO Closing Pending]],1),1)</f>
        <v>4</v>
      </c>
      <c r="AM10" t="str">
        <f ca="1">IF(dod[[#This Row],[Status]]&lt;&gt;dod[[#Headers],[A. Anti PO Line]],"NA",ROUND(TODAY()-dod[[#This Row],[po_created_date]],0))</f>
        <v>NA</v>
      </c>
      <c r="AN10" t="str">
        <f ca="1">IF(dod[[#This Row],[Status]]&lt;&gt;dod[[#Headers],[B. Compliance Blocked]],"NA",ROUND(TODAY()-dod[[#This Row],[po_created_date]],0))</f>
        <v>NA</v>
      </c>
      <c r="AO10" t="str">
        <f ca="1">IF(dod[[#This Row],[Status]]&lt;&gt;dod[[#Headers],[C. Shipped]],"NA",ROUND(TODAY()-dod[[#This Row],[po_created_date]],0))</f>
        <v>NA</v>
      </c>
      <c r="AP10" t="str">
        <f ca="1">IF(dod[[#This Row],[Status]]&lt;&gt;dod[[#Headers],[D. Master Data Blocker]],"NA",ROUND(TODAY()-dod[[#This Row],[po_created_date]],0))</f>
        <v>NA</v>
      </c>
      <c r="AQ10" t="str">
        <f ca="1">IF(dod[[#This Row],[Status]]&lt;&gt;dod[[#Headers],[01. PO Approval Pending]],"NA",ROUND(TODAY()-dod[[#This Row],[po_created_date]],0))</f>
        <v>NA</v>
      </c>
      <c r="AR10" t="str">
        <f ca="1">IF(dod[[#This Row],[Status]]&lt;&gt;dod[[#Headers],[02. Supplier Confirmation Pending]],"NA",ROUND(IF(dod[[#This Row],[po_approval_date]]&lt;&gt;"",TODAY()-dod[[#This Row],[po_approval_date]],IF(dod[[#This Row],[po_created_date]]&lt;&gt;"",TODAY()-dod[[#This Row],[po_created_date]]-2,1)),0))</f>
        <v>NA</v>
      </c>
      <c r="AS10" t="str">
        <f ca="1">IF(dod[[#This Row],[Status]]&lt;&gt;dod[[#Headers],[03. PI Upload Pending]],"NA",ROUND(IF(dod[[#This Row],[supplier_confirmation_date]]&lt;&gt;"",TODAY()-dod[[#This Row],[supplier_confirmation_date]],IF(dod[[#This Row],[po_approval_date]]&lt;&gt;"",TODAY()-dod[[#This Row],[po_approval_date]]-3,1)),0))</f>
        <v>NA</v>
      </c>
      <c r="AT10" t="str">
        <f ca="1">IF(dod[[#This Row],[Status]]&lt;&gt;dod[[#Headers],[04. PI Approval Pending]],"NA",ROUND(IF(dod[[#This Row],[supplier_confirmation_date]]&lt;&gt;"",TODAY()-dod[[#This Row],[supplier_confirmation_date]]-2,IF(dod[[#This Row],[po_approval_date]]&lt;&gt;"",TODAY()-dod[[#This Row],[po_approval_date]]-5,1)),0))</f>
        <v>NA</v>
      </c>
      <c r="AU10" t="str">
        <f ca="1">IF(dod[[#This Row],[Status]]&lt;&gt;dod[[#Headers],[05. PI Payment Pending]],"NA",ROUND(IF(dod[[#This Row],[pi_invoice_approval_date]]&lt;&gt;"",TODAY()-dod[[#This Row],[pi_invoice_approval_date]],IF(dod[[#This Row],[supplier_confirmation_date]]&lt;&gt;"",TODAY()-dod[[#This Row],[supplier_confirmation_date]]-2,1)),0))</f>
        <v>NA</v>
      </c>
      <c r="AV10" t="str">
        <f ca="1">IF(dod[[#This Row],[Status]]&lt;&gt;dod[[#Headers],[06. Packaging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W10" t="str">
        <f ca="1">IF(dod[[#This Row],[Status]]&lt;&gt;dod[[#Headers],[07. Transperancy Label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X10">
        <f ca="1">IF(dod[[#This Row],[Status]]&lt;&gt;dod[[#Headers],[08. PRD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4</v>
      </c>
      <c r="AY10" t="str">
        <f ca="1">IF(dod[[#This Row],[Status]]&lt;&gt;dod[[#Headers],[09. Under Production]],"NA",ROUND(IF(dod[[#This Row],[receive_first_prd_date]]&lt;&gt;"",TODAY()-dod[[#This Row],[receive_first_prd_date]],IF(dod[[#This Row],[pi_payment_date]]&lt;&gt;"",TODAY()-dod[[#This Row],[pi_payment_date]]-2,IF(dod[[#This Row],[supplier_confirmation_date]]&lt;&gt;"",TODAY()-dod[[#This Row],[supplier_confirmation_date]]-3,1))),0))</f>
        <v>NA</v>
      </c>
      <c r="AZ10" t="str">
        <f ca="1">IF(dod[[#This Row],[Status]]&lt;&gt;dod[[#Headers],[10. PRD Confirmation Pending]],"NA",ROUND(IF(dod[[#This Row],[final_prd_date]]&lt;&gt;"",TODAY()-dod[[#This Row],[final_prd_date]]+24,IF(dod[[#This Row],[receive_first_prd_date]]&lt;&gt;"",TODAY()-dod[[#This Row],[receive_first_prd_date]]+dod[[#This Row],[PLT]]+24,1)),0))</f>
        <v>NA</v>
      </c>
      <c r="BA10" t="str">
        <f ca="1">IF(dod[[#This Row],[Status]]&lt;&gt;dod[[#Headers],[11. IM Sign-Off Pending]],"NA",ROUND(IF(dod[[#This Row],[prd_reconfirmed_date]]&lt;&gt;"",TODAY()-dod[[#This Row],[prd_reconfirmed_date]],IF(dod[[#This Row],[final_prd_date]]&lt;&gt;"",TODAY()-dod[[#This Row],[final_prd_date]]+24-3,1)),0))</f>
        <v>NA</v>
      </c>
      <c r="BB10" t="str">
        <f ca="1">IF(dod[[#This Row],[Status]]&lt;&gt;dod[[#Headers],[12. Ready for Batching Pending]],"NA",ROUND(IF(dod[[#This Row],[po_im_date_value]]&lt;&gt;"",TODAY()-dod[[#This Row],[po_im_date_value]],IF(dod[[#This Row],[prd_reconfirmed_date]]&lt;&gt;"",TODAY()-dod[[#This Row],[prd_reconfirmed_date]]-3,1)),0))</f>
        <v>NA</v>
      </c>
      <c r="BC10" t="str">
        <f ca="1">IF(dod[[#This Row],[Status]]&lt;&gt;dod[[#Headers],[13. Batch Creation Pending]],"NA",ROUND(IF(dod[[#This Row],[po_sm_date_value]]&lt;&gt;"",TODAY()-dod[[#This Row],[po_sm_date_value]],IF(dod[[#This Row],[po_im_date_value]]&lt;&gt;"",TODAY()-dod[[#This Row],[po_im_date_value]]-2,1)),0))</f>
        <v>NA</v>
      </c>
      <c r="BD10" t="str">
        <f ca="1">IF(dod[[#This Row],[Status]]&lt;&gt;dod[[#Headers],[14. SM Sign-Off Pending]],"NA",ROUND(IF(dod[[#This Row],[batch_created_ts]]&lt;&gt;"",TODAY()-dod[[#This Row],[batch_created_ts]],IF(dod[[#This Row],[po_sm_date_value]]&lt;&gt;"",TODAY()-dod[[#This Row],[po_sm_date_value]]-2,1)),0))</f>
        <v>NA</v>
      </c>
      <c r="BE10" t="str">
        <f ca="1">IF(dod[[#This Row],[Status]]&lt;&gt;dod[[#Headers],[15. CI Approval Pending]],"NA",ROUND(IF(dod[[#This Row],[sm_signoff_ts]]&lt;&gt;"",TODAY()-dod[[#This Row],[sm_signoff_ts]],IF(dod[[#This Row],[batch_created_ts]]&lt;&gt;"",TODAY()-dod[[#This Row],[batch_created_ts]]-3,1)),0))</f>
        <v>NA</v>
      </c>
      <c r="BF10" t="str" cm="1">
        <f t="array" aca="1" ref="BF10" ca="1">IF(dod[[#This Row],[Status]]&lt;&gt;dod[[#Headers],[16. CI Payment Pending]],"NA",ROUND(IF(OR(dod[[#This Row],[sm_signoff_ts]:[ci_invoice_approval_date]]&lt;&gt;""),TODAY()-MAX(dod[[#This Row],[sm_signoff_ts]:[ci_invoice_approval_date]]),IF(dod[[#This Row],[batch_created_ts]]&lt;&gt;"",TODAY()-dod[[#This Row],[batch_created_ts]]-3,1)),0))</f>
        <v>NA</v>
      </c>
      <c r="BG10" t="str" cm="1">
        <f t="array" aca="1" ref="BG10" ca="1">IF(dod[[#This Row],[Status]]&lt;&gt;dod[[#Headers],[17. QC Schedule Pending]],"NA",ROUND(IF(OR(dod[[#This Row],[sm_signoff_ts]:[ci_payment_date]]&lt;&gt;""),TODAY()-MAX(dod[[#This Row],[sm_signoff_ts]:[ci_payment_date]]),IF(dod[[#This Row],[batch_created_ts]]&lt;&gt;"",TODAY()-dod[[#This Row],[batch_created_ts]]-3,1)),0))</f>
        <v>NA</v>
      </c>
      <c r="BH10" t="str" cm="1">
        <f t="array" aca="1" ref="BH10" ca="1">IF(dod[[#This Row],[Status]]&lt;&gt;dod[[#Headers],[18. FFW Booking Missing]],"NA",ROUND(IF(OR(dod[[#This Row],[sm_signoff_ts]:[qc_schedule_date]]&lt;&gt;""),TODAY()-MAX(dod[[#This Row],[sm_signoff_ts]:[qc_schedule_date]]),IF(dod[[#This Row],[batch_created_ts]]&lt;&gt;"",TODAY()-dod[[#This Row],[batch_created_ts]]-3,1)),0))</f>
        <v>NA</v>
      </c>
      <c r="BI10" t="str" cm="1">
        <f t="array" aca="1" ref="BI10" ca="1">IF(dod[[#This Row],[Status]]&lt;&gt;dod[[#Headers],[19. Supplier Pickup Date Pending]],"NA",ROUND(IF(OR(dod[[#This Row],[ci_payment_date]:[ffw_booking_ts]]&lt;&gt;"",dod[[#This Row],[final_prd_date]]&lt;&gt;""),TODAY()-MAX(dod[[#This Row],[ci_payment_date]:[ffw_booking_ts]],dod[[#This Row],[final_prd_date]]),IF(dod[[#This Row],[sm_signoff_ts]]&lt;&gt;"",TODAY()-dod[[#This Row],[sm_signoff_ts]]-11,1)),0))</f>
        <v>NA</v>
      </c>
      <c r="BJ10" t="str">
        <f ca="1">IF(dod[[#This Row],[Status]]&lt;&gt;dod[[#Headers],[20. Pre Pickup Check]],"NA",ROUND(IF(OR(dod[[#This Row],[spd_ts]]&lt;&gt;"",dod[[#This Row],[batch_spd]]&lt;&gt;"",dod[[#This Row],[final_prd_date]]&lt;&gt;""),TODAY()-MAX(dod[[#This Row],[spd_ts]]+7,dod[[#This Row],[batch_spd]],dod[[#This Row],[final_prd_date]]+3),1),0))</f>
        <v>NA</v>
      </c>
      <c r="BK10" t="str">
        <f ca="1">IF(dod[[#This Row],[Status]]&lt;&gt;dod[[#Headers],[21.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f>
        <v>NA</v>
      </c>
      <c r="BL10" t="str">
        <f ca="1">IF(dod[[#This Row],[Status]]&lt;&gt;dod[[#Headers],[22. Non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f>
        <v>NA</v>
      </c>
      <c r="BM10" t="str" cm="1">
        <f t="array" aca="1" ref="BM10" ca="1">IF(dod[[#This Row],[Status]]&lt;&gt;dod[[#Headers],[23. INB Creation Pending]],"NA",ROUND(IF(OR(dod[[#This Row],[stock_pickup_date]]&lt;&gt;"",dod[[#This Row],[actual_cargo_pick_up_date]]&lt;&gt;""),TODAY()-MAX(dod[[#This Row],[stock_pickup_date]],dod[[#This Row],[actual_cargo_pick_up_date]]),IF(OR(dod[[#This Row],[batch_spd]:[qi_date]]&lt;&gt;""),TODAY()-MAX(dod[[#This Row],[batch_spd]:[qi_date]])-1,1)),0))</f>
        <v>NA</v>
      </c>
      <c r="BN10" t="str">
        <f ca="1">IF(dod[[#This Row],[Status]]&lt;&gt;dod[[#Headers],[24. Mark In-Transit Pending]],"NA",ROUND(IF(dod[[#This Row],[shipment_creation_date]]&lt;&gt;"",TODAY()-dod[[#This Row],[shipment_creation_date]],IF(dod[[#This Row],[actual_cargo_pick_up_date]]&lt;&gt;"",TODAY()-dod[[#This Row],[actual_cargo_pick_up_date]]-7,1)),0))</f>
        <v>NA</v>
      </c>
      <c r="BO10" t="str">
        <f ca="1">IF(dod[[#This Row],[Status]]&lt;&gt;dod[[#Headers],[25. BL Approval Pending]],"NA",ROUND(IF(dod[[#This Row],[shipment_in_transit_date]]&lt;&gt;"",TODAY()-dod[[#This Row],[shipment_in_transit_date]],IF(dod[[#This Row],[shipment_creation_date]]&lt;&gt;"",TODAY()-dod[[#This Row],[shipment_creation_date]]-5,1)),0))</f>
        <v>NA</v>
      </c>
      <c r="BP10" t="str">
        <f ca="1">IF(dod[[#This Row],[Status]]&lt;&gt;dod[[#Headers],[26. BL Payment Pending - In Transit]],"NA",ROUND(IF(OR(dod[[#This Row],[bi_invoice_approval_date]]&lt;&gt;"",dod[[#This Row],[ETA]]&lt;&gt;""),TODAY()-MAX(dod[[#This Row],[bi_invoice_approval_date]],IFERROR(dod[[#This Row],[ETA]]-9,0)),1),0))</f>
        <v>NA</v>
      </c>
      <c r="BQ10" t="str">
        <f ca="1">IF(dod[[#This Row],[Status]]&lt;&gt;dod[[#Headers],[27. BL Payment Pending - Arrived]],"NA",ROUND(IF(OR(dod[[#This Row],[bi_invoice_approval_date]]&lt;&gt;"",dod[[#This Row],[actual_arrival_date]]&lt;&gt;"",dod[[#This Row],[ETA]]&lt;&gt;""),TODAY()-MAX(dod[[#This Row],[bi_invoice_approval_date]],dod[[#This Row],[actual_arrival_date]],IFERROR(dod[[#This Row],[ETA]]-9,0)),1),0))</f>
        <v>NA</v>
      </c>
      <c r="BR10" t="str">
        <f ca="1">IF(dod[[#This Row],[Status]]&lt;&gt;dod[[#Headers],[28. Telex Release Pending]],"NA",ROUND(IF(OR(dod[[#This Row],[shipment_in_transit_date]]&lt;&gt;"",dod[[#This Row],[bi_payment_date]]&lt;&gt;""),TODAY()-MAX(dod[[#This Row],[shipment_in_transit_date]],dod[[#This Row],[bi_payment_date]]),1),0))</f>
        <v>NA</v>
      </c>
      <c r="BS10" t="str">
        <f ca="1">IF(dod[[#This Row],[Status]]&lt;&gt;dod[[#Headers],[29. Stock Delivery Pending]],"NA",ROUND(IF(dod[[#This Row],[actual_arrival_date]]&lt;&gt;"",TODAY()-MAX(dod[[#This Row],[ffwp_telex_release_date]],dod[[#This Row],[actual_arrival_date]]),1),0))</f>
        <v>NA</v>
      </c>
      <c r="BT10" t="str">
        <f ca="1">IF(dod[[#This Row],[Status]]&lt;&gt;dod[[#Headers],[30. Stock Receiving Pending]],"NA",ROUND(IF(dod[[#This Row],[actual_delivery_date]]&lt;&gt;"",TODAY()-dod[[#This Row],[actual_delivery_date]],IF(dod[[#This Row],[actual_arrival_date]]&lt;&gt;"",TODAY()-dod[[#This Row],[actual_arrival_date]]-12,1)),0))</f>
        <v>NA</v>
      </c>
      <c r="BU10" t="str">
        <f ca="1">IF(dod[[#This Row],[Status]]&lt;&gt;dod[[#Headers],[31. Dispute - PO Closing Pending]],"NA",ROUND(IF(dod[[#This Row],[item_receipt_date]]&lt;&gt;"",TODAY()-dod[[#This Row],[item_receipt_date]],1),0))</f>
        <v>NA</v>
      </c>
    </row>
    <row r="11" spans="1:73" x14ac:dyDescent="0.2">
      <c r="A11" t="s">
        <v>82</v>
      </c>
      <c r="B11" s="3">
        <v>45810</v>
      </c>
      <c r="C11" s="3">
        <v>45811</v>
      </c>
      <c r="D11" s="3">
        <v>45812</v>
      </c>
      <c r="E11" s="3"/>
      <c r="F11" s="3"/>
      <c r="G11" s="3">
        <v>45813</v>
      </c>
      <c r="H11" s="3">
        <v>45817</v>
      </c>
      <c r="I11" s="3">
        <v>45820</v>
      </c>
      <c r="J11" s="3"/>
      <c r="K11" s="4">
        <v>45821.407638888886</v>
      </c>
      <c r="L11" s="4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>
        <v>45841</v>
      </c>
      <c r="AE11" s="4">
        <v>45841</v>
      </c>
      <c r="AF11" s="3">
        <v>45930</v>
      </c>
      <c r="AG11" s="3"/>
      <c r="AH11" s="4"/>
      <c r="AI11" s="3" t="str" cm="1">
        <f t="array" ref="AI11">IF(_xlfn.XLOOKUP(dod[[#This Row],[po_razin_id]],[1]!INB_Data[[#All],[PO&amp;RAZIN&amp;ID]],[1]!INB_Data[[#All],[expected_arrival_date]],"")=0,"",_xlfn.XLOOKUP(dod[[#This Row],[po_razin_id]],[1]!INB_Data[[#All],[PO&amp;RAZIN&amp;ID]],[1]!INB_Data[[#All],[expected_arrival_date]],""))</f>
        <v/>
      </c>
      <c r="AJ11">
        <f>MAX(IF(dod[[#This Row],[planned_prd]]&lt;&gt;"",dod[[#This Row],[planned_prd]]-dod[[#This Row],[po_created_date]]-15,50),24)</f>
        <v>105</v>
      </c>
      <c r="AK11" t="str" cm="1">
        <f t="array" aca="1" ref="AK11" ca="1">_xlfn.XLOOKUP(dod[[#This Row],[po_razin_id]],[1]!PO_Data[[#All],[po_razin_id]],[1]!PO_Data[[#All],[Current Status]],"NA")</f>
        <v>14. SM Sign-Off Pending</v>
      </c>
      <c r="AL11">
        <f ca="1">MAX(_xlfn.XLOOKUP(dod[[#This Row],[Status]],dod[[#Headers],[A. Anti PO Line]:[31. Dispute - PO Closing Pending]],dod[[#This Row],[A. Anti PO Line]:[31. Dispute - PO Closing Pending]],1),1)</f>
        <v>4</v>
      </c>
      <c r="AM11" t="str">
        <f ca="1">IF(dod[[#This Row],[Status]]&lt;&gt;dod[[#Headers],[A. Anti PO Line]],"NA",ROUND(TODAY()-dod[[#This Row],[po_created_date]],0))</f>
        <v>NA</v>
      </c>
      <c r="AN11" t="str">
        <f ca="1">IF(dod[[#This Row],[Status]]&lt;&gt;dod[[#Headers],[B. Compliance Blocked]],"NA",ROUND(TODAY()-dod[[#This Row],[po_created_date]],0))</f>
        <v>NA</v>
      </c>
      <c r="AO11" t="str">
        <f ca="1">IF(dod[[#This Row],[Status]]&lt;&gt;dod[[#Headers],[C. Shipped]],"NA",ROUND(TODAY()-dod[[#This Row],[po_created_date]],0))</f>
        <v>NA</v>
      </c>
      <c r="AP11" t="str">
        <f ca="1">IF(dod[[#This Row],[Status]]&lt;&gt;dod[[#Headers],[D. Master Data Blocker]],"NA",ROUND(TODAY()-dod[[#This Row],[po_created_date]],0))</f>
        <v>NA</v>
      </c>
      <c r="AQ11" t="str">
        <f ca="1">IF(dod[[#This Row],[Status]]&lt;&gt;dod[[#Headers],[01. PO Approval Pending]],"NA",ROUND(TODAY()-dod[[#This Row],[po_created_date]],0))</f>
        <v>NA</v>
      </c>
      <c r="AR11" t="str">
        <f ca="1">IF(dod[[#This Row],[Status]]&lt;&gt;dod[[#Headers],[02. Supplier Confirmation Pending]],"NA",ROUND(IF(dod[[#This Row],[po_approval_date]]&lt;&gt;"",TODAY()-dod[[#This Row],[po_approval_date]],IF(dod[[#This Row],[po_created_date]]&lt;&gt;"",TODAY()-dod[[#This Row],[po_created_date]]-2,1)),0))</f>
        <v>NA</v>
      </c>
      <c r="AS11" t="str">
        <f ca="1">IF(dod[[#This Row],[Status]]&lt;&gt;dod[[#Headers],[03. PI Upload Pending]],"NA",ROUND(IF(dod[[#This Row],[supplier_confirmation_date]]&lt;&gt;"",TODAY()-dod[[#This Row],[supplier_confirmation_date]],IF(dod[[#This Row],[po_approval_date]]&lt;&gt;"",TODAY()-dod[[#This Row],[po_approval_date]]-3,1)),0))</f>
        <v>NA</v>
      </c>
      <c r="AT11" t="str">
        <f ca="1">IF(dod[[#This Row],[Status]]&lt;&gt;dod[[#Headers],[04. PI Approval Pending]],"NA",ROUND(IF(dod[[#This Row],[supplier_confirmation_date]]&lt;&gt;"",TODAY()-dod[[#This Row],[supplier_confirmation_date]]-2,IF(dod[[#This Row],[po_approval_date]]&lt;&gt;"",TODAY()-dod[[#This Row],[po_approval_date]]-5,1)),0))</f>
        <v>NA</v>
      </c>
      <c r="AU11" t="str">
        <f ca="1">IF(dod[[#This Row],[Status]]&lt;&gt;dod[[#Headers],[05. PI Payment Pending]],"NA",ROUND(IF(dod[[#This Row],[pi_invoice_approval_date]]&lt;&gt;"",TODAY()-dod[[#This Row],[pi_invoice_approval_date]],IF(dod[[#This Row],[supplier_confirmation_date]]&lt;&gt;"",TODAY()-dod[[#This Row],[supplier_confirmation_date]]-2,1)),0))</f>
        <v>NA</v>
      </c>
      <c r="AV11" t="str">
        <f ca="1">IF(dod[[#This Row],[Status]]&lt;&gt;dod[[#Headers],[06. Packaging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W11" t="str">
        <f ca="1">IF(dod[[#This Row],[Status]]&lt;&gt;dod[[#Headers],[07. Transperancy Label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X11" t="str">
        <f ca="1">IF(dod[[#This Row],[Status]]&lt;&gt;dod[[#Headers],[08. PRD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Y11" t="str">
        <f ca="1">IF(dod[[#This Row],[Status]]&lt;&gt;dod[[#Headers],[09. Under Production]],"NA",ROUND(IF(dod[[#This Row],[receive_first_prd_date]]&lt;&gt;"",TODAY()-dod[[#This Row],[receive_first_prd_date]],IF(dod[[#This Row],[pi_payment_date]]&lt;&gt;"",TODAY()-dod[[#This Row],[pi_payment_date]]-2,IF(dod[[#This Row],[supplier_confirmation_date]]&lt;&gt;"",TODAY()-dod[[#This Row],[supplier_confirmation_date]]-3,1))),0))</f>
        <v>NA</v>
      </c>
      <c r="AZ11" t="str">
        <f ca="1">IF(dod[[#This Row],[Status]]&lt;&gt;dod[[#Headers],[10. PRD Confirmation Pending]],"NA",ROUND(IF(dod[[#This Row],[final_prd_date]]&lt;&gt;"",TODAY()-dod[[#This Row],[final_prd_date]]+24,IF(dod[[#This Row],[receive_first_prd_date]]&lt;&gt;"",TODAY()-dod[[#This Row],[receive_first_prd_date]]+dod[[#This Row],[PLT]]+24,1)),0))</f>
        <v>NA</v>
      </c>
      <c r="BA11" t="str">
        <f ca="1">IF(dod[[#This Row],[Status]]&lt;&gt;dod[[#Headers],[11. IM Sign-Off Pending]],"NA",ROUND(IF(dod[[#This Row],[prd_reconfirmed_date]]&lt;&gt;"",TODAY()-dod[[#This Row],[prd_reconfirmed_date]],IF(dod[[#This Row],[final_prd_date]]&lt;&gt;"",TODAY()-dod[[#This Row],[final_prd_date]]+24-3,1)),0))</f>
        <v>NA</v>
      </c>
      <c r="BB11" t="str">
        <f ca="1">IF(dod[[#This Row],[Status]]&lt;&gt;dod[[#Headers],[12. Ready for Batching Pending]],"NA",ROUND(IF(dod[[#This Row],[po_im_date_value]]&lt;&gt;"",TODAY()-dod[[#This Row],[po_im_date_value]],IF(dod[[#This Row],[prd_reconfirmed_date]]&lt;&gt;"",TODAY()-dod[[#This Row],[prd_reconfirmed_date]]-3,1)),0))</f>
        <v>NA</v>
      </c>
      <c r="BC11" t="str">
        <f ca="1">IF(dod[[#This Row],[Status]]&lt;&gt;dod[[#Headers],[13. Batch Creation Pending]],"NA",ROUND(IF(dod[[#This Row],[po_sm_date_value]]&lt;&gt;"",TODAY()-dod[[#This Row],[po_sm_date_value]],IF(dod[[#This Row],[po_im_date_value]]&lt;&gt;"",TODAY()-dod[[#This Row],[po_im_date_value]]-2,1)),0))</f>
        <v>NA</v>
      </c>
      <c r="BD11">
        <f ca="1">IF(dod[[#This Row],[Status]]&lt;&gt;dod[[#Headers],[14. SM Sign-Off Pending]],"NA",ROUND(IF(dod[[#This Row],[batch_created_ts]]&lt;&gt;"",TODAY()-dod[[#This Row],[batch_created_ts]],IF(dod[[#This Row],[po_sm_date_value]]&lt;&gt;"",TODAY()-dod[[#This Row],[po_sm_date_value]]-2,1)),0))</f>
        <v>4</v>
      </c>
      <c r="BE11" t="str">
        <f ca="1">IF(dod[[#This Row],[Status]]&lt;&gt;dod[[#Headers],[15. CI Approval Pending]],"NA",ROUND(IF(dod[[#This Row],[sm_signoff_ts]]&lt;&gt;"",TODAY()-dod[[#This Row],[sm_signoff_ts]],IF(dod[[#This Row],[batch_created_ts]]&lt;&gt;"",TODAY()-dod[[#This Row],[batch_created_ts]]-3,1)),0))</f>
        <v>NA</v>
      </c>
      <c r="BF11" t="str" cm="1">
        <f t="array" aca="1" ref="BF11" ca="1">IF(dod[[#This Row],[Status]]&lt;&gt;dod[[#Headers],[16. CI Payment Pending]],"NA",ROUND(IF(OR(dod[[#This Row],[sm_signoff_ts]:[ci_invoice_approval_date]]&lt;&gt;""),TODAY()-MAX(dod[[#This Row],[sm_signoff_ts]:[ci_invoice_approval_date]]),IF(dod[[#This Row],[batch_created_ts]]&lt;&gt;"",TODAY()-dod[[#This Row],[batch_created_ts]]-3,1)),0))</f>
        <v>NA</v>
      </c>
      <c r="BG11" t="str" cm="1">
        <f t="array" aca="1" ref="BG11" ca="1">IF(dod[[#This Row],[Status]]&lt;&gt;dod[[#Headers],[17. QC Schedule Pending]],"NA",ROUND(IF(OR(dod[[#This Row],[sm_signoff_ts]:[ci_payment_date]]&lt;&gt;""),TODAY()-MAX(dod[[#This Row],[sm_signoff_ts]:[ci_payment_date]]),IF(dod[[#This Row],[batch_created_ts]]&lt;&gt;"",TODAY()-dod[[#This Row],[batch_created_ts]]-3,1)),0))</f>
        <v>NA</v>
      </c>
      <c r="BH11" t="str" cm="1">
        <f t="array" aca="1" ref="BH11" ca="1">IF(dod[[#This Row],[Status]]&lt;&gt;dod[[#Headers],[18. FFW Booking Missing]],"NA",ROUND(IF(OR(dod[[#This Row],[sm_signoff_ts]:[qc_schedule_date]]&lt;&gt;""),TODAY()-MAX(dod[[#This Row],[sm_signoff_ts]:[qc_schedule_date]]),IF(dod[[#This Row],[batch_created_ts]]&lt;&gt;"",TODAY()-dod[[#This Row],[batch_created_ts]]-3,1)),0))</f>
        <v>NA</v>
      </c>
      <c r="BI11" t="str" cm="1">
        <f t="array" aca="1" ref="BI11" ca="1">IF(dod[[#This Row],[Status]]&lt;&gt;dod[[#Headers],[19. Supplier Pickup Date Pending]],"NA",ROUND(IF(OR(dod[[#This Row],[ci_payment_date]:[ffw_booking_ts]]&lt;&gt;"",dod[[#This Row],[final_prd_date]]&lt;&gt;""),TODAY()-MAX(dod[[#This Row],[ci_payment_date]:[ffw_booking_ts]],dod[[#This Row],[final_prd_date]]),IF(dod[[#This Row],[sm_signoff_ts]]&lt;&gt;"",TODAY()-dod[[#This Row],[sm_signoff_ts]]-11,1)),0))</f>
        <v>NA</v>
      </c>
      <c r="BJ11" t="str">
        <f ca="1">IF(dod[[#This Row],[Status]]&lt;&gt;dod[[#Headers],[20. Pre Pickup Check]],"NA",ROUND(IF(OR(dod[[#This Row],[spd_ts]]&lt;&gt;"",dod[[#This Row],[batch_spd]]&lt;&gt;"",dod[[#This Row],[final_prd_date]]&lt;&gt;""),TODAY()-MAX(dod[[#This Row],[spd_ts]]+7,dod[[#This Row],[batch_spd]],dod[[#This Row],[final_prd_date]]+3),1),0))</f>
        <v>NA</v>
      </c>
      <c r="BK11" t="str">
        <f ca="1">IF(dod[[#This Row],[Status]]&lt;&gt;dod[[#Headers],[21.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f>
        <v>NA</v>
      </c>
      <c r="BL11" t="str">
        <f ca="1">IF(dod[[#This Row],[Status]]&lt;&gt;dod[[#Headers],[22. Non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f>
        <v>NA</v>
      </c>
      <c r="BM11" t="str" cm="1">
        <f t="array" aca="1" ref="BM11" ca="1">IF(dod[[#This Row],[Status]]&lt;&gt;dod[[#Headers],[23. INB Creation Pending]],"NA",ROUND(IF(OR(dod[[#This Row],[stock_pickup_date]]&lt;&gt;"",dod[[#This Row],[actual_cargo_pick_up_date]]&lt;&gt;""),TODAY()-MAX(dod[[#This Row],[stock_pickup_date]],dod[[#This Row],[actual_cargo_pick_up_date]]),IF(OR(dod[[#This Row],[batch_spd]:[qi_date]]&lt;&gt;""),TODAY()-MAX(dod[[#This Row],[batch_spd]:[qi_date]])-1,1)),0))</f>
        <v>NA</v>
      </c>
      <c r="BN11" t="str">
        <f ca="1">IF(dod[[#This Row],[Status]]&lt;&gt;dod[[#Headers],[24. Mark In-Transit Pending]],"NA",ROUND(IF(dod[[#This Row],[shipment_creation_date]]&lt;&gt;"",TODAY()-dod[[#This Row],[shipment_creation_date]],IF(dod[[#This Row],[actual_cargo_pick_up_date]]&lt;&gt;"",TODAY()-dod[[#This Row],[actual_cargo_pick_up_date]]-7,1)),0))</f>
        <v>NA</v>
      </c>
      <c r="BO11" t="str">
        <f ca="1">IF(dod[[#This Row],[Status]]&lt;&gt;dod[[#Headers],[25. BL Approval Pending]],"NA",ROUND(IF(dod[[#This Row],[shipment_in_transit_date]]&lt;&gt;"",TODAY()-dod[[#This Row],[shipment_in_transit_date]],IF(dod[[#This Row],[shipment_creation_date]]&lt;&gt;"",TODAY()-dod[[#This Row],[shipment_creation_date]]-5,1)),0))</f>
        <v>NA</v>
      </c>
      <c r="BP11" t="str">
        <f ca="1">IF(dod[[#This Row],[Status]]&lt;&gt;dod[[#Headers],[26. BL Payment Pending - In Transit]],"NA",ROUND(IF(OR(dod[[#This Row],[bi_invoice_approval_date]]&lt;&gt;"",dod[[#This Row],[ETA]]&lt;&gt;""),TODAY()-MAX(dod[[#This Row],[bi_invoice_approval_date]],IFERROR(dod[[#This Row],[ETA]]-9,0)),1),0))</f>
        <v>NA</v>
      </c>
      <c r="BQ11" t="str">
        <f ca="1">IF(dod[[#This Row],[Status]]&lt;&gt;dod[[#Headers],[27. BL Payment Pending - Arrived]],"NA",ROUND(IF(OR(dod[[#This Row],[bi_invoice_approval_date]]&lt;&gt;"",dod[[#This Row],[actual_arrival_date]]&lt;&gt;"",dod[[#This Row],[ETA]]&lt;&gt;""),TODAY()-MAX(dod[[#This Row],[bi_invoice_approval_date]],dod[[#This Row],[actual_arrival_date]],IFERROR(dod[[#This Row],[ETA]]-9,0)),1),0))</f>
        <v>NA</v>
      </c>
      <c r="BR11" t="str">
        <f ca="1">IF(dod[[#This Row],[Status]]&lt;&gt;dod[[#Headers],[28. Telex Release Pending]],"NA",ROUND(IF(OR(dod[[#This Row],[shipment_in_transit_date]]&lt;&gt;"",dod[[#This Row],[bi_payment_date]]&lt;&gt;""),TODAY()-MAX(dod[[#This Row],[shipment_in_transit_date]],dod[[#This Row],[bi_payment_date]]),1),0))</f>
        <v>NA</v>
      </c>
      <c r="BS11" t="str">
        <f ca="1">IF(dod[[#This Row],[Status]]&lt;&gt;dod[[#Headers],[29. Stock Delivery Pending]],"NA",ROUND(IF(dod[[#This Row],[actual_arrival_date]]&lt;&gt;"",TODAY()-MAX(dod[[#This Row],[ffwp_telex_release_date]],dod[[#This Row],[actual_arrival_date]]),1),0))</f>
        <v>NA</v>
      </c>
      <c r="BT11" t="str">
        <f ca="1">IF(dod[[#This Row],[Status]]&lt;&gt;dod[[#Headers],[30. Stock Receiving Pending]],"NA",ROUND(IF(dod[[#This Row],[actual_delivery_date]]&lt;&gt;"",TODAY()-dod[[#This Row],[actual_delivery_date]],IF(dod[[#This Row],[actual_arrival_date]]&lt;&gt;"",TODAY()-dod[[#This Row],[actual_arrival_date]]-12,1)),0))</f>
        <v>NA</v>
      </c>
      <c r="BU11" t="str">
        <f ca="1">IF(dod[[#This Row],[Status]]&lt;&gt;dod[[#Headers],[31. Dispute - PO Closing Pending]],"NA",ROUND(IF(dod[[#This Row],[item_receipt_date]]&lt;&gt;"",TODAY()-dod[[#This Row],[item_receipt_date]],1),0))</f>
        <v>NA</v>
      </c>
    </row>
    <row r="12" spans="1:73" x14ac:dyDescent="0.2">
      <c r="A12" t="s">
        <v>83</v>
      </c>
      <c r="B12" s="3">
        <v>45810</v>
      </c>
      <c r="C12" s="3">
        <v>45811</v>
      </c>
      <c r="D12" s="3">
        <v>45812</v>
      </c>
      <c r="E12" s="3">
        <v>45813</v>
      </c>
      <c r="F12" s="3">
        <v>45821</v>
      </c>
      <c r="G12" s="3"/>
      <c r="H12" s="3"/>
      <c r="I12" s="3"/>
      <c r="J12" s="3"/>
      <c r="K12" s="4"/>
      <c r="L12" s="4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4"/>
      <c r="AF12" s="3">
        <v>45855</v>
      </c>
      <c r="AG12" s="3"/>
      <c r="AH12" s="4"/>
      <c r="AI12" s="3" t="str" cm="1">
        <f t="array" ref="AI12">IF(_xlfn.XLOOKUP(dod[[#This Row],[po_razin_id]],[1]!INB_Data[[#All],[PO&amp;RAZIN&amp;ID]],[1]!INB_Data[[#All],[expected_arrival_date]],"")=0,"",_xlfn.XLOOKUP(dod[[#This Row],[po_razin_id]],[1]!INB_Data[[#All],[PO&amp;RAZIN&amp;ID]],[1]!INB_Data[[#All],[expected_arrival_date]],""))</f>
        <v/>
      </c>
      <c r="AJ12">
        <f>MAX(IF(dod[[#This Row],[planned_prd]]&lt;&gt;"",dod[[#This Row],[planned_prd]]-dod[[#This Row],[po_created_date]]-15,50),24)</f>
        <v>30</v>
      </c>
      <c r="AK12" t="str" cm="1">
        <f t="array" aca="1" ref="AK12" ca="1">_xlfn.XLOOKUP(dod[[#This Row],[po_razin_id]],[1]!PO_Data[[#All],[po_razin_id]],[1]!PO_Data[[#All],[Current Status]],"NA")</f>
        <v>08. PRD Pending</v>
      </c>
      <c r="AL12">
        <f ca="1">MAX(_xlfn.XLOOKUP(dod[[#This Row],[Status]],dod[[#Headers],[A. Anti PO Line]:[31. Dispute - PO Closing Pending]],dod[[#This Row],[A. Anti PO Line]:[31. Dispute - PO Closing Pending]],1),1)</f>
        <v>4</v>
      </c>
      <c r="AM12" t="str">
        <f ca="1">IF(dod[[#This Row],[Status]]&lt;&gt;dod[[#Headers],[A. Anti PO Line]],"NA",ROUND(TODAY()-dod[[#This Row],[po_created_date]],0))</f>
        <v>NA</v>
      </c>
      <c r="AN12" t="str">
        <f ca="1">IF(dod[[#This Row],[Status]]&lt;&gt;dod[[#Headers],[B. Compliance Blocked]],"NA",ROUND(TODAY()-dod[[#This Row],[po_created_date]],0))</f>
        <v>NA</v>
      </c>
      <c r="AO12" t="str">
        <f ca="1">IF(dod[[#This Row],[Status]]&lt;&gt;dod[[#Headers],[C. Shipped]],"NA",ROUND(TODAY()-dod[[#This Row],[po_created_date]],0))</f>
        <v>NA</v>
      </c>
      <c r="AP12" t="str">
        <f ca="1">IF(dod[[#This Row],[Status]]&lt;&gt;dod[[#Headers],[D. Master Data Blocker]],"NA",ROUND(TODAY()-dod[[#This Row],[po_created_date]],0))</f>
        <v>NA</v>
      </c>
      <c r="AQ12" t="str">
        <f ca="1">IF(dod[[#This Row],[Status]]&lt;&gt;dod[[#Headers],[01. PO Approval Pending]],"NA",ROUND(TODAY()-dod[[#This Row],[po_created_date]],0))</f>
        <v>NA</v>
      </c>
      <c r="AR12" t="str">
        <f ca="1">IF(dod[[#This Row],[Status]]&lt;&gt;dod[[#Headers],[02. Supplier Confirmation Pending]],"NA",ROUND(IF(dod[[#This Row],[po_approval_date]]&lt;&gt;"",TODAY()-dod[[#This Row],[po_approval_date]],IF(dod[[#This Row],[po_created_date]]&lt;&gt;"",TODAY()-dod[[#This Row],[po_created_date]]-2,1)),0))</f>
        <v>NA</v>
      </c>
      <c r="AS12" t="str">
        <f ca="1">IF(dod[[#This Row],[Status]]&lt;&gt;dod[[#Headers],[03. PI Upload Pending]],"NA",ROUND(IF(dod[[#This Row],[supplier_confirmation_date]]&lt;&gt;"",TODAY()-dod[[#This Row],[supplier_confirmation_date]],IF(dod[[#This Row],[po_approval_date]]&lt;&gt;"",TODAY()-dod[[#This Row],[po_approval_date]]-3,1)),0))</f>
        <v>NA</v>
      </c>
      <c r="AT12" t="str">
        <f ca="1">IF(dod[[#This Row],[Status]]&lt;&gt;dod[[#Headers],[04. PI Approval Pending]],"NA",ROUND(IF(dod[[#This Row],[supplier_confirmation_date]]&lt;&gt;"",TODAY()-dod[[#This Row],[supplier_confirmation_date]]-2,IF(dod[[#This Row],[po_approval_date]]&lt;&gt;"",TODAY()-dod[[#This Row],[po_approval_date]]-5,1)),0))</f>
        <v>NA</v>
      </c>
      <c r="AU12" t="str">
        <f ca="1">IF(dod[[#This Row],[Status]]&lt;&gt;dod[[#Headers],[05. PI Payment Pending]],"NA",ROUND(IF(dod[[#This Row],[pi_invoice_approval_date]]&lt;&gt;"",TODAY()-dod[[#This Row],[pi_invoice_approval_date]],IF(dod[[#This Row],[supplier_confirmation_date]]&lt;&gt;"",TODAY()-dod[[#This Row],[supplier_confirmation_date]]-2,1)),0))</f>
        <v>NA</v>
      </c>
      <c r="AV12" t="str">
        <f ca="1">IF(dod[[#This Row],[Status]]&lt;&gt;dod[[#Headers],[06. Packaging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W12" t="str">
        <f ca="1">IF(dod[[#This Row],[Status]]&lt;&gt;dod[[#Headers],[07. Transperancy Label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X12">
        <f ca="1">IF(dod[[#This Row],[Status]]&lt;&gt;dod[[#Headers],[08. PRD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4</v>
      </c>
      <c r="AY12" t="str">
        <f ca="1">IF(dod[[#This Row],[Status]]&lt;&gt;dod[[#Headers],[09. Under Production]],"NA",ROUND(IF(dod[[#This Row],[receive_first_prd_date]]&lt;&gt;"",TODAY()-dod[[#This Row],[receive_first_prd_date]],IF(dod[[#This Row],[pi_payment_date]]&lt;&gt;"",TODAY()-dod[[#This Row],[pi_payment_date]]-2,IF(dod[[#This Row],[supplier_confirmation_date]]&lt;&gt;"",TODAY()-dod[[#This Row],[supplier_confirmation_date]]-3,1))),0))</f>
        <v>NA</v>
      </c>
      <c r="AZ12" t="str">
        <f ca="1">IF(dod[[#This Row],[Status]]&lt;&gt;dod[[#Headers],[10. PRD Confirmation Pending]],"NA",ROUND(IF(dod[[#This Row],[final_prd_date]]&lt;&gt;"",TODAY()-dod[[#This Row],[final_prd_date]]+24,IF(dod[[#This Row],[receive_first_prd_date]]&lt;&gt;"",TODAY()-dod[[#This Row],[receive_first_prd_date]]+dod[[#This Row],[PLT]]+24,1)),0))</f>
        <v>NA</v>
      </c>
      <c r="BA12" t="str">
        <f ca="1">IF(dod[[#This Row],[Status]]&lt;&gt;dod[[#Headers],[11. IM Sign-Off Pending]],"NA",ROUND(IF(dod[[#This Row],[prd_reconfirmed_date]]&lt;&gt;"",TODAY()-dod[[#This Row],[prd_reconfirmed_date]],IF(dod[[#This Row],[final_prd_date]]&lt;&gt;"",TODAY()-dod[[#This Row],[final_prd_date]]+24-3,1)),0))</f>
        <v>NA</v>
      </c>
      <c r="BB12" t="str">
        <f ca="1">IF(dod[[#This Row],[Status]]&lt;&gt;dod[[#Headers],[12. Ready for Batching Pending]],"NA",ROUND(IF(dod[[#This Row],[po_im_date_value]]&lt;&gt;"",TODAY()-dod[[#This Row],[po_im_date_value]],IF(dod[[#This Row],[prd_reconfirmed_date]]&lt;&gt;"",TODAY()-dod[[#This Row],[prd_reconfirmed_date]]-3,1)),0))</f>
        <v>NA</v>
      </c>
      <c r="BC12" t="str">
        <f ca="1">IF(dod[[#This Row],[Status]]&lt;&gt;dod[[#Headers],[13. Batch Creation Pending]],"NA",ROUND(IF(dod[[#This Row],[po_sm_date_value]]&lt;&gt;"",TODAY()-dod[[#This Row],[po_sm_date_value]],IF(dod[[#This Row],[po_im_date_value]]&lt;&gt;"",TODAY()-dod[[#This Row],[po_im_date_value]]-2,1)),0))</f>
        <v>NA</v>
      </c>
      <c r="BD12" t="str">
        <f ca="1">IF(dod[[#This Row],[Status]]&lt;&gt;dod[[#Headers],[14. SM Sign-Off Pending]],"NA",ROUND(IF(dod[[#This Row],[batch_created_ts]]&lt;&gt;"",TODAY()-dod[[#This Row],[batch_created_ts]],IF(dod[[#This Row],[po_sm_date_value]]&lt;&gt;"",TODAY()-dod[[#This Row],[po_sm_date_value]]-2,1)),0))</f>
        <v>NA</v>
      </c>
      <c r="BE12" t="str">
        <f ca="1">IF(dod[[#This Row],[Status]]&lt;&gt;dod[[#Headers],[15. CI Approval Pending]],"NA",ROUND(IF(dod[[#This Row],[sm_signoff_ts]]&lt;&gt;"",TODAY()-dod[[#This Row],[sm_signoff_ts]],IF(dod[[#This Row],[batch_created_ts]]&lt;&gt;"",TODAY()-dod[[#This Row],[batch_created_ts]]-3,1)),0))</f>
        <v>NA</v>
      </c>
      <c r="BF12" t="str" cm="1">
        <f t="array" aca="1" ref="BF12" ca="1">IF(dod[[#This Row],[Status]]&lt;&gt;dod[[#Headers],[16. CI Payment Pending]],"NA",ROUND(IF(OR(dod[[#This Row],[sm_signoff_ts]:[ci_invoice_approval_date]]&lt;&gt;""),TODAY()-MAX(dod[[#This Row],[sm_signoff_ts]:[ci_invoice_approval_date]]),IF(dod[[#This Row],[batch_created_ts]]&lt;&gt;"",TODAY()-dod[[#This Row],[batch_created_ts]]-3,1)),0))</f>
        <v>NA</v>
      </c>
      <c r="BG12" t="str" cm="1">
        <f t="array" aca="1" ref="BG12" ca="1">IF(dod[[#This Row],[Status]]&lt;&gt;dod[[#Headers],[17. QC Schedule Pending]],"NA",ROUND(IF(OR(dod[[#This Row],[sm_signoff_ts]:[ci_payment_date]]&lt;&gt;""),TODAY()-MAX(dod[[#This Row],[sm_signoff_ts]:[ci_payment_date]]),IF(dod[[#This Row],[batch_created_ts]]&lt;&gt;"",TODAY()-dod[[#This Row],[batch_created_ts]]-3,1)),0))</f>
        <v>NA</v>
      </c>
      <c r="BH12" t="str" cm="1">
        <f t="array" aca="1" ref="BH12" ca="1">IF(dod[[#This Row],[Status]]&lt;&gt;dod[[#Headers],[18. FFW Booking Missing]],"NA",ROUND(IF(OR(dod[[#This Row],[sm_signoff_ts]:[qc_schedule_date]]&lt;&gt;""),TODAY()-MAX(dod[[#This Row],[sm_signoff_ts]:[qc_schedule_date]]),IF(dod[[#This Row],[batch_created_ts]]&lt;&gt;"",TODAY()-dod[[#This Row],[batch_created_ts]]-3,1)),0))</f>
        <v>NA</v>
      </c>
      <c r="BI12" t="str" cm="1">
        <f t="array" aca="1" ref="BI12" ca="1">IF(dod[[#This Row],[Status]]&lt;&gt;dod[[#Headers],[19. Supplier Pickup Date Pending]],"NA",ROUND(IF(OR(dod[[#This Row],[ci_payment_date]:[ffw_booking_ts]]&lt;&gt;"",dod[[#This Row],[final_prd_date]]&lt;&gt;""),TODAY()-MAX(dod[[#This Row],[ci_payment_date]:[ffw_booking_ts]],dod[[#This Row],[final_prd_date]]),IF(dod[[#This Row],[sm_signoff_ts]]&lt;&gt;"",TODAY()-dod[[#This Row],[sm_signoff_ts]]-11,1)),0))</f>
        <v>NA</v>
      </c>
      <c r="BJ12" t="str">
        <f ca="1">IF(dod[[#This Row],[Status]]&lt;&gt;dod[[#Headers],[20. Pre Pickup Check]],"NA",ROUND(IF(OR(dod[[#This Row],[spd_ts]]&lt;&gt;"",dod[[#This Row],[batch_spd]]&lt;&gt;"",dod[[#This Row],[final_prd_date]]&lt;&gt;""),TODAY()-MAX(dod[[#This Row],[spd_ts]]+7,dod[[#This Row],[batch_spd]],dod[[#This Row],[final_prd_date]]+3),1),0))</f>
        <v>NA</v>
      </c>
      <c r="BK12" t="str">
        <f ca="1">IF(dod[[#This Row],[Status]]&lt;&gt;dod[[#Headers],[21.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f>
        <v>NA</v>
      </c>
      <c r="BL12" t="str">
        <f ca="1">IF(dod[[#This Row],[Status]]&lt;&gt;dod[[#Headers],[22. Non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f>
        <v>NA</v>
      </c>
      <c r="BM12" t="str" cm="1">
        <f t="array" aca="1" ref="BM12" ca="1">IF(dod[[#This Row],[Status]]&lt;&gt;dod[[#Headers],[23. INB Creation Pending]],"NA",ROUND(IF(OR(dod[[#This Row],[stock_pickup_date]]&lt;&gt;"",dod[[#This Row],[actual_cargo_pick_up_date]]&lt;&gt;""),TODAY()-MAX(dod[[#This Row],[stock_pickup_date]],dod[[#This Row],[actual_cargo_pick_up_date]]),IF(OR(dod[[#This Row],[batch_spd]:[qi_date]]&lt;&gt;""),TODAY()-MAX(dod[[#This Row],[batch_spd]:[qi_date]])-1,1)),0))</f>
        <v>NA</v>
      </c>
      <c r="BN12" t="str">
        <f ca="1">IF(dod[[#This Row],[Status]]&lt;&gt;dod[[#Headers],[24. Mark In-Transit Pending]],"NA",ROUND(IF(dod[[#This Row],[shipment_creation_date]]&lt;&gt;"",TODAY()-dod[[#This Row],[shipment_creation_date]],IF(dod[[#This Row],[actual_cargo_pick_up_date]]&lt;&gt;"",TODAY()-dod[[#This Row],[actual_cargo_pick_up_date]]-7,1)),0))</f>
        <v>NA</v>
      </c>
      <c r="BO12" t="str">
        <f ca="1">IF(dod[[#This Row],[Status]]&lt;&gt;dod[[#Headers],[25. BL Approval Pending]],"NA",ROUND(IF(dod[[#This Row],[shipment_in_transit_date]]&lt;&gt;"",TODAY()-dod[[#This Row],[shipment_in_transit_date]],IF(dod[[#This Row],[shipment_creation_date]]&lt;&gt;"",TODAY()-dod[[#This Row],[shipment_creation_date]]-5,1)),0))</f>
        <v>NA</v>
      </c>
      <c r="BP12" t="str">
        <f ca="1">IF(dod[[#This Row],[Status]]&lt;&gt;dod[[#Headers],[26. BL Payment Pending - In Transit]],"NA",ROUND(IF(OR(dod[[#This Row],[bi_invoice_approval_date]]&lt;&gt;"",dod[[#This Row],[ETA]]&lt;&gt;""),TODAY()-MAX(dod[[#This Row],[bi_invoice_approval_date]],IFERROR(dod[[#This Row],[ETA]]-9,0)),1),0))</f>
        <v>NA</v>
      </c>
      <c r="BQ12" t="str">
        <f ca="1">IF(dod[[#This Row],[Status]]&lt;&gt;dod[[#Headers],[27. BL Payment Pending - Arrived]],"NA",ROUND(IF(OR(dod[[#This Row],[bi_invoice_approval_date]]&lt;&gt;"",dod[[#This Row],[actual_arrival_date]]&lt;&gt;"",dod[[#This Row],[ETA]]&lt;&gt;""),TODAY()-MAX(dod[[#This Row],[bi_invoice_approval_date]],dod[[#This Row],[actual_arrival_date]],IFERROR(dod[[#This Row],[ETA]]-9,0)),1),0))</f>
        <v>NA</v>
      </c>
      <c r="BR12" t="str">
        <f ca="1">IF(dod[[#This Row],[Status]]&lt;&gt;dod[[#Headers],[28. Telex Release Pending]],"NA",ROUND(IF(OR(dod[[#This Row],[shipment_in_transit_date]]&lt;&gt;"",dod[[#This Row],[bi_payment_date]]&lt;&gt;""),TODAY()-MAX(dod[[#This Row],[shipment_in_transit_date]],dod[[#This Row],[bi_payment_date]]),1),0))</f>
        <v>NA</v>
      </c>
      <c r="BS12" t="str">
        <f ca="1">IF(dod[[#This Row],[Status]]&lt;&gt;dod[[#Headers],[29. Stock Delivery Pending]],"NA",ROUND(IF(dod[[#This Row],[actual_arrival_date]]&lt;&gt;"",TODAY()-MAX(dod[[#This Row],[ffwp_telex_release_date]],dod[[#This Row],[actual_arrival_date]]),1),0))</f>
        <v>NA</v>
      </c>
      <c r="BT12" t="str">
        <f ca="1">IF(dod[[#This Row],[Status]]&lt;&gt;dod[[#Headers],[30. Stock Receiving Pending]],"NA",ROUND(IF(dod[[#This Row],[actual_delivery_date]]&lt;&gt;"",TODAY()-dod[[#This Row],[actual_delivery_date]],IF(dod[[#This Row],[actual_arrival_date]]&lt;&gt;"",TODAY()-dod[[#This Row],[actual_arrival_date]]-12,1)),0))</f>
        <v>NA</v>
      </c>
      <c r="BU12" t="str">
        <f ca="1">IF(dod[[#This Row],[Status]]&lt;&gt;dod[[#Headers],[31. Dispute - PO Closing Pending]],"NA",ROUND(IF(dod[[#This Row],[item_receipt_date]]&lt;&gt;"",TODAY()-dod[[#This Row],[item_receipt_date]],1),0))</f>
        <v>NA</v>
      </c>
    </row>
    <row r="13" spans="1:73" x14ac:dyDescent="0.2">
      <c r="A13" t="s">
        <v>84</v>
      </c>
      <c r="B13" s="3">
        <v>45810</v>
      </c>
      <c r="C13" s="3">
        <v>45811</v>
      </c>
      <c r="D13" s="3"/>
      <c r="E13" s="3"/>
      <c r="F13" s="3"/>
      <c r="G13" s="3"/>
      <c r="H13" s="3"/>
      <c r="I13" s="3"/>
      <c r="J13" s="3"/>
      <c r="K13" s="4"/>
      <c r="L13" s="4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4"/>
      <c r="AF13" s="3">
        <v>45905</v>
      </c>
      <c r="AG13" s="3"/>
      <c r="AH13" s="4"/>
      <c r="AI13" s="3" t="str" cm="1">
        <f t="array" ref="AI13">IF(_xlfn.XLOOKUP(dod[[#This Row],[po_razin_id]],[1]!INB_Data[[#All],[PO&amp;RAZIN&amp;ID]],[1]!INB_Data[[#All],[expected_arrival_date]],"")=0,"",_xlfn.XLOOKUP(dod[[#This Row],[po_razin_id]],[1]!INB_Data[[#All],[PO&amp;RAZIN&amp;ID]],[1]!INB_Data[[#All],[expected_arrival_date]],""))</f>
        <v/>
      </c>
      <c r="AJ13">
        <f>MAX(IF(dod[[#This Row],[planned_prd]]&lt;&gt;"",dod[[#This Row],[planned_prd]]-dod[[#This Row],[po_created_date]]-15,50),24)</f>
        <v>80</v>
      </c>
      <c r="AK13" t="str" cm="1">
        <f t="array" aca="1" ref="AK13" ca="1">_xlfn.XLOOKUP(dod[[#This Row],[po_razin_id]],[1]!PO_Data[[#All],[po_razin_id]],[1]!PO_Data[[#All],[Current Status]],"NA")</f>
        <v>02. Supplier Confirmation Pending</v>
      </c>
      <c r="AL13">
        <f ca="1">MAX(_xlfn.XLOOKUP(dod[[#This Row],[Status]],dod[[#Headers],[A. Anti PO Line]:[31. Dispute - PO Closing Pending]],dod[[#This Row],[A. Anti PO Line]:[31. Dispute - PO Closing Pending]],1),1)</f>
        <v>14</v>
      </c>
      <c r="AM13" t="str">
        <f ca="1">IF(dod[[#This Row],[Status]]&lt;&gt;dod[[#Headers],[A. Anti PO Line]],"NA",ROUND(TODAY()-dod[[#This Row],[po_created_date]],0))</f>
        <v>NA</v>
      </c>
      <c r="AN13" t="str">
        <f ca="1">IF(dod[[#This Row],[Status]]&lt;&gt;dod[[#Headers],[B. Compliance Blocked]],"NA",ROUND(TODAY()-dod[[#This Row],[po_created_date]],0))</f>
        <v>NA</v>
      </c>
      <c r="AO13" t="str">
        <f ca="1">IF(dod[[#This Row],[Status]]&lt;&gt;dod[[#Headers],[C. Shipped]],"NA",ROUND(TODAY()-dod[[#This Row],[po_created_date]],0))</f>
        <v>NA</v>
      </c>
      <c r="AP13" t="str">
        <f ca="1">IF(dod[[#This Row],[Status]]&lt;&gt;dod[[#Headers],[D. Master Data Blocker]],"NA",ROUND(TODAY()-dod[[#This Row],[po_created_date]],0))</f>
        <v>NA</v>
      </c>
      <c r="AQ13" t="str">
        <f ca="1">IF(dod[[#This Row],[Status]]&lt;&gt;dod[[#Headers],[01. PO Approval Pending]],"NA",ROUND(TODAY()-dod[[#This Row],[po_created_date]],0))</f>
        <v>NA</v>
      </c>
      <c r="AR13">
        <f ca="1">IF(dod[[#This Row],[Status]]&lt;&gt;dod[[#Headers],[02. Supplier Confirmation Pending]],"NA",ROUND(IF(dod[[#This Row],[po_approval_date]]&lt;&gt;"",TODAY()-dod[[#This Row],[po_approval_date]],IF(dod[[#This Row],[po_created_date]]&lt;&gt;"",TODAY()-dod[[#This Row],[po_created_date]]-2,1)),0))</f>
        <v>14</v>
      </c>
      <c r="AS13" t="str">
        <f ca="1">IF(dod[[#This Row],[Status]]&lt;&gt;dod[[#Headers],[03. PI Upload Pending]],"NA",ROUND(IF(dod[[#This Row],[supplier_confirmation_date]]&lt;&gt;"",TODAY()-dod[[#This Row],[supplier_confirmation_date]],IF(dod[[#This Row],[po_approval_date]]&lt;&gt;"",TODAY()-dod[[#This Row],[po_approval_date]]-3,1)),0))</f>
        <v>NA</v>
      </c>
      <c r="AT13" t="str">
        <f ca="1">IF(dod[[#This Row],[Status]]&lt;&gt;dod[[#Headers],[04. PI Approval Pending]],"NA",ROUND(IF(dod[[#This Row],[supplier_confirmation_date]]&lt;&gt;"",TODAY()-dod[[#This Row],[supplier_confirmation_date]]-2,IF(dod[[#This Row],[po_approval_date]]&lt;&gt;"",TODAY()-dod[[#This Row],[po_approval_date]]-5,1)),0))</f>
        <v>NA</v>
      </c>
      <c r="AU13" t="str">
        <f ca="1">IF(dod[[#This Row],[Status]]&lt;&gt;dod[[#Headers],[05. PI Payment Pending]],"NA",ROUND(IF(dod[[#This Row],[pi_invoice_approval_date]]&lt;&gt;"",TODAY()-dod[[#This Row],[pi_invoice_approval_date]],IF(dod[[#This Row],[supplier_confirmation_date]]&lt;&gt;"",TODAY()-dod[[#This Row],[supplier_confirmation_date]]-2,1)),0))</f>
        <v>NA</v>
      </c>
      <c r="AV13" t="str">
        <f ca="1">IF(dod[[#This Row],[Status]]&lt;&gt;dod[[#Headers],[06. Packaging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W13" t="str">
        <f ca="1">IF(dod[[#This Row],[Status]]&lt;&gt;dod[[#Headers],[07. Transperancy Label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X13" t="str">
        <f ca="1">IF(dod[[#This Row],[Status]]&lt;&gt;dod[[#Headers],[08. PRD Pending]],"NA",ROUND(IF(dod[[#This Row],[pi_payment_date]]&lt;&gt;"",TODAY()-dod[[#This Row],[pi_payment_date]],IF(dod[[#This Row],[pi_invoice_approval_date]]&lt;&gt;"",TODAY()-dod[[#This Row],[pi_invoice_approval_date]]-5,IF(dod[[#This Row],[supplier_confirmation_date]]&lt;&gt;"",TODAY()-dod[[#This Row],[supplier_confirmation_date]],1))),0))</f>
        <v>NA</v>
      </c>
      <c r="AY13" t="str">
        <f ca="1">IF(dod[[#This Row],[Status]]&lt;&gt;dod[[#Headers],[09. Under Production]],"NA",ROUND(IF(dod[[#This Row],[receive_first_prd_date]]&lt;&gt;"",TODAY()-dod[[#This Row],[receive_first_prd_date]],IF(dod[[#This Row],[pi_payment_date]]&lt;&gt;"",TODAY()-dod[[#This Row],[pi_payment_date]]-2,IF(dod[[#This Row],[supplier_confirmation_date]]&lt;&gt;"",TODAY()-dod[[#This Row],[supplier_confirmation_date]]-3,1))),0))</f>
        <v>NA</v>
      </c>
      <c r="AZ13" t="str">
        <f ca="1">IF(dod[[#This Row],[Status]]&lt;&gt;dod[[#Headers],[10. PRD Confirmation Pending]],"NA",ROUND(IF(dod[[#This Row],[final_prd_date]]&lt;&gt;"",TODAY()-dod[[#This Row],[final_prd_date]]+24,IF(dod[[#This Row],[receive_first_prd_date]]&lt;&gt;"",TODAY()-dod[[#This Row],[receive_first_prd_date]]+dod[[#This Row],[PLT]]+24,1)),0))</f>
        <v>NA</v>
      </c>
      <c r="BA13" t="str">
        <f ca="1">IF(dod[[#This Row],[Status]]&lt;&gt;dod[[#Headers],[11. IM Sign-Off Pending]],"NA",ROUND(IF(dod[[#This Row],[prd_reconfirmed_date]]&lt;&gt;"",TODAY()-dod[[#This Row],[prd_reconfirmed_date]],IF(dod[[#This Row],[final_prd_date]]&lt;&gt;"",TODAY()-dod[[#This Row],[final_prd_date]]+24-3,1)),0))</f>
        <v>NA</v>
      </c>
      <c r="BB13" t="str">
        <f ca="1">IF(dod[[#This Row],[Status]]&lt;&gt;dod[[#Headers],[12. Ready for Batching Pending]],"NA",ROUND(IF(dod[[#This Row],[po_im_date_value]]&lt;&gt;"",TODAY()-dod[[#This Row],[po_im_date_value]],IF(dod[[#This Row],[prd_reconfirmed_date]]&lt;&gt;"",TODAY()-dod[[#This Row],[prd_reconfirmed_date]]-3,1)),0))</f>
        <v>NA</v>
      </c>
      <c r="BC13" t="str">
        <f ca="1">IF(dod[[#This Row],[Status]]&lt;&gt;dod[[#Headers],[13. Batch Creation Pending]],"NA",ROUND(IF(dod[[#This Row],[po_sm_date_value]]&lt;&gt;"",TODAY()-dod[[#This Row],[po_sm_date_value]],IF(dod[[#This Row],[po_im_date_value]]&lt;&gt;"",TODAY()-dod[[#This Row],[po_im_date_value]]-2,1)),0))</f>
        <v>NA</v>
      </c>
      <c r="BD13" t="str">
        <f ca="1">IF(dod[[#This Row],[Status]]&lt;&gt;dod[[#Headers],[14. SM Sign-Off Pending]],"NA",ROUND(IF(dod[[#This Row],[batch_created_ts]]&lt;&gt;"",TODAY()-dod[[#This Row],[batch_created_ts]],IF(dod[[#This Row],[po_sm_date_value]]&lt;&gt;"",TODAY()-dod[[#This Row],[po_sm_date_value]]-2,1)),0))</f>
        <v>NA</v>
      </c>
      <c r="BE13" t="str">
        <f ca="1">IF(dod[[#This Row],[Status]]&lt;&gt;dod[[#Headers],[15. CI Approval Pending]],"NA",ROUND(IF(dod[[#This Row],[sm_signoff_ts]]&lt;&gt;"",TODAY()-dod[[#This Row],[sm_signoff_ts]],IF(dod[[#This Row],[batch_created_ts]]&lt;&gt;"",TODAY()-dod[[#This Row],[batch_created_ts]]-3,1)),0))</f>
        <v>NA</v>
      </c>
      <c r="BF13" t="str" cm="1">
        <f t="array" aca="1" ref="BF13" ca="1">IF(dod[[#This Row],[Status]]&lt;&gt;dod[[#Headers],[16. CI Payment Pending]],"NA",ROUND(IF(OR(dod[[#This Row],[sm_signoff_ts]:[ci_invoice_approval_date]]&lt;&gt;""),TODAY()-MAX(dod[[#This Row],[sm_signoff_ts]:[ci_invoice_approval_date]]),IF(dod[[#This Row],[batch_created_ts]]&lt;&gt;"",TODAY()-dod[[#This Row],[batch_created_ts]]-3,1)),0))</f>
        <v>NA</v>
      </c>
      <c r="BG13" t="str" cm="1">
        <f t="array" aca="1" ref="BG13" ca="1">IF(dod[[#This Row],[Status]]&lt;&gt;dod[[#Headers],[17. QC Schedule Pending]],"NA",ROUND(IF(OR(dod[[#This Row],[sm_signoff_ts]:[ci_payment_date]]&lt;&gt;""),TODAY()-MAX(dod[[#This Row],[sm_signoff_ts]:[ci_payment_date]]),IF(dod[[#This Row],[batch_created_ts]]&lt;&gt;"",TODAY()-dod[[#This Row],[batch_created_ts]]-3,1)),0))</f>
        <v>NA</v>
      </c>
      <c r="BH13" t="str" cm="1">
        <f t="array" aca="1" ref="BH13" ca="1">IF(dod[[#This Row],[Status]]&lt;&gt;dod[[#Headers],[18. FFW Booking Missing]],"NA",ROUND(IF(OR(dod[[#This Row],[sm_signoff_ts]:[qc_schedule_date]]&lt;&gt;""),TODAY()-MAX(dod[[#This Row],[sm_signoff_ts]:[qc_schedule_date]]),IF(dod[[#This Row],[batch_created_ts]]&lt;&gt;"",TODAY()-dod[[#This Row],[batch_created_ts]]-3,1)),0))</f>
        <v>NA</v>
      </c>
      <c r="BI13" t="str" cm="1">
        <f t="array" aca="1" ref="BI13" ca="1">IF(dod[[#This Row],[Status]]&lt;&gt;dod[[#Headers],[19. Supplier Pickup Date Pending]],"NA",ROUND(IF(OR(dod[[#This Row],[ci_payment_date]:[ffw_booking_ts]]&lt;&gt;"",dod[[#This Row],[final_prd_date]]&lt;&gt;""),TODAY()-MAX(dod[[#This Row],[ci_payment_date]:[ffw_booking_ts]],dod[[#This Row],[final_prd_date]]),IF(dod[[#This Row],[sm_signoff_ts]]&lt;&gt;"",TODAY()-dod[[#This Row],[sm_signoff_ts]]-11,1)),0))</f>
        <v>NA</v>
      </c>
      <c r="BJ13" t="str">
        <f ca="1">IF(dod[[#This Row],[Status]]&lt;&gt;dod[[#Headers],[20. Pre Pickup Check]],"NA",ROUND(IF(OR(dod[[#This Row],[spd_ts]]&lt;&gt;"",dod[[#This Row],[batch_spd]]&lt;&gt;"",dod[[#This Row],[final_prd_date]]&lt;&gt;""),TODAY()-MAX(dod[[#This Row],[spd_ts]]+7,dod[[#This Row],[batch_spd]],dod[[#This Row],[final_prd_date]]+3),1),0))</f>
        <v>NA</v>
      </c>
      <c r="BK13" t="str">
        <f ca="1">IF(dod[[#This Row],[Status]]&lt;&gt;dod[[#Headers],[21.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f>
        <v>NA</v>
      </c>
      <c r="BL13" t="str">
        <f ca="1">IF(dod[[#This Row],[Status]]&lt;&gt;dod[[#Headers],[22. Non FOB Pickup Pending]],"NA",ROUND(IF(OR(dod[[#This Row],[spd_ts]]&lt;&gt;"",dod[[#This Row],[batch_spd]]&lt;&gt;"",dod[[#This Row],[final_prd_date]]&lt;&gt;"",dod[[#This Row],[qi_date]]&lt;&gt;""),TODAY()-MAX(dod[[#This Row],[spd_ts]]+7,dod[[#This Row],[batch_spd]],dod[[#This Row],[final_prd_date]]+7,dod[[#This Row],[qi_date]]+7),1),0))</f>
        <v>NA</v>
      </c>
      <c r="BM13" t="str" cm="1">
        <f t="array" aca="1" ref="BM13" ca="1">IF(dod[[#This Row],[Status]]&lt;&gt;dod[[#Headers],[23. INB Creation Pending]],"NA",ROUND(IF(OR(dod[[#This Row],[stock_pickup_date]]&lt;&gt;"",dod[[#This Row],[actual_cargo_pick_up_date]]&lt;&gt;""),TODAY()-MAX(dod[[#This Row],[stock_pickup_date]],dod[[#This Row],[actual_cargo_pick_up_date]]),IF(OR(dod[[#This Row],[batch_spd]:[qi_date]]&lt;&gt;""),TODAY()-MAX(dod[[#This Row],[batch_spd]:[qi_date]])-1,1)),0))</f>
        <v>NA</v>
      </c>
      <c r="BN13" t="str">
        <f ca="1">IF(dod[[#This Row],[Status]]&lt;&gt;dod[[#Headers],[24. Mark In-Transit Pending]],"NA",ROUND(IF(dod[[#This Row],[shipment_creation_date]]&lt;&gt;"",TODAY()-dod[[#This Row],[shipment_creation_date]],IF(dod[[#This Row],[actual_cargo_pick_up_date]]&lt;&gt;"",TODAY()-dod[[#This Row],[actual_cargo_pick_up_date]]-7,1)),0))</f>
        <v>NA</v>
      </c>
      <c r="BO13" t="str">
        <f ca="1">IF(dod[[#This Row],[Status]]&lt;&gt;dod[[#Headers],[25. BL Approval Pending]],"NA",ROUND(IF(dod[[#This Row],[shipment_in_transit_date]]&lt;&gt;"",TODAY()-dod[[#This Row],[shipment_in_transit_date]],IF(dod[[#This Row],[shipment_creation_date]]&lt;&gt;"",TODAY()-dod[[#This Row],[shipment_creation_date]]-5,1)),0))</f>
        <v>NA</v>
      </c>
      <c r="BP13" t="str">
        <f ca="1">IF(dod[[#This Row],[Status]]&lt;&gt;dod[[#Headers],[26. BL Payment Pending - In Transit]],"NA",ROUND(IF(OR(dod[[#This Row],[bi_invoice_approval_date]]&lt;&gt;"",dod[[#This Row],[ETA]]&lt;&gt;""),TODAY()-MAX(dod[[#This Row],[bi_invoice_approval_date]],IFERROR(dod[[#This Row],[ETA]]-9,0)),1),0))</f>
        <v>NA</v>
      </c>
      <c r="BQ13" t="str">
        <f ca="1">IF(dod[[#This Row],[Status]]&lt;&gt;dod[[#Headers],[27. BL Payment Pending - Arrived]],"NA",ROUND(IF(OR(dod[[#This Row],[bi_invoice_approval_date]]&lt;&gt;"",dod[[#This Row],[actual_arrival_date]]&lt;&gt;"",dod[[#This Row],[ETA]]&lt;&gt;""),TODAY()-MAX(dod[[#This Row],[bi_invoice_approval_date]],dod[[#This Row],[actual_arrival_date]],IFERROR(dod[[#This Row],[ETA]]-9,0)),1),0))</f>
        <v>NA</v>
      </c>
      <c r="BR13" t="str">
        <f ca="1">IF(dod[[#This Row],[Status]]&lt;&gt;dod[[#Headers],[28. Telex Release Pending]],"NA",ROUND(IF(OR(dod[[#This Row],[shipment_in_transit_date]]&lt;&gt;"",dod[[#This Row],[bi_payment_date]]&lt;&gt;""),TODAY()-MAX(dod[[#This Row],[shipment_in_transit_date]],dod[[#This Row],[bi_payment_date]]),1),0))</f>
        <v>NA</v>
      </c>
      <c r="BS13" t="str">
        <f ca="1">IF(dod[[#This Row],[Status]]&lt;&gt;dod[[#Headers],[29. Stock Delivery Pending]],"NA",ROUND(IF(dod[[#This Row],[actual_arrival_date]]&lt;&gt;"",TODAY()-MAX(dod[[#This Row],[ffwp_telex_release_date]],dod[[#This Row],[actual_arrival_date]]),1),0))</f>
        <v>NA</v>
      </c>
      <c r="BT13" t="str">
        <f ca="1">IF(dod[[#This Row],[Status]]&lt;&gt;dod[[#Headers],[30. Stock Receiving Pending]],"NA",ROUND(IF(dod[[#This Row],[actual_delivery_date]]&lt;&gt;"",TODAY()-dod[[#This Row],[actual_delivery_date]],IF(dod[[#This Row],[actual_arrival_date]]&lt;&gt;"",TODAY()-dod[[#This Row],[actual_arrival_date]]-12,1)),0))</f>
        <v>NA</v>
      </c>
      <c r="BU13" t="str">
        <f ca="1">IF(dod[[#This Row],[Status]]&lt;&gt;dod[[#Headers],[31. Dispute - PO Closing Pending]],"NA",ROUND(IF(dod[[#This Row],[item_receipt_date]]&lt;&gt;"",TODAY()-dod[[#This Row],[item_receipt_date]],1),0))</f>
        <v>NA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Sarvind  Rankawat</dc:creator>
  <cp:lastModifiedBy>Sarvind  Rankawat</cp:lastModifiedBy>
  <dcterms:created xsi:type="dcterms:W3CDTF">2025-06-17T12:52:04Z</dcterms:created>
  <dcterms:modified xsi:type="dcterms:W3CDTF">2025-06-17T12:54:24Z</dcterms:modified>
</cp:coreProperties>
</file>