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areer\Study materials\supply chain n management\"/>
    </mc:Choice>
  </mc:AlternateContent>
  <xr:revisionPtr revIDLastSave="0" documentId="13_ncr:1_{471A2429-CD40-4501-876B-289819A9F993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Raw Data" sheetId="1" r:id="rId1"/>
    <sheet name="Baseline" sheetId="2" r:id="rId2"/>
    <sheet name="Baseline plus seasonality(2)" sheetId="3" r:id="rId3"/>
    <sheet name="Baseline plus Trend" sheetId="4" r:id="rId4"/>
    <sheet name="Baseline, Trend, Seasonality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5" l="1"/>
  <c r="E37" i="5"/>
  <c r="F37" i="5"/>
  <c r="C37" i="5"/>
  <c r="K44" i="5"/>
  <c r="K45" i="5"/>
  <c r="K46" i="5"/>
  <c r="K43" i="5"/>
  <c r="D23" i="5"/>
  <c r="E23" i="5"/>
  <c r="F23" i="5"/>
  <c r="D24" i="5"/>
  <c r="E24" i="5"/>
  <c r="F24" i="5"/>
  <c r="D25" i="5"/>
  <c r="E25" i="5"/>
  <c r="F25" i="5"/>
  <c r="D26" i="5"/>
  <c r="E26" i="5"/>
  <c r="F26" i="5"/>
  <c r="C24" i="5"/>
  <c r="C25" i="5"/>
  <c r="C26" i="5"/>
  <c r="C23" i="5"/>
  <c r="D17" i="5"/>
  <c r="E17" i="5"/>
  <c r="F17" i="5"/>
  <c r="C17" i="5"/>
  <c r="C14" i="5"/>
  <c r="D14" i="5"/>
  <c r="E14" i="5"/>
  <c r="F14" i="5"/>
  <c r="C15" i="5"/>
  <c r="D15" i="5"/>
  <c r="E15" i="5"/>
  <c r="F15" i="5"/>
  <c r="C16" i="5"/>
  <c r="D16" i="5"/>
  <c r="E16" i="5"/>
  <c r="F16" i="5"/>
  <c r="D13" i="5"/>
  <c r="E13" i="5"/>
  <c r="F13" i="5"/>
  <c r="C13" i="5"/>
  <c r="G7" i="5" l="1"/>
  <c r="G8" i="5"/>
  <c r="G9" i="5"/>
  <c r="G6" i="5"/>
  <c r="J24" i="4"/>
  <c r="J25" i="4"/>
  <c r="J26" i="4"/>
  <c r="J23" i="4"/>
  <c r="D37" i="3" l="1"/>
  <c r="E37" i="3"/>
  <c r="F37" i="3"/>
  <c r="C37" i="3"/>
  <c r="D36" i="3"/>
  <c r="E36" i="3"/>
  <c r="F36" i="3"/>
  <c r="C36" i="3"/>
  <c r="D35" i="3"/>
  <c r="E35" i="3"/>
  <c r="F35" i="3"/>
  <c r="C35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8" i="3"/>
  <c r="J46" i="3"/>
  <c r="J47" i="3"/>
  <c r="C26" i="3"/>
  <c r="C24" i="3"/>
  <c r="D23" i="3"/>
  <c r="C23" i="3"/>
  <c r="D24" i="3"/>
  <c r="E24" i="3"/>
  <c r="F24" i="3"/>
  <c r="C25" i="3"/>
  <c r="D25" i="3"/>
  <c r="E25" i="3"/>
  <c r="F25" i="3"/>
  <c r="D26" i="3"/>
  <c r="E26" i="3"/>
  <c r="F26" i="3"/>
  <c r="E23" i="3"/>
  <c r="F23" i="3"/>
  <c r="D17" i="3"/>
  <c r="E17" i="3"/>
  <c r="F17" i="3"/>
  <c r="C17" i="3"/>
  <c r="F14" i="3"/>
  <c r="F15" i="3"/>
  <c r="F16" i="3"/>
  <c r="E14" i="3"/>
  <c r="E15" i="3"/>
  <c r="E16" i="3"/>
  <c r="D14" i="3"/>
  <c r="D15" i="3"/>
  <c r="D16" i="3"/>
  <c r="D13" i="3"/>
  <c r="E13" i="3"/>
  <c r="C14" i="3"/>
  <c r="C15" i="3"/>
  <c r="C16" i="3"/>
  <c r="F13" i="3"/>
  <c r="C13" i="3"/>
  <c r="G7" i="3"/>
  <c r="G8" i="3"/>
  <c r="G9" i="3"/>
  <c r="G6" i="3"/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5" i="2"/>
  <c r="I2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5" i="2"/>
  <c r="I24" i="2"/>
</calcChain>
</file>

<file path=xl/sharedStrings.xml><?xml version="1.0" encoding="utf-8"?>
<sst xmlns="http://schemas.openxmlformats.org/spreadsheetml/2006/main" count="275" uniqueCount="95">
  <si>
    <t>Appliance Sales Problem</t>
  </si>
  <si>
    <t>Baseline Only</t>
  </si>
  <si>
    <t>"Elemental" Clothes Dryer</t>
  </si>
  <si>
    <t>Q1</t>
  </si>
  <si>
    <t>Q2</t>
  </si>
  <si>
    <t>Q3</t>
  </si>
  <si>
    <t>Q4</t>
  </si>
  <si>
    <t>Baseline plus Seasonality</t>
  </si>
  <si>
    <t>"Absolute Zero" Commerical Icemaker</t>
  </si>
  <si>
    <t>Baseline plus Trend</t>
  </si>
  <si>
    <t>Signature Stove</t>
  </si>
  <si>
    <t>Baseline, Trend and Seasonality</t>
  </si>
  <si>
    <t>IntelliSenseSmart Refrigerators</t>
  </si>
  <si>
    <t>Entry Level Clothes Dryers - Units Sold</t>
  </si>
  <si>
    <t>Quarter</t>
  </si>
  <si>
    <t>Units Sold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</si>
  <si>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</si>
  <si>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</si>
  <si>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</si>
  <si>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</si>
  <si>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</si>
  <si>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</si>
  <si>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</si>
  <si>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</si>
  <si>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</si>
  <si>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</si>
  <si>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</si>
  <si>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</si>
  <si>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</si>
  <si>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</si>
  <si>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</si>
  <si>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</si>
  <si>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</si>
  <si>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</si>
  <si>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</si>
  <si>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</si>
  <si>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</si>
  <si>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</si>
  <si>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</si>
  <si>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</si>
  <si>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</si>
  <si>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</si>
  <si>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</si>
  <si>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</si>
  <si>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</si>
  <si>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Exp. Upper Limit</t>
  </si>
  <si>
    <t>Exp. Lower Limit</t>
  </si>
  <si>
    <t>Commerical Icemaker</t>
  </si>
  <si>
    <t>Units Sold, Raw Data</t>
  </si>
  <si>
    <t>Annual Avg.</t>
  </si>
  <si>
    <t>Seasonality Indices</t>
  </si>
  <si>
    <t>Deseasonalized Values</t>
  </si>
  <si>
    <t>Average Sesonality Index</t>
  </si>
  <si>
    <t>Units Sold, Deseasonalized Data</t>
  </si>
  <si>
    <t>Units sold</t>
  </si>
  <si>
    <t>Min Expected</t>
  </si>
  <si>
    <t>Max Expected</t>
  </si>
  <si>
    <t xml:space="preserve">Mean </t>
  </si>
  <si>
    <t>Standard deviation</t>
  </si>
  <si>
    <t>Deseasonalized Forecast</t>
  </si>
  <si>
    <t xml:space="preserve"> Seasonality Forecast</t>
  </si>
  <si>
    <t>Upper Estimate</t>
  </si>
  <si>
    <t>Lower Estimate</t>
  </si>
  <si>
    <t>Quarter NO.</t>
  </si>
  <si>
    <t>23Q1</t>
  </si>
  <si>
    <t>23Q2</t>
  </si>
  <si>
    <t>23Q3</t>
  </si>
  <si>
    <t>23Q4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</si>
  <si>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</si>
  <si>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</si>
  <si>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</si>
  <si>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</si>
  <si>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</si>
  <si>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</si>
  <si>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</si>
  <si>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</si>
  <si>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</si>
  <si>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</si>
  <si>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</si>
  <si>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</si>
  <si>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</si>
  <si>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</si>
  <si>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</si>
  <si>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</si>
  <si>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</si>
  <si>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</si>
  <si>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</si>
  <si>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</si>
  <si>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</si>
  <si>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</si>
  <si>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</si>
  <si>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</si>
  <si>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Smart Refrigerators - Units Sold</t>
  </si>
  <si>
    <t>Quarter No.</t>
  </si>
  <si>
    <t>Statisical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</si>
</sst>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i/>
      <sz val="11"/>
      <color theme="1"/>
      <name val="Aptos Display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1" fillId="0" borderId="6" xfId="0" applyFont="1" applyBorder="1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/>
    <xf numFmtId="165" fontId="0" fillId="0" borderId="7" xfId="0" applyNumberFormat="1" applyBorder="1" applyAlignment="1">
      <alignment horizontal="center" vertical="center"/>
    </xf>
    <xf numFmtId="0" fontId="3" fillId="0" borderId="0" xfId="0" applyFont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164" fontId="0" fillId="0" borderId="7" xfId="0" applyNumberFormat="1" applyBorder="1"/>
    <xf numFmtId="0" fontId="0" fillId="4" borderId="7" xfId="0" applyFill="1" applyBorder="1" applyAlignment="1">
      <alignment horizontal="center" vertical="center" wrapText="1"/>
    </xf>
    <xf numFmtId="0" fontId="4" fillId="0" borderId="0" xfId="0" applyFont="1"/>
    <xf numFmtId="0" fontId="0" fillId="4" borderId="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4" borderId="7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4" borderId="18" xfId="0" applyFill="1" applyBorder="1"/>
    <xf numFmtId="0" fontId="0" fillId="0" borderId="19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0" borderId="0" xfId="0" applyFont="1" applyAlignment="1">
      <alignment vertical="center"/>
    </xf>
    <xf numFmtId="0" fontId="0" fillId="4" borderId="1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0" borderId="7" xfId="0" applyNumberFormat="1" applyBorder="1"/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1" xfId="0" applyFill="1" applyBorder="1"/>
    <xf numFmtId="0" fontId="0" fillId="4" borderId="2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7" fillId="0" borderId="6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Baseline!$I$4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Baseline!$H$5:$H$20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Baseline!$I$5:$I$20</c:f>
              <c:numCache>
                <c:formatCode>General</c:formatCode>
                <c:ptCount val="16"/>
                <c:pt idx="0">
                  <c:v>793</c:v>
                </c:pt>
                <c:pt idx="1">
                  <c:v>781</c:v>
                </c:pt>
                <c:pt idx="2">
                  <c:v>816</c:v>
                </c:pt>
                <c:pt idx="3">
                  <c:v>790</c:v>
                </c:pt>
                <c:pt idx="4">
                  <c:v>836</c:v>
                </c:pt>
                <c:pt idx="5">
                  <c:v>852</c:v>
                </c:pt>
                <c:pt idx="6">
                  <c:v>783</c:v>
                </c:pt>
                <c:pt idx="7">
                  <c:v>877</c:v>
                </c:pt>
                <c:pt idx="8">
                  <c:v>834</c:v>
                </c:pt>
                <c:pt idx="9">
                  <c:v>804</c:v>
                </c:pt>
                <c:pt idx="10">
                  <c:v>824</c:v>
                </c:pt>
                <c:pt idx="11">
                  <c:v>751</c:v>
                </c:pt>
                <c:pt idx="12">
                  <c:v>807</c:v>
                </c:pt>
                <c:pt idx="13">
                  <c:v>823</c:v>
                </c:pt>
                <c:pt idx="14">
                  <c:v>789</c:v>
                </c:pt>
                <c:pt idx="15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F3C-ADC0-6189C6030623}"/>
            </c:ext>
          </c:extLst>
        </c:ser>
        <c:ser>
          <c:idx val="1"/>
          <c:order val="1"/>
          <c:tx>
            <c:strRef>
              <c:f>Baseline!$J$4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Baseline!$H$5:$H$20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Baseline!$J$5:$J$20</c:f>
              <c:numCache>
                <c:formatCode>0.00</c:formatCode>
                <c:ptCount val="16"/>
                <c:pt idx="0">
                  <c:v>810.3125</c:v>
                </c:pt>
                <c:pt idx="1">
                  <c:v>810.3125</c:v>
                </c:pt>
                <c:pt idx="2">
                  <c:v>810.3125</c:v>
                </c:pt>
                <c:pt idx="3">
                  <c:v>810.3125</c:v>
                </c:pt>
                <c:pt idx="4">
                  <c:v>810.3125</c:v>
                </c:pt>
                <c:pt idx="5">
                  <c:v>810.3125</c:v>
                </c:pt>
                <c:pt idx="6">
                  <c:v>810.3125</c:v>
                </c:pt>
                <c:pt idx="7">
                  <c:v>810.3125</c:v>
                </c:pt>
                <c:pt idx="8">
                  <c:v>810.3125</c:v>
                </c:pt>
                <c:pt idx="9">
                  <c:v>810.3125</c:v>
                </c:pt>
                <c:pt idx="10">
                  <c:v>810.3125</c:v>
                </c:pt>
                <c:pt idx="11">
                  <c:v>810.3125</c:v>
                </c:pt>
                <c:pt idx="12">
                  <c:v>810.3125</c:v>
                </c:pt>
                <c:pt idx="13">
                  <c:v>810.3125</c:v>
                </c:pt>
                <c:pt idx="14">
                  <c:v>810.3125</c:v>
                </c:pt>
                <c:pt idx="15">
                  <c:v>810.3125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F3C-ADC0-6189C6030623}"/>
            </c:ext>
          </c:extLst>
        </c:ser>
        <c:ser>
          <c:idx val="2"/>
          <c:order val="2"/>
          <c:tx>
            <c:strRef>
              <c:f>Baseline!$K$4</c:f>
              <c:strCache>
                <c:ptCount val="1"/>
                <c:pt idx="0">
                  <c:v>Exp. Upper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Baseline!$H$5:$H$20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Baseline!$K$5:$K$20</c:f>
              <c:numCache>
                <c:formatCode>0.00</c:formatCode>
                <c:ptCount val="16"/>
                <c:pt idx="0">
                  <c:v>902.47139810539193</c:v>
                </c:pt>
                <c:pt idx="1">
                  <c:v>902.47139810539193</c:v>
                </c:pt>
                <c:pt idx="2">
                  <c:v>902.47139810539193</c:v>
                </c:pt>
                <c:pt idx="3">
                  <c:v>902.47139810539193</c:v>
                </c:pt>
                <c:pt idx="4">
                  <c:v>902.47139810539193</c:v>
                </c:pt>
                <c:pt idx="5">
                  <c:v>902.47139810539193</c:v>
                </c:pt>
                <c:pt idx="6">
                  <c:v>902.47139810539193</c:v>
                </c:pt>
                <c:pt idx="7">
                  <c:v>902.47139810539193</c:v>
                </c:pt>
                <c:pt idx="8">
                  <c:v>902.47139810539193</c:v>
                </c:pt>
                <c:pt idx="9">
                  <c:v>902.47139810539193</c:v>
                </c:pt>
                <c:pt idx="10">
                  <c:v>902.47139810539193</c:v>
                </c:pt>
                <c:pt idx="11">
                  <c:v>902.47139810539193</c:v>
                </c:pt>
                <c:pt idx="12">
                  <c:v>902.47139810539193</c:v>
                </c:pt>
                <c:pt idx="13">
                  <c:v>902.47139810539193</c:v>
                </c:pt>
                <c:pt idx="14">
                  <c:v>902.47139810539193</c:v>
                </c:pt>
                <c:pt idx="15">
                  <c:v>902.47139810539193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F3C-ADC0-6189C6030623}"/>
            </c:ext>
          </c:extLst>
        </c:ser>
        <c:ser>
          <c:idx val="3"/>
          <c:order val="3"/>
          <c:tx>
            <c:strRef>
              <c:f>Baseline!$L$4</c:f>
              <c:strCache>
                <c:ptCount val="1"/>
                <c:pt idx="0">
                  <c:v>Exp. Lower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Baseline!$H$5:$H$20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Baseline!$L$5:$L$20</c:f>
              <c:numCache>
                <c:formatCode>0.00</c:formatCode>
                <c:ptCount val="16"/>
                <c:pt idx="0">
                  <c:v>718.15360189460807</c:v>
                </c:pt>
                <c:pt idx="1">
                  <c:v>718.15360189460807</c:v>
                </c:pt>
                <c:pt idx="2">
                  <c:v>718.15360189460807</c:v>
                </c:pt>
                <c:pt idx="3">
                  <c:v>718.15360189460807</c:v>
                </c:pt>
                <c:pt idx="4">
                  <c:v>718.15360189460807</c:v>
                </c:pt>
                <c:pt idx="5">
                  <c:v>718.15360189460807</c:v>
                </c:pt>
                <c:pt idx="6">
                  <c:v>718.15360189460807</c:v>
                </c:pt>
                <c:pt idx="7">
                  <c:v>718.15360189460807</c:v>
                </c:pt>
                <c:pt idx="8">
                  <c:v>718.15360189460807</c:v>
                </c:pt>
                <c:pt idx="9">
                  <c:v>718.15360189460807</c:v>
                </c:pt>
                <c:pt idx="10">
                  <c:v>718.15360189460807</c:v>
                </c:pt>
                <c:pt idx="11">
                  <c:v>718.15360189460807</c:v>
                </c:pt>
                <c:pt idx="12">
                  <c:v>718.15360189460807</c:v>
                </c:pt>
                <c:pt idx="13">
                  <c:v>718.15360189460807</c:v>
                </c:pt>
                <c:pt idx="14">
                  <c:v>718.15360189460807</c:v>
                </c:pt>
                <c:pt idx="15">
                  <c:v>718.15360189460807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5-4F3C-ADC0-6189C603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99824"/>
        <c:axId val="1729000304"/>
      </c:lineChart>
      <c:catAx>
        <c:axId val="17289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00304"/>
        <c:crosses val="autoZero"/>
        <c:auto val="1"/>
        <c:lblAlgn val="ctr"/>
        <c:lblOffset val="100"/>
        <c:noMultiLvlLbl val="0"/>
      </c:catAx>
      <c:valAx>
        <c:axId val="172900030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seasonality(2)'!$J$6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seasonality(2)'!$I$7:$I$22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seasonality(2)'!$J$7:$J$22</c:f>
              <c:numCache>
                <c:formatCode>General</c:formatCode>
                <c:ptCount val="16"/>
                <c:pt idx="0">
                  <c:v>155</c:v>
                </c:pt>
                <c:pt idx="1">
                  <c:v>310</c:v>
                </c:pt>
                <c:pt idx="2">
                  <c:v>418</c:v>
                </c:pt>
                <c:pt idx="3">
                  <c:v>69</c:v>
                </c:pt>
                <c:pt idx="4">
                  <c:v>153</c:v>
                </c:pt>
                <c:pt idx="5">
                  <c:v>325</c:v>
                </c:pt>
                <c:pt idx="6">
                  <c:v>421</c:v>
                </c:pt>
                <c:pt idx="7">
                  <c:v>83</c:v>
                </c:pt>
                <c:pt idx="8">
                  <c:v>149</c:v>
                </c:pt>
                <c:pt idx="9">
                  <c:v>279</c:v>
                </c:pt>
                <c:pt idx="10">
                  <c:v>443</c:v>
                </c:pt>
                <c:pt idx="11">
                  <c:v>76</c:v>
                </c:pt>
                <c:pt idx="12">
                  <c:v>131</c:v>
                </c:pt>
                <c:pt idx="13">
                  <c:v>259</c:v>
                </c:pt>
                <c:pt idx="14">
                  <c:v>397</c:v>
                </c:pt>
                <c:pt idx="1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7-47D8-A09E-2139C58E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19024"/>
        <c:axId val="1729036304"/>
      </c:lineChart>
      <c:catAx>
        <c:axId val="17290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36304"/>
        <c:crosses val="autoZero"/>
        <c:auto val="1"/>
        <c:lblAlgn val="ctr"/>
        <c:lblOffset val="100"/>
        <c:noMultiLvlLbl val="0"/>
      </c:catAx>
      <c:valAx>
        <c:axId val="1729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0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Deseasonalized Data of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seasonality(2)'!$J$27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 plus seasonality(2)'!$I$28:$I$43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seasonality(2)'!$J$28:$J$43</c:f>
              <c:numCache>
                <c:formatCode>0.00</c:formatCode>
                <c:ptCount val="16"/>
                <c:pt idx="0">
                  <c:v>247.25616214112921</c:v>
                </c:pt>
                <c:pt idx="1">
                  <c:v>248.08153917211195</c:v>
                </c:pt>
                <c:pt idx="2">
                  <c:v>233.13418655484901</c:v>
                </c:pt>
                <c:pt idx="3">
                  <c:v>208.72925039203994</c:v>
                </c:pt>
                <c:pt idx="4">
                  <c:v>244.06576004898562</c:v>
                </c:pt>
                <c:pt idx="5">
                  <c:v>260.0854846159238</c:v>
                </c:pt>
                <c:pt idx="6">
                  <c:v>234.8073984200752</c:v>
                </c:pt>
                <c:pt idx="7">
                  <c:v>251.08011279042486</c:v>
                </c:pt>
                <c:pt idx="8">
                  <c:v>237.6849558646984</c:v>
                </c:pt>
                <c:pt idx="9">
                  <c:v>223.27338525490075</c:v>
                </c:pt>
                <c:pt idx="10">
                  <c:v>247.07761876506726</c:v>
                </c:pt>
                <c:pt idx="11">
                  <c:v>229.90468159123242</c:v>
                </c:pt>
                <c:pt idx="12">
                  <c:v>208.97133703540598</c:v>
                </c:pt>
                <c:pt idx="13">
                  <c:v>207.26812466315158</c:v>
                </c:pt>
                <c:pt idx="14">
                  <c:v>221.42170349826569</c:v>
                </c:pt>
                <c:pt idx="15">
                  <c:v>245.02998959065559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4D4E-A2E8-069A74CA4975}"/>
            </c:ext>
          </c:extLst>
        </c:ser>
        <c:ser>
          <c:idx val="1"/>
          <c:order val="1"/>
          <c:tx>
            <c:strRef>
              <c:f>'Baseline plus seasonality(2)'!$K$27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'Baseline plus seasonality(2)'!$I$28:$I$43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seasonality(2)'!$K$28:$K$43</c:f>
              <c:numCache>
                <c:formatCode>0.000</c:formatCode>
                <c:ptCount val="16"/>
                <c:pt idx="0">
                  <c:v>234.24198064993234</c:v>
                </c:pt>
                <c:pt idx="1">
                  <c:v>234.24198064993234</c:v>
                </c:pt>
                <c:pt idx="2">
                  <c:v>234.24198064993234</c:v>
                </c:pt>
                <c:pt idx="3">
                  <c:v>234.24198064993234</c:v>
                </c:pt>
                <c:pt idx="4">
                  <c:v>234.24198064993234</c:v>
                </c:pt>
                <c:pt idx="5">
                  <c:v>234.24198064993234</c:v>
                </c:pt>
                <c:pt idx="6">
                  <c:v>234.24198064993234</c:v>
                </c:pt>
                <c:pt idx="7">
                  <c:v>234.24198064993234</c:v>
                </c:pt>
                <c:pt idx="8">
                  <c:v>234.24198064993234</c:v>
                </c:pt>
                <c:pt idx="9">
                  <c:v>234.24198064993234</c:v>
                </c:pt>
                <c:pt idx="10">
                  <c:v>234.24198064993234</c:v>
                </c:pt>
                <c:pt idx="11">
                  <c:v>234.24198064993234</c:v>
                </c:pt>
                <c:pt idx="12">
                  <c:v>234.24198064993234</c:v>
                </c:pt>
                <c:pt idx="13">
                  <c:v>234.24198064993234</c:v>
                </c:pt>
                <c:pt idx="14">
                  <c:v>234.24198064993234</c:v>
                </c:pt>
                <c:pt idx="15">
                  <c:v>234.24198064993234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C-4D4E-A2E8-069A74CA4975}"/>
            </c:ext>
          </c:extLst>
        </c:ser>
        <c:ser>
          <c:idx val="2"/>
          <c:order val="2"/>
          <c:tx>
            <c:strRef>
              <c:f>'Baseline plus seasonality(2)'!$L$27</c:f>
              <c:strCache>
                <c:ptCount val="1"/>
                <c:pt idx="0">
                  <c:v>Min Expected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'Baseline plus seasonality(2)'!$I$28:$I$43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seasonality(2)'!$L$28:$L$43</c:f>
              <c:numCache>
                <c:formatCode>0.000</c:formatCode>
                <c:ptCount val="16"/>
                <c:pt idx="0">
                  <c:v>185.1058663105421</c:v>
                </c:pt>
                <c:pt idx="1">
                  <c:v>185.1058663105421</c:v>
                </c:pt>
                <c:pt idx="2">
                  <c:v>185.1058663105421</c:v>
                </c:pt>
                <c:pt idx="3">
                  <c:v>185.1058663105421</c:v>
                </c:pt>
                <c:pt idx="4">
                  <c:v>185.1058663105421</c:v>
                </c:pt>
                <c:pt idx="5">
                  <c:v>185.1058663105421</c:v>
                </c:pt>
                <c:pt idx="6">
                  <c:v>185.1058663105421</c:v>
                </c:pt>
                <c:pt idx="7">
                  <c:v>185.1058663105421</c:v>
                </c:pt>
                <c:pt idx="8">
                  <c:v>185.1058663105421</c:v>
                </c:pt>
                <c:pt idx="9">
                  <c:v>185.1058663105421</c:v>
                </c:pt>
                <c:pt idx="10">
                  <c:v>185.1058663105421</c:v>
                </c:pt>
                <c:pt idx="11">
                  <c:v>185.1058663105421</c:v>
                </c:pt>
                <c:pt idx="12">
                  <c:v>185.1058663105421</c:v>
                </c:pt>
                <c:pt idx="13">
                  <c:v>185.1058663105421</c:v>
                </c:pt>
                <c:pt idx="14">
                  <c:v>185.1058663105421</c:v>
                </c:pt>
                <c:pt idx="15">
                  <c:v>185.1058663105421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C-4D4E-A2E8-069A74CA4975}"/>
            </c:ext>
          </c:extLst>
        </c:ser>
        <c:ser>
          <c:idx val="3"/>
          <c:order val="3"/>
          <c:tx>
            <c:strRef>
              <c:f>'Baseline plus seasonality(2)'!$M$27</c:f>
              <c:strCache>
                <c:ptCount val="1"/>
                <c:pt idx="0">
                  <c:v>Max Expected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'Baseline plus seasonality(2)'!$I$28:$I$43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 plus seasonality(2)'!$M$28:$M$43</c:f>
              <c:numCache>
                <c:formatCode>0.000</c:formatCode>
                <c:ptCount val="16"/>
                <c:pt idx="0">
                  <c:v>283.37809498932256</c:v>
                </c:pt>
                <c:pt idx="1">
                  <c:v>283.37809498932256</c:v>
                </c:pt>
                <c:pt idx="2">
                  <c:v>283.37809498932256</c:v>
                </c:pt>
                <c:pt idx="3">
                  <c:v>283.37809498932256</c:v>
                </c:pt>
                <c:pt idx="4">
                  <c:v>283.37809498932256</c:v>
                </c:pt>
                <c:pt idx="5">
                  <c:v>283.37809498932256</c:v>
                </c:pt>
                <c:pt idx="6">
                  <c:v>283.37809498932256</c:v>
                </c:pt>
                <c:pt idx="7">
                  <c:v>283.37809498932256</c:v>
                </c:pt>
                <c:pt idx="8">
                  <c:v>283.37809498932256</c:v>
                </c:pt>
                <c:pt idx="9">
                  <c:v>283.37809498932256</c:v>
                </c:pt>
                <c:pt idx="10">
                  <c:v>283.37809498932256</c:v>
                </c:pt>
                <c:pt idx="11">
                  <c:v>283.37809498932256</c:v>
                </c:pt>
                <c:pt idx="12">
                  <c:v>283.37809498932256</c:v>
                </c:pt>
                <c:pt idx="13">
                  <c:v>283.37809498932256</c:v>
                </c:pt>
                <c:pt idx="14">
                  <c:v>283.37809498932256</c:v>
                </c:pt>
                <c:pt idx="15">
                  <c:v>283.37809498932256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C-4D4E-A2E8-069A74CA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580192"/>
        <c:axId val="1871583072"/>
      </c:lineChart>
      <c:catAx>
        <c:axId val="1871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3072"/>
        <c:crosses val="autoZero"/>
        <c:auto val="1"/>
        <c:lblAlgn val="ctr"/>
        <c:lblOffset val="100"/>
        <c:noMultiLvlLbl val="0"/>
      </c:catAx>
      <c:valAx>
        <c:axId val="187158307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 plus Trend'!$I$6</c:f>
              <c:strCache>
                <c:ptCount val="1"/>
                <c:pt idx="0">
                  <c:v>Quarter NO.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'Baseline plus Trend'!$I$7:$I$22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8A5-B2C2-4BA61FC821C5}"/>
            </c:ext>
          </c:extLst>
        </c:ser>
        <c:ser>
          <c:idx val="1"/>
          <c:order val="1"/>
          <c:tx>
            <c:strRef>
              <c:f>'Baseline plus Trend'!$J$6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53473762707036"/>
                  <c:y val="-6.39727325750947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119.41x + 505.13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0.9338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'Baseline plus Trend'!$J$7:$J$22</c:f>
              <c:numCache>
                <c:formatCode>General</c:formatCode>
                <c:ptCount val="16"/>
                <c:pt idx="0">
                  <c:v>539</c:v>
                </c:pt>
                <c:pt idx="1">
                  <c:v>670</c:v>
                </c:pt>
                <c:pt idx="2">
                  <c:v>903</c:v>
                </c:pt>
                <c:pt idx="3">
                  <c:v>745</c:v>
                </c:pt>
                <c:pt idx="4">
                  <c:v>1134</c:v>
                </c:pt>
                <c:pt idx="5">
                  <c:v>1411</c:v>
                </c:pt>
                <c:pt idx="6">
                  <c:v>1332</c:v>
                </c:pt>
                <c:pt idx="7">
                  <c:v>1646</c:v>
                </c:pt>
                <c:pt idx="8">
                  <c:v>1820</c:v>
                </c:pt>
                <c:pt idx="9">
                  <c:v>1497</c:v>
                </c:pt>
                <c:pt idx="10">
                  <c:v>1945</c:v>
                </c:pt>
                <c:pt idx="11">
                  <c:v>1888</c:v>
                </c:pt>
                <c:pt idx="12">
                  <c:v>2153</c:v>
                </c:pt>
                <c:pt idx="13">
                  <c:v>2223</c:v>
                </c:pt>
                <c:pt idx="14">
                  <c:v>2027</c:v>
                </c:pt>
                <c:pt idx="15">
                  <c:v>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1-48A5-B2C2-4BA61FC8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45536"/>
        <c:axId val="979447936"/>
      </c:lineChart>
      <c:catAx>
        <c:axId val="9794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47936"/>
        <c:crosses val="autoZero"/>
        <c:auto val="1"/>
        <c:lblAlgn val="ctr"/>
        <c:lblOffset val="100"/>
        <c:noMultiLvlLbl val="0"/>
      </c:catAx>
      <c:valAx>
        <c:axId val="9794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'Baseline, Trend, Seasonality(2)'!$K$6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'Baseline, Trend, Seasonality(2)'!$I$7:$I$22</c:f>
              <c:strCache>
                <c:ptCount val="16"/>
                <c:pt idx="0">
                  <c:v>19Q1</c:v>
                </c:pt>
                <c:pt idx="1">
                  <c:v>19Q2</c:v>
                </c:pt>
                <c:pt idx="2">
                  <c:v>19Q3</c:v>
                </c:pt>
                <c:pt idx="3">
                  <c:v>19Q4</c:v>
                </c:pt>
                <c:pt idx="4">
                  <c:v>20Q1</c:v>
                </c:pt>
                <c:pt idx="5">
                  <c:v>20Q2</c:v>
                </c:pt>
                <c:pt idx="6">
                  <c:v>20Q3</c:v>
                </c:pt>
                <c:pt idx="7">
                  <c:v>20Q4</c:v>
                </c:pt>
                <c:pt idx="8">
                  <c:v>21Q1</c:v>
                </c:pt>
                <c:pt idx="9">
                  <c:v>21Q2</c:v>
                </c:pt>
                <c:pt idx="10">
                  <c:v>21Q3</c:v>
                </c:pt>
                <c:pt idx="11">
                  <c:v>21Q4</c:v>
                </c:pt>
                <c:pt idx="12">
                  <c:v>22Q1</c:v>
                </c:pt>
                <c:pt idx="13">
                  <c:v>22Q2</c:v>
                </c:pt>
                <c:pt idx="14">
                  <c:v>22Q3</c:v>
                </c:pt>
                <c:pt idx="15">
                  <c:v>22Q4</c:v>
                </c:pt>
              </c:strCache>
            </c:strRef>
          </c:cat>
          <c:val>
            <c:numRef>
              <c:f>'Baseline, Trend, Seasonality(2)'!$K$7:$K$22</c:f>
              <c:numCache>
                <c:formatCode>General</c:formatCode>
                <c:ptCount val="16"/>
                <c:pt idx="0">
                  <c:v>448</c:v>
                </c:pt>
                <c:pt idx="1">
                  <c:v>1654</c:v>
                </c:pt>
                <c:pt idx="2">
                  <c:v>928</c:v>
                </c:pt>
                <c:pt idx="3">
                  <c:v>2177</c:v>
                </c:pt>
                <c:pt idx="4">
                  <c:v>756</c:v>
                </c:pt>
                <c:pt idx="5">
                  <c:v>1801</c:v>
                </c:pt>
                <c:pt idx="6">
                  <c:v>1273</c:v>
                </c:pt>
                <c:pt idx="7">
                  <c:v>2710</c:v>
                </c:pt>
                <c:pt idx="8">
                  <c:v>925</c:v>
                </c:pt>
                <c:pt idx="9">
                  <c:v>2492</c:v>
                </c:pt>
                <c:pt idx="10">
                  <c:v>1477</c:v>
                </c:pt>
                <c:pt idx="11">
                  <c:v>3381</c:v>
                </c:pt>
                <c:pt idx="12">
                  <c:v>1017</c:v>
                </c:pt>
                <c:pt idx="13">
                  <c:v>3058</c:v>
                </c:pt>
                <c:pt idx="14">
                  <c:v>2120</c:v>
                </c:pt>
                <c:pt idx="15">
                  <c:v>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458-BFE8-CC64801F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30000"/>
        <c:axId val="1979625200"/>
      </c:lineChart>
      <c:catAx>
        <c:axId val="19796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25200"/>
        <c:crosses val="autoZero"/>
        <c:auto val="1"/>
        <c:lblAlgn val="ctr"/>
        <c:lblOffset val="100"/>
        <c:noMultiLvlLbl val="0"/>
      </c:catAx>
      <c:valAx>
        <c:axId val="19796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Units Sold, Deseasonalized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'Baseline, Trend, Seasonality(2)'!$J$26</c:f>
              <c:strCache>
                <c:ptCount val="1"/>
                <c:pt idx="0">
                  <c:v>Quarter No.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'Baseline, Trend, Seasonality(2)'!$J$27:$J$42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D-4236-82E1-2A63838583FC}"/>
            </c:ext>
          </c:extLst>
        </c:ser>
        <c:ser>
          <c:idx val="1"/>
          <c:order val="1"/>
          <c:tx>
            <c:strRef>
              <c:f>'Baseline, Trend, Seasonality(2)'!$K$26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7863997570249E-3"/>
                  <c:y val="0.221805555555555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107.87x + 1003.4</a:t>
                    </a:r>
                    <a:br>
                      <a:rPr lang="en-US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1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0.8914</a:t>
                    </a:r>
                    <a:endParaRPr lang="en-US" sz="11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'Baseline, Trend, Seasonality(2)'!$K$27:$K$42</c:f>
              <c:numCache>
                <c:formatCode>0.0</c:formatCode>
                <c:ptCount val="16"/>
                <c:pt idx="0">
                  <c:v>1095.9801089199714</c:v>
                </c:pt>
                <c:pt idx="1">
                  <c:v>1400.6443885607914</c:v>
                </c:pt>
                <c:pt idx="2">
                  <c:v>1237.1324371914673</c:v>
                </c:pt>
                <c:pt idx="3">
                  <c:v>1311.2667641634907</c:v>
                </c:pt>
                <c:pt idx="4">
                  <c:v>1849.4664338024518</c:v>
                </c:pt>
                <c:pt idx="5">
                  <c:v>1525.1272937109948</c:v>
                </c:pt>
                <c:pt idx="6">
                  <c:v>1697.0577505870021</c:v>
                </c:pt>
                <c:pt idx="7">
                  <c:v>1632.3072718801377</c:v>
                </c:pt>
                <c:pt idx="8">
                  <c:v>2262.9053588191373</c:v>
                </c:pt>
                <c:pt idx="9">
                  <c:v>2110.281630165352</c:v>
                </c:pt>
                <c:pt idx="10">
                  <c:v>1969.0135880730575</c:v>
                </c:pt>
                <c:pt idx="11">
                  <c:v>2036.4689617072863</c:v>
                </c:pt>
                <c:pt idx="12">
                  <c:v>2487.9727026152032</c:v>
                </c:pt>
                <c:pt idx="13">
                  <c:v>2589.5831561178356</c:v>
                </c:pt>
                <c:pt idx="14">
                  <c:v>2826.2077228943003</c:v>
                </c:pt>
                <c:pt idx="15">
                  <c:v>2693.0058348989282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D-4236-82E1-2A638385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43440"/>
        <c:axId val="1979643920"/>
      </c:lineChart>
      <c:catAx>
        <c:axId val="19796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43920"/>
        <c:crosses val="autoZero"/>
        <c:auto val="1"/>
        <c:lblAlgn val="ctr"/>
        <c:lblOffset val="100"/>
        <c:noMultiLvlLbl val="0"/>
      </c:catAx>
      <c:valAx>
        <c:axId val="19796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10</xdr:row>
      <xdr:rowOff>121920</xdr:rowOff>
    </xdr:from>
    <xdr:to>
      <xdr:col>5</xdr:col>
      <xdr:colOff>3869</xdr:colOff>
      <xdr:row>26</xdr:row>
      <xdr:rowOff>151188</xdr:rowOff>
    </xdr:to>
    <xdr:pic>
      <xdr:nvPicPr>
        <xdr:cNvPr id="2" name="Picture 1" descr="A picture containing white, clothes dryer, white goods, appliance&#10;&#10;Description automatically generated">
          <a:extLst>
            <a:ext uri="{FF2B5EF4-FFF2-40B4-BE49-F238E27FC236}">
              <a16:creationId xmlns:a16="http://schemas.microsoft.com/office/drawing/2014/main" id="{EF812A77-A271-4CE3-9A70-308CA641E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1950720"/>
          <a:ext cx="2495609" cy="2985828"/>
        </a:xfrm>
        <a:prstGeom prst="rect">
          <a:avLst/>
        </a:prstGeom>
      </xdr:spPr>
    </xdr:pic>
    <xdr:clientData/>
  </xdr:twoCellAnchor>
  <xdr:twoCellAnchor editAs="absolute">
    <xdr:from>
      <xdr:col>13</xdr:col>
      <xdr:colOff>7620</xdr:colOff>
      <xdr:row>2</xdr:row>
      <xdr:rowOff>152400</xdr:rowOff>
    </xdr:from>
    <xdr:to>
      <xdr:col>25</xdr:col>
      <xdr:colOff>152400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0EE5F-93C0-420C-3B09-913162B6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15240</xdr:colOff>
      <xdr:row>5</xdr:row>
      <xdr:rowOff>163830</xdr:rowOff>
    </xdr:from>
    <xdr:to>
      <xdr:col>23</xdr:col>
      <xdr:colOff>563880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F29DB-A963-2132-C44F-F69E0621C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15240</xdr:colOff>
      <xdr:row>26</xdr:row>
      <xdr:rowOff>0</xdr:rowOff>
    </xdr:from>
    <xdr:to>
      <xdr:col>26</xdr:col>
      <xdr:colOff>60960</xdr:colOff>
      <xdr:row>45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0F91F-C755-B4BF-E7D5-87139F0D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167640</xdr:colOff>
      <xdr:row>4</xdr:row>
      <xdr:rowOff>156210</xdr:rowOff>
    </xdr:from>
    <xdr:to>
      <xdr:col>22</xdr:col>
      <xdr:colOff>175260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CE9A7-12B2-BBA4-7C9F-690697EA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22860</xdr:colOff>
      <xdr:row>4</xdr:row>
      <xdr:rowOff>171450</xdr:rowOff>
    </xdr:from>
    <xdr:to>
      <xdr:col>26</xdr:col>
      <xdr:colOff>289560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DB75-B5A1-F917-1759-7EA7EACA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601980</xdr:colOff>
      <xdr:row>24</xdr:row>
      <xdr:rowOff>11430</xdr:rowOff>
    </xdr:from>
    <xdr:to>
      <xdr:col>26</xdr:col>
      <xdr:colOff>281940</xdr:colOff>
      <xdr:row>39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79961-8EAA-D2D2-25BD-891B5DB2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J26" sqref="J26"/>
    </sheetView>
  </sheetViews>
  <sheetFormatPr defaultRowHeight="14.4" x14ac:dyDescent="0.3"/>
  <cols>
    <col min="1" max="1" width="3.6640625" customWidth="1"/>
    <col min="7" max="7" width="3.6640625" customWidth="1"/>
  </cols>
  <sheetData>
    <row r="1" spans="1:6" x14ac:dyDescent="0.3">
      <c r="A1" s="17" t="s">
        <v>0</v>
      </c>
    </row>
    <row r="2" spans="1:6" x14ac:dyDescent="0.3">
      <c r="A2" s="17"/>
    </row>
    <row r="3" spans="1:6" s="1" customFormat="1" x14ac:dyDescent="0.3">
      <c r="A3" s="17"/>
      <c r="B3" s="17" t="s">
        <v>1</v>
      </c>
    </row>
    <row r="4" spans="1:6" s="1" customFormat="1" x14ac:dyDescent="0.3">
      <c r="A4" s="17"/>
      <c r="B4" s="17" t="s">
        <v>2</v>
      </c>
    </row>
    <row r="5" spans="1:6" s="1" customFormat="1" x14ac:dyDescent="0.3">
      <c r="A5" s="17"/>
      <c r="B5" s="13"/>
      <c r="C5" s="19" t="s">
        <v>3</v>
      </c>
      <c r="D5" s="19" t="s">
        <v>4</v>
      </c>
      <c r="E5" s="19" t="s">
        <v>5</v>
      </c>
      <c r="F5" s="19" t="s">
        <v>6</v>
      </c>
    </row>
    <row r="6" spans="1:6" s="1" customFormat="1" x14ac:dyDescent="0.3">
      <c r="A6" s="17"/>
      <c r="B6" s="12">
        <v>2019</v>
      </c>
      <c r="C6" s="13">
        <v>793</v>
      </c>
      <c r="D6" s="13">
        <v>781</v>
      </c>
      <c r="E6" s="13">
        <v>816</v>
      </c>
      <c r="F6" s="13">
        <v>790</v>
      </c>
    </row>
    <row r="7" spans="1:6" s="1" customFormat="1" x14ac:dyDescent="0.3">
      <c r="A7" s="17"/>
      <c r="B7" s="12">
        <v>2020</v>
      </c>
      <c r="C7" s="13">
        <v>836</v>
      </c>
      <c r="D7" s="13">
        <v>852</v>
      </c>
      <c r="E7" s="13">
        <v>877</v>
      </c>
      <c r="F7" s="13">
        <v>783</v>
      </c>
    </row>
    <row r="8" spans="1:6" s="1" customFormat="1" x14ac:dyDescent="0.3">
      <c r="A8" s="17"/>
      <c r="B8" s="12">
        <v>2021</v>
      </c>
      <c r="C8" s="13">
        <v>804</v>
      </c>
      <c r="D8" s="13">
        <v>834</v>
      </c>
      <c r="E8" s="13">
        <v>824</v>
      </c>
      <c r="F8" s="13">
        <v>751</v>
      </c>
    </row>
    <row r="9" spans="1:6" s="1" customFormat="1" x14ac:dyDescent="0.3">
      <c r="A9" s="17"/>
      <c r="B9" s="12">
        <v>2022</v>
      </c>
      <c r="C9" s="13">
        <v>807</v>
      </c>
      <c r="D9" s="13">
        <v>823</v>
      </c>
      <c r="E9" s="13">
        <v>789</v>
      </c>
      <c r="F9" s="13">
        <v>805</v>
      </c>
    </row>
    <row r="10" spans="1:6" s="1" customFormat="1" x14ac:dyDescent="0.3"/>
    <row r="11" spans="1:6" s="1" customFormat="1" x14ac:dyDescent="0.3">
      <c r="B11" s="17" t="s">
        <v>7</v>
      </c>
    </row>
    <row r="12" spans="1:6" s="1" customFormat="1" x14ac:dyDescent="0.3">
      <c r="B12" s="17" t="s">
        <v>8</v>
      </c>
    </row>
    <row r="13" spans="1:6" s="1" customFormat="1" x14ac:dyDescent="0.3">
      <c r="B13" s="13"/>
      <c r="C13" s="19" t="s">
        <v>3</v>
      </c>
      <c r="D13" s="19" t="s">
        <v>4</v>
      </c>
      <c r="E13" s="19" t="s">
        <v>5</v>
      </c>
      <c r="F13" s="19" t="s">
        <v>6</v>
      </c>
    </row>
    <row r="14" spans="1:6" s="1" customFormat="1" x14ac:dyDescent="0.3">
      <c r="B14" s="12">
        <v>2019</v>
      </c>
      <c r="C14" s="13">
        <v>155</v>
      </c>
      <c r="D14" s="13">
        <v>310</v>
      </c>
      <c r="E14" s="13">
        <v>418</v>
      </c>
      <c r="F14" s="13">
        <v>69</v>
      </c>
    </row>
    <row r="15" spans="1:6" s="1" customFormat="1" x14ac:dyDescent="0.3">
      <c r="B15" s="12">
        <v>2020</v>
      </c>
      <c r="C15" s="13">
        <v>153</v>
      </c>
      <c r="D15" s="13">
        <v>325</v>
      </c>
      <c r="E15" s="13">
        <v>421</v>
      </c>
      <c r="F15" s="13">
        <v>83</v>
      </c>
    </row>
    <row r="16" spans="1:6" s="1" customFormat="1" x14ac:dyDescent="0.3">
      <c r="B16" s="12">
        <v>2021</v>
      </c>
      <c r="C16" s="13">
        <v>149</v>
      </c>
      <c r="D16" s="13">
        <v>279</v>
      </c>
      <c r="E16" s="13">
        <v>443</v>
      </c>
      <c r="F16" s="13">
        <v>76</v>
      </c>
    </row>
    <row r="17" spans="2:6" s="1" customFormat="1" x14ac:dyDescent="0.3">
      <c r="B17" s="12">
        <v>2022</v>
      </c>
      <c r="C17" s="13">
        <v>131</v>
      </c>
      <c r="D17" s="13">
        <v>259</v>
      </c>
      <c r="E17" s="13">
        <v>397</v>
      </c>
      <c r="F17" s="13">
        <v>81</v>
      </c>
    </row>
    <row r="18" spans="2:6" s="1" customFormat="1" x14ac:dyDescent="0.3"/>
    <row r="19" spans="2:6" s="1" customFormat="1" x14ac:dyDescent="0.3">
      <c r="B19" s="17" t="s">
        <v>9</v>
      </c>
    </row>
    <row r="20" spans="2:6" x14ac:dyDescent="0.3">
      <c r="B20" s="17" t="s">
        <v>10</v>
      </c>
      <c r="C20" s="1"/>
      <c r="D20" s="1"/>
      <c r="E20" s="1"/>
      <c r="F20" s="1"/>
    </row>
    <row r="21" spans="2:6" x14ac:dyDescent="0.3">
      <c r="B21" s="13"/>
      <c r="C21" s="19" t="s">
        <v>3</v>
      </c>
      <c r="D21" s="19" t="s">
        <v>4</v>
      </c>
      <c r="E21" s="19" t="s">
        <v>5</v>
      </c>
      <c r="F21" s="19" t="s">
        <v>6</v>
      </c>
    </row>
    <row r="22" spans="2:6" x14ac:dyDescent="0.3">
      <c r="B22" s="12">
        <v>2019</v>
      </c>
      <c r="C22" s="13">
        <v>539</v>
      </c>
      <c r="D22" s="13">
        <v>670</v>
      </c>
      <c r="E22" s="13">
        <v>903</v>
      </c>
      <c r="F22" s="13">
        <v>745</v>
      </c>
    </row>
    <row r="23" spans="2:6" x14ac:dyDescent="0.3">
      <c r="B23" s="12">
        <v>2020</v>
      </c>
      <c r="C23" s="13">
        <v>1134</v>
      </c>
      <c r="D23" s="13">
        <v>1411</v>
      </c>
      <c r="E23" s="13">
        <v>1332</v>
      </c>
      <c r="F23" s="13">
        <v>1646</v>
      </c>
    </row>
    <row r="24" spans="2:6" x14ac:dyDescent="0.3">
      <c r="B24" s="12">
        <v>2021</v>
      </c>
      <c r="C24" s="13">
        <v>1820</v>
      </c>
      <c r="D24" s="13">
        <v>1497</v>
      </c>
      <c r="E24" s="13">
        <v>1945</v>
      </c>
      <c r="F24" s="13">
        <v>1888</v>
      </c>
    </row>
    <row r="25" spans="2:6" x14ac:dyDescent="0.3">
      <c r="B25" s="12">
        <v>2022</v>
      </c>
      <c r="C25" s="13">
        <v>2153</v>
      </c>
      <c r="D25" s="13">
        <v>2223</v>
      </c>
      <c r="E25" s="13">
        <v>2027</v>
      </c>
      <c r="F25" s="13">
        <v>2389</v>
      </c>
    </row>
    <row r="27" spans="2:6" x14ac:dyDescent="0.3">
      <c r="B27" s="17" t="s">
        <v>11</v>
      </c>
      <c r="C27" s="1"/>
      <c r="D27" s="1"/>
      <c r="E27" s="1"/>
      <c r="F27" s="1"/>
    </row>
    <row r="28" spans="2:6" x14ac:dyDescent="0.3">
      <c r="B28" s="17" t="s">
        <v>12</v>
      </c>
      <c r="C28" s="1"/>
      <c r="D28" s="1"/>
      <c r="E28" s="1"/>
      <c r="F28" s="1"/>
    </row>
    <row r="29" spans="2:6" x14ac:dyDescent="0.3">
      <c r="B29" s="13"/>
      <c r="C29" s="19" t="s">
        <v>3</v>
      </c>
      <c r="D29" s="19" t="s">
        <v>4</v>
      </c>
      <c r="E29" s="19" t="s">
        <v>5</v>
      </c>
      <c r="F29" s="19" t="s">
        <v>6</v>
      </c>
    </row>
    <row r="30" spans="2:6" x14ac:dyDescent="0.3">
      <c r="B30" s="12">
        <v>2019</v>
      </c>
      <c r="C30" s="13">
        <v>448</v>
      </c>
      <c r="D30" s="13">
        <v>1654</v>
      </c>
      <c r="E30" s="13">
        <v>928</v>
      </c>
      <c r="F30" s="13">
        <v>2177</v>
      </c>
    </row>
    <row r="31" spans="2:6" x14ac:dyDescent="0.3">
      <c r="B31" s="12">
        <v>2020</v>
      </c>
      <c r="C31" s="13">
        <v>756</v>
      </c>
      <c r="D31" s="13">
        <v>1801</v>
      </c>
      <c r="E31" s="13">
        <v>1273</v>
      </c>
      <c r="F31" s="13">
        <v>2710</v>
      </c>
    </row>
    <row r="32" spans="2:6" x14ac:dyDescent="0.3">
      <c r="B32" s="12">
        <v>2021</v>
      </c>
      <c r="C32" s="13">
        <v>925</v>
      </c>
      <c r="D32" s="13">
        <v>2492</v>
      </c>
      <c r="E32" s="13">
        <v>1477</v>
      </c>
      <c r="F32" s="13">
        <v>3381</v>
      </c>
    </row>
    <row r="33" spans="2:6" x14ac:dyDescent="0.3">
      <c r="B33" s="12">
        <v>2022</v>
      </c>
      <c r="C33" s="13">
        <v>1017</v>
      </c>
      <c r="D33" s="13">
        <v>3058</v>
      </c>
      <c r="E33" s="13">
        <v>2120</v>
      </c>
      <c r="F33" s="13">
        <v>4471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C3DF-3067-4E8A-BCA7-1498CC412CE5}">
  <dimension ref="A1:P39"/>
  <sheetViews>
    <sheetView workbookViewId="0">
      <selection activeCell="V25" sqref="V25"/>
    </sheetView>
  </sheetViews>
  <sheetFormatPr defaultRowHeight="14.4" x14ac:dyDescent="0.3"/>
  <cols>
    <col min="8" max="8" width="17.44140625" customWidth="1"/>
    <col min="9" max="9" width="17.77734375" customWidth="1"/>
    <col min="10" max="10" width="13" customWidth="1"/>
    <col min="11" max="11" width="15.88671875" customWidth="1"/>
    <col min="12" max="12" width="17.6640625" customWidth="1"/>
    <col min="15" max="15" width="16.5546875" bestFit="1" customWidth="1"/>
    <col min="16" max="16" width="12" bestFit="1" customWidth="1"/>
  </cols>
  <sheetData>
    <row r="1" spans="1:12" x14ac:dyDescent="0.3">
      <c r="A1" s="17" t="s">
        <v>0</v>
      </c>
      <c r="H1" s="1"/>
      <c r="I1" s="1"/>
    </row>
    <row r="2" spans="1:12" x14ac:dyDescent="0.3">
      <c r="A2" s="17"/>
      <c r="H2" s="1"/>
      <c r="I2" s="1"/>
    </row>
    <row r="3" spans="1:12" ht="15" thickBot="1" x14ac:dyDescent="0.35">
      <c r="A3" s="17"/>
      <c r="B3" s="17" t="s">
        <v>1</v>
      </c>
      <c r="C3" s="1"/>
      <c r="D3" s="1"/>
      <c r="E3" s="1"/>
      <c r="F3" s="1"/>
      <c r="G3" s="1"/>
      <c r="H3" s="1"/>
      <c r="I3" s="1"/>
    </row>
    <row r="4" spans="1:12" ht="15" thickBot="1" x14ac:dyDescent="0.35">
      <c r="A4" s="17"/>
      <c r="B4" s="17" t="s">
        <v>13</v>
      </c>
      <c r="C4" s="1"/>
      <c r="D4" s="1"/>
      <c r="E4" s="1"/>
      <c r="F4" s="1"/>
      <c r="G4" s="1"/>
      <c r="H4" s="72" t="s">
        <v>14</v>
      </c>
      <c r="I4" s="73" t="s">
        <v>15</v>
      </c>
      <c r="J4" s="74" t="s">
        <v>32</v>
      </c>
      <c r="K4" s="73" t="s">
        <v>45</v>
      </c>
      <c r="L4" s="75" t="s">
        <v>46</v>
      </c>
    </row>
    <row r="5" spans="1:12" x14ac:dyDescent="0.3">
      <c r="A5" s="17"/>
      <c r="B5" s="13"/>
      <c r="C5" s="19" t="s">
        <v>3</v>
      </c>
      <c r="D5" s="19" t="s">
        <v>4</v>
      </c>
      <c r="E5" s="19" t="s">
        <v>5</v>
      </c>
      <c r="F5" s="19" t="s">
        <v>6</v>
      </c>
      <c r="G5" s="1"/>
      <c r="H5" s="76" t="s">
        <v>16</v>
      </c>
      <c r="I5" s="77">
        <v>793</v>
      </c>
      <c r="J5" s="78">
        <f>$I$24</f>
        <v>810.3125</v>
      </c>
      <c r="K5" s="78">
        <f>$J$5+3*$I$25</f>
        <v>902.47139810539193</v>
      </c>
      <c r="L5" s="79">
        <f>$I$24-3*$I$25</f>
        <v>718.15360189460807</v>
      </c>
    </row>
    <row r="6" spans="1:12" x14ac:dyDescent="0.3">
      <c r="A6" s="17"/>
      <c r="B6" s="12">
        <v>2019</v>
      </c>
      <c r="C6" s="13">
        <v>793</v>
      </c>
      <c r="D6" s="13">
        <v>781</v>
      </c>
      <c r="E6" s="13">
        <v>816</v>
      </c>
      <c r="F6" s="13">
        <v>790</v>
      </c>
      <c r="G6" s="1"/>
      <c r="H6" s="22" t="s">
        <v>17</v>
      </c>
      <c r="I6" s="13">
        <v>781</v>
      </c>
      <c r="J6" s="71">
        <f t="shared" ref="J6:J20" si="0">$I$24</f>
        <v>810.3125</v>
      </c>
      <c r="K6" s="71">
        <f t="shared" ref="K6:K20" si="1">$J$5+3*$I$25</f>
        <v>902.47139810539193</v>
      </c>
      <c r="L6" s="80">
        <f t="shared" ref="L6:L20" si="2">$I$24-3*$I$25</f>
        <v>718.15360189460807</v>
      </c>
    </row>
    <row r="7" spans="1:12" x14ac:dyDescent="0.3">
      <c r="A7" s="17"/>
      <c r="B7" s="12">
        <v>2020</v>
      </c>
      <c r="C7" s="13">
        <v>836</v>
      </c>
      <c r="D7" s="13">
        <v>852</v>
      </c>
      <c r="E7" s="13">
        <v>783</v>
      </c>
      <c r="F7" s="13">
        <v>877</v>
      </c>
      <c r="G7" s="1"/>
      <c r="H7" s="22" t="s">
        <v>18</v>
      </c>
      <c r="I7" s="13">
        <v>816</v>
      </c>
      <c r="J7" s="71">
        <f t="shared" si="0"/>
        <v>810.3125</v>
      </c>
      <c r="K7" s="71">
        <f t="shared" si="1"/>
        <v>902.47139810539193</v>
      </c>
      <c r="L7" s="80">
        <f t="shared" si="2"/>
        <v>718.15360189460807</v>
      </c>
    </row>
    <row r="8" spans="1:12" x14ac:dyDescent="0.3">
      <c r="A8" s="17"/>
      <c r="B8" s="12">
        <v>2021</v>
      </c>
      <c r="C8" s="13">
        <v>834</v>
      </c>
      <c r="D8" s="13">
        <v>804</v>
      </c>
      <c r="E8" s="13">
        <v>824</v>
      </c>
      <c r="F8" s="13">
        <v>751</v>
      </c>
      <c r="G8" s="1"/>
      <c r="H8" s="22" t="s">
        <v>19</v>
      </c>
      <c r="I8" s="13">
        <v>790</v>
      </c>
      <c r="J8" s="71">
        <f t="shared" si="0"/>
        <v>810.3125</v>
      </c>
      <c r="K8" s="71">
        <f t="shared" si="1"/>
        <v>902.47139810539193</v>
      </c>
      <c r="L8" s="80">
        <f t="shared" si="2"/>
        <v>718.15360189460807</v>
      </c>
    </row>
    <row r="9" spans="1:12" x14ac:dyDescent="0.3">
      <c r="A9" s="17"/>
      <c r="B9" s="12">
        <v>2022</v>
      </c>
      <c r="C9" s="13">
        <v>807</v>
      </c>
      <c r="D9" s="13">
        <v>823</v>
      </c>
      <c r="E9" s="13">
        <v>789</v>
      </c>
      <c r="F9" s="13">
        <v>805</v>
      </c>
      <c r="G9" s="1"/>
      <c r="H9" s="22" t="s">
        <v>20</v>
      </c>
      <c r="I9" s="13">
        <v>836</v>
      </c>
      <c r="J9" s="71">
        <f t="shared" si="0"/>
        <v>810.3125</v>
      </c>
      <c r="K9" s="71">
        <f t="shared" si="1"/>
        <v>902.47139810539193</v>
      </c>
      <c r="L9" s="80">
        <f t="shared" si="2"/>
        <v>718.15360189460807</v>
      </c>
    </row>
    <row r="10" spans="1:12" x14ac:dyDescent="0.3">
      <c r="A10" s="1"/>
      <c r="B10" s="1"/>
      <c r="C10" s="1"/>
      <c r="D10" s="1"/>
      <c r="E10" s="1"/>
      <c r="F10" s="1"/>
      <c r="G10" s="1"/>
      <c r="H10" s="22" t="s">
        <v>21</v>
      </c>
      <c r="I10" s="13">
        <v>852</v>
      </c>
      <c r="J10" s="71">
        <f t="shared" si="0"/>
        <v>810.3125</v>
      </c>
      <c r="K10" s="71">
        <f t="shared" si="1"/>
        <v>902.47139810539193</v>
      </c>
      <c r="L10" s="80">
        <f t="shared" si="2"/>
        <v>718.15360189460807</v>
      </c>
    </row>
    <row r="11" spans="1:12" x14ac:dyDescent="0.3">
      <c r="H11" s="22" t="s">
        <v>22</v>
      </c>
      <c r="I11" s="13">
        <v>783</v>
      </c>
      <c r="J11" s="71">
        <f t="shared" si="0"/>
        <v>810.3125</v>
      </c>
      <c r="K11" s="71">
        <f t="shared" si="1"/>
        <v>902.47139810539193</v>
      </c>
      <c r="L11" s="80">
        <f t="shared" si="2"/>
        <v>718.15360189460807</v>
      </c>
    </row>
    <row r="12" spans="1:12" x14ac:dyDescent="0.3">
      <c r="H12" s="22" t="s">
        <v>23</v>
      </c>
      <c r="I12" s="13">
        <v>877</v>
      </c>
      <c r="J12" s="71">
        <f t="shared" si="0"/>
        <v>810.3125</v>
      </c>
      <c r="K12" s="71">
        <f t="shared" si="1"/>
        <v>902.47139810539193</v>
      </c>
      <c r="L12" s="80">
        <f t="shared" si="2"/>
        <v>718.15360189460807</v>
      </c>
    </row>
    <row r="13" spans="1:12" x14ac:dyDescent="0.3">
      <c r="H13" s="22" t="s">
        <v>24</v>
      </c>
      <c r="I13" s="13">
        <v>834</v>
      </c>
      <c r="J13" s="71">
        <f t="shared" si="0"/>
        <v>810.3125</v>
      </c>
      <c r="K13" s="71">
        <f t="shared" si="1"/>
        <v>902.47139810539193</v>
      </c>
      <c r="L13" s="80">
        <f t="shared" si="2"/>
        <v>718.15360189460807</v>
      </c>
    </row>
    <row r="14" spans="1:12" x14ac:dyDescent="0.3">
      <c r="H14" s="22" t="s">
        <v>25</v>
      </c>
      <c r="I14" s="13">
        <v>804</v>
      </c>
      <c r="J14" s="71">
        <f t="shared" si="0"/>
        <v>810.3125</v>
      </c>
      <c r="K14" s="71">
        <f t="shared" si="1"/>
        <v>902.47139810539193</v>
      </c>
      <c r="L14" s="80">
        <f t="shared" si="2"/>
        <v>718.15360189460807</v>
      </c>
    </row>
    <row r="15" spans="1:12" x14ac:dyDescent="0.3">
      <c r="H15" s="22" t="s">
        <v>26</v>
      </c>
      <c r="I15" s="13">
        <v>824</v>
      </c>
      <c r="J15" s="71">
        <f t="shared" si="0"/>
        <v>810.3125</v>
      </c>
      <c r="K15" s="71">
        <f t="shared" si="1"/>
        <v>902.47139810539193</v>
      </c>
      <c r="L15" s="80">
        <f t="shared" si="2"/>
        <v>718.15360189460807</v>
      </c>
    </row>
    <row r="16" spans="1:12" x14ac:dyDescent="0.3">
      <c r="H16" s="22" t="s">
        <v>27</v>
      </c>
      <c r="I16" s="13">
        <v>751</v>
      </c>
      <c r="J16" s="71">
        <f t="shared" si="0"/>
        <v>810.3125</v>
      </c>
      <c r="K16" s="71">
        <f t="shared" si="1"/>
        <v>902.47139810539193</v>
      </c>
      <c r="L16" s="80">
        <f t="shared" si="2"/>
        <v>718.15360189460807</v>
      </c>
    </row>
    <row r="17" spans="8:16" x14ac:dyDescent="0.3">
      <c r="H17" s="22" t="s">
        <v>28</v>
      </c>
      <c r="I17" s="13">
        <v>807</v>
      </c>
      <c r="J17" s="71">
        <f t="shared" si="0"/>
        <v>810.3125</v>
      </c>
      <c r="K17" s="71">
        <f t="shared" si="1"/>
        <v>902.47139810539193</v>
      </c>
      <c r="L17" s="80">
        <f t="shared" si="2"/>
        <v>718.15360189460807</v>
      </c>
    </row>
    <row r="18" spans="8:16" x14ac:dyDescent="0.3">
      <c r="H18" s="22" t="s">
        <v>29</v>
      </c>
      <c r="I18" s="13">
        <v>823</v>
      </c>
      <c r="J18" s="71">
        <f t="shared" si="0"/>
        <v>810.3125</v>
      </c>
      <c r="K18" s="71">
        <f t="shared" si="1"/>
        <v>902.47139810539193</v>
      </c>
      <c r="L18" s="80">
        <f t="shared" si="2"/>
        <v>718.15360189460807</v>
      </c>
    </row>
    <row r="19" spans="8:16" x14ac:dyDescent="0.3">
      <c r="H19" s="22" t="s">
        <v>30</v>
      </c>
      <c r="I19" s="13">
        <v>789</v>
      </c>
      <c r="J19" s="71">
        <f t="shared" si="0"/>
        <v>810.3125</v>
      </c>
      <c r="K19" s="71">
        <f t="shared" si="1"/>
        <v>902.47139810539193</v>
      </c>
      <c r="L19" s="80">
        <f t="shared" si="2"/>
        <v>718.15360189460807</v>
      </c>
    </row>
    <row r="20" spans="8:16" ht="15" thickBot="1" x14ac:dyDescent="0.35">
      <c r="H20" s="24" t="s">
        <v>31</v>
      </c>
      <c r="I20" s="60">
        <v>805</v>
      </c>
      <c r="J20" s="81">
        <f t="shared" si="0"/>
        <v>810.3125</v>
      </c>
      <c r="K20" s="81">
        <f t="shared" si="1"/>
        <v>902.47139810539193</v>
      </c>
      <c r="L20" s="82">
        <f t="shared" si="2"/>
        <v>718.15360189460807</v>
      </c>
    </row>
    <row r="23" spans="8:16" ht="15" thickBot="1" x14ac:dyDescent="0.35">
      <c r="H23" s="1"/>
    </row>
    <row r="24" spans="8:16" ht="15" thickBot="1" x14ac:dyDescent="0.35">
      <c r="H24" s="69" t="s">
        <v>32</v>
      </c>
      <c r="I24" s="2">
        <f>AVERAGE(I5:I20)</f>
        <v>810.3125</v>
      </c>
    </row>
    <row r="25" spans="8:16" ht="15" thickBot="1" x14ac:dyDescent="0.35">
      <c r="H25" s="70" t="s">
        <v>33</v>
      </c>
      <c r="I25" s="3">
        <f>STDEV(I5:I20)</f>
        <v>30.719632701797288</v>
      </c>
      <c r="O25" s="83" t="s">
        <v>94</v>
      </c>
      <c r="P25" s="83"/>
    </row>
    <row r="26" spans="8:16" x14ac:dyDescent="0.3">
      <c r="H26" s="1"/>
    </row>
    <row r="27" spans="8:16" x14ac:dyDescent="0.3">
      <c r="H27" s="1"/>
      <c r="O27" t="s">
        <v>32</v>
      </c>
      <c r="P27">
        <v>810.3125</v>
      </c>
    </row>
    <row r="28" spans="8:16" x14ac:dyDescent="0.3">
      <c r="H28" s="1"/>
      <c r="O28" t="s">
        <v>33</v>
      </c>
      <c r="P28">
        <v>7.6799081754493219</v>
      </c>
    </row>
    <row r="29" spans="8:16" x14ac:dyDescent="0.3">
      <c r="H29" s="1"/>
      <c r="O29" t="s">
        <v>34</v>
      </c>
      <c r="P29">
        <v>806</v>
      </c>
    </row>
    <row r="30" spans="8:16" x14ac:dyDescent="0.3">
      <c r="H30" s="1"/>
      <c r="O30" t="s">
        <v>35</v>
      </c>
      <c r="P30" t="e">
        <v>#N/A</v>
      </c>
    </row>
    <row r="31" spans="8:16" x14ac:dyDescent="0.3">
      <c r="H31" s="1"/>
      <c r="O31" t="s">
        <v>36</v>
      </c>
      <c r="P31">
        <v>30.719632701797288</v>
      </c>
    </row>
    <row r="32" spans="8:16" x14ac:dyDescent="0.3">
      <c r="H32" s="1"/>
      <c r="O32" t="s">
        <v>37</v>
      </c>
      <c r="P32">
        <v>943.69583333333333</v>
      </c>
    </row>
    <row r="33" spans="8:16" x14ac:dyDescent="0.3">
      <c r="H33" s="1"/>
      <c r="O33" t="s">
        <v>38</v>
      </c>
      <c r="P33">
        <v>0.51457381703217475</v>
      </c>
    </row>
    <row r="34" spans="8:16" x14ac:dyDescent="0.3">
      <c r="H34" s="1"/>
      <c r="O34" t="s">
        <v>39</v>
      </c>
      <c r="P34">
        <v>0.33152669462647544</v>
      </c>
    </row>
    <row r="35" spans="8:16" x14ac:dyDescent="0.3">
      <c r="H35" s="1"/>
      <c r="O35" t="s">
        <v>40</v>
      </c>
      <c r="P35">
        <v>126</v>
      </c>
    </row>
    <row r="36" spans="8:16" x14ac:dyDescent="0.3">
      <c r="H36" s="1"/>
      <c r="O36" t="s">
        <v>41</v>
      </c>
      <c r="P36">
        <v>751</v>
      </c>
    </row>
    <row r="37" spans="8:16" x14ac:dyDescent="0.3">
      <c r="O37" t="s">
        <v>42</v>
      </c>
      <c r="P37">
        <v>877</v>
      </c>
    </row>
    <row r="38" spans="8:16" x14ac:dyDescent="0.3">
      <c r="O38" t="s">
        <v>43</v>
      </c>
      <c r="P38">
        <v>12965</v>
      </c>
    </row>
    <row r="39" spans="8:16" ht="15" thickBot="1" x14ac:dyDescent="0.35">
      <c r="O39" s="4" t="s">
        <v>44</v>
      </c>
      <c r="P39" s="4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F5CC-BEC0-4785-9E00-5A8AED25477E}">
  <dimension ref="A1:M47"/>
  <sheetViews>
    <sheetView workbookViewId="0">
      <selection activeCell="G23" sqref="G23"/>
    </sheetView>
  </sheetViews>
  <sheetFormatPr defaultRowHeight="14.4" x14ac:dyDescent="0.3"/>
  <cols>
    <col min="1" max="1" width="12.77734375" style="17" customWidth="1"/>
    <col min="2" max="2" width="18.44140625" customWidth="1"/>
    <col min="7" max="7" width="12.21875" customWidth="1"/>
    <col min="8" max="8" width="4.77734375" customWidth="1"/>
    <col min="9" max="9" width="12.88671875" customWidth="1"/>
    <col min="10" max="10" width="13.21875" customWidth="1"/>
    <col min="12" max="12" width="13.77734375" customWidth="1"/>
    <col min="13" max="13" width="12.6640625" customWidth="1"/>
  </cols>
  <sheetData>
    <row r="1" spans="1:10" x14ac:dyDescent="0.3">
      <c r="A1" s="17" t="s">
        <v>0</v>
      </c>
    </row>
    <row r="3" spans="1:10" x14ac:dyDescent="0.3">
      <c r="B3" s="17" t="s">
        <v>7</v>
      </c>
      <c r="C3" s="1"/>
      <c r="D3" s="1"/>
      <c r="E3" s="1"/>
      <c r="F3" s="1"/>
    </row>
    <row r="4" spans="1:10" x14ac:dyDescent="0.3">
      <c r="B4" s="17" t="s">
        <v>47</v>
      </c>
      <c r="C4" s="1"/>
      <c r="D4" s="1"/>
      <c r="E4" s="1"/>
      <c r="F4" s="1"/>
    </row>
    <row r="5" spans="1:10" ht="15" thickBot="1" x14ac:dyDescent="0.35">
      <c r="B5" s="13"/>
      <c r="C5" s="19" t="s">
        <v>3</v>
      </c>
      <c r="D5" s="19" t="s">
        <v>4</v>
      </c>
      <c r="E5" s="19" t="s">
        <v>5</v>
      </c>
      <c r="F5" s="19" t="s">
        <v>6</v>
      </c>
      <c r="G5" s="28" t="s">
        <v>49</v>
      </c>
      <c r="I5" s="6" t="s">
        <v>48</v>
      </c>
      <c r="J5" s="7"/>
    </row>
    <row r="6" spans="1:10" x14ac:dyDescent="0.3">
      <c r="B6" s="12">
        <v>2019</v>
      </c>
      <c r="C6" s="13">
        <v>155</v>
      </c>
      <c r="D6" s="13">
        <v>310</v>
      </c>
      <c r="E6" s="13">
        <v>418</v>
      </c>
      <c r="F6" s="13">
        <v>69</v>
      </c>
      <c r="G6" s="29">
        <f>AVERAGE(C6:F6)</f>
        <v>238</v>
      </c>
      <c r="I6" s="33" t="s">
        <v>14</v>
      </c>
      <c r="J6" s="34" t="s">
        <v>15</v>
      </c>
    </row>
    <row r="7" spans="1:10" x14ac:dyDescent="0.3">
      <c r="B7" s="12">
        <v>2020</v>
      </c>
      <c r="C7" s="13">
        <v>153</v>
      </c>
      <c r="D7" s="13">
        <v>325</v>
      </c>
      <c r="E7" s="13">
        <v>421</v>
      </c>
      <c r="F7" s="13">
        <v>83</v>
      </c>
      <c r="G7" s="29">
        <f t="shared" ref="G7:G9" si="0">AVERAGE(C7:F7)</f>
        <v>245.5</v>
      </c>
      <c r="I7" s="22" t="s">
        <v>16</v>
      </c>
      <c r="J7" s="30">
        <v>155</v>
      </c>
    </row>
    <row r="8" spans="1:10" x14ac:dyDescent="0.3">
      <c r="B8" s="12">
        <v>2021</v>
      </c>
      <c r="C8" s="13">
        <v>149</v>
      </c>
      <c r="D8" s="13">
        <v>279</v>
      </c>
      <c r="E8" s="13">
        <v>443</v>
      </c>
      <c r="F8" s="13">
        <v>76</v>
      </c>
      <c r="G8" s="29">
        <f t="shared" si="0"/>
        <v>236.75</v>
      </c>
      <c r="I8" s="22" t="s">
        <v>17</v>
      </c>
      <c r="J8" s="30">
        <v>310</v>
      </c>
    </row>
    <row r="9" spans="1:10" x14ac:dyDescent="0.3">
      <c r="B9" s="12">
        <v>2022</v>
      </c>
      <c r="C9" s="13">
        <v>131</v>
      </c>
      <c r="D9" s="13">
        <v>259</v>
      </c>
      <c r="E9" s="13">
        <v>397</v>
      </c>
      <c r="F9" s="13">
        <v>81</v>
      </c>
      <c r="G9" s="29">
        <f t="shared" si="0"/>
        <v>217</v>
      </c>
      <c r="I9" s="22" t="s">
        <v>18</v>
      </c>
      <c r="J9" s="30">
        <v>418</v>
      </c>
    </row>
    <row r="10" spans="1:10" x14ac:dyDescent="0.3">
      <c r="I10" s="22" t="s">
        <v>19</v>
      </c>
      <c r="J10" s="30">
        <v>69</v>
      </c>
    </row>
    <row r="11" spans="1:10" x14ac:dyDescent="0.3">
      <c r="B11" s="17" t="s">
        <v>50</v>
      </c>
      <c r="C11" s="1"/>
      <c r="D11" s="1"/>
      <c r="E11" s="1"/>
      <c r="F11" s="1"/>
      <c r="I11" s="22" t="s">
        <v>20</v>
      </c>
      <c r="J11" s="30">
        <v>153</v>
      </c>
    </row>
    <row r="12" spans="1:10" x14ac:dyDescent="0.3">
      <c r="B12" s="13"/>
      <c r="C12" s="19" t="s">
        <v>3</v>
      </c>
      <c r="D12" s="19" t="s">
        <v>4</v>
      </c>
      <c r="E12" s="19" t="s">
        <v>5</v>
      </c>
      <c r="F12" s="19" t="s">
        <v>6</v>
      </c>
      <c r="I12" s="22" t="s">
        <v>21</v>
      </c>
      <c r="J12" s="30">
        <v>325</v>
      </c>
    </row>
    <row r="13" spans="1:10" x14ac:dyDescent="0.3">
      <c r="B13" s="12">
        <v>2019</v>
      </c>
      <c r="C13" s="14">
        <f>C6/$G6</f>
        <v>0.65126050420168069</v>
      </c>
      <c r="D13" s="14">
        <f t="shared" ref="D13:E13" si="1">D6/$G6</f>
        <v>1.3025210084033614</v>
      </c>
      <c r="E13" s="14">
        <f t="shared" si="1"/>
        <v>1.7563025210084033</v>
      </c>
      <c r="F13" s="14">
        <f t="shared" ref="F13" si="2">F6/$G6</f>
        <v>0.28991596638655465</v>
      </c>
      <c r="I13" s="22" t="s">
        <v>22</v>
      </c>
      <c r="J13" s="30">
        <v>421</v>
      </c>
    </row>
    <row r="14" spans="1:10" x14ac:dyDescent="0.3">
      <c r="B14" s="12">
        <v>2020</v>
      </c>
      <c r="C14" s="14">
        <f t="shared" ref="C14:F16" si="3">C7/$G7</f>
        <v>0.62321792260692466</v>
      </c>
      <c r="D14" s="14">
        <f t="shared" si="3"/>
        <v>1.3238289205702647</v>
      </c>
      <c r="E14" s="14">
        <f t="shared" si="3"/>
        <v>1.7148676171079429</v>
      </c>
      <c r="F14" s="14">
        <f t="shared" si="3"/>
        <v>0.3380855397148676</v>
      </c>
      <c r="I14" s="22" t="s">
        <v>23</v>
      </c>
      <c r="J14" s="30">
        <v>83</v>
      </c>
    </row>
    <row r="15" spans="1:10" x14ac:dyDescent="0.3">
      <c r="B15" s="12">
        <v>2021</v>
      </c>
      <c r="C15" s="14">
        <f t="shared" si="3"/>
        <v>0.6293558606124604</v>
      </c>
      <c r="D15" s="14">
        <f t="shared" si="3"/>
        <v>1.1784582893347413</v>
      </c>
      <c r="E15" s="14">
        <f t="shared" si="3"/>
        <v>1.8711721224920803</v>
      </c>
      <c r="F15" s="14">
        <f t="shared" si="3"/>
        <v>0.32101372756071805</v>
      </c>
      <c r="I15" s="22" t="s">
        <v>24</v>
      </c>
      <c r="J15" s="30">
        <v>149</v>
      </c>
    </row>
    <row r="16" spans="1:10" x14ac:dyDescent="0.3">
      <c r="B16" s="12">
        <v>2022</v>
      </c>
      <c r="C16" s="14">
        <f t="shared" si="3"/>
        <v>0.60368663594470051</v>
      </c>
      <c r="D16" s="14">
        <f t="shared" si="3"/>
        <v>1.1935483870967742</v>
      </c>
      <c r="E16" s="14">
        <f t="shared" si="3"/>
        <v>1.8294930875576036</v>
      </c>
      <c r="F16" s="14">
        <f t="shared" si="3"/>
        <v>0.37327188940092165</v>
      </c>
      <c r="I16" s="22" t="s">
        <v>25</v>
      </c>
      <c r="J16" s="30">
        <v>279</v>
      </c>
    </row>
    <row r="17" spans="1:13" ht="14.4" customHeight="1" x14ac:dyDescent="0.3">
      <c r="A17" s="53" t="s">
        <v>52</v>
      </c>
      <c r="B17" s="54"/>
      <c r="C17" s="14">
        <f>AVERAGE(C13:C16)</f>
        <v>0.62688023084144162</v>
      </c>
      <c r="D17" s="14">
        <f t="shared" ref="D17:F17" si="4">AVERAGE(D13:D16)</f>
        <v>1.2495891513512853</v>
      </c>
      <c r="E17" s="14">
        <f t="shared" si="4"/>
        <v>1.7929588370415077</v>
      </c>
      <c r="F17" s="14">
        <f t="shared" si="4"/>
        <v>0.33057178076576549</v>
      </c>
      <c r="I17" s="22" t="s">
        <v>26</v>
      </c>
      <c r="J17" s="30">
        <v>443</v>
      </c>
    </row>
    <row r="18" spans="1:13" x14ac:dyDescent="0.3">
      <c r="B18" s="10"/>
      <c r="C18" s="9"/>
      <c r="D18" s="9"/>
      <c r="E18" s="9"/>
      <c r="F18" s="9"/>
      <c r="I18" s="22" t="s">
        <v>27</v>
      </c>
      <c r="J18" s="30">
        <v>76</v>
      </c>
    </row>
    <row r="19" spans="1:13" x14ac:dyDescent="0.3">
      <c r="B19" s="10"/>
      <c r="C19" s="9"/>
      <c r="D19" s="9"/>
      <c r="E19" s="9"/>
      <c r="F19" s="9"/>
      <c r="I19" s="22" t="s">
        <v>28</v>
      </c>
      <c r="J19" s="30">
        <v>131</v>
      </c>
    </row>
    <row r="20" spans="1:13" x14ac:dyDescent="0.3">
      <c r="B20" s="1"/>
      <c r="C20" s="1"/>
      <c r="D20" s="1"/>
      <c r="E20" s="1"/>
      <c r="F20" s="1"/>
      <c r="I20" s="22" t="s">
        <v>29</v>
      </c>
      <c r="J20" s="30">
        <v>259</v>
      </c>
    </row>
    <row r="21" spans="1:13" x14ac:dyDescent="0.3">
      <c r="B21" s="17" t="s">
        <v>51</v>
      </c>
      <c r="C21" s="1"/>
      <c r="D21" s="1"/>
      <c r="E21" s="1"/>
      <c r="F21" s="1"/>
      <c r="I21" s="22" t="s">
        <v>30</v>
      </c>
      <c r="J21" s="31">
        <v>397</v>
      </c>
    </row>
    <row r="22" spans="1:13" ht="15" thickBot="1" x14ac:dyDescent="0.35">
      <c r="B22" s="15"/>
      <c r="C22" s="19" t="s">
        <v>3</v>
      </c>
      <c r="D22" s="19" t="s">
        <v>4</v>
      </c>
      <c r="E22" s="19" t="s">
        <v>5</v>
      </c>
      <c r="F22" s="19" t="s">
        <v>6</v>
      </c>
      <c r="I22" s="24" t="s">
        <v>31</v>
      </c>
      <c r="J22" s="32">
        <v>81</v>
      </c>
    </row>
    <row r="23" spans="1:13" x14ac:dyDescent="0.3">
      <c r="B23" s="12">
        <v>2019</v>
      </c>
      <c r="C23" s="16">
        <f>C6/C$17</f>
        <v>247.25616214112921</v>
      </c>
      <c r="D23" s="16">
        <f>D6/D$17</f>
        <v>248.08153917211195</v>
      </c>
      <c r="E23" s="16">
        <f t="shared" ref="E23:F23" si="5">E6/E$17</f>
        <v>233.13418655484901</v>
      </c>
      <c r="F23" s="16">
        <f t="shared" si="5"/>
        <v>208.72925039203994</v>
      </c>
    </row>
    <row r="24" spans="1:13" x14ac:dyDescent="0.3">
      <c r="B24" s="12">
        <v>2020</v>
      </c>
      <c r="C24" s="16">
        <f>C7/C$17</f>
        <v>244.06576004898562</v>
      </c>
      <c r="D24" s="16">
        <f t="shared" ref="D24:F24" si="6">D7/D$17</f>
        <v>260.0854846159238</v>
      </c>
      <c r="E24" s="16">
        <f t="shared" si="6"/>
        <v>234.8073984200752</v>
      </c>
      <c r="F24" s="16">
        <f t="shared" si="6"/>
        <v>251.08011279042486</v>
      </c>
    </row>
    <row r="25" spans="1:13" x14ac:dyDescent="0.3">
      <c r="B25" s="12">
        <v>2021</v>
      </c>
      <c r="C25" s="16">
        <f t="shared" ref="C25:F25" si="7">C8/C$17</f>
        <v>237.6849558646984</v>
      </c>
      <c r="D25" s="16">
        <f t="shared" si="7"/>
        <v>223.27338525490075</v>
      </c>
      <c r="E25" s="16">
        <f t="shared" si="7"/>
        <v>247.07761876506726</v>
      </c>
      <c r="F25" s="16">
        <f t="shared" si="7"/>
        <v>229.90468159123242</v>
      </c>
      <c r="I25" s="52" t="s">
        <v>53</v>
      </c>
      <c r="J25" s="52"/>
      <c r="K25" s="52"/>
    </row>
    <row r="26" spans="1:13" ht="15" thickBot="1" x14ac:dyDescent="0.35">
      <c r="B26" s="12">
        <v>2022</v>
      </c>
      <c r="C26" s="16">
        <f>C9/C$17</f>
        <v>208.97133703540598</v>
      </c>
      <c r="D26" s="16">
        <f t="shared" ref="D26:F26" si="8">D9/D$17</f>
        <v>207.26812466315158</v>
      </c>
      <c r="E26" s="16">
        <f t="shared" si="8"/>
        <v>221.42170349826569</v>
      </c>
      <c r="F26" s="16">
        <f t="shared" si="8"/>
        <v>245.02998959065559</v>
      </c>
    </row>
    <row r="27" spans="1:13" x14ac:dyDescent="0.3">
      <c r="I27" s="33" t="s">
        <v>14</v>
      </c>
      <c r="J27" s="35" t="s">
        <v>54</v>
      </c>
      <c r="K27" s="36" t="s">
        <v>32</v>
      </c>
      <c r="L27" s="36" t="s">
        <v>55</v>
      </c>
      <c r="M27" s="37" t="s">
        <v>56</v>
      </c>
    </row>
    <row r="28" spans="1:13" x14ac:dyDescent="0.3">
      <c r="I28" s="22" t="s">
        <v>16</v>
      </c>
      <c r="J28" s="20">
        <v>247.25616214112921</v>
      </c>
      <c r="K28" s="14">
        <f>$J$46</f>
        <v>234.24198064993234</v>
      </c>
      <c r="L28" s="14">
        <f>K28-3*$J$47</f>
        <v>185.1058663105421</v>
      </c>
      <c r="M28" s="23">
        <f>K28+3*$J$47</f>
        <v>283.37809498932256</v>
      </c>
    </row>
    <row r="29" spans="1:13" x14ac:dyDescent="0.3">
      <c r="B29" s="17" t="s">
        <v>59</v>
      </c>
      <c r="I29" s="22" t="s">
        <v>17</v>
      </c>
      <c r="J29" s="21">
        <v>248.08153917211195</v>
      </c>
      <c r="K29" s="14">
        <f t="shared" ref="K29:K43" si="9">$J$46</f>
        <v>234.24198064993234</v>
      </c>
      <c r="L29" s="14">
        <f t="shared" ref="L29:L43" si="10">K29-3*$J$47</f>
        <v>185.1058663105421</v>
      </c>
      <c r="M29" s="23">
        <f t="shared" ref="M29:M43" si="11">K29+3*$J$47</f>
        <v>283.37809498932256</v>
      </c>
    </row>
    <row r="30" spans="1:13" x14ac:dyDescent="0.3">
      <c r="B30" s="15"/>
      <c r="C30" s="19" t="s">
        <v>3</v>
      </c>
      <c r="D30" s="19" t="s">
        <v>4</v>
      </c>
      <c r="E30" s="19" t="s">
        <v>5</v>
      </c>
      <c r="F30" s="19" t="s">
        <v>6</v>
      </c>
      <c r="I30" s="22" t="s">
        <v>18</v>
      </c>
      <c r="J30" s="21">
        <v>233.13418655484901</v>
      </c>
      <c r="K30" s="14">
        <f t="shared" si="9"/>
        <v>234.24198064993234</v>
      </c>
      <c r="L30" s="14">
        <f t="shared" si="10"/>
        <v>185.1058663105421</v>
      </c>
      <c r="M30" s="23">
        <f t="shared" si="11"/>
        <v>283.37809498932256</v>
      </c>
    </row>
    <row r="31" spans="1:13" x14ac:dyDescent="0.3">
      <c r="B31" s="18">
        <v>2023</v>
      </c>
      <c r="C31" s="21">
        <v>234.24198064993234</v>
      </c>
      <c r="D31" s="21">
        <v>234.24198064993234</v>
      </c>
      <c r="E31" s="21">
        <v>234.24198064993234</v>
      </c>
      <c r="F31" s="21">
        <v>234.24198064993234</v>
      </c>
      <c r="I31" s="22" t="s">
        <v>19</v>
      </c>
      <c r="J31" s="21">
        <v>208.72925039203994</v>
      </c>
      <c r="K31" s="14">
        <f t="shared" si="9"/>
        <v>234.24198064993234</v>
      </c>
      <c r="L31" s="14">
        <f t="shared" si="10"/>
        <v>185.1058663105421</v>
      </c>
      <c r="M31" s="23">
        <f t="shared" si="11"/>
        <v>283.37809498932256</v>
      </c>
    </row>
    <row r="32" spans="1:13" x14ac:dyDescent="0.3">
      <c r="C32" s="8"/>
      <c r="D32" s="8"/>
      <c r="E32" s="8"/>
      <c r="F32" s="8"/>
      <c r="I32" s="22" t="s">
        <v>20</v>
      </c>
      <c r="J32" s="21">
        <v>244.06576004898562</v>
      </c>
      <c r="K32" s="14">
        <f t="shared" si="9"/>
        <v>234.24198064993234</v>
      </c>
      <c r="L32" s="14">
        <f t="shared" si="10"/>
        <v>185.1058663105421</v>
      </c>
      <c r="M32" s="23">
        <f t="shared" si="11"/>
        <v>283.37809498932256</v>
      </c>
    </row>
    <row r="33" spans="2:13" x14ac:dyDescent="0.3">
      <c r="B33" s="17" t="s">
        <v>60</v>
      </c>
      <c r="C33" s="8"/>
      <c r="D33" s="8"/>
      <c r="E33" s="8"/>
      <c r="F33" s="8"/>
      <c r="I33" s="22" t="s">
        <v>21</v>
      </c>
      <c r="J33" s="21">
        <v>260.0854846159238</v>
      </c>
      <c r="K33" s="14">
        <f t="shared" si="9"/>
        <v>234.24198064993234</v>
      </c>
      <c r="L33" s="14">
        <f t="shared" si="10"/>
        <v>185.1058663105421</v>
      </c>
      <c r="M33" s="23">
        <f t="shared" si="11"/>
        <v>283.37809498932256</v>
      </c>
    </row>
    <row r="34" spans="2:13" x14ac:dyDescent="0.3">
      <c r="B34" s="15"/>
      <c r="C34" s="19" t="s">
        <v>3</v>
      </c>
      <c r="D34" s="19" t="s">
        <v>4</v>
      </c>
      <c r="E34" s="19" t="s">
        <v>5</v>
      </c>
      <c r="F34" s="19" t="s">
        <v>6</v>
      </c>
      <c r="I34" s="22" t="s">
        <v>22</v>
      </c>
      <c r="J34" s="21">
        <v>234.8073984200752</v>
      </c>
      <c r="K34" s="14">
        <f t="shared" si="9"/>
        <v>234.24198064993234</v>
      </c>
      <c r="L34" s="14">
        <f t="shared" si="10"/>
        <v>185.1058663105421</v>
      </c>
      <c r="M34" s="23">
        <f t="shared" si="11"/>
        <v>283.37809498932256</v>
      </c>
    </row>
    <row r="35" spans="2:13" x14ac:dyDescent="0.3">
      <c r="B35" s="18">
        <v>2023</v>
      </c>
      <c r="C35" s="21">
        <f>C31*C17</f>
        <v>146.8416669025861</v>
      </c>
      <c r="D35" s="21">
        <f>D31*D17</f>
        <v>292.70623781119315</v>
      </c>
      <c r="E35" s="21">
        <f t="shared" ref="E35:F35" si="12">E31*E17</f>
        <v>419.98622921240207</v>
      </c>
      <c r="F35" s="21">
        <f t="shared" si="12"/>
        <v>77.433788673548122</v>
      </c>
      <c r="I35" s="22" t="s">
        <v>23</v>
      </c>
      <c r="J35" s="21">
        <v>251.08011279042486</v>
      </c>
      <c r="K35" s="14">
        <f t="shared" si="9"/>
        <v>234.24198064993234</v>
      </c>
      <c r="L35" s="14">
        <f t="shared" si="10"/>
        <v>185.1058663105421</v>
      </c>
      <c r="M35" s="23">
        <f t="shared" si="11"/>
        <v>283.37809498932256</v>
      </c>
    </row>
    <row r="36" spans="2:13" x14ac:dyDescent="0.3">
      <c r="B36" s="40" t="s">
        <v>61</v>
      </c>
      <c r="C36" s="11">
        <f>$M$28*C17</f>
        <v>177.64412560231449</v>
      </c>
      <c r="D36" s="11">
        <f t="shared" ref="D36:F36" si="13">$M$28*D17</f>
        <v>354.10619322925152</v>
      </c>
      <c r="E36" s="11">
        <f t="shared" si="13"/>
        <v>508.08525963509368</v>
      </c>
      <c r="F36" s="11">
        <f t="shared" si="13"/>
        <v>93.676801490630609</v>
      </c>
      <c r="I36" s="22" t="s">
        <v>24</v>
      </c>
      <c r="J36" s="21">
        <v>237.6849558646984</v>
      </c>
      <c r="K36" s="14">
        <f t="shared" si="9"/>
        <v>234.24198064993234</v>
      </c>
      <c r="L36" s="14">
        <f t="shared" si="10"/>
        <v>185.1058663105421</v>
      </c>
      <c r="M36" s="23">
        <f t="shared" si="11"/>
        <v>283.37809498932256</v>
      </c>
    </row>
    <row r="37" spans="2:13" x14ac:dyDescent="0.3">
      <c r="B37" s="40" t="s">
        <v>62</v>
      </c>
      <c r="C37" s="11">
        <f>$L$28*C17</f>
        <v>116.03920820285767</v>
      </c>
      <c r="D37" s="11">
        <f t="shared" ref="D37:F37" si="14">$L$28*D17</f>
        <v>231.30628239313478</v>
      </c>
      <c r="E37" s="11">
        <f t="shared" si="14"/>
        <v>331.88719878971034</v>
      </c>
      <c r="F37" s="11">
        <f t="shared" si="14"/>
        <v>61.190775856465621</v>
      </c>
      <c r="I37" s="22" t="s">
        <v>25</v>
      </c>
      <c r="J37" s="21">
        <v>223.27338525490075</v>
      </c>
      <c r="K37" s="14">
        <f t="shared" si="9"/>
        <v>234.24198064993234</v>
      </c>
      <c r="L37" s="14">
        <f t="shared" si="10"/>
        <v>185.1058663105421</v>
      </c>
      <c r="M37" s="23">
        <f t="shared" si="11"/>
        <v>283.37809498932256</v>
      </c>
    </row>
    <row r="38" spans="2:13" x14ac:dyDescent="0.3">
      <c r="I38" s="22" t="s">
        <v>26</v>
      </c>
      <c r="J38" s="21">
        <v>247.07761876506726</v>
      </c>
      <c r="K38" s="14">
        <f t="shared" si="9"/>
        <v>234.24198064993234</v>
      </c>
      <c r="L38" s="14">
        <f t="shared" si="10"/>
        <v>185.1058663105421</v>
      </c>
      <c r="M38" s="23">
        <f t="shared" si="11"/>
        <v>283.37809498932256</v>
      </c>
    </row>
    <row r="39" spans="2:13" x14ac:dyDescent="0.3">
      <c r="I39" s="22" t="s">
        <v>27</v>
      </c>
      <c r="J39" s="21">
        <v>229.90468159123242</v>
      </c>
      <c r="K39" s="14">
        <f t="shared" si="9"/>
        <v>234.24198064993234</v>
      </c>
      <c r="L39" s="14">
        <f t="shared" si="10"/>
        <v>185.1058663105421</v>
      </c>
      <c r="M39" s="23">
        <f t="shared" si="11"/>
        <v>283.37809498932256</v>
      </c>
    </row>
    <row r="40" spans="2:13" x14ac:dyDescent="0.3">
      <c r="I40" s="22" t="s">
        <v>28</v>
      </c>
      <c r="J40" s="21">
        <v>208.97133703540598</v>
      </c>
      <c r="K40" s="14">
        <f t="shared" si="9"/>
        <v>234.24198064993234</v>
      </c>
      <c r="L40" s="14">
        <f t="shared" si="10"/>
        <v>185.1058663105421</v>
      </c>
      <c r="M40" s="23">
        <f t="shared" si="11"/>
        <v>283.37809498932256</v>
      </c>
    </row>
    <row r="41" spans="2:13" x14ac:dyDescent="0.3">
      <c r="I41" s="22" t="s">
        <v>29</v>
      </c>
      <c r="J41" s="21">
        <v>207.26812466315158</v>
      </c>
      <c r="K41" s="14">
        <f t="shared" si="9"/>
        <v>234.24198064993234</v>
      </c>
      <c r="L41" s="14">
        <f t="shared" si="10"/>
        <v>185.1058663105421</v>
      </c>
      <c r="M41" s="23">
        <f t="shared" si="11"/>
        <v>283.37809498932256</v>
      </c>
    </row>
    <row r="42" spans="2:13" x14ac:dyDescent="0.3">
      <c r="I42" s="22" t="s">
        <v>30</v>
      </c>
      <c r="J42" s="21">
        <v>221.42170349826569</v>
      </c>
      <c r="K42" s="14">
        <f t="shared" si="9"/>
        <v>234.24198064993234</v>
      </c>
      <c r="L42" s="14">
        <f t="shared" si="10"/>
        <v>185.1058663105421</v>
      </c>
      <c r="M42" s="23">
        <f t="shared" si="11"/>
        <v>283.37809498932256</v>
      </c>
    </row>
    <row r="43" spans="2:13" ht="15" thickBot="1" x14ac:dyDescent="0.35">
      <c r="I43" s="24" t="s">
        <v>31</v>
      </c>
      <c r="J43" s="25">
        <v>245.02998959065559</v>
      </c>
      <c r="K43" s="26">
        <f t="shared" si="9"/>
        <v>234.24198064993234</v>
      </c>
      <c r="L43" s="26">
        <f t="shared" si="10"/>
        <v>185.1058663105421</v>
      </c>
      <c r="M43" s="27">
        <f t="shared" si="11"/>
        <v>283.37809498932256</v>
      </c>
    </row>
    <row r="46" spans="2:13" x14ac:dyDescent="0.3">
      <c r="I46" s="28" t="s">
        <v>57</v>
      </c>
      <c r="J46" s="38">
        <f>AVERAGE(J28:J43)</f>
        <v>234.24198064993234</v>
      </c>
    </row>
    <row r="47" spans="2:13" ht="28.8" x14ac:dyDescent="0.3">
      <c r="I47" s="39" t="s">
        <v>58</v>
      </c>
      <c r="J47" s="38">
        <f>STDEV(J28:J43)</f>
        <v>16.378704779796749</v>
      </c>
    </row>
  </sheetData>
  <mergeCells count="2">
    <mergeCell ref="I25:K25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58F-FFAE-4C82-8FCD-45C7280F003D}">
  <dimension ref="A1:V41"/>
  <sheetViews>
    <sheetView tabSelected="1" workbookViewId="0">
      <selection activeCell="E20" sqref="E20"/>
    </sheetView>
  </sheetViews>
  <sheetFormatPr defaultRowHeight="14.4" x14ac:dyDescent="0.3"/>
  <cols>
    <col min="1" max="1" width="4.44140625" customWidth="1"/>
    <col min="8" max="9" width="12.5546875" customWidth="1"/>
    <col min="10" max="10" width="12" customWidth="1"/>
    <col min="14" max="14" width="18" bestFit="1" customWidth="1"/>
    <col min="15" max="15" width="12" bestFit="1" customWidth="1"/>
    <col min="16" max="16" width="13.44140625" bestFit="1" customWidth="1"/>
    <col min="19" max="19" width="15" style="49" customWidth="1"/>
    <col min="20" max="20" width="12" bestFit="1" customWidth="1"/>
    <col min="21" max="22" width="12.109375" bestFit="1" customWidth="1"/>
  </cols>
  <sheetData>
    <row r="1" spans="1:10" x14ac:dyDescent="0.3">
      <c r="A1" s="17" t="s">
        <v>0</v>
      </c>
    </row>
    <row r="2" spans="1:10" x14ac:dyDescent="0.3">
      <c r="A2" s="17"/>
    </row>
    <row r="3" spans="1:10" x14ac:dyDescent="0.3">
      <c r="A3" s="17"/>
      <c r="B3" s="17" t="s">
        <v>9</v>
      </c>
      <c r="C3" s="1"/>
      <c r="D3" s="1"/>
      <c r="E3" s="1"/>
      <c r="F3" s="1"/>
    </row>
    <row r="4" spans="1:10" x14ac:dyDescent="0.3">
      <c r="A4" s="17"/>
      <c r="B4" s="17" t="s">
        <v>10</v>
      </c>
      <c r="C4" s="1"/>
      <c r="D4" s="1"/>
      <c r="E4" s="1"/>
      <c r="F4" s="1"/>
    </row>
    <row r="5" spans="1:10" ht="15" thickBot="1" x14ac:dyDescent="0.35">
      <c r="A5" s="17"/>
      <c r="B5" s="13"/>
      <c r="C5" s="19" t="s">
        <v>3</v>
      </c>
      <c r="D5" s="19" t="s">
        <v>4</v>
      </c>
      <c r="E5" s="19" t="s">
        <v>5</v>
      </c>
      <c r="F5" s="19" t="s">
        <v>6</v>
      </c>
      <c r="H5" s="6" t="s">
        <v>48</v>
      </c>
      <c r="I5" s="6"/>
      <c r="J5" s="7"/>
    </row>
    <row r="6" spans="1:10" x14ac:dyDescent="0.3">
      <c r="A6" s="17"/>
      <c r="B6" s="12">
        <v>2019</v>
      </c>
      <c r="C6" s="13">
        <v>539</v>
      </c>
      <c r="D6" s="13">
        <v>670</v>
      </c>
      <c r="E6" s="13">
        <v>903</v>
      </c>
      <c r="F6" s="13">
        <v>745</v>
      </c>
      <c r="H6" s="33" t="s">
        <v>14</v>
      </c>
      <c r="I6" s="41" t="s">
        <v>63</v>
      </c>
      <c r="J6" s="34" t="s">
        <v>15</v>
      </c>
    </row>
    <row r="7" spans="1:10" x14ac:dyDescent="0.3">
      <c r="A7" s="17"/>
      <c r="B7" s="12">
        <v>2020</v>
      </c>
      <c r="C7" s="13">
        <v>1134</v>
      </c>
      <c r="D7" s="13">
        <v>1411</v>
      </c>
      <c r="E7" s="13">
        <v>1332</v>
      </c>
      <c r="F7" s="13">
        <v>1646</v>
      </c>
      <c r="H7" s="22" t="s">
        <v>16</v>
      </c>
      <c r="I7" s="42">
        <v>1</v>
      </c>
      <c r="J7" s="30">
        <v>539</v>
      </c>
    </row>
    <row r="8" spans="1:10" x14ac:dyDescent="0.3">
      <c r="A8" s="17"/>
      <c r="B8" s="12">
        <v>2021</v>
      </c>
      <c r="C8" s="13">
        <v>1820</v>
      </c>
      <c r="D8" s="13">
        <v>1497</v>
      </c>
      <c r="E8" s="13">
        <v>1945</v>
      </c>
      <c r="F8" s="13">
        <v>1888</v>
      </c>
      <c r="H8" s="22" t="s">
        <v>17</v>
      </c>
      <c r="I8" s="42">
        <v>2</v>
      </c>
      <c r="J8" s="30">
        <v>670</v>
      </c>
    </row>
    <row r="9" spans="1:10" x14ac:dyDescent="0.3">
      <c r="A9" s="17"/>
      <c r="B9" s="12">
        <v>2022</v>
      </c>
      <c r="C9" s="13">
        <v>2153</v>
      </c>
      <c r="D9" s="13">
        <v>2223</v>
      </c>
      <c r="E9" s="13">
        <v>2027</v>
      </c>
      <c r="F9" s="13">
        <v>2389</v>
      </c>
      <c r="H9" s="22" t="s">
        <v>18</v>
      </c>
      <c r="I9" s="42">
        <v>3</v>
      </c>
      <c r="J9" s="30">
        <v>903</v>
      </c>
    </row>
    <row r="10" spans="1:10" x14ac:dyDescent="0.3">
      <c r="H10" s="22" t="s">
        <v>19</v>
      </c>
      <c r="I10" s="42">
        <v>4</v>
      </c>
      <c r="J10" s="30">
        <v>745</v>
      </c>
    </row>
    <row r="11" spans="1:10" x14ac:dyDescent="0.3">
      <c r="H11" s="22" t="s">
        <v>20</v>
      </c>
      <c r="I11" s="42">
        <v>5</v>
      </c>
      <c r="J11" s="30">
        <v>1134</v>
      </c>
    </row>
    <row r="12" spans="1:10" x14ac:dyDescent="0.3">
      <c r="H12" s="22" t="s">
        <v>21</v>
      </c>
      <c r="I12" s="42">
        <v>6</v>
      </c>
      <c r="J12" s="30">
        <v>1411</v>
      </c>
    </row>
    <row r="13" spans="1:10" x14ac:dyDescent="0.3">
      <c r="H13" s="22" t="s">
        <v>22</v>
      </c>
      <c r="I13" s="42">
        <v>7</v>
      </c>
      <c r="J13" s="30">
        <v>1332</v>
      </c>
    </row>
    <row r="14" spans="1:10" x14ac:dyDescent="0.3">
      <c r="H14" s="22" t="s">
        <v>23</v>
      </c>
      <c r="I14" s="42">
        <v>8</v>
      </c>
      <c r="J14" s="30">
        <v>1646</v>
      </c>
    </row>
    <row r="15" spans="1:10" x14ac:dyDescent="0.3">
      <c r="H15" s="22" t="s">
        <v>24</v>
      </c>
      <c r="I15" s="42">
        <v>9</v>
      </c>
      <c r="J15" s="30">
        <v>1820</v>
      </c>
    </row>
    <row r="16" spans="1:10" x14ac:dyDescent="0.3">
      <c r="H16" s="22" t="s">
        <v>25</v>
      </c>
      <c r="I16" s="42">
        <v>10</v>
      </c>
      <c r="J16" s="30">
        <v>1497</v>
      </c>
    </row>
    <row r="17" spans="8:15" x14ac:dyDescent="0.3">
      <c r="H17" s="22" t="s">
        <v>26</v>
      </c>
      <c r="I17" s="42">
        <v>11</v>
      </c>
      <c r="J17" s="30">
        <v>1945</v>
      </c>
    </row>
    <row r="18" spans="8:15" x14ac:dyDescent="0.3">
      <c r="H18" s="22" t="s">
        <v>27</v>
      </c>
      <c r="I18" s="42">
        <v>12</v>
      </c>
      <c r="J18" s="30">
        <v>1888</v>
      </c>
    </row>
    <row r="19" spans="8:15" x14ac:dyDescent="0.3">
      <c r="H19" s="22" t="s">
        <v>28</v>
      </c>
      <c r="I19" s="42">
        <v>13</v>
      </c>
      <c r="J19" s="30">
        <v>2153</v>
      </c>
    </row>
    <row r="20" spans="8:15" x14ac:dyDescent="0.3">
      <c r="H20" s="22" t="s">
        <v>29</v>
      </c>
      <c r="I20" s="42">
        <v>14</v>
      </c>
      <c r="J20" s="30">
        <v>2223</v>
      </c>
    </row>
    <row r="21" spans="8:15" x14ac:dyDescent="0.3">
      <c r="H21" s="22" t="s">
        <v>30</v>
      </c>
      <c r="I21" s="42">
        <v>15</v>
      </c>
      <c r="J21" s="31">
        <v>2027</v>
      </c>
    </row>
    <row r="22" spans="8:15" ht="15" thickBot="1" x14ac:dyDescent="0.35">
      <c r="H22" s="24" t="s">
        <v>31</v>
      </c>
      <c r="I22" s="60">
        <v>16</v>
      </c>
      <c r="J22" s="32">
        <v>2389</v>
      </c>
    </row>
    <row r="23" spans="8:15" x14ac:dyDescent="0.3">
      <c r="H23" s="58" t="s">
        <v>64</v>
      </c>
      <c r="I23" s="58">
        <v>17</v>
      </c>
      <c r="J23" s="59">
        <f>(119.41*I23)+505.13</f>
        <v>2535.1</v>
      </c>
    </row>
    <row r="24" spans="8:15" x14ac:dyDescent="0.3">
      <c r="H24" s="28" t="s">
        <v>65</v>
      </c>
      <c r="I24" s="28">
        <v>18</v>
      </c>
      <c r="J24" s="43">
        <f t="shared" ref="J24:J26" si="0">(119.41*I24)+505.13</f>
        <v>2654.51</v>
      </c>
      <c r="N24" s="48" t="s">
        <v>68</v>
      </c>
      <c r="O24" s="48"/>
    </row>
    <row r="25" spans="8:15" ht="15" thickBot="1" x14ac:dyDescent="0.35">
      <c r="H25" s="28" t="s">
        <v>66</v>
      </c>
      <c r="I25" s="28">
        <v>19</v>
      </c>
      <c r="J25" s="43">
        <f t="shared" si="0"/>
        <v>2773.92</v>
      </c>
    </row>
    <row r="26" spans="8:15" x14ac:dyDescent="0.3">
      <c r="H26" s="28" t="s">
        <v>67</v>
      </c>
      <c r="I26" s="28">
        <v>20</v>
      </c>
      <c r="J26" s="43">
        <f t="shared" si="0"/>
        <v>2893.33</v>
      </c>
      <c r="N26" s="5" t="s">
        <v>69</v>
      </c>
      <c r="O26" s="5"/>
    </row>
    <row r="27" spans="8:15" x14ac:dyDescent="0.3">
      <c r="N27" t="s">
        <v>70</v>
      </c>
      <c r="O27">
        <v>0.96632007108538931</v>
      </c>
    </row>
    <row r="28" spans="8:15" x14ac:dyDescent="0.3">
      <c r="N28" s="46" t="s">
        <v>71</v>
      </c>
      <c r="O28" s="46">
        <v>0.93377447978247186</v>
      </c>
    </row>
    <row r="29" spans="8:15" x14ac:dyDescent="0.3">
      <c r="N29" t="s">
        <v>72</v>
      </c>
      <c r="O29">
        <v>0.92904408548121986</v>
      </c>
    </row>
    <row r="30" spans="8:15" x14ac:dyDescent="0.3">
      <c r="N30" t="s">
        <v>33</v>
      </c>
      <c r="O30">
        <v>156.71632765267688</v>
      </c>
    </row>
    <row r="31" spans="8:15" ht="15" thickBot="1" x14ac:dyDescent="0.35">
      <c r="N31" s="4" t="s">
        <v>73</v>
      </c>
      <c r="O31" s="4">
        <v>16</v>
      </c>
    </row>
    <row r="33" spans="14:22" ht="15" thickBot="1" x14ac:dyDescent="0.35">
      <c r="N33" t="s">
        <v>74</v>
      </c>
    </row>
    <row r="34" spans="14:22" x14ac:dyDescent="0.3">
      <c r="N34" s="44"/>
      <c r="O34" s="44" t="s">
        <v>79</v>
      </c>
      <c r="P34" s="44" t="s">
        <v>80</v>
      </c>
      <c r="Q34" s="44" t="s">
        <v>81</v>
      </c>
      <c r="R34" s="44" t="s">
        <v>82</v>
      </c>
      <c r="S34" s="50" t="s">
        <v>83</v>
      </c>
    </row>
    <row r="35" spans="14:22" x14ac:dyDescent="0.3">
      <c r="N35" t="s">
        <v>75</v>
      </c>
      <c r="O35">
        <v>1</v>
      </c>
      <c r="P35">
        <v>4848117.6470588231</v>
      </c>
      <c r="Q35">
        <v>4848117.6470588231</v>
      </c>
      <c r="R35">
        <v>197.39886789888268</v>
      </c>
      <c r="S35" s="49">
        <v>1.2058050379154205E-9</v>
      </c>
    </row>
    <row r="36" spans="14:22" x14ac:dyDescent="0.3">
      <c r="N36" t="s">
        <v>76</v>
      </c>
      <c r="O36">
        <v>14</v>
      </c>
      <c r="P36">
        <v>343840.1029411765</v>
      </c>
      <c r="Q36">
        <v>24560.007352941178</v>
      </c>
    </row>
    <row r="37" spans="14:22" ht="15" thickBot="1" x14ac:dyDescent="0.35">
      <c r="N37" s="4" t="s">
        <v>77</v>
      </c>
      <c r="O37" s="4">
        <v>15</v>
      </c>
      <c r="P37" s="4">
        <v>5191957.75</v>
      </c>
      <c r="Q37" s="4"/>
      <c r="R37" s="4"/>
      <c r="S37" s="51"/>
    </row>
    <row r="38" spans="14:22" ht="15" thickBot="1" x14ac:dyDescent="0.35"/>
    <row r="39" spans="14:22" x14ac:dyDescent="0.3">
      <c r="N39" s="44"/>
      <c r="O39" s="44" t="s">
        <v>84</v>
      </c>
      <c r="P39" s="44" t="s">
        <v>33</v>
      </c>
      <c r="Q39" s="44" t="s">
        <v>85</v>
      </c>
      <c r="R39" s="45" t="s">
        <v>86</v>
      </c>
      <c r="S39" s="50" t="s">
        <v>87</v>
      </c>
      <c r="T39" s="44" t="s">
        <v>88</v>
      </c>
      <c r="U39" s="44" t="s">
        <v>89</v>
      </c>
      <c r="V39" s="44" t="s">
        <v>90</v>
      </c>
    </row>
    <row r="40" spans="14:22" x14ac:dyDescent="0.3">
      <c r="N40" t="s">
        <v>78</v>
      </c>
      <c r="O40">
        <v>505.125</v>
      </c>
      <c r="P40">
        <v>82.182735547430056</v>
      </c>
      <c r="Q40">
        <v>6.1463639125090648</v>
      </c>
      <c r="R40" s="46">
        <v>2.534416655471933E-5</v>
      </c>
      <c r="S40" s="49">
        <v>328.86056282120268</v>
      </c>
      <c r="T40">
        <v>681.38943717879738</v>
      </c>
      <c r="U40">
        <v>328.86056282120268</v>
      </c>
      <c r="V40">
        <v>681.38943717879738</v>
      </c>
    </row>
    <row r="41" spans="14:22" ht="15" thickBot="1" x14ac:dyDescent="0.35">
      <c r="N41" s="4" t="s">
        <v>91</v>
      </c>
      <c r="O41" s="4">
        <v>119.41176470588235</v>
      </c>
      <c r="P41" s="4">
        <v>8.4991361763384301</v>
      </c>
      <c r="Q41" s="4">
        <v>14.049870743137914</v>
      </c>
      <c r="R41" s="47">
        <v>1.2058050379154205E-9</v>
      </c>
      <c r="S41" s="51">
        <v>101.18293057607106</v>
      </c>
      <c r="T41" s="4">
        <v>137.64059883569365</v>
      </c>
      <c r="U41" s="4">
        <v>101.18293057607106</v>
      </c>
      <c r="V41" s="4">
        <v>137.64059883569365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6364-23C7-46D7-95B1-7D0F183680F3}">
  <dimension ref="A1:L46"/>
  <sheetViews>
    <sheetView topLeftCell="A9" workbookViewId="0">
      <selection activeCell="C37" sqref="C37:F37"/>
    </sheetView>
  </sheetViews>
  <sheetFormatPr defaultRowHeight="14.4" x14ac:dyDescent="0.3"/>
  <cols>
    <col min="1" max="1" width="15.6640625" customWidth="1"/>
    <col min="7" max="7" width="15.109375" customWidth="1"/>
    <col min="8" max="8" width="3.77734375" customWidth="1"/>
    <col min="9" max="10" width="10.44140625" customWidth="1"/>
    <col min="11" max="11" width="12.44140625" customWidth="1"/>
  </cols>
  <sheetData>
    <row r="1" spans="1:11" x14ac:dyDescent="0.3">
      <c r="A1" s="17" t="s">
        <v>0</v>
      </c>
    </row>
    <row r="2" spans="1:11" x14ac:dyDescent="0.3">
      <c r="A2" s="17"/>
    </row>
    <row r="3" spans="1:11" x14ac:dyDescent="0.3">
      <c r="A3" s="17"/>
      <c r="B3" s="17" t="s">
        <v>11</v>
      </c>
      <c r="C3" s="1"/>
      <c r="D3" s="1"/>
      <c r="E3" s="1"/>
      <c r="F3" s="1"/>
    </row>
    <row r="4" spans="1:11" x14ac:dyDescent="0.3">
      <c r="A4" s="17"/>
      <c r="B4" s="17" t="s">
        <v>92</v>
      </c>
      <c r="C4" s="1"/>
      <c r="D4" s="1"/>
      <c r="E4" s="1"/>
      <c r="F4" s="1"/>
    </row>
    <row r="5" spans="1:11" ht="15" thickBot="1" x14ac:dyDescent="0.35">
      <c r="A5" s="17"/>
      <c r="B5" s="13"/>
      <c r="C5" s="19" t="s">
        <v>3</v>
      </c>
      <c r="D5" s="19" t="s">
        <v>4</v>
      </c>
      <c r="E5" s="19" t="s">
        <v>5</v>
      </c>
      <c r="F5" s="19" t="s">
        <v>6</v>
      </c>
      <c r="G5" s="28" t="s">
        <v>49</v>
      </c>
      <c r="I5" s="6" t="s">
        <v>48</v>
      </c>
      <c r="J5" s="6"/>
      <c r="K5" s="7"/>
    </row>
    <row r="6" spans="1:11" x14ac:dyDescent="0.3">
      <c r="A6" s="17"/>
      <c r="B6" s="12">
        <v>2019</v>
      </c>
      <c r="C6" s="13">
        <v>448</v>
      </c>
      <c r="D6" s="13">
        <v>1654</v>
      </c>
      <c r="E6" s="13">
        <v>928</v>
      </c>
      <c r="F6" s="13">
        <v>2177</v>
      </c>
      <c r="G6" s="29">
        <f>AVERAGE(C6:F6)</f>
        <v>1301.75</v>
      </c>
      <c r="I6" s="33" t="s">
        <v>14</v>
      </c>
      <c r="J6" s="41" t="s">
        <v>93</v>
      </c>
      <c r="K6" s="34" t="s">
        <v>15</v>
      </c>
    </row>
    <row r="7" spans="1:11" x14ac:dyDescent="0.3">
      <c r="A7" s="17"/>
      <c r="B7" s="12">
        <v>2020</v>
      </c>
      <c r="C7" s="13">
        <v>756</v>
      </c>
      <c r="D7" s="13">
        <v>1801</v>
      </c>
      <c r="E7" s="13">
        <v>1273</v>
      </c>
      <c r="F7" s="13">
        <v>2710</v>
      </c>
      <c r="G7" s="29">
        <f t="shared" ref="G7:G9" si="0">AVERAGE(C7:F7)</f>
        <v>1635</v>
      </c>
      <c r="I7" s="22" t="s">
        <v>16</v>
      </c>
      <c r="J7" s="42">
        <v>1</v>
      </c>
      <c r="K7" s="30">
        <v>448</v>
      </c>
    </row>
    <row r="8" spans="1:11" x14ac:dyDescent="0.3">
      <c r="A8" s="17"/>
      <c r="B8" s="12">
        <v>2021</v>
      </c>
      <c r="C8" s="13">
        <v>925</v>
      </c>
      <c r="D8" s="13">
        <v>2492</v>
      </c>
      <c r="E8" s="13">
        <v>1477</v>
      </c>
      <c r="F8" s="13">
        <v>3381</v>
      </c>
      <c r="G8" s="29">
        <f t="shared" si="0"/>
        <v>2068.75</v>
      </c>
      <c r="I8" s="22" t="s">
        <v>17</v>
      </c>
      <c r="J8" s="42">
        <v>2</v>
      </c>
      <c r="K8" s="30">
        <v>1654</v>
      </c>
    </row>
    <row r="9" spans="1:11" x14ac:dyDescent="0.3">
      <c r="A9" s="17"/>
      <c r="B9" s="12">
        <v>2022</v>
      </c>
      <c r="C9" s="13">
        <v>1017</v>
      </c>
      <c r="D9" s="13">
        <v>3058</v>
      </c>
      <c r="E9" s="13">
        <v>2120</v>
      </c>
      <c r="F9" s="13">
        <v>4471</v>
      </c>
      <c r="G9" s="29">
        <f t="shared" si="0"/>
        <v>2666.5</v>
      </c>
      <c r="I9" s="22" t="s">
        <v>18</v>
      </c>
      <c r="J9" s="42">
        <v>3</v>
      </c>
      <c r="K9" s="30">
        <v>928</v>
      </c>
    </row>
    <row r="10" spans="1:11" x14ac:dyDescent="0.3">
      <c r="A10" s="1"/>
      <c r="I10" s="22" t="s">
        <v>19</v>
      </c>
      <c r="J10" s="42">
        <v>4</v>
      </c>
      <c r="K10" s="30">
        <v>2177</v>
      </c>
    </row>
    <row r="11" spans="1:11" x14ac:dyDescent="0.3">
      <c r="A11" s="17"/>
      <c r="B11" s="17" t="s">
        <v>50</v>
      </c>
      <c r="C11" s="1"/>
      <c r="D11" s="1"/>
      <c r="E11" s="1"/>
      <c r="F11" s="1"/>
      <c r="I11" s="22" t="s">
        <v>20</v>
      </c>
      <c r="J11" s="42">
        <v>5</v>
      </c>
      <c r="K11" s="30">
        <v>756</v>
      </c>
    </row>
    <row r="12" spans="1:11" x14ac:dyDescent="0.3">
      <c r="A12" s="17"/>
      <c r="B12" s="13"/>
      <c r="C12" s="19" t="s">
        <v>3</v>
      </c>
      <c r="D12" s="19" t="s">
        <v>4</v>
      </c>
      <c r="E12" s="19" t="s">
        <v>5</v>
      </c>
      <c r="F12" s="19" t="s">
        <v>6</v>
      </c>
      <c r="I12" s="22" t="s">
        <v>21</v>
      </c>
      <c r="J12" s="42">
        <v>6</v>
      </c>
      <c r="K12" s="30">
        <v>1801</v>
      </c>
    </row>
    <row r="13" spans="1:11" x14ac:dyDescent="0.3">
      <c r="A13" s="17"/>
      <c r="B13" s="12">
        <v>2019</v>
      </c>
      <c r="C13" s="14">
        <f>C6/$G6</f>
        <v>0.34415210293835224</v>
      </c>
      <c r="D13" s="14">
        <f t="shared" ref="D13:F13" si="1">D6/$G6</f>
        <v>1.2705972729018629</v>
      </c>
      <c r="E13" s="14">
        <f t="shared" si="1"/>
        <v>0.71288649894372957</v>
      </c>
      <c r="F13" s="14">
        <f t="shared" si="1"/>
        <v>1.6723641252160553</v>
      </c>
      <c r="I13" s="22" t="s">
        <v>22</v>
      </c>
      <c r="J13" s="42">
        <v>7</v>
      </c>
      <c r="K13" s="30">
        <v>1273</v>
      </c>
    </row>
    <row r="14" spans="1:11" x14ac:dyDescent="0.3">
      <c r="A14" s="17"/>
      <c r="B14" s="12">
        <v>2020</v>
      </c>
      <c r="C14" s="14">
        <f t="shared" ref="C14:F14" si="2">C7/$G7</f>
        <v>0.46238532110091746</v>
      </c>
      <c r="D14" s="14">
        <f t="shared" si="2"/>
        <v>1.1015290519877676</v>
      </c>
      <c r="E14" s="14">
        <f t="shared" si="2"/>
        <v>0.77859327217125385</v>
      </c>
      <c r="F14" s="14">
        <f t="shared" si="2"/>
        <v>1.6574923547400611</v>
      </c>
      <c r="I14" s="22" t="s">
        <v>23</v>
      </c>
      <c r="J14" s="42">
        <v>8</v>
      </c>
      <c r="K14" s="30">
        <v>2710</v>
      </c>
    </row>
    <row r="15" spans="1:11" x14ac:dyDescent="0.3">
      <c r="A15" s="17"/>
      <c r="B15" s="12">
        <v>2021</v>
      </c>
      <c r="C15" s="14">
        <f t="shared" ref="C15:F15" si="3">C8/$G8</f>
        <v>0.44712990936555891</v>
      </c>
      <c r="D15" s="14">
        <f t="shared" si="3"/>
        <v>1.2045921450151058</v>
      </c>
      <c r="E15" s="14">
        <f t="shared" si="3"/>
        <v>0.71395770392749247</v>
      </c>
      <c r="F15" s="14">
        <f t="shared" si="3"/>
        <v>1.634320241691843</v>
      </c>
      <c r="I15" s="22" t="s">
        <v>24</v>
      </c>
      <c r="J15" s="42">
        <v>9</v>
      </c>
      <c r="K15" s="30">
        <v>925</v>
      </c>
    </row>
    <row r="16" spans="1:11" x14ac:dyDescent="0.3">
      <c r="A16" s="17"/>
      <c r="B16" s="12">
        <v>2022</v>
      </c>
      <c r="C16" s="14">
        <f t="shared" ref="C16:F16" si="4">C9/$G9</f>
        <v>0.38139883742733921</v>
      </c>
      <c r="D16" s="14">
        <f t="shared" si="4"/>
        <v>1.1468216763547723</v>
      </c>
      <c r="E16" s="14">
        <f t="shared" si="4"/>
        <v>0.79504969060566288</v>
      </c>
      <c r="F16" s="14">
        <f t="shared" si="4"/>
        <v>1.6767297956122258</v>
      </c>
      <c r="I16" s="22" t="s">
        <v>25</v>
      </c>
      <c r="J16" s="42">
        <v>10</v>
      </c>
      <c r="K16" s="30">
        <v>2492</v>
      </c>
    </row>
    <row r="17" spans="1:12" x14ac:dyDescent="0.3">
      <c r="A17" s="53" t="s">
        <v>52</v>
      </c>
      <c r="B17" s="54"/>
      <c r="C17" s="14">
        <f>AVERAGE(C13:C16)</f>
        <v>0.40876654270804197</v>
      </c>
      <c r="D17" s="14">
        <f t="shared" ref="D17:F17" si="5">AVERAGE(D13:D16)</f>
        <v>1.1808850365648771</v>
      </c>
      <c r="E17" s="14">
        <f t="shared" si="5"/>
        <v>0.75012179141203472</v>
      </c>
      <c r="F17" s="14">
        <f t="shared" si="5"/>
        <v>1.6602266293150463</v>
      </c>
      <c r="I17" s="22" t="s">
        <v>26</v>
      </c>
      <c r="J17" s="42">
        <v>11</v>
      </c>
      <c r="K17" s="30">
        <v>1477</v>
      </c>
    </row>
    <row r="18" spans="1:12" x14ac:dyDescent="0.3">
      <c r="A18" s="17"/>
      <c r="B18" s="10"/>
      <c r="C18" s="9"/>
      <c r="D18" s="9"/>
      <c r="E18" s="9"/>
      <c r="F18" s="9"/>
      <c r="I18" s="22" t="s">
        <v>27</v>
      </c>
      <c r="J18" s="42">
        <v>12</v>
      </c>
      <c r="K18" s="30">
        <v>3381</v>
      </c>
    </row>
    <row r="19" spans="1:12" x14ac:dyDescent="0.3">
      <c r="A19" s="17"/>
      <c r="B19" s="10"/>
      <c r="C19" s="9"/>
      <c r="D19" s="9"/>
      <c r="E19" s="9"/>
      <c r="F19" s="9"/>
      <c r="I19" s="22" t="s">
        <v>28</v>
      </c>
      <c r="J19" s="42">
        <v>13</v>
      </c>
      <c r="K19" s="30">
        <v>1017</v>
      </c>
    </row>
    <row r="20" spans="1:12" x14ac:dyDescent="0.3">
      <c r="A20" s="17"/>
      <c r="B20" s="1"/>
      <c r="C20" s="1"/>
      <c r="D20" s="1"/>
      <c r="E20" s="1"/>
      <c r="F20" s="1"/>
      <c r="I20" s="22" t="s">
        <v>29</v>
      </c>
      <c r="J20" s="42">
        <v>14</v>
      </c>
      <c r="K20" s="30">
        <v>3058</v>
      </c>
    </row>
    <row r="21" spans="1:12" x14ac:dyDescent="0.3">
      <c r="A21" s="17"/>
      <c r="B21" s="17" t="s">
        <v>51</v>
      </c>
      <c r="C21" s="1"/>
      <c r="D21" s="1"/>
      <c r="E21" s="1"/>
      <c r="F21" s="1"/>
      <c r="I21" s="22" t="s">
        <v>30</v>
      </c>
      <c r="J21" s="42">
        <v>15</v>
      </c>
      <c r="K21" s="31">
        <v>2120</v>
      </c>
    </row>
    <row r="22" spans="1:12" ht="15" thickBot="1" x14ac:dyDescent="0.35">
      <c r="A22" s="17"/>
      <c r="B22" s="15"/>
      <c r="C22" s="19" t="s">
        <v>3</v>
      </c>
      <c r="D22" s="19" t="s">
        <v>4</v>
      </c>
      <c r="E22" s="19" t="s">
        <v>5</v>
      </c>
      <c r="F22" s="19" t="s">
        <v>6</v>
      </c>
      <c r="I22" s="24" t="s">
        <v>31</v>
      </c>
      <c r="J22" s="57">
        <v>16</v>
      </c>
      <c r="K22" s="32">
        <v>4471</v>
      </c>
    </row>
    <row r="23" spans="1:12" x14ac:dyDescent="0.3">
      <c r="A23" s="17"/>
      <c r="B23" s="12">
        <v>2019</v>
      </c>
      <c r="C23" s="16">
        <f>C6/C$17</f>
        <v>1095.9801089199714</v>
      </c>
      <c r="D23" s="16">
        <f t="shared" ref="D23:F23" si="6">D6/D$17</f>
        <v>1400.6443885607914</v>
      </c>
      <c r="E23" s="16">
        <f t="shared" si="6"/>
        <v>1237.1324371914673</v>
      </c>
      <c r="F23" s="16">
        <f t="shared" si="6"/>
        <v>1311.2667641634907</v>
      </c>
      <c r="I23" s="61"/>
      <c r="J23" s="61"/>
      <c r="K23" s="62"/>
    </row>
    <row r="24" spans="1:12" x14ac:dyDescent="0.3">
      <c r="A24" s="17"/>
      <c r="B24" s="12">
        <v>2020</v>
      </c>
      <c r="C24" s="16">
        <f t="shared" ref="C24:F26" si="7">C7/C$17</f>
        <v>1849.4664338024518</v>
      </c>
      <c r="D24" s="16">
        <f t="shared" si="7"/>
        <v>1525.1272937109948</v>
      </c>
      <c r="E24" s="16">
        <f t="shared" si="7"/>
        <v>1697.0577505870021</v>
      </c>
      <c r="F24" s="16">
        <f t="shared" si="7"/>
        <v>1632.3072718801377</v>
      </c>
      <c r="I24" s="52" t="s">
        <v>53</v>
      </c>
      <c r="J24" s="52"/>
      <c r="K24" s="52"/>
      <c r="L24" s="66"/>
    </row>
    <row r="25" spans="1:12" ht="15" thickBot="1" x14ac:dyDescent="0.35">
      <c r="A25" s="17"/>
      <c r="B25" s="12">
        <v>2021</v>
      </c>
      <c r="C25" s="16">
        <f t="shared" si="7"/>
        <v>2262.9053588191373</v>
      </c>
      <c r="D25" s="16">
        <f t="shared" si="7"/>
        <v>2110.281630165352</v>
      </c>
      <c r="E25" s="16">
        <f t="shared" si="7"/>
        <v>1969.0135880730575</v>
      </c>
      <c r="F25" s="16">
        <f t="shared" si="7"/>
        <v>2036.4689617072863</v>
      </c>
      <c r="I25" s="61"/>
      <c r="J25" s="61"/>
      <c r="K25" s="62"/>
    </row>
    <row r="26" spans="1:12" x14ac:dyDescent="0.3">
      <c r="A26" s="17"/>
      <c r="B26" s="12">
        <v>2022</v>
      </c>
      <c r="C26" s="16">
        <f t="shared" si="7"/>
        <v>2487.9727026152032</v>
      </c>
      <c r="D26" s="16">
        <f t="shared" si="7"/>
        <v>2589.5831561178356</v>
      </c>
      <c r="E26" s="16">
        <f t="shared" si="7"/>
        <v>2826.2077228943003</v>
      </c>
      <c r="F26" s="16">
        <f t="shared" si="7"/>
        <v>2693.0058348989282</v>
      </c>
      <c r="I26" s="33" t="s">
        <v>14</v>
      </c>
      <c r="J26" s="41" t="s">
        <v>93</v>
      </c>
      <c r="K26" s="34" t="s">
        <v>15</v>
      </c>
    </row>
    <row r="27" spans="1:12" x14ac:dyDescent="0.3">
      <c r="A27" s="17"/>
      <c r="I27" s="22" t="s">
        <v>16</v>
      </c>
      <c r="J27" s="42">
        <v>1</v>
      </c>
      <c r="K27" s="63">
        <v>1095.9801089199714</v>
      </c>
    </row>
    <row r="28" spans="1:12" x14ac:dyDescent="0.3">
      <c r="A28" s="17"/>
      <c r="I28" s="22" t="s">
        <v>17</v>
      </c>
      <c r="J28" s="42">
        <v>2</v>
      </c>
      <c r="K28" s="63">
        <v>1400.6443885607914</v>
      </c>
    </row>
    <row r="29" spans="1:12" x14ac:dyDescent="0.3">
      <c r="A29" s="17"/>
      <c r="B29" s="17" t="s">
        <v>59</v>
      </c>
      <c r="I29" s="22" t="s">
        <v>18</v>
      </c>
      <c r="J29" s="42">
        <v>3</v>
      </c>
      <c r="K29" s="63">
        <v>1237.1324371914673</v>
      </c>
    </row>
    <row r="30" spans="1:12" x14ac:dyDescent="0.3">
      <c r="A30" s="17"/>
      <c r="B30" s="15"/>
      <c r="C30" s="19" t="s">
        <v>3</v>
      </c>
      <c r="D30" s="19" t="s">
        <v>4</v>
      </c>
      <c r="E30" s="19" t="s">
        <v>5</v>
      </c>
      <c r="F30" s="19" t="s">
        <v>6</v>
      </c>
      <c r="I30" s="22" t="s">
        <v>19</v>
      </c>
      <c r="J30" s="42">
        <v>4</v>
      </c>
      <c r="K30" s="63">
        <v>1311.2667641634907</v>
      </c>
    </row>
    <row r="31" spans="1:12" x14ac:dyDescent="0.3">
      <c r="A31" s="17"/>
      <c r="B31" s="15"/>
      <c r="C31" s="19">
        <v>17</v>
      </c>
      <c r="D31" s="19">
        <v>18</v>
      </c>
      <c r="E31" s="19">
        <v>19</v>
      </c>
      <c r="F31" s="19">
        <v>20</v>
      </c>
      <c r="I31" s="22" t="s">
        <v>20</v>
      </c>
      <c r="J31" s="42">
        <v>5</v>
      </c>
      <c r="K31" s="63">
        <v>1849.4664338024518</v>
      </c>
    </row>
    <row r="32" spans="1:12" x14ac:dyDescent="0.3">
      <c r="A32" s="17"/>
      <c r="B32" s="18">
        <v>2023</v>
      </c>
      <c r="C32" s="29">
        <v>2837.19</v>
      </c>
      <c r="D32" s="29">
        <v>2945.06</v>
      </c>
      <c r="E32" s="29">
        <v>3052.9300000000003</v>
      </c>
      <c r="F32" s="29">
        <v>3160.8</v>
      </c>
      <c r="I32" s="22" t="s">
        <v>21</v>
      </c>
      <c r="J32" s="42">
        <v>6</v>
      </c>
      <c r="K32" s="63">
        <v>1525.1272937109948</v>
      </c>
    </row>
    <row r="33" spans="1:11" x14ac:dyDescent="0.3">
      <c r="A33" s="17"/>
      <c r="C33" s="8"/>
      <c r="D33" s="8"/>
      <c r="E33" s="8"/>
      <c r="F33" s="8"/>
      <c r="I33" s="22" t="s">
        <v>22</v>
      </c>
      <c r="J33" s="42">
        <v>7</v>
      </c>
      <c r="K33" s="63">
        <v>1697.0577505870021</v>
      </c>
    </row>
    <row r="34" spans="1:11" x14ac:dyDescent="0.3">
      <c r="A34" s="17"/>
      <c r="B34" s="17" t="s">
        <v>60</v>
      </c>
      <c r="C34" s="8"/>
      <c r="D34" s="8"/>
      <c r="E34" s="8"/>
      <c r="F34" s="8"/>
      <c r="I34" s="22" t="s">
        <v>23</v>
      </c>
      <c r="J34" s="42">
        <v>8</v>
      </c>
      <c r="K34" s="63">
        <v>1632.3072718801377</v>
      </c>
    </row>
    <row r="35" spans="1:11" x14ac:dyDescent="0.3">
      <c r="A35" s="17"/>
      <c r="B35" s="15"/>
      <c r="C35" s="19" t="s">
        <v>3</v>
      </c>
      <c r="D35" s="19" t="s">
        <v>4</v>
      </c>
      <c r="E35" s="19" t="s">
        <v>5</v>
      </c>
      <c r="F35" s="19" t="s">
        <v>6</v>
      </c>
      <c r="I35" s="22" t="s">
        <v>24</v>
      </c>
      <c r="J35" s="42">
        <v>9</v>
      </c>
      <c r="K35" s="63">
        <v>2262.9053588191373</v>
      </c>
    </row>
    <row r="36" spans="1:11" x14ac:dyDescent="0.3">
      <c r="A36" s="17"/>
      <c r="B36" s="15"/>
      <c r="C36" s="19">
        <v>17</v>
      </c>
      <c r="D36" s="19">
        <v>18</v>
      </c>
      <c r="E36" s="19">
        <v>19</v>
      </c>
      <c r="F36" s="19">
        <v>20</v>
      </c>
      <c r="I36" s="22" t="s">
        <v>25</v>
      </c>
      <c r="J36" s="42">
        <v>10</v>
      </c>
      <c r="K36" s="63">
        <v>2110.281630165352</v>
      </c>
    </row>
    <row r="37" spans="1:11" x14ac:dyDescent="0.3">
      <c r="A37" s="17"/>
      <c r="B37" s="18">
        <v>2023</v>
      </c>
      <c r="C37" s="29">
        <f>C32*C17</f>
        <v>1159.7483473058296</v>
      </c>
      <c r="D37" s="29">
        <f t="shared" ref="D37:F37" si="8">D32*D17</f>
        <v>3477.7772857857567</v>
      </c>
      <c r="E37" s="29">
        <f t="shared" si="8"/>
        <v>2290.0693206555434</v>
      </c>
      <c r="F37" s="29">
        <f t="shared" si="8"/>
        <v>5247.6443299389985</v>
      </c>
      <c r="I37" s="22" t="s">
        <v>26</v>
      </c>
      <c r="J37" s="42">
        <v>11</v>
      </c>
      <c r="K37" s="63">
        <v>1969.0135880730575</v>
      </c>
    </row>
    <row r="38" spans="1:11" x14ac:dyDescent="0.3">
      <c r="A38" s="55" t="s">
        <v>61</v>
      </c>
      <c r="B38" s="55"/>
      <c r="C38" s="11"/>
      <c r="D38" s="11"/>
      <c r="E38" s="11"/>
      <c r="F38" s="11"/>
      <c r="I38" s="22" t="s">
        <v>27</v>
      </c>
      <c r="J38" s="42">
        <v>12</v>
      </c>
      <c r="K38" s="63">
        <v>2036.4689617072863</v>
      </c>
    </row>
    <row r="39" spans="1:11" x14ac:dyDescent="0.3">
      <c r="A39" s="55" t="s">
        <v>62</v>
      </c>
      <c r="B39" s="55"/>
      <c r="C39" s="11"/>
      <c r="D39" s="11"/>
      <c r="E39" s="11"/>
      <c r="F39" s="11"/>
      <c r="I39" s="22" t="s">
        <v>28</v>
      </c>
      <c r="J39" s="42">
        <v>13</v>
      </c>
      <c r="K39" s="63">
        <v>2487.9727026152032</v>
      </c>
    </row>
    <row r="40" spans="1:11" x14ac:dyDescent="0.3">
      <c r="I40" s="22" t="s">
        <v>29</v>
      </c>
      <c r="J40" s="42">
        <v>14</v>
      </c>
      <c r="K40" s="63">
        <v>2589.5831561178356</v>
      </c>
    </row>
    <row r="41" spans="1:11" x14ac:dyDescent="0.3">
      <c r="I41" s="22" t="s">
        <v>30</v>
      </c>
      <c r="J41" s="42">
        <v>15</v>
      </c>
      <c r="K41" s="64">
        <v>2826.2077228943003</v>
      </c>
    </row>
    <row r="42" spans="1:11" ht="15" thickBot="1" x14ac:dyDescent="0.35">
      <c r="I42" s="24" t="s">
        <v>31</v>
      </c>
      <c r="J42" s="57">
        <v>16</v>
      </c>
      <c r="K42" s="65">
        <v>2693.0058348989282</v>
      </c>
    </row>
    <row r="43" spans="1:11" x14ac:dyDescent="0.3">
      <c r="I43" s="67" t="s">
        <v>64</v>
      </c>
      <c r="J43" s="58">
        <v>17</v>
      </c>
      <c r="K43" s="56">
        <f>1003.4+107.87*J43</f>
        <v>2837.19</v>
      </c>
    </row>
    <row r="44" spans="1:11" x14ac:dyDescent="0.3">
      <c r="I44" s="68" t="s">
        <v>65</v>
      </c>
      <c r="J44" s="28">
        <v>18</v>
      </c>
      <c r="K44" s="56">
        <f t="shared" ref="K44:K46" si="9">1003.4+107.87*J44</f>
        <v>2945.06</v>
      </c>
    </row>
    <row r="45" spans="1:11" x14ac:dyDescent="0.3">
      <c r="I45" s="68" t="s">
        <v>66</v>
      </c>
      <c r="J45" s="28">
        <v>19</v>
      </c>
      <c r="K45" s="56">
        <f t="shared" si="9"/>
        <v>3052.9300000000003</v>
      </c>
    </row>
    <row r="46" spans="1:11" x14ac:dyDescent="0.3">
      <c r="I46" s="68" t="s">
        <v>67</v>
      </c>
      <c r="J46" s="28">
        <v>20</v>
      </c>
      <c r="K46" s="56">
        <f t="shared" si="9"/>
        <v>3160.8</v>
      </c>
    </row>
  </sheetData>
  <mergeCells count="4">
    <mergeCell ref="A17:B17"/>
    <mergeCell ref="A38:B38"/>
    <mergeCell ref="A39:B39"/>
    <mergeCell ref="I24:K24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Baseline</vt:lpstr>
      <vt:lpstr>Baseline plus seasonality(2)</vt:lpstr>
      <vt:lpstr>Baseline plus Trend</vt:lpstr>
      <vt:lpstr>Baseline, Trend, Seasonality(2)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BOSE</dc:creator>
  <cp:lastModifiedBy>Sasa Bose</cp:lastModifiedBy>
  <dcterms:created xsi:type="dcterms:W3CDTF">2015-06-05T18:17:20Z</dcterms:created>
  <dcterms:modified xsi:type="dcterms:W3CDTF">2025-05-25T12:14:03Z</dcterms:modified>
</cp:coreProperties>
</file>